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omments3.xml" ContentType="application/vnd.openxmlformats-officedocument.spreadsheetml.comments+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Users\TA55556\Desktop\ml-weight-vehicle-optimization\workbooks\livrables\"/>
    </mc:Choice>
  </mc:AlternateContent>
  <xr:revisionPtr revIDLastSave="0" documentId="8_{9A61B4F3-D066-40CC-A738-17E6D1BD5304}" xr6:coauthVersionLast="47" xr6:coauthVersionMax="47" xr10:uidLastSave="{00000000-0000-0000-0000-000000000000}"/>
  <bookViews>
    <workbookView xWindow="28680" yWindow="-120" windowWidth="29040" windowHeight="15720" tabRatio="834" firstSheet="4" activeTab="4" xr2:uid="{9CFEE795-B9F7-4562-BBF0-C53A41518BCC}"/>
  </bookViews>
  <sheets>
    <sheet name="HEV SYNTH" sheetId="127" r:id="rId1"/>
    <sheet name="HEV EB2-EP6 - WEIGHTS" sheetId="46" r:id="rId2"/>
    <sheet name="HEV EB2 - WALK" sheetId="53" r:id="rId3"/>
    <sheet name="P64 PHEV LR" sheetId="36" r:id="rId4"/>
    <sheet name="CdC-GAP_value" sheetId="6" r:id="rId5"/>
    <sheet name="CdC-Donnees CDC" sheetId="7" r:id="rId6"/>
    <sheet name="CdC-Inputs VP" sheetId="8" r:id="rId7"/>
    <sheet name="CdC STLAM-HEV(EB2)" sheetId="49" r:id="rId8"/>
  </sheets>
  <externalReferences>
    <externalReference r:id="rId9"/>
  </externalReferences>
  <definedNames>
    <definedName name="\0">#N/A</definedName>
    <definedName name="\01">#REF!</definedName>
    <definedName name="\734">#REF!</definedName>
    <definedName name="\a">#REF!</definedName>
    <definedName name="\aa">#REF!</definedName>
    <definedName name="\aaa">#REF!</definedName>
    <definedName name="\aaaa">#REF!</definedName>
    <definedName name="\b">#REF!</definedName>
    <definedName name="\bbb">#REF!</definedName>
    <definedName name="\bbbb">#REF!</definedName>
    <definedName name="\c">#REF!</definedName>
    <definedName name="\ccc">#REF!</definedName>
    <definedName name="\d">#REF!</definedName>
    <definedName name="\d1">#REF!</definedName>
    <definedName name="\dd">#REF!</definedName>
    <definedName name="\e">#REF!</definedName>
    <definedName name="\g">#REF!</definedName>
    <definedName name="\I">#REF!</definedName>
    <definedName name="\J">#REF!</definedName>
    <definedName name="\j1">#REF!</definedName>
    <definedName name="\K">#REF!</definedName>
    <definedName name="\k1">#REF!</definedName>
    <definedName name="\kk">#REF!</definedName>
    <definedName name="\L">#REF!</definedName>
    <definedName name="\m">#REF!</definedName>
    <definedName name="\N">#REF!</definedName>
    <definedName name="\nnnnn">#REF!</definedName>
    <definedName name="\o">#N/A</definedName>
    <definedName name="\p" localSheetId="3">#REF!</definedName>
    <definedName name="\p">#REF!</definedName>
    <definedName name="\q">#REF!</definedName>
    <definedName name="\R">#REF!</definedName>
    <definedName name="\r1">#REF!</definedName>
    <definedName name="\S">#REF!</definedName>
    <definedName name="\t">#REF!</definedName>
    <definedName name="\t1">#REF!</definedName>
    <definedName name="\U">#REF!</definedName>
    <definedName name="\v">#REF!</definedName>
    <definedName name="\w">#REF!</definedName>
    <definedName name="\w1">#REF!</definedName>
    <definedName name="\X">#REF!</definedName>
    <definedName name="\Y">#REF!</definedName>
    <definedName name="\y1">#REF!</definedName>
    <definedName name="\yy">#REF!</definedName>
    <definedName name="\yyy">#REF!</definedName>
    <definedName name="\Z">#REF!</definedName>
    <definedName name="\z1">#REF!</definedName>
    <definedName name="\zzz">#REF!</definedName>
    <definedName name="_">#REF!</definedName>
    <definedName name="__" hidden="1">#REF!</definedName>
    <definedName name="___" hidden="1">#REF!</definedName>
    <definedName name="____" hidden="1">#REF!</definedName>
    <definedName name="___________________CKD1">#REF!</definedName>
    <definedName name="___________________CKD2">#REF!</definedName>
    <definedName name="___________________fg1">#REF!</definedName>
    <definedName name="___________________mmm1">#N/A</definedName>
    <definedName name="___________________PAG1" localSheetId="3">#REF!</definedName>
    <definedName name="___________________PAG1">#REF!</definedName>
    <definedName name="___________________PAG2" localSheetId="3">#REF!</definedName>
    <definedName name="___________________PAG2">#REF!</definedName>
    <definedName name="___________________PC2" localSheetId="3">#REF!</definedName>
    <definedName name="___________________PC2">#REF!</definedName>
    <definedName name="___________________set1">#REF!</definedName>
    <definedName name="___________________set2">#REF!</definedName>
    <definedName name="___________________set3">#REF!</definedName>
    <definedName name="___________________set4">#REF!</definedName>
    <definedName name="___________________set5">#REF!</definedName>
    <definedName name="___________________set6">#REF!</definedName>
    <definedName name="___________________set7">#REF!</definedName>
    <definedName name="___________________set8">#REF!</definedName>
    <definedName name="_________________CKD1">#REF!</definedName>
    <definedName name="_________________CKD2">#REF!</definedName>
    <definedName name="_________________fg1">#REF!</definedName>
    <definedName name="_________________mmm1">#N/A</definedName>
    <definedName name="_________________PAG1" localSheetId="3">#REF!</definedName>
    <definedName name="_________________PAG1">#REF!</definedName>
    <definedName name="_________________PAG2" localSheetId="3">#REF!</definedName>
    <definedName name="_________________PAG2">#REF!</definedName>
    <definedName name="_________________PC2" localSheetId="3">#REF!</definedName>
    <definedName name="_________________PC2">#REF!</definedName>
    <definedName name="_________________set1">#REF!</definedName>
    <definedName name="_________________set2">#REF!</definedName>
    <definedName name="_________________set3">#REF!</definedName>
    <definedName name="_________________set4">#REF!</definedName>
    <definedName name="_________________set5">#REF!</definedName>
    <definedName name="_________________set6">#REF!</definedName>
    <definedName name="_________________set7">#REF!</definedName>
    <definedName name="_________________set8">#REF!</definedName>
    <definedName name="________________LS3">#REF!</definedName>
    <definedName name="________________ME1">#REF!</definedName>
    <definedName name="________________ME2">#REF!</definedName>
    <definedName name="________________ME3">#REF!</definedName>
    <definedName name="________________ME4">#REF!</definedName>
    <definedName name="________________ME5">#REF!</definedName>
    <definedName name="________________ME6">#REF!</definedName>
    <definedName name="________________ME7">#REF!</definedName>
    <definedName name="________________ME8">#REF!</definedName>
    <definedName name="________________MIL0170">#REF!</definedName>
    <definedName name="________________MIL2050">#REF!</definedName>
    <definedName name="________________MIL318081">#REF!</definedName>
    <definedName name="________________MIL4010">#REF!</definedName>
    <definedName name="________________MIL60">#REF!</definedName>
    <definedName name="________________MIL6065">#REF!</definedName>
    <definedName name="________________MIL65">#REF!</definedName>
    <definedName name="________________MIL90">#REF!</definedName>
    <definedName name="________________mmm1">#N/A</definedName>
    <definedName name="________________MTB1" localSheetId="3">#REF!</definedName>
    <definedName name="________________MTB1">#REF!</definedName>
    <definedName name="________________NL90" localSheetId="3">#REF!</definedName>
    <definedName name="________________NL90">#REF!</definedName>
    <definedName name="________________NL91" localSheetId="3">#REF!</definedName>
    <definedName name="________________NL91">#REF!</definedName>
    <definedName name="________________st1">#REF!</definedName>
    <definedName name="________________TDB1">#REF!</definedName>
    <definedName name="________________TDB2">#REF!</definedName>
    <definedName name="________________TT1">#REF!</definedName>
    <definedName name="________________TT10">#REF!</definedName>
    <definedName name="________________TT11">#REF!</definedName>
    <definedName name="________________TT12">#REF!</definedName>
    <definedName name="________________TT2">#REF!</definedName>
    <definedName name="________________TT3">#REF!</definedName>
    <definedName name="________________TT4">#REF!</definedName>
    <definedName name="________________TT44">#REF!</definedName>
    <definedName name="________________TT5">#REF!</definedName>
    <definedName name="________________TT6">#REF!</definedName>
    <definedName name="________________TT7">#REF!</definedName>
    <definedName name="________________TT9">#REF!</definedName>
    <definedName name="_______________CKD1">#REF!</definedName>
    <definedName name="_______________CKD2">#REF!</definedName>
    <definedName name="_______________fg1">#REF!</definedName>
    <definedName name="_______________LS3">#REF!</definedName>
    <definedName name="_______________ME1">#REF!</definedName>
    <definedName name="_______________ME2">#REF!</definedName>
    <definedName name="_______________ME3">#REF!</definedName>
    <definedName name="_______________ME4">#REF!</definedName>
    <definedName name="_______________ME5">#REF!</definedName>
    <definedName name="_______________ME6">#REF!</definedName>
    <definedName name="_______________ME7">#REF!</definedName>
    <definedName name="_______________ME8">#REF!</definedName>
    <definedName name="_______________MIL0170">#REF!</definedName>
    <definedName name="_______________MIL2050">#REF!</definedName>
    <definedName name="_______________MIL318081">#REF!</definedName>
    <definedName name="_______________MIL4010">#REF!</definedName>
    <definedName name="_______________MIL60">#REF!</definedName>
    <definedName name="_______________MIL6065">#REF!</definedName>
    <definedName name="_______________MIL65">#REF!</definedName>
    <definedName name="_______________MIL90">#REF!</definedName>
    <definedName name="_______________mmm1">#N/A</definedName>
    <definedName name="_______________MTB1" localSheetId="3">#REF!</definedName>
    <definedName name="_______________MTB1">#REF!</definedName>
    <definedName name="_______________NL90" localSheetId="3">#REF!</definedName>
    <definedName name="_______________NL90">#REF!</definedName>
    <definedName name="_______________NL91" localSheetId="3">#REF!</definedName>
    <definedName name="_______________NL91">#REF!</definedName>
    <definedName name="_______________PAG1">#REF!</definedName>
    <definedName name="_______________PAG2">#REF!</definedName>
    <definedName name="_______________PC2">#REF!</definedName>
    <definedName name="_______________set1">#REF!</definedName>
    <definedName name="_______________set2">#REF!</definedName>
    <definedName name="_______________set3">#REF!</definedName>
    <definedName name="_______________set4">#REF!</definedName>
    <definedName name="_______________set5">#REF!</definedName>
    <definedName name="_______________set6">#REF!</definedName>
    <definedName name="_______________set7">#REF!</definedName>
    <definedName name="_______________set8">#REF!</definedName>
    <definedName name="_______________st1">#REF!</definedName>
    <definedName name="_______________TDB1">#REF!</definedName>
    <definedName name="_______________TDB2">#REF!</definedName>
    <definedName name="_______________TT1">#REF!</definedName>
    <definedName name="_______________TT10">#REF!</definedName>
    <definedName name="_______________TT11">#REF!</definedName>
    <definedName name="_______________TT12">#REF!</definedName>
    <definedName name="_______________TT2">#REF!</definedName>
    <definedName name="_______________TT3">#REF!</definedName>
    <definedName name="_______________TT4">#REF!</definedName>
    <definedName name="_______________TT44">#REF!</definedName>
    <definedName name="_______________TT5">#REF!</definedName>
    <definedName name="_______________TT6">#REF!</definedName>
    <definedName name="_______________TT7">#REF!</definedName>
    <definedName name="_______________TT9">#REF!</definedName>
    <definedName name="______________CKD1">#REF!</definedName>
    <definedName name="______________CKD2">#REF!</definedName>
    <definedName name="______________fg1">#REF!</definedName>
    <definedName name="______________LS3">#REF!</definedName>
    <definedName name="______________ME1">#REF!</definedName>
    <definedName name="______________ME2">#REF!</definedName>
    <definedName name="______________ME3">#REF!</definedName>
    <definedName name="______________ME4">#REF!</definedName>
    <definedName name="______________ME5">#REF!</definedName>
    <definedName name="______________ME6">#REF!</definedName>
    <definedName name="______________ME7">#REF!</definedName>
    <definedName name="______________ME8">#REF!</definedName>
    <definedName name="______________MIL0170">#REF!</definedName>
    <definedName name="______________MIL2050">#REF!</definedName>
    <definedName name="______________MIL318081">#REF!</definedName>
    <definedName name="______________MIL4010">#REF!</definedName>
    <definedName name="______________MIL60">#REF!</definedName>
    <definedName name="______________MIL6065">#REF!</definedName>
    <definedName name="______________MIL65">#REF!</definedName>
    <definedName name="______________MIL90">#REF!</definedName>
    <definedName name="______________mmm1">#N/A</definedName>
    <definedName name="______________MTB1" localSheetId="3">#REF!</definedName>
    <definedName name="______________MTB1">#REF!</definedName>
    <definedName name="______________NL90" localSheetId="3">#REF!</definedName>
    <definedName name="______________NL90">#REF!</definedName>
    <definedName name="______________NL91" localSheetId="3">#REF!</definedName>
    <definedName name="______________NL91">#REF!</definedName>
    <definedName name="______________PAG1">#REF!</definedName>
    <definedName name="______________PAG2">#REF!</definedName>
    <definedName name="______________PC2">#REF!</definedName>
    <definedName name="______________set1">#REF!</definedName>
    <definedName name="______________set2">#REF!</definedName>
    <definedName name="______________set3">#REF!</definedName>
    <definedName name="______________set4">#REF!</definedName>
    <definedName name="______________set5">#REF!</definedName>
    <definedName name="______________set6">#REF!</definedName>
    <definedName name="______________set7">#REF!</definedName>
    <definedName name="______________set8">#REF!</definedName>
    <definedName name="______________st1">#REF!</definedName>
    <definedName name="______________TDB1">#REF!</definedName>
    <definedName name="______________TDB2">#REF!</definedName>
    <definedName name="______________TT1">#REF!</definedName>
    <definedName name="______________TT10">#REF!</definedName>
    <definedName name="______________TT11">#REF!</definedName>
    <definedName name="______________TT12">#REF!</definedName>
    <definedName name="______________TT2">#REF!</definedName>
    <definedName name="______________TT3">#REF!</definedName>
    <definedName name="______________TT4">#REF!</definedName>
    <definedName name="______________TT44">#REF!</definedName>
    <definedName name="______________TT5">#REF!</definedName>
    <definedName name="______________TT6">#REF!</definedName>
    <definedName name="______________TT7">#REF!</definedName>
    <definedName name="______________TT9">#REF!</definedName>
    <definedName name="_____________CKD1">#REF!</definedName>
    <definedName name="_____________CKD2">#REF!</definedName>
    <definedName name="_____________fg1">#REF!</definedName>
    <definedName name="_____________LS3">#REF!</definedName>
    <definedName name="_____________ME1">#REF!</definedName>
    <definedName name="_____________ME2">#REF!</definedName>
    <definedName name="_____________ME3">#REF!</definedName>
    <definedName name="_____________ME4">#REF!</definedName>
    <definedName name="_____________ME5">#REF!</definedName>
    <definedName name="_____________ME6">#REF!</definedName>
    <definedName name="_____________ME7">#REF!</definedName>
    <definedName name="_____________ME8">#REF!</definedName>
    <definedName name="_____________MIL0170">#REF!</definedName>
    <definedName name="_____________MIL2050">#REF!</definedName>
    <definedName name="_____________MIL318081">#REF!</definedName>
    <definedName name="_____________MIL4010">#REF!</definedName>
    <definedName name="_____________MIL60">#REF!</definedName>
    <definedName name="_____________MIL6065">#REF!</definedName>
    <definedName name="_____________MIL65">#REF!</definedName>
    <definedName name="_____________MIL90">#REF!</definedName>
    <definedName name="_____________mmm1">#N/A</definedName>
    <definedName name="_____________MTB1" localSheetId="3">#REF!</definedName>
    <definedName name="_____________MTB1">#REF!</definedName>
    <definedName name="_____________NL90" localSheetId="3">#REF!</definedName>
    <definedName name="_____________NL90">#REF!</definedName>
    <definedName name="_____________NL91" localSheetId="3">#REF!</definedName>
    <definedName name="_____________NL91">#REF!</definedName>
    <definedName name="_____________PAG1">#REF!</definedName>
    <definedName name="_____________PAG2">#REF!</definedName>
    <definedName name="_____________PC2">#REF!</definedName>
    <definedName name="_____________set1">#REF!</definedName>
    <definedName name="_____________set2">#REF!</definedName>
    <definedName name="_____________set3">#REF!</definedName>
    <definedName name="_____________set4">#REF!</definedName>
    <definedName name="_____________set5">#REF!</definedName>
    <definedName name="_____________set6">#REF!</definedName>
    <definedName name="_____________set7">#REF!</definedName>
    <definedName name="_____________set8">#REF!</definedName>
    <definedName name="_____________st1">#REF!</definedName>
    <definedName name="_____________TDB1">#REF!</definedName>
    <definedName name="_____________TDB2">#REF!</definedName>
    <definedName name="_____________TT1">#REF!</definedName>
    <definedName name="_____________TT10">#REF!</definedName>
    <definedName name="_____________TT11">#REF!</definedName>
    <definedName name="_____________TT12">#REF!</definedName>
    <definedName name="_____________TT2">#REF!</definedName>
    <definedName name="_____________TT3">#REF!</definedName>
    <definedName name="_____________TT4">#REF!</definedName>
    <definedName name="_____________TT44">#REF!</definedName>
    <definedName name="_____________TT5">#REF!</definedName>
    <definedName name="_____________TT6">#REF!</definedName>
    <definedName name="_____________TT7">#REF!</definedName>
    <definedName name="_____________TT9">#REF!</definedName>
    <definedName name="____________CKD1">#REF!</definedName>
    <definedName name="____________CKD2">#REF!</definedName>
    <definedName name="____________fg1">#REF!</definedName>
    <definedName name="____________LS3">#REF!</definedName>
    <definedName name="____________ME1">#REF!</definedName>
    <definedName name="____________ME2">#REF!</definedName>
    <definedName name="____________ME3">#REF!</definedName>
    <definedName name="____________ME4">#REF!</definedName>
    <definedName name="____________ME5">#REF!</definedName>
    <definedName name="____________ME6">#REF!</definedName>
    <definedName name="____________ME7">#REF!</definedName>
    <definedName name="____________ME8">#REF!</definedName>
    <definedName name="____________MIL0170">#REF!</definedName>
    <definedName name="____________MIL2050">#REF!</definedName>
    <definedName name="____________MIL318081">#REF!</definedName>
    <definedName name="____________MIL4010">#REF!</definedName>
    <definedName name="____________MIL60">#REF!</definedName>
    <definedName name="____________MIL6065">#REF!</definedName>
    <definedName name="____________MIL65">#REF!</definedName>
    <definedName name="____________MIL90">#REF!</definedName>
    <definedName name="____________mmm1">#N/A</definedName>
    <definedName name="____________MTB1" localSheetId="3">#REF!</definedName>
    <definedName name="____________MTB1">#REF!</definedName>
    <definedName name="____________NL90" localSheetId="3">#REF!</definedName>
    <definedName name="____________NL90">#REF!</definedName>
    <definedName name="____________NL91" localSheetId="3">#REF!</definedName>
    <definedName name="____________NL91">#REF!</definedName>
    <definedName name="____________PAG1">#REF!</definedName>
    <definedName name="____________PAG2">#REF!</definedName>
    <definedName name="____________PC2">#REF!</definedName>
    <definedName name="____________set1">#REF!</definedName>
    <definedName name="____________set2">#REF!</definedName>
    <definedName name="____________set3">#REF!</definedName>
    <definedName name="____________set4">#REF!</definedName>
    <definedName name="____________set5">#REF!</definedName>
    <definedName name="____________set6">#REF!</definedName>
    <definedName name="____________set7">#REF!</definedName>
    <definedName name="____________set8">#REF!</definedName>
    <definedName name="____________st1">#REF!</definedName>
    <definedName name="____________TDB1">#REF!</definedName>
    <definedName name="____________TDB2">#REF!</definedName>
    <definedName name="____________TT1">#REF!</definedName>
    <definedName name="____________TT10">#REF!</definedName>
    <definedName name="____________TT11">#REF!</definedName>
    <definedName name="____________TT12">#REF!</definedName>
    <definedName name="____________TT2">#REF!</definedName>
    <definedName name="____________TT3">#REF!</definedName>
    <definedName name="____________TT4">#REF!</definedName>
    <definedName name="____________TT44">#REF!</definedName>
    <definedName name="____________TT5">#REF!</definedName>
    <definedName name="____________TT6">#REF!</definedName>
    <definedName name="____________TT7">#REF!</definedName>
    <definedName name="____________TT9">#REF!</definedName>
    <definedName name="___________CKD1">#REF!</definedName>
    <definedName name="___________CKD2">#REF!</definedName>
    <definedName name="___________fg1">#REF!</definedName>
    <definedName name="___________LS3">#REF!</definedName>
    <definedName name="___________ME1">#REF!</definedName>
    <definedName name="___________ME2">#REF!</definedName>
    <definedName name="___________ME3">#REF!</definedName>
    <definedName name="___________ME4">#REF!</definedName>
    <definedName name="___________ME5">#REF!</definedName>
    <definedName name="___________ME6">#REF!</definedName>
    <definedName name="___________ME7">#REF!</definedName>
    <definedName name="___________ME8">#REF!</definedName>
    <definedName name="___________MIL0170">#REF!</definedName>
    <definedName name="___________MIL2050">#REF!</definedName>
    <definedName name="___________MIL318081">#REF!</definedName>
    <definedName name="___________MIL4010">#REF!</definedName>
    <definedName name="___________MIL60">#REF!</definedName>
    <definedName name="___________MIL6065">#REF!</definedName>
    <definedName name="___________MIL65">#REF!</definedName>
    <definedName name="___________MIL90">#REF!</definedName>
    <definedName name="___________mmm1">#N/A</definedName>
    <definedName name="___________MTB1" localSheetId="3">#REF!</definedName>
    <definedName name="___________MTB1">#REF!</definedName>
    <definedName name="___________NL90" localSheetId="3">#REF!</definedName>
    <definedName name="___________NL90">#REF!</definedName>
    <definedName name="___________NL91" localSheetId="3">#REF!</definedName>
    <definedName name="___________NL91">#REF!</definedName>
    <definedName name="___________PAG1">#REF!</definedName>
    <definedName name="___________PAG2">#REF!</definedName>
    <definedName name="___________PC2">#REF!</definedName>
    <definedName name="___________set1">#REF!</definedName>
    <definedName name="___________set2">#REF!</definedName>
    <definedName name="___________set3">#REF!</definedName>
    <definedName name="___________set4">#REF!</definedName>
    <definedName name="___________set5">#REF!</definedName>
    <definedName name="___________set6">#REF!</definedName>
    <definedName name="___________set7">#REF!</definedName>
    <definedName name="___________set8">#REF!</definedName>
    <definedName name="___________st1">#REF!</definedName>
    <definedName name="___________TDB1">#REF!</definedName>
    <definedName name="___________TDB2">#REF!</definedName>
    <definedName name="___________TT1">#REF!</definedName>
    <definedName name="___________TT10">#REF!</definedName>
    <definedName name="___________TT11">#REF!</definedName>
    <definedName name="___________TT12">#REF!</definedName>
    <definedName name="___________TT2">#REF!</definedName>
    <definedName name="___________TT3">#REF!</definedName>
    <definedName name="___________TT4">#REF!</definedName>
    <definedName name="___________TT44">#REF!</definedName>
    <definedName name="___________TT5">#REF!</definedName>
    <definedName name="___________TT6">#REF!</definedName>
    <definedName name="___________TT7">#REF!</definedName>
    <definedName name="___________TT9">#REF!</definedName>
    <definedName name="__________CKD1">#REF!</definedName>
    <definedName name="__________CKD2">#REF!</definedName>
    <definedName name="__________fg1">#REF!</definedName>
    <definedName name="__________LS3">#REF!</definedName>
    <definedName name="__________ME1">#REF!</definedName>
    <definedName name="__________ME2">#REF!</definedName>
    <definedName name="__________ME3">#REF!</definedName>
    <definedName name="__________ME4">#REF!</definedName>
    <definedName name="__________ME5">#REF!</definedName>
    <definedName name="__________ME6">#REF!</definedName>
    <definedName name="__________ME7">#REF!</definedName>
    <definedName name="__________ME8">#REF!</definedName>
    <definedName name="__________MIL0170">#REF!</definedName>
    <definedName name="__________MIL2050">#REF!</definedName>
    <definedName name="__________MIL318081">#REF!</definedName>
    <definedName name="__________MIL4010">#REF!</definedName>
    <definedName name="__________MIL60">#REF!</definedName>
    <definedName name="__________MIL6065">#REF!</definedName>
    <definedName name="__________MIL65">#REF!</definedName>
    <definedName name="__________MIL90">#REF!</definedName>
    <definedName name="__________mmm1">#N/A</definedName>
    <definedName name="__________MTB1" localSheetId="3">#REF!</definedName>
    <definedName name="__________MTB1">#REF!</definedName>
    <definedName name="__________NL90" localSheetId="3">#REF!</definedName>
    <definedName name="__________NL90">#REF!</definedName>
    <definedName name="__________NL91" localSheetId="3">#REF!</definedName>
    <definedName name="__________NL91">#REF!</definedName>
    <definedName name="__________PAG1">#REF!</definedName>
    <definedName name="__________PAG2">#REF!</definedName>
    <definedName name="__________PC2">#REF!</definedName>
    <definedName name="__________set1">#REF!</definedName>
    <definedName name="__________set2">#REF!</definedName>
    <definedName name="__________set3">#REF!</definedName>
    <definedName name="__________set4">#REF!</definedName>
    <definedName name="__________set5">#REF!</definedName>
    <definedName name="__________set6">#REF!</definedName>
    <definedName name="__________set7">#REF!</definedName>
    <definedName name="__________set8">#REF!</definedName>
    <definedName name="__________st1">#REF!</definedName>
    <definedName name="__________TDB1">#REF!</definedName>
    <definedName name="__________TDB2">#REF!</definedName>
    <definedName name="__________TT1">#REF!</definedName>
    <definedName name="__________TT10">#REF!</definedName>
    <definedName name="__________TT11">#REF!</definedName>
    <definedName name="__________TT12">#REF!</definedName>
    <definedName name="__________TT2">#REF!</definedName>
    <definedName name="__________TT3">#REF!</definedName>
    <definedName name="__________TT4">#REF!</definedName>
    <definedName name="__________TT44">#REF!</definedName>
    <definedName name="__________TT5">#REF!</definedName>
    <definedName name="__________TT6">#REF!</definedName>
    <definedName name="__________TT7">#REF!</definedName>
    <definedName name="__________TT9">#REF!</definedName>
    <definedName name="_________CKD1">#REF!</definedName>
    <definedName name="_________CKD2">#REF!</definedName>
    <definedName name="_________fg1">#REF!</definedName>
    <definedName name="_________LS3">#REF!</definedName>
    <definedName name="_________ME1">#REF!</definedName>
    <definedName name="_________ME2">#REF!</definedName>
    <definedName name="_________ME3">#REF!</definedName>
    <definedName name="_________ME4">#REF!</definedName>
    <definedName name="_________ME5">#REF!</definedName>
    <definedName name="_________ME6">#REF!</definedName>
    <definedName name="_________ME7">#REF!</definedName>
    <definedName name="_________ME8">#REF!</definedName>
    <definedName name="_________MIL0170">#REF!</definedName>
    <definedName name="_________MIL2050">#REF!</definedName>
    <definedName name="_________MIL318081">#REF!</definedName>
    <definedName name="_________MIL4010">#REF!</definedName>
    <definedName name="_________MIL60">#REF!</definedName>
    <definedName name="_________MIL6065">#REF!</definedName>
    <definedName name="_________MIL65">#REF!</definedName>
    <definedName name="_________MIL90">#REF!</definedName>
    <definedName name="_________mmm1">#N/A</definedName>
    <definedName name="_________MTB1" localSheetId="3">#REF!</definedName>
    <definedName name="_________MTB1">#REF!</definedName>
    <definedName name="_________NL90" localSheetId="3">#REF!</definedName>
    <definedName name="_________NL90">#REF!</definedName>
    <definedName name="_________NL91" localSheetId="3">#REF!</definedName>
    <definedName name="_________NL91">#REF!</definedName>
    <definedName name="_________PAG1">#REF!</definedName>
    <definedName name="_________PAG2">#REF!</definedName>
    <definedName name="_________PC2">#REF!</definedName>
    <definedName name="_________set1">#REF!</definedName>
    <definedName name="_________set2">#REF!</definedName>
    <definedName name="_________set3">#REF!</definedName>
    <definedName name="_________set4">#REF!</definedName>
    <definedName name="_________set5">#REF!</definedName>
    <definedName name="_________set6">#REF!</definedName>
    <definedName name="_________set7">#REF!</definedName>
    <definedName name="_________set8">#REF!</definedName>
    <definedName name="_________st1">#REF!</definedName>
    <definedName name="_________TDB1">#REF!</definedName>
    <definedName name="_________TDB2">#REF!</definedName>
    <definedName name="_________TT1">#REF!</definedName>
    <definedName name="_________TT10">#REF!</definedName>
    <definedName name="_________TT11">#REF!</definedName>
    <definedName name="_________TT12">#REF!</definedName>
    <definedName name="_________TT2">#REF!</definedName>
    <definedName name="_________TT3">#REF!</definedName>
    <definedName name="_________TT4">#REF!</definedName>
    <definedName name="_________TT44">#REF!</definedName>
    <definedName name="_________TT5">#REF!</definedName>
    <definedName name="_________TT6">#REF!</definedName>
    <definedName name="_________TT7">#REF!</definedName>
    <definedName name="_________TT9">#REF!</definedName>
    <definedName name="________CKD1">#REF!</definedName>
    <definedName name="________CKD2">#REF!</definedName>
    <definedName name="________fg1">#REF!</definedName>
    <definedName name="________LS3">#REF!</definedName>
    <definedName name="________ME1">#REF!</definedName>
    <definedName name="________ME2">#REF!</definedName>
    <definedName name="________ME3">#REF!</definedName>
    <definedName name="________ME4">#REF!</definedName>
    <definedName name="________ME5">#REF!</definedName>
    <definedName name="________ME6">#REF!</definedName>
    <definedName name="________ME7">#REF!</definedName>
    <definedName name="________ME8">#REF!</definedName>
    <definedName name="________MIL0170">#REF!</definedName>
    <definedName name="________MIL2050">#REF!</definedName>
    <definedName name="________MIL318081">#REF!</definedName>
    <definedName name="________MIL4010">#REF!</definedName>
    <definedName name="________MIL60">#REF!</definedName>
    <definedName name="________MIL6065">#REF!</definedName>
    <definedName name="________MIL65">#REF!</definedName>
    <definedName name="________MIL90">#REF!</definedName>
    <definedName name="________mmm1">#N/A</definedName>
    <definedName name="________MTB1" localSheetId="3">#REF!</definedName>
    <definedName name="________MTB1">#REF!</definedName>
    <definedName name="________NL90" localSheetId="3">#REF!</definedName>
    <definedName name="________NL90">#REF!</definedName>
    <definedName name="________NL91" localSheetId="3">#REF!</definedName>
    <definedName name="________NL91">#REF!</definedName>
    <definedName name="________PAG1">#REF!</definedName>
    <definedName name="________PAG2">#REF!</definedName>
    <definedName name="________PC2">#REF!</definedName>
    <definedName name="________set1">#REF!</definedName>
    <definedName name="________set2">#REF!</definedName>
    <definedName name="________set3">#REF!</definedName>
    <definedName name="________set4">#REF!</definedName>
    <definedName name="________set5">#REF!</definedName>
    <definedName name="________set6">#REF!</definedName>
    <definedName name="________set7">#REF!</definedName>
    <definedName name="________set8">#REF!</definedName>
    <definedName name="________st1">#REF!</definedName>
    <definedName name="________TDB1">#REF!</definedName>
    <definedName name="________TDB2">#REF!</definedName>
    <definedName name="________TT1">#REF!</definedName>
    <definedName name="________TT10">#REF!</definedName>
    <definedName name="________TT11">#REF!</definedName>
    <definedName name="________TT12">#REF!</definedName>
    <definedName name="________TT2">#REF!</definedName>
    <definedName name="________TT3">#REF!</definedName>
    <definedName name="________TT4">#REF!</definedName>
    <definedName name="________TT44">#REF!</definedName>
    <definedName name="________TT5">#REF!</definedName>
    <definedName name="________TT6">#REF!</definedName>
    <definedName name="________TT7">#REF!</definedName>
    <definedName name="________TT9">#REF!</definedName>
    <definedName name="_______CKD1">#REF!</definedName>
    <definedName name="_______CKD2">#REF!</definedName>
    <definedName name="_______fg1">#REF!</definedName>
    <definedName name="_______LS3">#REF!</definedName>
    <definedName name="_______ME1">#REF!</definedName>
    <definedName name="_______ME2">#REF!</definedName>
    <definedName name="_______ME3">#REF!</definedName>
    <definedName name="_______ME4">#REF!</definedName>
    <definedName name="_______ME5">#REF!</definedName>
    <definedName name="_______ME6">#REF!</definedName>
    <definedName name="_______ME7">#REF!</definedName>
    <definedName name="_______ME8">#REF!</definedName>
    <definedName name="_______MIL0170">#REF!</definedName>
    <definedName name="_______MIL2050">#REF!</definedName>
    <definedName name="_______MIL318081">#REF!</definedName>
    <definedName name="_______MIL4010">#REF!</definedName>
    <definedName name="_______MIL60">#REF!</definedName>
    <definedName name="_______MIL6065">#REF!</definedName>
    <definedName name="_______MIL65">#REF!</definedName>
    <definedName name="_______MIL90">#REF!</definedName>
    <definedName name="_______mmm1">#N/A</definedName>
    <definedName name="_______MTB1" localSheetId="3">#REF!</definedName>
    <definedName name="_______MTB1">#REF!</definedName>
    <definedName name="_______NL90" localSheetId="3">#REF!</definedName>
    <definedName name="_______NL90">#REF!</definedName>
    <definedName name="_______NL91" localSheetId="3">#REF!</definedName>
    <definedName name="_______NL91">#REF!</definedName>
    <definedName name="_______PAG1">#REF!</definedName>
    <definedName name="_______PAG2">#REF!</definedName>
    <definedName name="_______PC2">#REF!</definedName>
    <definedName name="_______set1">#REF!</definedName>
    <definedName name="_______set2">#REF!</definedName>
    <definedName name="_______set3">#REF!</definedName>
    <definedName name="_______set4">#REF!</definedName>
    <definedName name="_______set5">#REF!</definedName>
    <definedName name="_______set6">#REF!</definedName>
    <definedName name="_______set7">#REF!</definedName>
    <definedName name="_______set8">#REF!</definedName>
    <definedName name="_______st1">#REF!</definedName>
    <definedName name="_______TDB1">#REF!</definedName>
    <definedName name="_______TDB2">#REF!</definedName>
    <definedName name="_______TT1">#REF!</definedName>
    <definedName name="_______TT10">#REF!</definedName>
    <definedName name="_______TT11">#REF!</definedName>
    <definedName name="_______TT12">#REF!</definedName>
    <definedName name="_______TT2">#REF!</definedName>
    <definedName name="_______TT3">#REF!</definedName>
    <definedName name="_______TT4">#REF!</definedName>
    <definedName name="_______TT44">#REF!</definedName>
    <definedName name="_______TT5">#REF!</definedName>
    <definedName name="_______TT6">#REF!</definedName>
    <definedName name="_______TT7">#REF!</definedName>
    <definedName name="_______TT9">#REF!</definedName>
    <definedName name="______B1">#REF!</definedName>
    <definedName name="______CH1">#REF!</definedName>
    <definedName name="______CKD1">#REF!</definedName>
    <definedName name="______CKD2">#REF!</definedName>
    <definedName name="______D1">#REF!</definedName>
    <definedName name="______E1">#REF!</definedName>
    <definedName name="______F1">#REF!</definedName>
    <definedName name="______fg1">#REF!</definedName>
    <definedName name="______GB1">#REF!</definedName>
    <definedName name="______I1">#REF!</definedName>
    <definedName name="______inv1">#REF!</definedName>
    <definedName name="______inv10">#REF!</definedName>
    <definedName name="______inv11">#REF!</definedName>
    <definedName name="______inv12">#REF!</definedName>
    <definedName name="______inv13">#REF!</definedName>
    <definedName name="______inv14">#REF!</definedName>
    <definedName name="______inv15">#REF!</definedName>
    <definedName name="______inv16">#REF!</definedName>
    <definedName name="______inv17">#REF!</definedName>
    <definedName name="______inv18">#REF!</definedName>
    <definedName name="______inv19">#REF!</definedName>
    <definedName name="______inv2">#REF!</definedName>
    <definedName name="______inv21">#REF!</definedName>
    <definedName name="______inv22">#REF!</definedName>
    <definedName name="______inv23">#REF!</definedName>
    <definedName name="______inv24">#REF!</definedName>
    <definedName name="______inv3">#REF!</definedName>
    <definedName name="______inv4">#REF!</definedName>
    <definedName name="______inv5">#REF!</definedName>
    <definedName name="______inv6">#REF!</definedName>
    <definedName name="______inv7">#REF!</definedName>
    <definedName name="______inv9">#REF!</definedName>
    <definedName name="______inv95">#REF!</definedName>
    <definedName name="______lp1">#REF!</definedName>
    <definedName name="______lp10">#REF!</definedName>
    <definedName name="______lp11">#REF!</definedName>
    <definedName name="______lp12">#REF!</definedName>
    <definedName name="______lp13">#REF!</definedName>
    <definedName name="______lp14">#REF!</definedName>
    <definedName name="______lp15">#REF!</definedName>
    <definedName name="______lp16">#REF!</definedName>
    <definedName name="______lp17">#REF!</definedName>
    <definedName name="______lp18">#REF!</definedName>
    <definedName name="______lp19">#REF!</definedName>
    <definedName name="______lp2">#REF!</definedName>
    <definedName name="______lp21">#REF!</definedName>
    <definedName name="______lp22">#REF!</definedName>
    <definedName name="______lp23">#REF!</definedName>
    <definedName name="______lp24">#REF!</definedName>
    <definedName name="______lp3">#REF!</definedName>
    <definedName name="______lp4">#REF!</definedName>
    <definedName name="______lp5">#REF!</definedName>
    <definedName name="______lp6">#REF!</definedName>
    <definedName name="______lp7">#REF!</definedName>
    <definedName name="______lp9">#REF!</definedName>
    <definedName name="______lp95">#REF!</definedName>
    <definedName name="______LS3">#REF!</definedName>
    <definedName name="______lv1">#REF!</definedName>
    <definedName name="______lv10">#REF!</definedName>
    <definedName name="______lv11">#REF!</definedName>
    <definedName name="______lv12">#REF!</definedName>
    <definedName name="______lv13">#REF!</definedName>
    <definedName name="______lv14">#REF!</definedName>
    <definedName name="______lv15">#REF!</definedName>
    <definedName name="______lv16">#REF!</definedName>
    <definedName name="______lv17">#REF!</definedName>
    <definedName name="______lv18">#REF!</definedName>
    <definedName name="______lv19">#REF!</definedName>
    <definedName name="______lv2">#REF!</definedName>
    <definedName name="______lv21">#REF!</definedName>
    <definedName name="______lv22">#REF!</definedName>
    <definedName name="______lv23">#REF!</definedName>
    <definedName name="______lv24">#REF!</definedName>
    <definedName name="______lv3">#REF!</definedName>
    <definedName name="______lv4">#REF!</definedName>
    <definedName name="______lv5">#REF!</definedName>
    <definedName name="______lv6">#REF!</definedName>
    <definedName name="______lv7">#REF!</definedName>
    <definedName name="______lv9">#REF!</definedName>
    <definedName name="______lv95">#REF!</definedName>
    <definedName name="______ME1">#REF!</definedName>
    <definedName name="______ME2">#REF!</definedName>
    <definedName name="______ME3">#REF!</definedName>
    <definedName name="______ME4">#REF!</definedName>
    <definedName name="______ME5">#REF!</definedName>
    <definedName name="______ME6">#REF!</definedName>
    <definedName name="______ME7">#REF!</definedName>
    <definedName name="______ME8">#REF!</definedName>
    <definedName name="______MIL0170">#REF!</definedName>
    <definedName name="______MIL2050">#REF!</definedName>
    <definedName name="______MIL318081">#REF!</definedName>
    <definedName name="______MIL4010">#REF!</definedName>
    <definedName name="______MIL60">#REF!</definedName>
    <definedName name="______MIL6065">#REF!</definedName>
    <definedName name="______MIL65">#REF!</definedName>
    <definedName name="______MIL90">#REF!</definedName>
    <definedName name="______MIX1">#REF!</definedName>
    <definedName name="______MIX2">#REF!</definedName>
    <definedName name="______mmm1">#N/A</definedName>
    <definedName name="______MTB1" localSheetId="3">#REF!</definedName>
    <definedName name="______MTB1">#REF!</definedName>
    <definedName name="______NL1" localSheetId="3">#REF!</definedName>
    <definedName name="______NL1">#REF!</definedName>
    <definedName name="______NL2" localSheetId="3">#REF!</definedName>
    <definedName name="______NL2">#REF!</definedName>
    <definedName name="______NL90">#REF!</definedName>
    <definedName name="______NL91">#REF!</definedName>
    <definedName name="______PAG1">#REF!</definedName>
    <definedName name="______PAG2">#REF!</definedName>
    <definedName name="______pag8" localSheetId="3" hidden="1">{"'OBT_6M_30_6'!$S$1:$AE$53"}</definedName>
    <definedName name="______pag8" hidden="1">{"'OBT_6M_30_6'!$S$1:$AE$53"}</definedName>
    <definedName name="______PC2">#REF!</definedName>
    <definedName name="______SE1">#REF!</definedName>
    <definedName name="______set1">#REF!</definedName>
    <definedName name="______set2">#REF!</definedName>
    <definedName name="______set3">#REF!</definedName>
    <definedName name="______set4">#REF!</definedName>
    <definedName name="______set5">#REF!</definedName>
    <definedName name="______set6">#REF!</definedName>
    <definedName name="______set7">#REF!</definedName>
    <definedName name="______set8">#REF!</definedName>
    <definedName name="______st1">#REF!</definedName>
    <definedName name="______TDB1">#REF!</definedName>
    <definedName name="______TDB2">#REF!</definedName>
    <definedName name="______TT1">#REF!</definedName>
    <definedName name="______TT10">#REF!</definedName>
    <definedName name="______TT11">#REF!</definedName>
    <definedName name="______TT12">#REF!</definedName>
    <definedName name="______TT2">#REF!</definedName>
    <definedName name="______TT3">#REF!</definedName>
    <definedName name="______TT4">#REF!</definedName>
    <definedName name="______TT44">#REF!</definedName>
    <definedName name="______TT5">#REF!</definedName>
    <definedName name="______TT6">#REF!</definedName>
    <definedName name="______TT7">#REF!</definedName>
    <definedName name="______TT9">#REF!</definedName>
    <definedName name="_____B1">#REF!</definedName>
    <definedName name="_____CH1">#REF!</definedName>
    <definedName name="_____CKD1">#REF!</definedName>
    <definedName name="_____CKD2">#REF!</definedName>
    <definedName name="_____D1">#REF!</definedName>
    <definedName name="_____E1">#REF!</definedName>
    <definedName name="_____F1">#REF!</definedName>
    <definedName name="_____fg1">#REF!</definedName>
    <definedName name="_____GB1">#REF!</definedName>
    <definedName name="_____I1">#REF!</definedName>
    <definedName name="_____inv1">#REF!</definedName>
    <definedName name="_____inv10">#REF!</definedName>
    <definedName name="_____inv11">#REF!</definedName>
    <definedName name="_____inv12">#REF!</definedName>
    <definedName name="_____inv13">#REF!</definedName>
    <definedName name="_____inv14">#REF!</definedName>
    <definedName name="_____inv15">#REF!</definedName>
    <definedName name="_____inv16">#REF!</definedName>
    <definedName name="_____inv17">#REF!</definedName>
    <definedName name="_____inv18">#REF!</definedName>
    <definedName name="_____inv19">#REF!</definedName>
    <definedName name="_____inv2">#REF!</definedName>
    <definedName name="_____inv21">#REF!</definedName>
    <definedName name="_____inv22">#REF!</definedName>
    <definedName name="_____inv23">#REF!</definedName>
    <definedName name="_____inv24">#REF!</definedName>
    <definedName name="_____inv3">#REF!</definedName>
    <definedName name="_____inv4">#REF!</definedName>
    <definedName name="_____inv5">#REF!</definedName>
    <definedName name="_____inv6">#REF!</definedName>
    <definedName name="_____inv7">#REF!</definedName>
    <definedName name="_____inv9">#REF!</definedName>
    <definedName name="_____inv95">#REF!</definedName>
    <definedName name="_____lp1">#REF!</definedName>
    <definedName name="_____lp10">#REF!</definedName>
    <definedName name="_____lp11">#REF!</definedName>
    <definedName name="_____lp12">#REF!</definedName>
    <definedName name="_____lp13">#REF!</definedName>
    <definedName name="_____lp14">#REF!</definedName>
    <definedName name="_____lp15">#REF!</definedName>
    <definedName name="_____lp16">#REF!</definedName>
    <definedName name="_____lp17">#REF!</definedName>
    <definedName name="_____lp18">#REF!</definedName>
    <definedName name="_____lp19">#REF!</definedName>
    <definedName name="_____lp2">#REF!</definedName>
    <definedName name="_____lp21">#REF!</definedName>
    <definedName name="_____lp22">#REF!</definedName>
    <definedName name="_____lp23">#REF!</definedName>
    <definedName name="_____lp24">#REF!</definedName>
    <definedName name="_____lp3">#REF!</definedName>
    <definedName name="_____lp4">#REF!</definedName>
    <definedName name="_____lp5">#REF!</definedName>
    <definedName name="_____lp6">#REF!</definedName>
    <definedName name="_____lp7">#REF!</definedName>
    <definedName name="_____lp9">#REF!</definedName>
    <definedName name="_____lp95">#REF!</definedName>
    <definedName name="_____LS3">#REF!</definedName>
    <definedName name="_____lv1">#REF!</definedName>
    <definedName name="_____lv10">#REF!</definedName>
    <definedName name="_____lv11">#REF!</definedName>
    <definedName name="_____lv12">#REF!</definedName>
    <definedName name="_____lv13">#REF!</definedName>
    <definedName name="_____lv14">#REF!</definedName>
    <definedName name="_____lv15">#REF!</definedName>
    <definedName name="_____lv16">#REF!</definedName>
    <definedName name="_____lv17">#REF!</definedName>
    <definedName name="_____lv18">#REF!</definedName>
    <definedName name="_____lv19">#REF!</definedName>
    <definedName name="_____lv2">#REF!</definedName>
    <definedName name="_____lv21">#REF!</definedName>
    <definedName name="_____lv22">#REF!</definedName>
    <definedName name="_____lv23">#REF!</definedName>
    <definedName name="_____lv24">#REF!</definedName>
    <definedName name="_____lv3">#REF!</definedName>
    <definedName name="_____lv4">#REF!</definedName>
    <definedName name="_____lv5">#REF!</definedName>
    <definedName name="_____lv6">#REF!</definedName>
    <definedName name="_____lv7">#REF!</definedName>
    <definedName name="_____lv9">#REF!</definedName>
    <definedName name="_____lv95">#REF!</definedName>
    <definedName name="_____ME1">#REF!</definedName>
    <definedName name="_____ME2">#REF!</definedName>
    <definedName name="_____ME3">#REF!</definedName>
    <definedName name="_____ME4">#REF!</definedName>
    <definedName name="_____ME5">#REF!</definedName>
    <definedName name="_____ME6">#REF!</definedName>
    <definedName name="_____ME7">#REF!</definedName>
    <definedName name="_____ME8">#REF!</definedName>
    <definedName name="_____MIL0170">#REF!</definedName>
    <definedName name="_____MIL2050">#REF!</definedName>
    <definedName name="_____MIL318081">#REF!</definedName>
    <definedName name="_____MIL4010">#REF!</definedName>
    <definedName name="_____MIL60">#REF!</definedName>
    <definedName name="_____MIL6065">#REF!</definedName>
    <definedName name="_____MIL65">#REF!</definedName>
    <definedName name="_____MIL90">#REF!</definedName>
    <definedName name="_____MIX1">#REF!</definedName>
    <definedName name="_____MIX2">#REF!</definedName>
    <definedName name="_____mmm1">#N/A</definedName>
    <definedName name="_____MMT6" localSheetId="3" hidden="1">{"REVISED",#N/A,FALSE,"Sheet1"}</definedName>
    <definedName name="_____MMT6" hidden="1">{"REVISED",#N/A,FALSE,"Sheet1"}</definedName>
    <definedName name="_____MTB1">#REF!</definedName>
    <definedName name="_____NL1" localSheetId="3">#REF!</definedName>
    <definedName name="_____NL1">#REF!</definedName>
    <definedName name="_____NL2" localSheetId="3">#REF!</definedName>
    <definedName name="_____NL2">#REF!</definedName>
    <definedName name="_____NL90">#REF!</definedName>
    <definedName name="_____NL91">#REF!</definedName>
    <definedName name="_____PAG1">#REF!</definedName>
    <definedName name="_____PAG2">#REF!</definedName>
    <definedName name="_____pag8" localSheetId="3" hidden="1">{"'OBT_6M_30_6'!$S$1:$AE$53"}</definedName>
    <definedName name="_____pag8" hidden="1">{"'OBT_6M_30_6'!$S$1:$AE$53"}</definedName>
    <definedName name="_____PC2">#REF!</definedName>
    <definedName name="_____SE1">#REF!</definedName>
    <definedName name="_____set1">#REF!</definedName>
    <definedName name="_____set2">#REF!</definedName>
    <definedName name="_____set3">#REF!</definedName>
    <definedName name="_____set4">#REF!</definedName>
    <definedName name="_____set5">#REF!</definedName>
    <definedName name="_____set6">#REF!</definedName>
    <definedName name="_____set7">#REF!</definedName>
    <definedName name="_____set8">#REF!</definedName>
    <definedName name="_____SPH01">#REF!</definedName>
    <definedName name="_____SPH04">#REF!</definedName>
    <definedName name="_____SPH09">#REF!</definedName>
    <definedName name="_____SPH10">#REF!</definedName>
    <definedName name="_____SPH19">#REF!</definedName>
    <definedName name="_____SPH28">#REF!</definedName>
    <definedName name="_____SPH32">#REF!</definedName>
    <definedName name="_____SPH55">#REF!</definedName>
    <definedName name="_____SPH58">#REF!</definedName>
    <definedName name="_____SPH70">#REF!</definedName>
    <definedName name="_____SPH73">#REF!</definedName>
    <definedName name="_____SPH75">#REF!</definedName>
    <definedName name="_____SPH79">#REF!</definedName>
    <definedName name="_____st1">#REF!</definedName>
    <definedName name="_____TDB1">#REF!</definedName>
    <definedName name="_____TDB2">#REF!</definedName>
    <definedName name="_____TT1">#REF!</definedName>
    <definedName name="_____TT10">#REF!</definedName>
    <definedName name="_____TT11">#REF!</definedName>
    <definedName name="_____TT12">#REF!</definedName>
    <definedName name="_____TT2">#REF!</definedName>
    <definedName name="_____TT3">#REF!</definedName>
    <definedName name="_____TT4">#REF!</definedName>
    <definedName name="_____TT44">#REF!</definedName>
    <definedName name="_____TT5">#REF!</definedName>
    <definedName name="_____TT6">#REF!</definedName>
    <definedName name="_____TT7">#REF!</definedName>
    <definedName name="_____TT9">#REF!</definedName>
    <definedName name="____B1">#REF!</definedName>
    <definedName name="____CH1">#REF!</definedName>
    <definedName name="____CKD1">#REF!</definedName>
    <definedName name="____CKD2">#REF!</definedName>
    <definedName name="____D1">#REF!</definedName>
    <definedName name="____E1">#REF!</definedName>
    <definedName name="____F1">#REF!</definedName>
    <definedName name="____fg1">#REF!</definedName>
    <definedName name="____GB1">#REF!</definedName>
    <definedName name="____I1">#REF!</definedName>
    <definedName name="____inv1">#REF!</definedName>
    <definedName name="____inv10">#REF!</definedName>
    <definedName name="____inv11">#REF!</definedName>
    <definedName name="____inv12">#REF!</definedName>
    <definedName name="____inv13">#REF!</definedName>
    <definedName name="____inv14">#REF!</definedName>
    <definedName name="____inv15">#REF!</definedName>
    <definedName name="____inv16">#REF!</definedName>
    <definedName name="____inv17">#REF!</definedName>
    <definedName name="____inv18">#REF!</definedName>
    <definedName name="____inv19">#REF!</definedName>
    <definedName name="____inv2">#REF!</definedName>
    <definedName name="____inv21">#REF!</definedName>
    <definedName name="____inv22">#REF!</definedName>
    <definedName name="____inv23">#REF!</definedName>
    <definedName name="____inv24">#REF!</definedName>
    <definedName name="____inv3">#REF!</definedName>
    <definedName name="____inv4">#REF!</definedName>
    <definedName name="____inv5">#REF!</definedName>
    <definedName name="____inv6">#REF!</definedName>
    <definedName name="____inv7">#REF!</definedName>
    <definedName name="____inv9">#REF!</definedName>
    <definedName name="____inv95">#REF!</definedName>
    <definedName name="____KR11">#REF!</definedName>
    <definedName name="____KR12">#REF!</definedName>
    <definedName name="____KR13">#REF!</definedName>
    <definedName name="____KR14">#REF!</definedName>
    <definedName name="____KR15">#REF!</definedName>
    <definedName name="____KR16">#REF!</definedName>
    <definedName name="____KR17">#REF!</definedName>
    <definedName name="____KR18">#REF!</definedName>
    <definedName name="____KR19">#REF!</definedName>
    <definedName name="____KRF10">#REF!</definedName>
    <definedName name="____KRF6">#REF!</definedName>
    <definedName name="____KRF7">#REF!</definedName>
    <definedName name="____KRF8">#REF!</definedName>
    <definedName name="____KRF9">#REF!</definedName>
    <definedName name="____lp1">#REF!</definedName>
    <definedName name="____lp10">#REF!</definedName>
    <definedName name="____lp11">#REF!</definedName>
    <definedName name="____lp12">#REF!</definedName>
    <definedName name="____lp13">#REF!</definedName>
    <definedName name="____lp14">#REF!</definedName>
    <definedName name="____lp15">#REF!</definedName>
    <definedName name="____lp16">#REF!</definedName>
    <definedName name="____lp17">#REF!</definedName>
    <definedName name="____lp18">#REF!</definedName>
    <definedName name="____lp19">#REF!</definedName>
    <definedName name="____lp2">#REF!</definedName>
    <definedName name="____lp21">#REF!</definedName>
    <definedName name="____lp22">#REF!</definedName>
    <definedName name="____lp23">#REF!</definedName>
    <definedName name="____lp24">#REF!</definedName>
    <definedName name="____lp3">#REF!</definedName>
    <definedName name="____lp4">#REF!</definedName>
    <definedName name="____lp5">#REF!</definedName>
    <definedName name="____lp6">#REF!</definedName>
    <definedName name="____lp7">#REF!</definedName>
    <definedName name="____lp9">#REF!</definedName>
    <definedName name="____lp95">#REF!</definedName>
    <definedName name="____LS3">#REF!</definedName>
    <definedName name="____lv1">#REF!</definedName>
    <definedName name="____lv10">#REF!</definedName>
    <definedName name="____lv11">#REF!</definedName>
    <definedName name="____lv12">#REF!</definedName>
    <definedName name="____lv13">#REF!</definedName>
    <definedName name="____lv14">#REF!</definedName>
    <definedName name="____lv15">#REF!</definedName>
    <definedName name="____lv16">#REF!</definedName>
    <definedName name="____lv17">#REF!</definedName>
    <definedName name="____lv18">#REF!</definedName>
    <definedName name="____lv19">#REF!</definedName>
    <definedName name="____lv2">#REF!</definedName>
    <definedName name="____lv21">#REF!</definedName>
    <definedName name="____lv22">#REF!</definedName>
    <definedName name="____lv23">#REF!</definedName>
    <definedName name="____lv24">#REF!</definedName>
    <definedName name="____lv3">#REF!</definedName>
    <definedName name="____lv4">#REF!</definedName>
    <definedName name="____lv5">#REF!</definedName>
    <definedName name="____lv6">#REF!</definedName>
    <definedName name="____lv7">#REF!</definedName>
    <definedName name="____lv9">#REF!</definedName>
    <definedName name="____lv95">#REF!</definedName>
    <definedName name="____ME1">#REF!</definedName>
    <definedName name="____ME2">#REF!</definedName>
    <definedName name="____ME3">#REF!</definedName>
    <definedName name="____ME4">#REF!</definedName>
    <definedName name="____ME5">#REF!</definedName>
    <definedName name="____ME6">#REF!</definedName>
    <definedName name="____ME7">#REF!</definedName>
    <definedName name="____ME8">#REF!</definedName>
    <definedName name="____MIL0170">#REF!</definedName>
    <definedName name="____MIL2050">#REF!</definedName>
    <definedName name="____MIL318081">#REF!</definedName>
    <definedName name="____MIL4010">#REF!</definedName>
    <definedName name="____MIL60">#REF!</definedName>
    <definedName name="____MIL6065">#REF!</definedName>
    <definedName name="____MIL65">#REF!</definedName>
    <definedName name="____MIL90">#REF!</definedName>
    <definedName name="____MIX1">#REF!</definedName>
    <definedName name="____MIX2">#REF!</definedName>
    <definedName name="____mmm1">#N/A</definedName>
    <definedName name="____MMT6" localSheetId="3" hidden="1">{"REVISED",#N/A,FALSE,"Sheet1"}</definedName>
    <definedName name="____MMT6" hidden="1">{"REVISED",#N/A,FALSE,"Sheet1"}</definedName>
    <definedName name="____MTB1">#REF!</definedName>
    <definedName name="____NL1" localSheetId="3">#REF!</definedName>
    <definedName name="____NL1">#REF!</definedName>
    <definedName name="____NL2" localSheetId="3">#REF!</definedName>
    <definedName name="____NL2">#REF!</definedName>
    <definedName name="____NL90">#REF!</definedName>
    <definedName name="____NL91">#REF!</definedName>
    <definedName name="____PAG1">#REF!</definedName>
    <definedName name="____PAG2">#REF!</definedName>
    <definedName name="____pag8" localSheetId="3" hidden="1">{"'OBT_6M_30_6'!$S$1:$AE$53"}</definedName>
    <definedName name="____pag8" hidden="1">{"'OBT_6M_30_6'!$S$1:$AE$53"}</definedName>
    <definedName name="____PC2">#REF!</definedName>
    <definedName name="____SE1">#REF!</definedName>
    <definedName name="____set1">#REF!</definedName>
    <definedName name="____set2">#REF!</definedName>
    <definedName name="____set3">#REF!</definedName>
    <definedName name="____set4">#REF!</definedName>
    <definedName name="____set5">#REF!</definedName>
    <definedName name="____set6">#REF!</definedName>
    <definedName name="____set7">#REF!</definedName>
    <definedName name="____set8">#REF!</definedName>
    <definedName name="____st1">#REF!</definedName>
    <definedName name="____TDB1">#REF!</definedName>
    <definedName name="____TDB2">#REF!</definedName>
    <definedName name="____TT1">#REF!</definedName>
    <definedName name="____TT10">#REF!</definedName>
    <definedName name="____TT11">#REF!</definedName>
    <definedName name="____TT12">#REF!</definedName>
    <definedName name="____TT2">#REF!</definedName>
    <definedName name="____TT3">#REF!</definedName>
    <definedName name="____TT4">#REF!</definedName>
    <definedName name="____TT44">#REF!</definedName>
    <definedName name="____TT5">#REF!</definedName>
    <definedName name="____TT6">#REF!</definedName>
    <definedName name="____TT7">#REF!</definedName>
    <definedName name="____TT9">#REF!</definedName>
    <definedName name="___B1">#REF!</definedName>
    <definedName name="___CH1">#REF!</definedName>
    <definedName name="___CKD1">#REF!</definedName>
    <definedName name="___CKD2">#REF!</definedName>
    <definedName name="___D1">#REF!</definedName>
    <definedName name="___E1">#REF!</definedName>
    <definedName name="___F1">#REF!</definedName>
    <definedName name="___fg1">#REF!</definedName>
    <definedName name="___GB1">#REF!</definedName>
    <definedName name="___I1">#REF!</definedName>
    <definedName name="___inv1">#REF!</definedName>
    <definedName name="___inv10">#REF!</definedName>
    <definedName name="___inv11">#REF!</definedName>
    <definedName name="___inv12">#REF!</definedName>
    <definedName name="___inv13">#REF!</definedName>
    <definedName name="___inv14">#REF!</definedName>
    <definedName name="___inv15">#REF!</definedName>
    <definedName name="___inv16">#REF!</definedName>
    <definedName name="___inv17">#REF!</definedName>
    <definedName name="___inv18">#REF!</definedName>
    <definedName name="___inv19">#REF!</definedName>
    <definedName name="___inv2">#REF!</definedName>
    <definedName name="___inv21">#REF!</definedName>
    <definedName name="___inv22">#REF!</definedName>
    <definedName name="___inv23">#REF!</definedName>
    <definedName name="___inv24">#REF!</definedName>
    <definedName name="___inv3">#REF!</definedName>
    <definedName name="___inv4">#REF!</definedName>
    <definedName name="___inv5">#REF!</definedName>
    <definedName name="___inv6">#REF!</definedName>
    <definedName name="___inv7">#REF!</definedName>
    <definedName name="___inv9">#REF!</definedName>
    <definedName name="___inv95">#REF!</definedName>
    <definedName name="___Key2" hidden="1">#REF!</definedName>
    <definedName name="___lp1">#REF!</definedName>
    <definedName name="___lp10">#REF!</definedName>
    <definedName name="___lp11">#REF!</definedName>
    <definedName name="___lp12">#REF!</definedName>
    <definedName name="___lp13">#REF!</definedName>
    <definedName name="___lp14">#REF!</definedName>
    <definedName name="___lp15">#REF!</definedName>
    <definedName name="___lp16">#REF!</definedName>
    <definedName name="___lp17">#REF!</definedName>
    <definedName name="___lp18">#REF!</definedName>
    <definedName name="___lp19">#REF!</definedName>
    <definedName name="___lp2">#REF!</definedName>
    <definedName name="___lp21">#REF!</definedName>
    <definedName name="___lp22">#REF!</definedName>
    <definedName name="___lp23">#REF!</definedName>
    <definedName name="___lp24">#REF!</definedName>
    <definedName name="___lp3">#REF!</definedName>
    <definedName name="___lp4">#REF!</definedName>
    <definedName name="___lp5">#REF!</definedName>
    <definedName name="___lp6">#REF!</definedName>
    <definedName name="___lp7">#REF!</definedName>
    <definedName name="___lp9">#REF!</definedName>
    <definedName name="___lp95">#REF!</definedName>
    <definedName name="___LS3">#REF!</definedName>
    <definedName name="___lv1">#REF!</definedName>
    <definedName name="___lv10">#REF!</definedName>
    <definedName name="___lv11">#REF!</definedName>
    <definedName name="___lv12">#REF!</definedName>
    <definedName name="___lv13">#REF!</definedName>
    <definedName name="___lv14">#REF!</definedName>
    <definedName name="___lv15">#REF!</definedName>
    <definedName name="___lv16">#REF!</definedName>
    <definedName name="___lv17">#REF!</definedName>
    <definedName name="___lv18">#REF!</definedName>
    <definedName name="___lv19">#REF!</definedName>
    <definedName name="___lv2">#REF!</definedName>
    <definedName name="___lv21">#REF!</definedName>
    <definedName name="___lv22">#REF!</definedName>
    <definedName name="___lv23">#REF!</definedName>
    <definedName name="___lv24">#REF!</definedName>
    <definedName name="___lv3">#REF!</definedName>
    <definedName name="___lv4">#REF!</definedName>
    <definedName name="___lv5">#REF!</definedName>
    <definedName name="___lv6">#REF!</definedName>
    <definedName name="___lv7">#REF!</definedName>
    <definedName name="___lv9">#REF!</definedName>
    <definedName name="___lv95">#REF!</definedName>
    <definedName name="___mds_first_cell___">#REF!</definedName>
    <definedName name="___mds_view_data___">#REF!</definedName>
    <definedName name="___mdstype___">3</definedName>
    <definedName name="___ME1" localSheetId="3">#REF!</definedName>
    <definedName name="___ME1">#REF!</definedName>
    <definedName name="___ME2" localSheetId="3">#REF!</definedName>
    <definedName name="___ME2">#REF!</definedName>
    <definedName name="___ME3" localSheetId="3">#REF!</definedName>
    <definedName name="___ME3">#REF!</definedName>
    <definedName name="___ME4">#REF!</definedName>
    <definedName name="___ME5">#REF!</definedName>
    <definedName name="___ME6">#REF!</definedName>
    <definedName name="___ME7">#REF!</definedName>
    <definedName name="___ME8">#REF!</definedName>
    <definedName name="___MIL0170">#REF!</definedName>
    <definedName name="___MIL2050">#REF!</definedName>
    <definedName name="___MIL318081">#REF!</definedName>
    <definedName name="___MIL4010">#REF!</definedName>
    <definedName name="___MIL60">#REF!</definedName>
    <definedName name="___MIL6065">#REF!</definedName>
    <definedName name="___MIL65">#REF!</definedName>
    <definedName name="___MIL90">#REF!</definedName>
    <definedName name="___MIX1">#REF!</definedName>
    <definedName name="___MIX2">#REF!</definedName>
    <definedName name="___mmm1">#N/A</definedName>
    <definedName name="___MMT6" localSheetId="3" hidden="1">{"REVISED",#N/A,FALSE,"Sheet1"}</definedName>
    <definedName name="___MMT6" hidden="1">{"REVISED",#N/A,FALSE,"Sheet1"}</definedName>
    <definedName name="___MTB1">#REF!</definedName>
    <definedName name="___NL1" localSheetId="3">#REF!</definedName>
    <definedName name="___NL1">#REF!</definedName>
    <definedName name="___NL2" localSheetId="3">#REF!</definedName>
    <definedName name="___NL2">#REF!</definedName>
    <definedName name="___NL90">#REF!</definedName>
    <definedName name="___NL91">#REF!</definedName>
    <definedName name="___PAG1">#REF!</definedName>
    <definedName name="___PAG2">#REF!</definedName>
    <definedName name="___pag8" localSheetId="3" hidden="1">{"'OBT_6M_30_6'!$S$1:$AE$53"}</definedName>
    <definedName name="___pag8" hidden="1">{"'OBT_6M_30_6'!$S$1:$AE$53"}</definedName>
    <definedName name="___PC2">#REF!</definedName>
    <definedName name="___SE1">#REF!</definedName>
    <definedName name="___set1">#REF!</definedName>
    <definedName name="___set2">#REF!</definedName>
    <definedName name="___set3">#REF!</definedName>
    <definedName name="___set4">#REF!</definedName>
    <definedName name="___set5">#REF!</definedName>
    <definedName name="___set6">#REF!</definedName>
    <definedName name="___set7">#REF!</definedName>
    <definedName name="___set8">#REF!</definedName>
    <definedName name="___st1">#REF!</definedName>
    <definedName name="___TDB1">#REF!</definedName>
    <definedName name="___TDB2">#REF!</definedName>
    <definedName name="___TT1">#REF!</definedName>
    <definedName name="___TT10">#REF!</definedName>
    <definedName name="___TT11">#REF!</definedName>
    <definedName name="___TT12">#REF!</definedName>
    <definedName name="___TT2">#REF!</definedName>
    <definedName name="___TT3">#REF!</definedName>
    <definedName name="___TT4">#REF!</definedName>
    <definedName name="___TT44">#REF!</definedName>
    <definedName name="___TT5">#REF!</definedName>
    <definedName name="___TT6">#REF!</definedName>
    <definedName name="___TT7">#REF!</definedName>
    <definedName name="___TT9">#REF!</definedName>
    <definedName name="__123Graph_A" localSheetId="7" hidden="1">[13]MOTO?</definedName>
    <definedName name="__123Graph_A" localSheetId="3" hidden="1">[13]MOTO?</definedName>
    <definedName name="__123Graph_A" hidden="1">[13]MOTO?</definedName>
    <definedName name="__123Graph_ACorrente" localSheetId="3" hidden="1">#REF!</definedName>
    <definedName name="__123Graph_ACorrente" hidden="1">#REF!</definedName>
    <definedName name="__123Graph_B" hidden="1">#REF!</definedName>
    <definedName name="__123Graph_BCorrente" hidden="1">#REF!</definedName>
    <definedName name="__123Graph_C" hidden="1">#REF!</definedName>
    <definedName name="__123Graph_CCorrente" hidden="1">#REF!</definedName>
    <definedName name="__123Graph_D" hidden="1">#REF!</definedName>
    <definedName name="__123Graph_DCorrente" hidden="1">#REF!</definedName>
    <definedName name="__123Graph_E" hidden="1">#REF!</definedName>
    <definedName name="__123Graph_ECorrente" hidden="1">#REF!</definedName>
    <definedName name="__123Graph_F" hidden="1">#REF!</definedName>
    <definedName name="__123Graph_FCorrente" hidden="1">#REF!</definedName>
    <definedName name="__123Graph_LBL_A" hidden="1">#REF!</definedName>
    <definedName name="__123Graph_X" hidden="1">#REF!</definedName>
    <definedName name="__123Graph_XZ" hidden="1">#REF!</definedName>
    <definedName name="__aa2" localSheetId="3" hidden="1">{"'ID(2)'!$E$1:$N$4"}</definedName>
    <definedName name="__aa2" hidden="1">{"'ID(2)'!$E$1:$N$4"}</definedName>
    <definedName name="__AT1" localSheetId="3" hidden="1">{#N/A,#N/A,FALSE,"인원";#N/A,#N/A,FALSE,"비용2";#N/A,#N/A,FALSE,"비용1";#N/A,#N/A,FALSE,"비용";#N/A,#N/A,FALSE,"보증2";#N/A,#N/A,FALSE,"보증1";#N/A,#N/A,FALSE,"보증";#N/A,#N/A,FALSE,"손익1";#N/A,#N/A,FALSE,"손익";#N/A,#N/A,FALSE,"부서별매출";#N/A,#N/A,FALSE,"매출"}</definedName>
    <definedName name="__AT1" hidden="1">{#N/A,#N/A,FALSE,"인원";#N/A,#N/A,FALSE,"비용2";#N/A,#N/A,FALSE,"비용1";#N/A,#N/A,FALSE,"비용";#N/A,#N/A,FALSE,"보증2";#N/A,#N/A,FALSE,"보증1";#N/A,#N/A,FALSE,"보증";#N/A,#N/A,FALSE,"손익1";#N/A,#N/A,FALSE,"손익";#N/A,#N/A,FALSE,"부서별매출";#N/A,#N/A,FALSE,"매출"}</definedName>
    <definedName name="__AT2" localSheetId="3"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__AT2"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__AT3" localSheetId="3" hidden="1">{#N/A,#N/A,FALSE,"인원";#N/A,#N/A,FALSE,"비용2";#N/A,#N/A,FALSE,"비용1";#N/A,#N/A,FALSE,"비용";#N/A,#N/A,FALSE,"보증2";#N/A,#N/A,FALSE,"보증1";#N/A,#N/A,FALSE,"보증";#N/A,#N/A,FALSE,"손익1";#N/A,#N/A,FALSE,"손익";#N/A,#N/A,FALSE,"부서별매출";#N/A,#N/A,FALSE,"매출"}</definedName>
    <definedName name="__AT3" hidden="1">{#N/A,#N/A,FALSE,"인원";#N/A,#N/A,FALSE,"비용2";#N/A,#N/A,FALSE,"비용1";#N/A,#N/A,FALSE,"비용";#N/A,#N/A,FALSE,"보증2";#N/A,#N/A,FALSE,"보증1";#N/A,#N/A,FALSE,"보증";#N/A,#N/A,FALSE,"손익1";#N/A,#N/A,FALSE,"손익";#N/A,#N/A,FALSE,"부서별매출";#N/A,#N/A,FALSE,"매출"}</definedName>
    <definedName name="__B1">#REF!</definedName>
    <definedName name="__CH1" localSheetId="3">#REF!</definedName>
    <definedName name="__CH1">#REF!</definedName>
    <definedName name="__CKD1" localSheetId="3">#REF!</definedName>
    <definedName name="__CKD1">#REF!</definedName>
    <definedName name="__CKD2">#REF!</definedName>
    <definedName name="__cp021999" hidden="1">#REF!</definedName>
    <definedName name="__cp031997" hidden="1">#REF!</definedName>
    <definedName name="__CP071997" hidden="1">#REF!</definedName>
    <definedName name="__D1">#REF!</definedName>
    <definedName name="__E1">#REF!</definedName>
    <definedName name="__F1">#REF!</definedName>
    <definedName name="__fg1">#REF!</definedName>
    <definedName name="__GB1">#REF!</definedName>
    <definedName name="__I1">#REF!</definedName>
    <definedName name="__inv1">#REF!</definedName>
    <definedName name="__inv10">#REF!</definedName>
    <definedName name="__inv11">#REF!</definedName>
    <definedName name="__inv12">#REF!</definedName>
    <definedName name="__inv13">#REF!</definedName>
    <definedName name="__inv14">#REF!</definedName>
    <definedName name="__inv15">#REF!</definedName>
    <definedName name="__inv16">#REF!</definedName>
    <definedName name="__inv17">#REF!</definedName>
    <definedName name="__inv18">#REF!</definedName>
    <definedName name="__inv19">#REF!</definedName>
    <definedName name="__inv2">#REF!</definedName>
    <definedName name="__inv21">#REF!</definedName>
    <definedName name="__inv22">#REF!</definedName>
    <definedName name="__inv23">#REF!</definedName>
    <definedName name="__inv24">#REF!</definedName>
    <definedName name="__inv3">#REF!</definedName>
    <definedName name="__inv4">#REF!</definedName>
    <definedName name="__inv5">#REF!</definedName>
    <definedName name="__inv6">#REF!</definedName>
    <definedName name="__inv7">#REF!</definedName>
    <definedName name="__inv9">#REF!</definedName>
    <definedName name="__inv95">#REF!</definedName>
    <definedName name="__Key2" hidden="1">#REF!</definedName>
    <definedName name="__KR11">#REF!</definedName>
    <definedName name="__KR12">#REF!</definedName>
    <definedName name="__KR13">#REF!</definedName>
    <definedName name="__KR14">#REF!</definedName>
    <definedName name="__KR15">#REF!</definedName>
    <definedName name="__KR16">#REF!</definedName>
    <definedName name="__KR17">#REF!</definedName>
    <definedName name="__KR18">#REF!</definedName>
    <definedName name="__KR19">#REF!</definedName>
    <definedName name="__KRF10">#REF!</definedName>
    <definedName name="__KRF6">#REF!</definedName>
    <definedName name="__KRF7">#REF!</definedName>
    <definedName name="__KRF8">#REF!</definedName>
    <definedName name="__KRF9">#REF!</definedName>
    <definedName name="__L" localSheetId="3" hidden="1">{"'OBT_6M_30_6'!$S$1:$AE$53"}</definedName>
    <definedName name="__L" hidden="1">{"'OBT_6M_30_6'!$S$1:$AE$53"}</definedName>
    <definedName name="__lp1">#REF!</definedName>
    <definedName name="__lp10">#REF!</definedName>
    <definedName name="__lp11">#REF!</definedName>
    <definedName name="__lp12">#REF!</definedName>
    <definedName name="__lp13">#REF!</definedName>
    <definedName name="__lp14">#REF!</definedName>
    <definedName name="__lp15">#REF!</definedName>
    <definedName name="__lp16">#REF!</definedName>
    <definedName name="__lp17">#REF!</definedName>
    <definedName name="__lp18">#REF!</definedName>
    <definedName name="__lp19">#REF!</definedName>
    <definedName name="__lp2">#REF!</definedName>
    <definedName name="__lp21">#REF!</definedName>
    <definedName name="__lp22">#REF!</definedName>
    <definedName name="__lp23">#REF!</definedName>
    <definedName name="__lp24">#REF!</definedName>
    <definedName name="__lp3">#REF!</definedName>
    <definedName name="__lp4">#REF!</definedName>
    <definedName name="__lp5">#REF!</definedName>
    <definedName name="__lp6">#REF!</definedName>
    <definedName name="__lp7">#REF!</definedName>
    <definedName name="__lp9">#REF!</definedName>
    <definedName name="__lp95">#REF!</definedName>
    <definedName name="__LS3">#REF!</definedName>
    <definedName name="__lv1">#REF!</definedName>
    <definedName name="__lv10">#REF!</definedName>
    <definedName name="__lv11">#REF!</definedName>
    <definedName name="__lv12">#REF!</definedName>
    <definedName name="__lv13">#REF!</definedName>
    <definedName name="__lv14">#REF!</definedName>
    <definedName name="__lv15">#REF!</definedName>
    <definedName name="__lv16">#REF!</definedName>
    <definedName name="__lv17">#REF!</definedName>
    <definedName name="__lv18">#REF!</definedName>
    <definedName name="__lv19">#REF!</definedName>
    <definedName name="__lv2">#REF!</definedName>
    <definedName name="__lv21">#REF!</definedName>
    <definedName name="__lv22">#REF!</definedName>
    <definedName name="__lv23">#REF!</definedName>
    <definedName name="__lv24">#REF!</definedName>
    <definedName name="__lv3">#REF!</definedName>
    <definedName name="__lv4">#REF!</definedName>
    <definedName name="__lv5">#REF!</definedName>
    <definedName name="__lv6">#REF!</definedName>
    <definedName name="__lv7">#REF!</definedName>
    <definedName name="__lv9">#REF!</definedName>
    <definedName name="__lv95">#REF!</definedName>
    <definedName name="__ME1">#REF!</definedName>
    <definedName name="__ME2">#REF!</definedName>
    <definedName name="__ME3">#REF!</definedName>
    <definedName name="__ME4">#REF!</definedName>
    <definedName name="__ME5">#REF!</definedName>
    <definedName name="__ME6">#REF!</definedName>
    <definedName name="__ME7">#REF!</definedName>
    <definedName name="__ME8">#REF!</definedName>
    <definedName name="__MIL0170">#REF!</definedName>
    <definedName name="__MIL2050">#REF!</definedName>
    <definedName name="__MIL318081">#REF!</definedName>
    <definedName name="__MIL4010">#REF!</definedName>
    <definedName name="__MIL60">#REF!</definedName>
    <definedName name="__MIL6065">#REF!</definedName>
    <definedName name="__MIL65">#REF!</definedName>
    <definedName name="__MIL90">#REF!</definedName>
    <definedName name="__MIX1">#REF!</definedName>
    <definedName name="__MIX2">#REF!</definedName>
    <definedName name="__mmm1">#N/A</definedName>
    <definedName name="__MMT6" localSheetId="3" hidden="1">{"REVISED",#N/A,FALSE,"Sheet1"}</definedName>
    <definedName name="__MMT6" hidden="1">{"REVISED",#N/A,FALSE,"Sheet1"}</definedName>
    <definedName name="__MTB1">#REF!</definedName>
    <definedName name="__NL1" localSheetId="3">#REF!</definedName>
    <definedName name="__NL1">#REF!</definedName>
    <definedName name="__NL2" localSheetId="3">#REF!</definedName>
    <definedName name="__NL2">#REF!</definedName>
    <definedName name="__NL90">#REF!</definedName>
    <definedName name="__NL91">#REF!</definedName>
    <definedName name="__PAG1">#REF!</definedName>
    <definedName name="__PAG2">#REF!</definedName>
    <definedName name="__pag8" localSheetId="3" hidden="1">{"'OBT_6M_30_6'!$S$1:$AE$53"}</definedName>
    <definedName name="__pag8" hidden="1">{"'OBT_6M_30_6'!$S$1:$AE$53"}</definedName>
    <definedName name="__PC2">#REF!</definedName>
    <definedName name="__PDG01">#REF!</definedName>
    <definedName name="__PDG04">#REF!</definedName>
    <definedName name="__PDG09">#REF!</definedName>
    <definedName name="__PDG10">#REF!</definedName>
    <definedName name="__PDG16">#REF!</definedName>
    <definedName name="__PDG19">#REF!</definedName>
    <definedName name="__PDG28">#REF!</definedName>
    <definedName name="__PDG32">#REF!</definedName>
    <definedName name="__PDG39">#REF!</definedName>
    <definedName name="__PDG42">#REF!</definedName>
    <definedName name="__PDG50">#REF!</definedName>
    <definedName name="__PDG51">#REF!</definedName>
    <definedName name="__PDG55">#REF!</definedName>
    <definedName name="__PDG70">#REF!</definedName>
    <definedName name="__PDG73">#REF!</definedName>
    <definedName name="__PDG75">#REF!</definedName>
    <definedName name="__PDG79">#REF!</definedName>
    <definedName name="__PHZ1">#REF!,#REF!</definedName>
    <definedName name="__PHZ3">#REF!</definedName>
    <definedName name="__PHZ4">#REF!</definedName>
    <definedName name="__PHZ5">#REF!</definedName>
    <definedName name="__SE1">#REF!</definedName>
    <definedName name="__set1">#REF!</definedName>
    <definedName name="__set2">#REF!</definedName>
    <definedName name="__set3">#REF!</definedName>
    <definedName name="__set4">#REF!</definedName>
    <definedName name="__set5">#REF!</definedName>
    <definedName name="__set6">#REF!</definedName>
    <definedName name="__set7">#REF!</definedName>
    <definedName name="__set8">#REF!</definedName>
    <definedName name="__SPH01">#REF!</definedName>
    <definedName name="__SPH04">#REF!</definedName>
    <definedName name="__SPH09">#REF!</definedName>
    <definedName name="__SPH10">#REF!</definedName>
    <definedName name="__SPH19">#REF!</definedName>
    <definedName name="__SPH28">#REF!</definedName>
    <definedName name="__SPH30">#REF!</definedName>
    <definedName name="__SPH32">#REF!</definedName>
    <definedName name="__SPH42">#REF!</definedName>
    <definedName name="__SPH55">#REF!</definedName>
    <definedName name="__SPH58">#REF!</definedName>
    <definedName name="__SPH70">#REF!</definedName>
    <definedName name="__SPH73">#REF!</definedName>
    <definedName name="__SPH75">#REF!</definedName>
    <definedName name="__SPH79">#REF!</definedName>
    <definedName name="__st1">#REF!</definedName>
    <definedName name="__TDB1">#REF!</definedName>
    <definedName name="__TDB2">#REF!</definedName>
    <definedName name="__TT1">#REF!</definedName>
    <definedName name="__TT10">#REF!</definedName>
    <definedName name="__TT11">#REF!</definedName>
    <definedName name="__TT12">#REF!</definedName>
    <definedName name="__TT2">#REF!</definedName>
    <definedName name="__TT3">#REF!</definedName>
    <definedName name="__TT4">#REF!</definedName>
    <definedName name="__TT44">#REF!</definedName>
    <definedName name="__TT5">#REF!</definedName>
    <definedName name="__TT6">#REF!</definedName>
    <definedName name="__TT7">#REF!</definedName>
    <definedName name="__TT9">#REF!</definedName>
    <definedName name="_01">#REF!</definedName>
    <definedName name="_01_10_93">#REF!</definedName>
    <definedName name="_04">#REF!</definedName>
    <definedName name="_1">#REF!</definedName>
    <definedName name="_1__123Graph_AC04C_ALL_L1" localSheetId="7" hidden="1">[1]MOTO?</definedName>
    <definedName name="_1__123Graph_AC04C_ALL_L1" localSheetId="3" hidden="1">[1]MOTO?</definedName>
    <definedName name="_1__123Graph_AC04C_ALL_L1" hidden="1">[1]MOTO?</definedName>
    <definedName name="_1_0MBL" localSheetId="3">#REF!</definedName>
    <definedName name="_1_0MBL">#REF!</definedName>
    <definedName name="_10__123Graph_AC04C_ALL_T2" localSheetId="7" hidden="1">[9]MOTO?</definedName>
    <definedName name="_10__123Graph_AC04C_ALL_T2" localSheetId="3" hidden="1">[9]MOTO?</definedName>
    <definedName name="_10__123Graph_AC04C_ALL_T2" hidden="1">[9]MOTO?</definedName>
    <definedName name="_10__123Graph_AC04C_FR_T1" localSheetId="7" hidden="1">[13]MOTO?</definedName>
    <definedName name="_10__123Graph_AC04C_FR_T1" localSheetId="3" hidden="1">[13]MOTO?</definedName>
    <definedName name="_10__123Graph_AC04C_FR_T1" hidden="1">[13]MOTO?</definedName>
    <definedName name="_10__123Graph_AC04C_FR_T2" localSheetId="7" hidden="1">[1]MOTO?</definedName>
    <definedName name="_10__123Graph_AC04C_FR_T2" localSheetId="3" hidden="1">[1]MOTO?</definedName>
    <definedName name="_10__123Graph_AC04C_FR_T2" hidden="1">[1]MOTO?</definedName>
    <definedName name="_10__123Graph_LBL_AG_FRAM2H" localSheetId="3" hidden="1">#REF!</definedName>
    <definedName name="_10__123Graph_LBL_AG_FRAM2H" hidden="1">#REF!</definedName>
    <definedName name="_100__123Graph_XC04C_FR_T2" localSheetId="7" hidden="1">[72]MOTO?</definedName>
    <definedName name="_100__123Graph_XC04C_FR_T2" localSheetId="3" hidden="1">[72]MOTO?</definedName>
    <definedName name="_100__123Graph_XC04C_FR_T2" hidden="1">[72]MOTO?</definedName>
    <definedName name="_11__123Graph_AC04C_FF_L" localSheetId="7" hidden="1">[13]MOTO?</definedName>
    <definedName name="_11__123Graph_AC04C_FF_L" localSheetId="3" hidden="1">[13]MOTO?</definedName>
    <definedName name="_11__123Graph_AC04C_FF_L" hidden="1">[13]MOTO?</definedName>
    <definedName name="_11__123Graph_AC04C_FR_T2" localSheetId="7" hidden="1">[13]MOTO?</definedName>
    <definedName name="_11__123Graph_AC04C_FR_T2" localSheetId="3" hidden="1">[13]MOTO?</definedName>
    <definedName name="_11__123Graph_AC04C_FR_T2" hidden="1">[13]MOTO?</definedName>
    <definedName name="_11__123Graph_LBL_AC04C_FF_L" localSheetId="7" hidden="1">[1]MOTO?</definedName>
    <definedName name="_11__123Graph_LBL_AC04C_FF_L" localSheetId="3" hidden="1">[1]MOTO?</definedName>
    <definedName name="_11__123Graph_LBL_AC04C_FF_L" hidden="1">[1]MOTO?</definedName>
    <definedName name="_12" localSheetId="7" hidden="1">[13]MOTO?</definedName>
    <definedName name="_12" localSheetId="3" hidden="1">[13]MOTO?</definedName>
    <definedName name="_12" hidden="1">[13]MOTO?</definedName>
    <definedName name="_12__123Graph_AC04C_ALL_L2" localSheetId="7" hidden="1">[72]MOTO?</definedName>
    <definedName name="_12__123Graph_AC04C_ALL_L2" localSheetId="3" hidden="1">[72]MOTO?</definedName>
    <definedName name="_12__123Graph_AC04C_ALL_L2" hidden="1">[72]MOTO?</definedName>
    <definedName name="_12__123Graph_AC04C_FF_L" localSheetId="7" hidden="1">[9]MOTO?</definedName>
    <definedName name="_12__123Graph_AC04C_FF_L" localSheetId="3" hidden="1">[9]MOTO?</definedName>
    <definedName name="_12__123Graph_AC04C_FF_L" hidden="1">[9]MOTO?</definedName>
    <definedName name="_12__123Graph_LBL_AC04C_FF_L" localSheetId="7" hidden="1">[13]MOTO?</definedName>
    <definedName name="_12__123Graph_LBL_AC04C_FF_L" localSheetId="3" hidden="1">[13]MOTO?</definedName>
    <definedName name="_12__123Graph_LBL_AC04C_FF_L" hidden="1">[13]MOTO?</definedName>
    <definedName name="_12__123Graph_LBL_AC04C_FF_T" localSheetId="7" hidden="1">[1]MOTO?</definedName>
    <definedName name="_12__123Graph_LBL_AC04C_FF_T" localSheetId="3" hidden="1">[1]MOTO?</definedName>
    <definedName name="_12__123Graph_LBL_AC04C_FF_T" hidden="1">[1]MOTO?</definedName>
    <definedName name="_13__123Graph_AC04C_FF_T" localSheetId="7" hidden="1">[13]MOTO?</definedName>
    <definedName name="_13__123Graph_AC04C_FF_T" localSheetId="3" hidden="1">[13]MOTO?</definedName>
    <definedName name="_13__123Graph_AC04C_FF_T" hidden="1">[13]MOTO?</definedName>
    <definedName name="_13__123Graph_LBL_AC04C_FF_T" localSheetId="7" hidden="1">[13]MOTO?</definedName>
    <definedName name="_13__123Graph_LBL_AC04C_FF_T" localSheetId="3" hidden="1">[13]MOTO?</definedName>
    <definedName name="_13__123Graph_LBL_AC04C_FF_T" hidden="1">[13]MOTO?</definedName>
    <definedName name="_13__123Graph_LBL_AC04C_FR_L1" localSheetId="7" hidden="1">[1]MOTO?</definedName>
    <definedName name="_13__123Graph_LBL_AC04C_FR_L1" localSheetId="3" hidden="1">[1]MOTO?</definedName>
    <definedName name="_13__123Graph_LBL_AC04C_FR_L1" hidden="1">[1]MOTO?</definedName>
    <definedName name="_14__123Graph_AC04C_FF_T" localSheetId="7" hidden="1">[9]MOTO?</definedName>
    <definedName name="_14__123Graph_AC04C_FF_T" localSheetId="3" hidden="1">[9]MOTO?</definedName>
    <definedName name="_14__123Graph_AC04C_FF_T" hidden="1">[9]MOTO?</definedName>
    <definedName name="_14__123Graph_LBL_AC04C_FR_L1" localSheetId="7" hidden="1">[13]MOTO?</definedName>
    <definedName name="_14__123Graph_LBL_AC04C_FR_L1" localSheetId="3" hidden="1">[13]MOTO?</definedName>
    <definedName name="_14__123Graph_LBL_AC04C_FR_L1" hidden="1">[13]MOTO?</definedName>
    <definedName name="_14__123Graph_LBL_AC04C_FR_L2" localSheetId="7" hidden="1">[1]MOTO?</definedName>
    <definedName name="_14__123Graph_LBL_AC04C_FR_L2" localSheetId="3" hidden="1">[1]MOTO?</definedName>
    <definedName name="_14__123Graph_LBL_AC04C_FR_L2" hidden="1">[1]MOTO?</definedName>
    <definedName name="_15__123Graph_AC04C_FR_L1" localSheetId="7" hidden="1">[13]MOTO?</definedName>
    <definedName name="_15__123Graph_AC04C_FR_L1" localSheetId="3" hidden="1">[13]MOTO?</definedName>
    <definedName name="_15__123Graph_AC04C_FR_L1" hidden="1">[13]MOTO?</definedName>
    <definedName name="_15__123Graph_LBL_AC04C_FR_L2" localSheetId="7" hidden="1">[13]MOTO?</definedName>
    <definedName name="_15__123Graph_LBL_AC04C_FR_L2" localSheetId="3" hidden="1">[13]MOTO?</definedName>
    <definedName name="_15__123Graph_LBL_AC04C_FR_L2" hidden="1">[13]MOTO?</definedName>
    <definedName name="_15__123Graph_LBL_AC04C_FR_T1" localSheetId="7" hidden="1">[1]MOTO?</definedName>
    <definedName name="_15__123Graph_LBL_AC04C_FR_T1" localSheetId="3" hidden="1">[1]MOTO?</definedName>
    <definedName name="_15__123Graph_LBL_AC04C_FR_T1" hidden="1">[1]MOTO?</definedName>
    <definedName name="_15_0__123Graph_LBL_AG_FRA" localSheetId="3" hidden="1">#REF!</definedName>
    <definedName name="_15_0__123Graph_LBL_AG_FRA" hidden="1">#REF!</definedName>
    <definedName name="_16__123Graph_AC04C_ALL_T1" localSheetId="7" hidden="1">[72]MOTO?</definedName>
    <definedName name="_16__123Graph_AC04C_ALL_T1" localSheetId="3" hidden="1">[72]MOTO?</definedName>
    <definedName name="_16__123Graph_AC04C_ALL_T1" hidden="1">[72]MOTO?</definedName>
    <definedName name="_16__123Graph_AC04C_FR_L1" localSheetId="7" hidden="1">[9]MOTO?</definedName>
    <definedName name="_16__123Graph_AC04C_FR_L1" localSheetId="3" hidden="1">[9]MOTO?</definedName>
    <definedName name="_16__123Graph_AC04C_FR_L1" hidden="1">[9]MOTO?</definedName>
    <definedName name="_16__123Graph_LBL_AC04C_FR_T1" localSheetId="7" hidden="1">[13]MOTO?</definedName>
    <definedName name="_16__123Graph_LBL_AC04C_FR_T1" localSheetId="3" hidden="1">[13]MOTO?</definedName>
    <definedName name="_16__123Graph_LBL_AC04C_FR_T1" hidden="1">[13]MOTO?</definedName>
    <definedName name="_16__123Graph_LBL_AC04C_FR_T2" localSheetId="7" hidden="1">[1]MOTO?</definedName>
    <definedName name="_16__123Graph_LBL_AC04C_FR_T2" localSheetId="3" hidden="1">[1]MOTO?</definedName>
    <definedName name="_16__123Graph_LBL_AC04C_FR_T2" hidden="1">[1]MOTO?</definedName>
    <definedName name="_16_0__123Graph_LBL_AG_FRA" localSheetId="3" hidden="1">#REF!</definedName>
    <definedName name="_16_0__123Graph_LBL_AG_FRA" hidden="1">#REF!</definedName>
    <definedName name="_17__123Graph_AC04C_FR_L2" localSheetId="7" hidden="1">[13]MOTO?</definedName>
    <definedName name="_17__123Graph_AC04C_FR_L2" localSheetId="3" hidden="1">[13]MOTO?</definedName>
    <definedName name="_17__123Graph_AC04C_FR_L2" hidden="1">[13]MOTO?</definedName>
    <definedName name="_17__123Graph_LBL_AC04C_FR_T2" localSheetId="7" hidden="1">[13]MOTO?</definedName>
    <definedName name="_17__123Graph_LBL_AC04C_FR_T2" localSheetId="3" hidden="1">[13]MOTO?</definedName>
    <definedName name="_17__123Graph_LBL_AC04C_FR_T2" hidden="1">[13]MOTO?</definedName>
    <definedName name="_17__123Graph_XC04C_ALL_T1" localSheetId="7" hidden="1">[1]MOTO?</definedName>
    <definedName name="_17__123Graph_XC04C_ALL_T1" localSheetId="3" hidden="1">[1]MOTO?</definedName>
    <definedName name="_17__123Graph_XC04C_ALL_T1" hidden="1">[1]MOTO?</definedName>
    <definedName name="_17_0__123Graph_LBL_AG_FRA" localSheetId="3" hidden="1">#REF!</definedName>
    <definedName name="_17_0__123Graph_LBL_AG_FRA" hidden="1">#REF!</definedName>
    <definedName name="_18__123Graph_AC04C_FR_L2" localSheetId="7" hidden="1">[9]MOTO?</definedName>
    <definedName name="_18__123Graph_AC04C_FR_L2" localSheetId="3" hidden="1">[9]MOTO?</definedName>
    <definedName name="_18__123Graph_AC04C_FR_L2" hidden="1">[9]MOTO?</definedName>
    <definedName name="_18__123Graph_XC04C_ALL_T1" localSheetId="7" hidden="1">[13]MOTO?</definedName>
    <definedName name="_18__123Graph_XC04C_ALL_T1" localSheetId="3" hidden="1">[13]MOTO?</definedName>
    <definedName name="_18__123Graph_XC04C_ALL_T1" hidden="1">[13]MOTO?</definedName>
    <definedName name="_18__123Graph_XC04C_ALL_T2" localSheetId="7" hidden="1">[1]MOTO?</definedName>
    <definedName name="_18__123Graph_XC04C_ALL_T2" localSheetId="3" hidden="1">[1]MOTO?</definedName>
    <definedName name="_18__123Graph_XC04C_ALL_T2" hidden="1">[1]MOTO?</definedName>
    <definedName name="_18_0__123Graph_LBL_AG_FRA" localSheetId="3" hidden="1">#REF!</definedName>
    <definedName name="_18_0__123Graph_LBL_AG_FRA" hidden="1">#REF!</definedName>
    <definedName name="_19__123Graph_AC04C_FR_T1" localSheetId="7" hidden="1">[13]MOTO?</definedName>
    <definedName name="_19__123Graph_AC04C_FR_T1" localSheetId="3" hidden="1">[13]MOTO?</definedName>
    <definedName name="_19__123Graph_AC04C_FR_T1" hidden="1">[13]MOTO?</definedName>
    <definedName name="_19__123Graph_XC04C_ALL_T2" localSheetId="7" hidden="1">[13]MOTO?</definedName>
    <definedName name="_19__123Graph_XC04C_ALL_T2" localSheetId="3" hidden="1">[13]MOTO?</definedName>
    <definedName name="_19__123Graph_XC04C_ALL_T2" hidden="1">[13]MOTO?</definedName>
    <definedName name="_19__123Graph_XC04C_FF_L" localSheetId="7" hidden="1">[1]MOTO?</definedName>
    <definedName name="_19__123Graph_XC04C_FF_L" localSheetId="3" hidden="1">[1]MOTO?</definedName>
    <definedName name="_19__123Graph_XC04C_FF_L" hidden="1">[1]MOTO?</definedName>
    <definedName name="_19_123Grap" localSheetId="3" hidden="1">#REF!</definedName>
    <definedName name="_19_123Grap" hidden="1">#REF!</definedName>
    <definedName name="_1997_SUMMARY">#REF!</definedName>
    <definedName name="_2">#REF!</definedName>
    <definedName name="_2__123Graph_AC04C_ALL_L1" localSheetId="7" hidden="1">[13]MOTO?</definedName>
    <definedName name="_2__123Graph_AC04C_ALL_L1" localSheetId="3" hidden="1">[13]MOTO?</definedName>
    <definedName name="_2__123Graph_AC04C_ALL_L1" hidden="1">[13]MOTO?</definedName>
    <definedName name="_2__123Graph_AC04C_ALL_L2" localSheetId="7" hidden="1">[1]MOTO?</definedName>
    <definedName name="_2__123Graph_AC04C_ALL_L2" localSheetId="3" hidden="1">[1]MOTO?</definedName>
    <definedName name="_2__123Graph_AC04C_ALL_L2" hidden="1">[1]MOTO?</definedName>
    <definedName name="_2__123Graph_LBL_AG_E15BM1" localSheetId="3" hidden="1">#REF!</definedName>
    <definedName name="_2__123Graph_LBL_AG_E15BM1" hidden="1">#REF!</definedName>
    <definedName name="_2_0th">#REF!</definedName>
    <definedName name="_20__123Graph_AC04C_ALL_T2" localSheetId="7" hidden="1">[72]MOTO?</definedName>
    <definedName name="_20__123Graph_AC04C_ALL_T2" localSheetId="3" hidden="1">[72]MOTO?</definedName>
    <definedName name="_20__123Graph_AC04C_ALL_T2" hidden="1">[72]MOTO?</definedName>
    <definedName name="_20__123Graph_AC04C_FR_T1" localSheetId="7" hidden="1">[9]MOTO?</definedName>
    <definedName name="_20__123Graph_AC04C_FR_T1" localSheetId="3" hidden="1">[9]MOTO?</definedName>
    <definedName name="_20__123Graph_AC04C_FR_T1" hidden="1">[9]MOTO?</definedName>
    <definedName name="_20__123Graph_XC04C_FF_L" localSheetId="7" hidden="1">[13]MOTO?</definedName>
    <definedName name="_20__123Graph_XC04C_FF_L" localSheetId="3" hidden="1">[13]MOTO?</definedName>
    <definedName name="_20__123Graph_XC04C_FF_L" hidden="1">[13]MOTO?</definedName>
    <definedName name="_20__123Graph_XC04C_FF_T" localSheetId="7" hidden="1">[1]MOTO?</definedName>
    <definedName name="_20__123Graph_XC04C_FF_T" localSheetId="3" hidden="1">[1]MOTO?</definedName>
    <definedName name="_20__123Graph_XC04C_FF_T" hidden="1">[1]MOTO?</definedName>
    <definedName name="_20_123Grap" localSheetId="3" hidden="1">#REF!</definedName>
    <definedName name="_20_123Grap" hidden="1">#REF!</definedName>
    <definedName name="_21__123Graph_AC04C_FR_T2" localSheetId="7" hidden="1">[13]MOTO?</definedName>
    <definedName name="_21__123Graph_AC04C_FR_T2" localSheetId="3" hidden="1">[13]MOTO?</definedName>
    <definedName name="_21__123Graph_AC04C_FR_T2" hidden="1">[13]MOTO?</definedName>
    <definedName name="_21__123Graph_XC04C_FF_T" localSheetId="7" hidden="1">[13]MOTO?</definedName>
    <definedName name="_21__123Graph_XC04C_FF_T" localSheetId="3" hidden="1">[13]MOTO?</definedName>
    <definedName name="_21__123Graph_XC04C_FF_T" hidden="1">[13]MOTO?</definedName>
    <definedName name="_21__123Graph_XC04C_FR_L1" localSheetId="7" hidden="1">[1]MOTO?</definedName>
    <definedName name="_21__123Graph_XC04C_FR_L1" localSheetId="3" hidden="1">[1]MOTO?</definedName>
    <definedName name="_21__123Graph_XC04C_FR_L1" hidden="1">[1]MOTO?</definedName>
    <definedName name="_21_123Grap" localSheetId="3" hidden="1">#REF!</definedName>
    <definedName name="_21_123Grap" hidden="1">#REF!</definedName>
    <definedName name="_22__123Graph_AC04C_FR_T2" localSheetId="7" hidden="1">[9]MOTO?</definedName>
    <definedName name="_22__123Graph_AC04C_FR_T2" localSheetId="3" hidden="1">[9]MOTO?</definedName>
    <definedName name="_22__123Graph_AC04C_FR_T2" hidden="1">[9]MOTO?</definedName>
    <definedName name="_22__123Graph_XC04C_FR_L1" localSheetId="7" hidden="1">[13]MOTO?</definedName>
    <definedName name="_22__123Graph_XC04C_FR_L1" localSheetId="3" hidden="1">[13]MOTO?</definedName>
    <definedName name="_22__123Graph_XC04C_FR_L1" hidden="1">[13]MOTO?</definedName>
    <definedName name="_22__123Graph_XC04C_FR_L2" localSheetId="7" hidden="1">[1]MOTO?</definedName>
    <definedName name="_22__123Graph_XC04C_FR_L2" localSheetId="3" hidden="1">[1]MOTO?</definedName>
    <definedName name="_22__123Graph_XC04C_FR_L2" hidden="1">[1]MOTO?</definedName>
    <definedName name="_22_123Grap" localSheetId="3" hidden="1">#REF!</definedName>
    <definedName name="_22_123Grap" hidden="1">#REF!</definedName>
    <definedName name="_2201">#REF!</definedName>
    <definedName name="_2202">#REF!</definedName>
    <definedName name="_2203">#REF!</definedName>
    <definedName name="_2204">#REF!</definedName>
    <definedName name="_2205">#REF!</definedName>
    <definedName name="_2206">#REF!</definedName>
    <definedName name="_23__123Graph_LBL_AC04C_FF_L" localSheetId="7" hidden="1">[13]MOTO?</definedName>
    <definedName name="_23__123Graph_LBL_AC04C_FF_L" localSheetId="3" hidden="1">[13]MOTO?</definedName>
    <definedName name="_23__123Graph_LBL_AC04C_FF_L" hidden="1">[13]MOTO?</definedName>
    <definedName name="_23__123Graph_XC04C_FR_L2" localSheetId="7" hidden="1">[13]MOTO?</definedName>
    <definedName name="_23__123Graph_XC04C_FR_L2" localSheetId="3" hidden="1">[13]MOTO?</definedName>
    <definedName name="_23__123Graph_XC04C_FR_L2" hidden="1">[13]MOTO?</definedName>
    <definedName name="_23__123Graph_XC04C_FR_T1" localSheetId="7" hidden="1">[1]MOTO?</definedName>
    <definedName name="_23__123Graph_XC04C_FR_T1" localSheetId="3" hidden="1">[1]MOTO?</definedName>
    <definedName name="_23__123Graph_XC04C_FR_T1" hidden="1">[1]MOTO?</definedName>
    <definedName name="_23_123Grap" localSheetId="3" hidden="1">#REF!</definedName>
    <definedName name="_23_123Grap" hidden="1">#REF!</definedName>
    <definedName name="_2305">#REF!</definedName>
    <definedName name="_24__123Graph_AC04C_FF_L" localSheetId="7" hidden="1">[72]MOTO?</definedName>
    <definedName name="_24__123Graph_AC04C_FF_L" localSheetId="3" hidden="1">[72]MOTO?</definedName>
    <definedName name="_24__123Graph_AC04C_FF_L" hidden="1">[72]MOTO?</definedName>
    <definedName name="_24__123Graph_LBL_AC04C_FF_L" localSheetId="7" hidden="1">[9]MOTO?</definedName>
    <definedName name="_24__123Graph_LBL_AC04C_FF_L" localSheetId="3" hidden="1">[9]MOTO?</definedName>
    <definedName name="_24__123Graph_LBL_AC04C_FF_L" hidden="1">[9]MOTO?</definedName>
    <definedName name="_24__123Graph_XC04C_FR_T1" localSheetId="7" hidden="1">[13]MOTO?</definedName>
    <definedName name="_24__123Graph_XC04C_FR_T1" localSheetId="3" hidden="1">[13]MOTO?</definedName>
    <definedName name="_24__123Graph_XC04C_FR_T1" hidden="1">[13]MOTO?</definedName>
    <definedName name="_24__123Graph_XC04C_FR_T2" localSheetId="7" hidden="1">[1]MOTO?</definedName>
    <definedName name="_24__123Graph_XC04C_FR_T2" localSheetId="3" hidden="1">[1]MOTO?</definedName>
    <definedName name="_24__123Graph_XC04C_FR_T2" hidden="1">[1]MOTO?</definedName>
    <definedName name="_24_123Grap" localSheetId="3" hidden="1">#REF!</definedName>
    <definedName name="_24_123Grap" hidden="1">#REF!</definedName>
    <definedName name="_2402">#REF!</definedName>
    <definedName name="_24210_Auslief_aggregiert">#REF!</definedName>
    <definedName name="_25__123Graph_LBL_AC04C_FF_T" localSheetId="7" hidden="1">[13]MOTO?</definedName>
    <definedName name="_25__123Graph_LBL_AC04C_FF_T" localSheetId="3" hidden="1">[13]MOTO?</definedName>
    <definedName name="_25__123Graph_LBL_AC04C_FF_T" hidden="1">[13]MOTO?</definedName>
    <definedName name="_25__123Graph_XC04C_FR_T2" localSheetId="7" hidden="1">[13]MOTO?</definedName>
    <definedName name="_25__123Graph_XC04C_FR_T2" localSheetId="3" hidden="1">[13]MOTO?</definedName>
    <definedName name="_25__123Graph_XC04C_FR_T2" hidden="1">[13]MOTO?</definedName>
    <definedName name="_2501" localSheetId="3">#REF!</definedName>
    <definedName name="_2501">#REF!</definedName>
    <definedName name="_25F" hidden="1">#REF!</definedName>
    <definedName name="_26__123Graph_LBL_AC04C_FF_T" localSheetId="7" hidden="1">[9]MOTO?</definedName>
    <definedName name="_26__123Graph_LBL_AC04C_FF_T" localSheetId="3" hidden="1">[9]MOTO?</definedName>
    <definedName name="_26__123Graph_LBL_AC04C_FF_T" hidden="1">[9]MOTO?</definedName>
    <definedName name="_26_0__123Grap" localSheetId="3" hidden="1">#REF!</definedName>
    <definedName name="_26_0__123Grap" hidden="1">#REF!</definedName>
    <definedName name="_27__123Graph_LBL_AC04C_FR_L1" localSheetId="7" hidden="1">[13]MOTO?</definedName>
    <definedName name="_27__123Graph_LBL_AC04C_FR_L1" localSheetId="3" hidden="1">[13]MOTO?</definedName>
    <definedName name="_27__123Graph_LBL_AC04C_FR_L1" hidden="1">[13]MOTO?</definedName>
    <definedName name="_27_0__123Grap" localSheetId="3" hidden="1">#REF!</definedName>
    <definedName name="_27_0__123Grap" hidden="1">#REF!</definedName>
    <definedName name="_28__123Graph_AC04C_FF_T" localSheetId="7" hidden="1">[72]MOTO?</definedName>
    <definedName name="_28__123Graph_AC04C_FF_T" localSheetId="3" hidden="1">[72]MOTO?</definedName>
    <definedName name="_28__123Graph_AC04C_FF_T" hidden="1">[72]MOTO?</definedName>
    <definedName name="_28__123Graph_LBL_AC04C_FR_L1" localSheetId="7" hidden="1">[9]MOTO?</definedName>
    <definedName name="_28__123Graph_LBL_AC04C_FR_L1" localSheetId="3" hidden="1">[9]MOTO?</definedName>
    <definedName name="_28__123Graph_LBL_AC04C_FR_L1" hidden="1">[9]MOTO?</definedName>
    <definedName name="_28_0__123Grap" localSheetId="3" hidden="1">#REF!</definedName>
    <definedName name="_28_0__123Grap" hidden="1">#REF!</definedName>
    <definedName name="_29__123Graph_LBL_AC04C_FR_L2" localSheetId="7" hidden="1">[13]MOTO?</definedName>
    <definedName name="_29__123Graph_LBL_AC04C_FR_L2" localSheetId="3" hidden="1">[13]MOTO?</definedName>
    <definedName name="_29__123Graph_LBL_AC04C_FR_L2" hidden="1">[13]MOTO?</definedName>
    <definedName name="_29_0__123Grap" localSheetId="3" hidden="1">#REF!</definedName>
    <definedName name="_29_0__123Grap" hidden="1">#REF!</definedName>
    <definedName name="_2MBL">#REF!</definedName>
    <definedName name="_3__123Graph_AC04C_ALL_L1" localSheetId="7" hidden="1">[13]MOTO?</definedName>
    <definedName name="_3__123Graph_AC04C_ALL_L1" localSheetId="3" hidden="1">[13]MOTO?</definedName>
    <definedName name="_3__123Graph_AC04C_ALL_L1" hidden="1">[13]MOTO?</definedName>
    <definedName name="_3__123Graph_AC04C_ALL_L2" localSheetId="7" hidden="1">[13]MOTO?</definedName>
    <definedName name="_3__123Graph_AC04C_ALL_L2" localSheetId="3" hidden="1">[13]MOTO?</definedName>
    <definedName name="_3__123Graph_AC04C_ALL_L2" hidden="1">[13]MOTO?</definedName>
    <definedName name="_3__123Graph_AC04C_ALL_T1" localSheetId="7" hidden="1">[1]MOTO?</definedName>
    <definedName name="_3__123Graph_AC04C_ALL_T1" localSheetId="3" hidden="1">[1]MOTO?</definedName>
    <definedName name="_3__123Graph_AC04C_ALL_T1" hidden="1">[1]MOTO?</definedName>
    <definedName name="_3_0_0_F" localSheetId="3" hidden="1">#REF!</definedName>
    <definedName name="_3_0_0_F" hidden="1">#REF!</definedName>
    <definedName name="_3_0MBL">#REF!</definedName>
    <definedName name="_3_0th">#REF!</definedName>
    <definedName name="_30__123Graph_LBL_AC04C_FR_L2" localSheetId="7" hidden="1">[9]MOTO?</definedName>
    <definedName name="_30__123Graph_LBL_AC04C_FR_L2" localSheetId="3" hidden="1">[9]MOTO?</definedName>
    <definedName name="_30__123Graph_LBL_AC04C_FR_L2" hidden="1">[9]MOTO?</definedName>
    <definedName name="_30_0__123Grap" localSheetId="3" hidden="1">#REF!</definedName>
    <definedName name="_30_0__123Grap" hidden="1">#REF!</definedName>
    <definedName name="_3001">#REF!</definedName>
    <definedName name="_31__123Graph_LBL_AC04C_FR_T1" localSheetId="7" hidden="1">[13]MOTO?</definedName>
    <definedName name="_31__123Graph_LBL_AC04C_FR_T1" localSheetId="3" hidden="1">[13]MOTO?</definedName>
    <definedName name="_31__123Graph_LBL_AC04C_FR_T1" hidden="1">[13]MOTO?</definedName>
    <definedName name="_31_0__123Grap" localSheetId="3" hidden="1">#REF!</definedName>
    <definedName name="_31_0__123Grap" hidden="1">#REF!</definedName>
    <definedName name="_3100">#REF!</definedName>
    <definedName name="_32__123Graph_AC04C_FR_L1" localSheetId="7" hidden="1">[72]MOTO?</definedName>
    <definedName name="_32__123Graph_AC04C_FR_L1" localSheetId="3" hidden="1">[72]MOTO?</definedName>
    <definedName name="_32__123Graph_AC04C_FR_L1" hidden="1">[72]MOTO?</definedName>
    <definedName name="_32__123Graph_LBL_AC04C_FR_T1" localSheetId="7" hidden="1">[9]MOTO?</definedName>
    <definedName name="_32__123Graph_LBL_AC04C_FR_T1" localSheetId="3" hidden="1">[9]MOTO?</definedName>
    <definedName name="_32__123Graph_LBL_AC04C_FR_T1" hidden="1">[9]MOTO?</definedName>
    <definedName name="_32_0_0_F" localSheetId="3" hidden="1">#REF!</definedName>
    <definedName name="_32_0_0_F" hidden="1">#REF!</definedName>
    <definedName name="_3200">#REF!</definedName>
    <definedName name="_33__123Graph_LBL_AC04C_FR_T2" localSheetId="7" hidden="1">[13]MOTO?</definedName>
    <definedName name="_33__123Graph_LBL_AC04C_FR_T2" localSheetId="3" hidden="1">[13]MOTO?</definedName>
    <definedName name="_33__123Graph_LBL_AC04C_FR_T2" hidden="1">[13]MOTO?</definedName>
    <definedName name="_33_0_0_F" localSheetId="3" hidden="1">#REF!</definedName>
    <definedName name="_33_0_0_F" hidden="1">#REF!</definedName>
    <definedName name="_34__123Graph_LBL_AC04C_FR_T2" localSheetId="7" hidden="1">[9]MOTO?</definedName>
    <definedName name="_34__123Graph_LBL_AC04C_FR_T2" localSheetId="3" hidden="1">[9]MOTO?</definedName>
    <definedName name="_34__123Graph_LBL_AC04C_FR_T2" hidden="1">[9]MOTO?</definedName>
    <definedName name="_34_0_0_F" localSheetId="3" hidden="1">#REF!</definedName>
    <definedName name="_34_0_0_F" hidden="1">#REF!</definedName>
    <definedName name="_35__123Graph_XC04C_ALL_T1" localSheetId="7" hidden="1">[13]MOTO?</definedName>
    <definedName name="_35__123Graph_XC04C_ALL_T1" localSheetId="3" hidden="1">[13]MOTO?</definedName>
    <definedName name="_35__123Graph_XC04C_ALL_T1" hidden="1">[13]MOTO?</definedName>
    <definedName name="_36__123Graph_AC04C_FR_L2" localSheetId="7" hidden="1">[72]MOTO?</definedName>
    <definedName name="_36__123Graph_AC04C_FR_L2" localSheetId="3" hidden="1">[72]MOTO?</definedName>
    <definedName name="_36__123Graph_AC04C_FR_L2" hidden="1">[72]MOTO?</definedName>
    <definedName name="_36__123Graph_XC04C_ALL_T1" localSheetId="7" hidden="1">[9]MOTO?</definedName>
    <definedName name="_36__123Graph_XC04C_ALL_T1" localSheetId="3" hidden="1">[9]MOTO?</definedName>
    <definedName name="_36__123Graph_XC04C_ALL_T1" hidden="1">[9]MOTO?</definedName>
    <definedName name="_37__123Graph_XC04C_ALL_T2" localSheetId="7" hidden="1">[13]MOTO?</definedName>
    <definedName name="_37__123Graph_XC04C_ALL_T2" localSheetId="3" hidden="1">[13]MOTO?</definedName>
    <definedName name="_37__123Graph_XC04C_ALL_T2" hidden="1">[13]MOTO?</definedName>
    <definedName name="_38__123Graph_XC04C_ALL_T2" localSheetId="7" hidden="1">[9]MOTO?</definedName>
    <definedName name="_38__123Graph_XC04C_ALL_T2" localSheetId="3" hidden="1">[9]MOTO?</definedName>
    <definedName name="_38__123Graph_XC04C_ALL_T2" hidden="1">[9]MOTO?</definedName>
    <definedName name="_39__123Graph_XC04C_FF_L" localSheetId="7" hidden="1">[13]MOTO?</definedName>
    <definedName name="_39__123Graph_XC04C_FF_L" localSheetId="3" hidden="1">[13]MOTO?</definedName>
    <definedName name="_39__123Graph_XC04C_FF_L" hidden="1">[13]MOTO?</definedName>
    <definedName name="_3F" localSheetId="3" hidden="1">#REF!</definedName>
    <definedName name="_3F" hidden="1">#REF!</definedName>
    <definedName name="_3Trend">#REF!</definedName>
    <definedName name="_3Όνομα_πίνακα">"Dummy"</definedName>
    <definedName name="_4__123Graph_AC04C_ALL_L1" localSheetId="7" hidden="1">[9]MOTO?</definedName>
    <definedName name="_4__123Graph_AC04C_ALL_L1" localSheetId="3" hidden="1">[9]MOTO?</definedName>
    <definedName name="_4__123Graph_AC04C_ALL_L1" hidden="1">[9]MOTO?</definedName>
    <definedName name="_4__123Graph_AC04C_ALL_T1" localSheetId="7" hidden="1">[13]MOTO?</definedName>
    <definedName name="_4__123Graph_AC04C_ALL_T1" localSheetId="3" hidden="1">[13]MOTO?</definedName>
    <definedName name="_4__123Graph_AC04C_ALL_T1" hidden="1">[13]MOTO?</definedName>
    <definedName name="_4__123Graph_AC04C_ALL_T2" localSheetId="7" hidden="1">[1]MOTO?</definedName>
    <definedName name="_4__123Graph_AC04C_ALL_T2" localSheetId="3" hidden="1">[1]MOTO?</definedName>
    <definedName name="_4__123Graph_AC04C_ALL_T2" hidden="1">[1]MOTO?</definedName>
    <definedName name="_4__123Graph_LBL_AG_E15M2H" localSheetId="3" hidden="1">#REF!</definedName>
    <definedName name="_4__123Graph_LBL_AG_E15M2H" hidden="1">#REF!</definedName>
    <definedName name="_40__123Graph_AC04C_FR_T1" localSheetId="7" hidden="1">[72]MOTO?</definedName>
    <definedName name="_40__123Graph_AC04C_FR_T1" localSheetId="3" hidden="1">[72]MOTO?</definedName>
    <definedName name="_40__123Graph_AC04C_FR_T1" hidden="1">[72]MOTO?</definedName>
    <definedName name="_40__123Graph_XC04C_FF_L" localSheetId="7" hidden="1">[9]MOTO?</definedName>
    <definedName name="_40__123Graph_XC04C_FF_L" localSheetId="3" hidden="1">[9]MOTO?</definedName>
    <definedName name="_40__123Graph_XC04C_FF_L" hidden="1">[9]MOTO?</definedName>
    <definedName name="_4001" localSheetId="3">#REF!</definedName>
    <definedName name="_4001">#REF!</definedName>
    <definedName name="_41__123Graph_XC04C_FF_T" localSheetId="7" hidden="1">[13]MOTO?</definedName>
    <definedName name="_41__123Graph_XC04C_FF_T" localSheetId="3" hidden="1">[13]MOTO?</definedName>
    <definedName name="_41__123Graph_XC04C_FF_T" hidden="1">[13]MOTO?</definedName>
    <definedName name="_4100" localSheetId="3">#REF!</definedName>
    <definedName name="_4100">#REF!</definedName>
    <definedName name="_42__123Graph_XC04C_FF_T" localSheetId="7" hidden="1">[9]MOTO?</definedName>
    <definedName name="_42__123Graph_XC04C_FF_T" localSheetId="3" hidden="1">[9]MOTO?</definedName>
    <definedName name="_42__123Graph_XC04C_FF_T" hidden="1">[9]MOTO?</definedName>
    <definedName name="_4200" localSheetId="3">#REF!</definedName>
    <definedName name="_4200">#REF!</definedName>
    <definedName name="_43__123Graph_XC04C_FR_L1" localSheetId="7" hidden="1">[13]MOTO?</definedName>
    <definedName name="_43__123Graph_XC04C_FR_L1" localSheetId="3" hidden="1">[13]MOTO?</definedName>
    <definedName name="_43__123Graph_XC04C_FR_L1" hidden="1">[13]MOTO?</definedName>
    <definedName name="_44__123Graph_AC04C_FR_T2" localSheetId="7" hidden="1">[72]MOTO?</definedName>
    <definedName name="_44__123Graph_AC04C_FR_T2" localSheetId="3" hidden="1">[72]MOTO?</definedName>
    <definedName name="_44__123Graph_AC04C_FR_T2" hidden="1">[72]MOTO?</definedName>
    <definedName name="_44__123Graph_XC04C_FR_L1" localSheetId="7" hidden="1">[9]MOTO?</definedName>
    <definedName name="_44__123Graph_XC04C_FR_L1" localSheetId="3" hidden="1">[9]MOTO?</definedName>
    <definedName name="_44__123Graph_XC04C_FR_L1" hidden="1">[9]MOTO?</definedName>
    <definedName name="_45__123Graph_XC04C_FR_L2" localSheetId="7" hidden="1">[13]MOTO?</definedName>
    <definedName name="_45__123Graph_XC04C_FR_L2" localSheetId="3" hidden="1">[13]MOTO?</definedName>
    <definedName name="_45__123Graph_XC04C_FR_L2" hidden="1">[13]MOTO?</definedName>
    <definedName name="_46__123Graph_XC04C_FR_L2" localSheetId="7" hidden="1">[9]MOTO?</definedName>
    <definedName name="_46__123Graph_XC04C_FR_L2" localSheetId="3" hidden="1">[9]MOTO?</definedName>
    <definedName name="_46__123Graph_XC04C_FR_L2" hidden="1">[9]MOTO?</definedName>
    <definedName name="_47__123Graph_XC04C_FR_T1" localSheetId="7" hidden="1">[13]MOTO?</definedName>
    <definedName name="_47__123Graph_XC04C_FR_T1" localSheetId="3" hidden="1">[13]MOTO?</definedName>
    <definedName name="_47__123Graph_XC04C_FR_T1" hidden="1">[13]MOTO?</definedName>
    <definedName name="_48__123Graph_LBL_AC04C_FF_L" localSheetId="7" hidden="1">[72]MOTO?</definedName>
    <definedName name="_48__123Graph_LBL_AC04C_FF_L" localSheetId="3" hidden="1">[72]MOTO?</definedName>
    <definedName name="_48__123Graph_LBL_AC04C_FF_L" hidden="1">[72]MOTO?</definedName>
    <definedName name="_48__123Graph_XC04C_FR_T1" localSheetId="7" hidden="1">[9]MOTO?</definedName>
    <definedName name="_48__123Graph_XC04C_FR_T1" localSheetId="3" hidden="1">[9]MOTO?</definedName>
    <definedName name="_48__123Graph_XC04C_FR_T1" hidden="1">[9]MOTO?</definedName>
    <definedName name="_49__123Graph_XC04C_FR_T2" localSheetId="7" hidden="1">[13]MOTO?</definedName>
    <definedName name="_49__123Graph_XC04C_FR_T2" localSheetId="3" hidden="1">[13]MOTO?</definedName>
    <definedName name="_49__123Graph_XC04C_FR_T2" hidden="1">[13]MOTO?</definedName>
    <definedName name="_4F" localSheetId="3" hidden="1">#REF!</definedName>
    <definedName name="_4F" hidden="1">#REF!</definedName>
    <definedName name="_4th">#REF!</definedName>
    <definedName name="_5__123Graph_AC04C_ALL_L2" localSheetId="7" hidden="1">[13]MOTO?</definedName>
    <definedName name="_5__123Graph_AC04C_ALL_L2" localSheetId="3" hidden="1">[13]MOTO?</definedName>
    <definedName name="_5__123Graph_AC04C_ALL_L2" hidden="1">[13]MOTO?</definedName>
    <definedName name="_5__123Graph_AC04C_ALL_T2" localSheetId="7" hidden="1">[13]MOTO?</definedName>
    <definedName name="_5__123Graph_AC04C_ALL_T2" localSheetId="3" hidden="1">[13]MOTO?</definedName>
    <definedName name="_5__123Graph_AC04C_ALL_T2" hidden="1">[13]MOTO?</definedName>
    <definedName name="_5__123Graph_AC04C_FF_L" localSheetId="7" hidden="1">[1]MOTO?</definedName>
    <definedName name="_5__123Graph_AC04C_FF_L" localSheetId="3" hidden="1">[1]MOTO?</definedName>
    <definedName name="_5__123Graph_AC04C_FF_L" hidden="1">[1]MOTO?</definedName>
    <definedName name="_5_0_0_F" localSheetId="3" hidden="1">#REF!</definedName>
    <definedName name="_5_0_0_F" hidden="1">#REF!</definedName>
    <definedName name="_50__123Graph_XC04C_FR_T2" localSheetId="7" hidden="1">[9]MOTO?</definedName>
    <definedName name="_50__123Graph_XC04C_FR_T2" localSheetId="3" hidden="1">[9]MOTO?</definedName>
    <definedName name="_50__123Graph_XC04C_FR_T2" hidden="1">[9]MOTO?</definedName>
    <definedName name="_5001" localSheetId="3">#REF!</definedName>
    <definedName name="_5001">#REF!</definedName>
    <definedName name="_5010">#REF!</definedName>
    <definedName name="_52__123Graph_LBL_AC04C_FF_T" localSheetId="7" hidden="1">[72]MOTO?</definedName>
    <definedName name="_52__123Graph_LBL_AC04C_FF_T" localSheetId="3" hidden="1">[72]MOTO?</definedName>
    <definedName name="_52__123Graph_LBL_AC04C_FF_T" hidden="1">[72]MOTO?</definedName>
    <definedName name="_5201" localSheetId="3">#REF!</definedName>
    <definedName name="_5201">#REF!</definedName>
    <definedName name="_5202">#REF!</definedName>
    <definedName name="_5301">#REF!</definedName>
    <definedName name="_5401">#REF!</definedName>
    <definedName name="_5501">#REF!</definedName>
    <definedName name="_56__123Graph_LBL_AC04C_FR_L1" localSheetId="7" hidden="1">[72]MOTO?</definedName>
    <definedName name="_56__123Graph_LBL_AC04C_FR_L1" localSheetId="3" hidden="1">[72]MOTO?</definedName>
    <definedName name="_56__123Graph_LBL_AC04C_FR_L1" hidden="1">[72]MOTO?</definedName>
    <definedName name="_5601" localSheetId="3">#REF!</definedName>
    <definedName name="_5601">#REF!</definedName>
    <definedName name="_5602">#REF!</definedName>
    <definedName name="_5603">#REF!</definedName>
    <definedName name="_562">#REF!</definedName>
    <definedName name="_5Trend">#REF!</definedName>
    <definedName name="_6__123Graph_AC04C_ALL_L2" localSheetId="7" hidden="1">[9]MOTO?</definedName>
    <definedName name="_6__123Graph_AC04C_ALL_L2" localSheetId="3" hidden="1">[9]MOTO?</definedName>
    <definedName name="_6__123Graph_AC04C_ALL_L2" hidden="1">[9]MOTO?</definedName>
    <definedName name="_6__123Graph_AC04C_FF_L" localSheetId="7" hidden="1">[13]MOTO?</definedName>
    <definedName name="_6__123Graph_AC04C_FF_L" localSheetId="3" hidden="1">[13]MOTO?</definedName>
    <definedName name="_6__123Graph_AC04C_FF_L" hidden="1">[13]MOTO?</definedName>
    <definedName name="_6__123Graph_AC04C_FF_T" localSheetId="7" hidden="1">[1]MOTO?</definedName>
    <definedName name="_6__123Graph_AC04C_FF_T" localSheetId="3" hidden="1">[1]MOTO?</definedName>
    <definedName name="_6__123Graph_AC04C_FF_T" hidden="1">[1]MOTO?</definedName>
    <definedName name="_6_0_0_F" localSheetId="3" hidden="1">#REF!</definedName>
    <definedName name="_6_0_0_F" hidden="1">#REF!</definedName>
    <definedName name="_6_0th">#REF!</definedName>
    <definedName name="_6_123Graph_LBL_AG_FRA" hidden="1">#REF!</definedName>
    <definedName name="_60__123Graph_LBL_AC04C_FR_L2" localSheetId="7" hidden="1">[72]MOTO?</definedName>
    <definedName name="_60__123Graph_LBL_AC04C_FR_L2" localSheetId="3" hidden="1">[72]MOTO?</definedName>
    <definedName name="_60__123Graph_LBL_AC04C_FR_L2" hidden="1">[72]MOTO?</definedName>
    <definedName name="_64__123Graph_LBL_AC04C_FR_T1" localSheetId="7" hidden="1">[72]MOTO?</definedName>
    <definedName name="_64__123Graph_LBL_AC04C_FR_T1" localSheetId="3" hidden="1">[72]MOTO?</definedName>
    <definedName name="_64__123Graph_LBL_AC04C_FR_T1" hidden="1">[72]MOTO?</definedName>
    <definedName name="_68__123Graph_LBL_AC04C_FR_T2" localSheetId="7" hidden="1">[72]MOTO?</definedName>
    <definedName name="_68__123Graph_LBL_AC04C_FR_T2" localSheetId="3" hidden="1">[72]MOTO?</definedName>
    <definedName name="_68__123Graph_LBL_AC04C_FR_T2" hidden="1">[72]MOTO?</definedName>
    <definedName name="_7__123Graph_AC04C_ALL_T1" localSheetId="7" hidden="1">[13]MOTO?</definedName>
    <definedName name="_7__123Graph_AC04C_ALL_T1" localSheetId="3" hidden="1">[13]MOTO?</definedName>
    <definedName name="_7__123Graph_AC04C_ALL_T1" hidden="1">[13]MOTO?</definedName>
    <definedName name="_7__123Graph_AC04C_FF_T" localSheetId="7" hidden="1">[13]MOTO?</definedName>
    <definedName name="_7__123Graph_AC04C_FF_T" localSheetId="3" hidden="1">[13]MOTO?</definedName>
    <definedName name="_7__123Graph_AC04C_FF_T" hidden="1">[13]MOTO?</definedName>
    <definedName name="_7__123Graph_AC04C_FR_L1" localSheetId="7" hidden="1">[1]MOTO?</definedName>
    <definedName name="_7__123Graph_AC04C_FR_L1" localSheetId="3" hidden="1">[1]MOTO?</definedName>
    <definedName name="_7__123Graph_AC04C_FR_L1" hidden="1">[1]MOTO?</definedName>
    <definedName name="_72__123Graph_XC04C_ALL_T1" localSheetId="7" hidden="1">[72]MOTO?</definedName>
    <definedName name="_72__123Graph_XC04C_ALL_T1" localSheetId="3" hidden="1">[72]MOTO?</definedName>
    <definedName name="_72__123Graph_XC04C_ALL_T1" hidden="1">[72]MOTO?</definedName>
    <definedName name="_76__123Graph_XC04C_ALL_T2" localSheetId="7" hidden="1">[72]MOTO?</definedName>
    <definedName name="_76__123Graph_XC04C_ALL_T2" localSheetId="3" hidden="1">[72]MOTO?</definedName>
    <definedName name="_76__123Graph_XC04C_ALL_T2" hidden="1">[72]MOTO?</definedName>
    <definedName name="_8__123Graph_AC04C_ALL_L1" localSheetId="7" hidden="1">[72]MOTO?</definedName>
    <definedName name="_8__123Graph_AC04C_ALL_L1" localSheetId="3" hidden="1">[72]MOTO?</definedName>
    <definedName name="_8__123Graph_AC04C_ALL_L1" hidden="1">[72]MOTO?</definedName>
    <definedName name="_8__123Graph_AC04C_ALL_T1" localSheetId="7" hidden="1">[9]MOTO?</definedName>
    <definedName name="_8__123Graph_AC04C_ALL_T1" localSheetId="3" hidden="1">[9]MOTO?</definedName>
    <definedName name="_8__123Graph_AC04C_ALL_T1" hidden="1">[9]MOTO?</definedName>
    <definedName name="_8__123Graph_AC04C_FR_L1" localSheetId="7" hidden="1">[13]MOTO?</definedName>
    <definedName name="_8__123Graph_AC04C_FR_L1" localSheetId="3" hidden="1">[13]MOTO?</definedName>
    <definedName name="_8__123Graph_AC04C_FR_L1" hidden="1">[13]MOTO?</definedName>
    <definedName name="_8__123Graph_AC04C_FR_L2" localSheetId="7" hidden="1">[1]MOTO?</definedName>
    <definedName name="_8__123Graph_AC04C_FR_L2" localSheetId="3" hidden="1">[1]MOTO?</definedName>
    <definedName name="_8__123Graph_AC04C_FR_L2" hidden="1">[1]MOTO?</definedName>
    <definedName name="_8__123Graph_LBL_AG_FRABM1" localSheetId="3" hidden="1">#REF!</definedName>
    <definedName name="_8__123Graph_LBL_AG_FRABM1" hidden="1">#REF!</definedName>
    <definedName name="_80__123Graph_XC04C_FF_L" localSheetId="7" hidden="1">[72]MOTO?</definedName>
    <definedName name="_80__123Graph_XC04C_FF_L" localSheetId="3" hidden="1">[72]MOTO?</definedName>
    <definedName name="_80__123Graph_XC04C_FF_L" hidden="1">[72]MOTO?</definedName>
    <definedName name="_81" localSheetId="3">#REF!</definedName>
    <definedName name="_81">#REF!</definedName>
    <definedName name="_8101">#REF!</definedName>
    <definedName name="_8201">#REF!</definedName>
    <definedName name="_8203">#REF!</definedName>
    <definedName name="_84__123Graph_XC04C_FF_T" localSheetId="7" hidden="1">[72]MOTO?</definedName>
    <definedName name="_84__123Graph_XC04C_FF_T" localSheetId="3" hidden="1">[72]MOTO?</definedName>
    <definedName name="_84__123Graph_XC04C_FF_T" hidden="1">[72]MOTO?</definedName>
    <definedName name="_88__123Graph_XC04C_FR_L1" localSheetId="7" hidden="1">[72]MOTO?</definedName>
    <definedName name="_88__123Graph_XC04C_FR_L1" localSheetId="3" hidden="1">[72]MOTO?</definedName>
    <definedName name="_88__123Graph_XC04C_FR_L1" hidden="1">[72]MOTO?</definedName>
    <definedName name="_88_210" localSheetId="3">#REF!</definedName>
    <definedName name="_88_210">#REF!</definedName>
    <definedName name="_9__123Graph_AC04C_ALL_T2" localSheetId="7" hidden="1">[13]MOTO?</definedName>
    <definedName name="_9__123Graph_AC04C_ALL_T2" localSheetId="3" hidden="1">[13]MOTO?</definedName>
    <definedName name="_9__123Graph_AC04C_ALL_T2" hidden="1">[13]MOTO?</definedName>
    <definedName name="_9__123Graph_AC04C_FR_L2" localSheetId="7" hidden="1">[13]MOTO?</definedName>
    <definedName name="_9__123Graph_AC04C_FR_L2" localSheetId="3" hidden="1">[13]MOTO?</definedName>
    <definedName name="_9__123Graph_AC04C_FR_L2" hidden="1">[13]MOTO?</definedName>
    <definedName name="_9__123Graph_AC04C_FR_T1" localSheetId="7" hidden="1">[1]MOTO?</definedName>
    <definedName name="_9__123Graph_AC04C_FR_T1" localSheetId="3" hidden="1">[1]MOTO?</definedName>
    <definedName name="_9__123Graph_AC04C_FR_T1" hidden="1">[1]MOTO?</definedName>
    <definedName name="_92__123Graph_XC04C_FR_L2" localSheetId="7" hidden="1">[72]MOTO?</definedName>
    <definedName name="_92__123Graph_XC04C_FR_L2" localSheetId="3" hidden="1">[72]MOTO?</definedName>
    <definedName name="_92__123Graph_XC04C_FR_L2" hidden="1">[72]MOTO?</definedName>
    <definedName name="_96__123Graph_XC04C_FR_T1" localSheetId="7" hidden="1">[72]MOTO?</definedName>
    <definedName name="_96__123Graph_XC04C_FR_T1" localSheetId="3" hidden="1">[72]MOTO?</definedName>
    <definedName name="_96__123Graph_XC04C_FR_T1" hidden="1">[72]MOTO?</definedName>
    <definedName name="_a" localSheetId="3" hidden="1">{"'OBT_6M_30_6'!$S$1:$AE$53"}</definedName>
    <definedName name="_a" hidden="1">{"'OBT_6M_30_6'!$S$1:$AE$53"}</definedName>
    <definedName name="_a1">#REF!</definedName>
    <definedName name="_a2">#REF!</definedName>
    <definedName name="_A20000" localSheetId="7">[33]MM??·?????????1</definedName>
    <definedName name="_A20000" localSheetId="3">[33]MM??·?????????1</definedName>
    <definedName name="_A20000">[33]MM??·?????????1</definedName>
    <definedName name="_a3" localSheetId="3">#REF!</definedName>
    <definedName name="_a3">#REF!</definedName>
    <definedName name="_a4">#REF!</definedName>
    <definedName name="_a5">#REF!</definedName>
    <definedName name="_a6">#REF!</definedName>
    <definedName name="_a7">#REF!</definedName>
    <definedName name="_aA1">#REF!</definedName>
    <definedName name="_aA2">#REF!</definedName>
    <definedName name="_aA3">#REF!</definedName>
    <definedName name="_aA4">#REF!</definedName>
    <definedName name="_aA5">#REF!</definedName>
    <definedName name="_aA6">#REF!</definedName>
    <definedName name="_aA7">#REF!</definedName>
    <definedName name="_ab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ab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acv89">#REF!</definedName>
    <definedName name="_ad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ad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agg1">#REF!</definedName>
    <definedName name="_agg2" localSheetId="3">#REF!</definedName>
    <definedName name="_agg2">#REF!</definedName>
    <definedName name="_AGG3" localSheetId="3">#REF!</definedName>
    <definedName name="_AGG3">#REF!</definedName>
    <definedName name="_ANN1">#REF!</definedName>
    <definedName name="_ANN10">#REF!</definedName>
    <definedName name="_ANN11">#REF!</definedName>
    <definedName name="_ANN12">#REF!</definedName>
    <definedName name="_ANN13">#REF!</definedName>
    <definedName name="_ANN14">#REF!</definedName>
    <definedName name="_ANN15">#REF!</definedName>
    <definedName name="_ANN2">#REF!</definedName>
    <definedName name="_ANN3">#REF!</definedName>
    <definedName name="_ANN4">#REF!</definedName>
    <definedName name="_ANN5">#REF!</definedName>
    <definedName name="_ANN6">#REF!</definedName>
    <definedName name="_ANN7">#REF!</definedName>
    <definedName name="_ANN8">#REF!</definedName>
    <definedName name="_ANN9">#REF!</definedName>
    <definedName name="_aO" localSheetId="7">_a1O,_a2O</definedName>
    <definedName name="_aO" localSheetId="3">_a1O,_a2O</definedName>
    <definedName name="_aO">_a1O,_a2O</definedName>
    <definedName name="_att2">#REF!</definedName>
    <definedName name="_att3">#REF!</definedName>
    <definedName name="_att4">#REF!</definedName>
    <definedName name="_aZ" localSheetId="7">_a1Z,_a2Z</definedName>
    <definedName name="_aZ" localSheetId="3">_a1Z,_a2Z</definedName>
    <definedName name="_aZ">_a1Z,_a2Z</definedName>
    <definedName name="_B1">#REF!</definedName>
    <definedName name="_bal1" localSheetId="3" hidden="1">{#N/A,#N/A,FALSE,"Contr. Margin"}</definedName>
    <definedName name="_bal1" hidden="1">{#N/A,#N/A,FALSE,"Contr. Margin"}</definedName>
    <definedName name="_bal11"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_bal11"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_bal17" localSheetId="3" hidden="1">{"'OBT_6M_30_6'!$S$1:$AE$53"}</definedName>
    <definedName name="_bal17" hidden="1">{"'OBT_6M_30_6'!$S$1:$AE$53"}</definedName>
    <definedName name="_bal4" localSheetId="3" hidden="1">{#N/A,#N/A,FALSE,"Japan";#N/A,#N/A,FALSE,"Taiwan";#N/A,#N/A,FALSE,"Thailand";#N/A,#N/A,FALSE,"Australia"}</definedName>
    <definedName name="_bal4" hidden="1">{#N/A,#N/A,FALSE,"Japan";#N/A,#N/A,FALSE,"Taiwan";#N/A,#N/A,FALSE,"Thailand";#N/A,#N/A,FALSE,"Australia"}</definedName>
    <definedName name="_bmk_a">#REF!</definedName>
    <definedName name="_bO" localSheetId="7">_b1O</definedName>
    <definedName name="_bO" localSheetId="3">_b1O</definedName>
    <definedName name="_bO">_b1O</definedName>
    <definedName name="_bZ" localSheetId="7">_b1Z</definedName>
    <definedName name="_bZ" localSheetId="3">_b1Z</definedName>
    <definedName name="_bZ">_b1Z</definedName>
    <definedName name="_CH1" localSheetId="3">#REF!</definedName>
    <definedName name="_CH1">#REF!</definedName>
    <definedName name="_Chp1">#REF!</definedName>
    <definedName name="_Chp2">#REF!</definedName>
    <definedName name="_Chp3">#REF!</definedName>
    <definedName name="_CKD1">#REF!</definedName>
    <definedName name="_CKD2">#REF!</definedName>
    <definedName name="_co" localSheetId="3" hidden="1">{"'OBT_6M_30_6'!$S$1:$AE$53"}</definedName>
    <definedName name="_co" hidden="1">{"'OBT_6M_30_6'!$S$1:$AE$53"}</definedName>
    <definedName name="_COL1">#REF!</definedName>
    <definedName name="_COL2">#REF!</definedName>
    <definedName name="_COL3">#REF!</definedName>
    <definedName name="_COL4">#REF!</definedName>
    <definedName name="_COL5">#REF!</definedName>
    <definedName name="_COL6">#REF!</definedName>
    <definedName name="_COL7">#REF!</definedName>
    <definedName name="_COL8">#REF!</definedName>
    <definedName name="_COL9">#REF!</definedName>
    <definedName name="_com" localSheetId="3" hidden="1">{"'OBT_6M_30_6'!$S$1:$AE$53"}</definedName>
    <definedName name="_com" hidden="1">{"'OBT_6M_30_6'!$S$1:$AE$53"}</definedName>
    <definedName name="_com1">#REF!</definedName>
    <definedName name="_com10">#REF!</definedName>
    <definedName name="_com12">#REF!</definedName>
    <definedName name="_com13">#REF!</definedName>
    <definedName name="_com14">#REF!</definedName>
    <definedName name="_com15">#REF!</definedName>
    <definedName name="_com16">#REF!</definedName>
    <definedName name="_com18">#REF!</definedName>
    <definedName name="_com19">#REF!</definedName>
    <definedName name="_com2">#REF!</definedName>
    <definedName name="_com20">#REF!</definedName>
    <definedName name="_com21">#REF!</definedName>
    <definedName name="_com22">#REF!</definedName>
    <definedName name="_com23">#REF!</definedName>
    <definedName name="_com24">#REF!</definedName>
    <definedName name="_com25">#REF!</definedName>
    <definedName name="_com26">#REF!</definedName>
    <definedName name="_com27">#REF!</definedName>
    <definedName name="_com29">#REF!</definedName>
    <definedName name="_com3">#REF!</definedName>
    <definedName name="_com30">#REF!</definedName>
    <definedName name="_com31">#REF!</definedName>
    <definedName name="_com32">#REF!</definedName>
    <definedName name="_com34">#REF!</definedName>
    <definedName name="_com4">#REF!</definedName>
    <definedName name="_com5">#REF!</definedName>
    <definedName name="_com6">#REF!</definedName>
    <definedName name="_com7">#REF!</definedName>
    <definedName name="_com8">#REF!</definedName>
    <definedName name="_com9">#REF!</definedName>
    <definedName name="_COMN" localSheetId="3" hidden="1">{"'OBT_6M_30_6'!$S$1:$AE$53"}</definedName>
    <definedName name="_COMN" hidden="1">{"'OBT_6M_30_6'!$S$1:$AE$53"}</definedName>
    <definedName name="_CONSTRUCTION_TYPE">#REF!</definedName>
    <definedName name="_CP071997" hidden="1">#REF!</definedName>
    <definedName name="_D1">#REF!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3">#REF!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es1">#REF!</definedName>
    <definedName name="_des10">#REF!</definedName>
    <definedName name="_des11">#REF!</definedName>
    <definedName name="_des12">#REF!</definedName>
    <definedName name="_des13">#REF!</definedName>
    <definedName name="_des14">#REF!</definedName>
    <definedName name="_des15">#REF!</definedName>
    <definedName name="_des16">#REF!</definedName>
    <definedName name="_des18">#REF!</definedName>
    <definedName name="_des19">#REF!</definedName>
    <definedName name="_des2">#REF!</definedName>
    <definedName name="_des20">#REF!</definedName>
    <definedName name="_des21">#REF!</definedName>
    <definedName name="_des22">#REF!</definedName>
    <definedName name="_des23">#REF!</definedName>
    <definedName name="_des24">#REF!</definedName>
    <definedName name="_des25">#REF!</definedName>
    <definedName name="_des26">#REF!</definedName>
    <definedName name="_des27">#REF!</definedName>
    <definedName name="_des29">#REF!</definedName>
    <definedName name="_des3">#REF!</definedName>
    <definedName name="_des30">#REF!</definedName>
    <definedName name="_des31">#REF!</definedName>
    <definedName name="_des32">#REF!</definedName>
    <definedName name="_des34">#REF!</definedName>
    <definedName name="_des4">#REF!</definedName>
    <definedName name="_des5">#REF!</definedName>
    <definedName name="_des6">#REF!</definedName>
    <definedName name="_des7">#REF!</definedName>
    <definedName name="_des8">#REF!</definedName>
    <definedName name="_des9">#REF!</definedName>
    <definedName name="_Dist_Bin" hidden="1">#REF!</definedName>
    <definedName name="_Dist_Values" hidden="1">#REF!</definedName>
    <definedName name="_DJA1">#REF!</definedName>
    <definedName name="_DJA2">#REF!</definedName>
    <definedName name="_DJA3">#REF!</definedName>
    <definedName name="_DJD1">#REF!</definedName>
    <definedName name="_DJD2">#REF!</definedName>
    <definedName name="_DJD3">#REF!</definedName>
    <definedName name="_DJD4">#REF!</definedName>
    <definedName name="_DJD5">#REF!</definedName>
    <definedName name="_E081">#REF!</definedName>
    <definedName name="_E1">#REF!</definedName>
    <definedName name="_E101">#REF!</definedName>
    <definedName name="_E104">#REF!</definedName>
    <definedName name="_ee1">#REF!</definedName>
    <definedName name="_ee2">#REF!</definedName>
    <definedName name="_eee1">#REF!</definedName>
    <definedName name="_eee2">#REF!</definedName>
    <definedName name="_eee3">#REF!</definedName>
    <definedName name="_eee4">#REF!</definedName>
    <definedName name="_eee7">#REF!</definedName>
    <definedName name="_eee8">#REF!</definedName>
    <definedName name="_EJA1">#REF!</definedName>
    <definedName name="_EJA2">#REF!</definedName>
    <definedName name="_EJA3">#REF!</definedName>
    <definedName name="_F1">#REF!</definedName>
    <definedName name="_fg1">#REF!</definedName>
    <definedName name="_Fill" hidden="1">#REF!</definedName>
    <definedName name="_xlnm._FilterDatabase" localSheetId="7" hidden="1">'CdC STLAM-HEV(EB2)'!$A$1:$C$1013</definedName>
    <definedName name="_xlnm._FilterDatabase" localSheetId="5" hidden="1">'CdC-Donnees CDC'!$A$2:$S$2</definedName>
    <definedName name="_xlnm._FilterDatabase" localSheetId="3" hidden="1">#REF!</definedName>
    <definedName name="_xlnm._FilterDatabase" hidden="1">#REF!</definedName>
    <definedName name="_FiltrarBD" hidden="1">#REF!</definedName>
    <definedName name="_FRANCE">#REF!</definedName>
    <definedName name="_GB1">#REF!</definedName>
    <definedName name="_gy6">#REF!</definedName>
    <definedName name="_H_008">#REF!</definedName>
    <definedName name="_H_009">#REF!</definedName>
    <definedName name="_H_010">#REF!</definedName>
    <definedName name="_I1">#REF!</definedName>
    <definedName name="_inv1">#REF!</definedName>
    <definedName name="_inv10">#REF!</definedName>
    <definedName name="_inv11">#REF!</definedName>
    <definedName name="_inv12">#REF!</definedName>
    <definedName name="_inv13">#REF!</definedName>
    <definedName name="_inv14">#REF!</definedName>
    <definedName name="_inv15">#REF!</definedName>
    <definedName name="_inv16">#REF!</definedName>
    <definedName name="_inv17">#REF!</definedName>
    <definedName name="_inv18">#REF!</definedName>
    <definedName name="_inv19">#REF!</definedName>
    <definedName name="_inv2">#REF!</definedName>
    <definedName name="_inv21">#REF!</definedName>
    <definedName name="_inv22">#REF!</definedName>
    <definedName name="_inv23">#REF!</definedName>
    <definedName name="_inv24">#REF!</definedName>
    <definedName name="_inv3">#REF!</definedName>
    <definedName name="_inv4">#REF!</definedName>
    <definedName name="_inv5">#REF!</definedName>
    <definedName name="_inv6">#REF!</definedName>
    <definedName name="_inv7">#REF!</definedName>
    <definedName name="_inv9">#REF!</definedName>
    <definedName name="_inv95">#REF!</definedName>
    <definedName name="_key">#REF!</definedName>
    <definedName name="_Key1" hidden="1">#REF!</definedName>
    <definedName name="_Key2" hidden="1">#REF!</definedName>
    <definedName name="_KR11">#REF!</definedName>
    <definedName name="_KR12">#REF!</definedName>
    <definedName name="_KR13">#REF!</definedName>
    <definedName name="_KR14">#REF!</definedName>
    <definedName name="_KR15">#REF!</definedName>
    <definedName name="_KR16">#REF!</definedName>
    <definedName name="_KR17">#REF!</definedName>
    <definedName name="_KR18">#REF!</definedName>
    <definedName name="_KR19">#REF!</definedName>
    <definedName name="_KRF10">#REF!</definedName>
    <definedName name="_KRF6">#REF!</definedName>
    <definedName name="_KRF7">#REF!</definedName>
    <definedName name="_KRF8">#REF!</definedName>
    <definedName name="_KRF9">#REF!</definedName>
    <definedName name="_L" localSheetId="3">#REF!</definedName>
    <definedName name="_L">#REF!</definedName>
    <definedName name="_LO1">#REF!</definedName>
    <definedName name="_LO2">#REF!</definedName>
    <definedName name="_lp1">#REF!</definedName>
    <definedName name="_lp10">#REF!</definedName>
    <definedName name="_lp11">#REF!</definedName>
    <definedName name="_lp12">#REF!</definedName>
    <definedName name="_lp13">#REF!</definedName>
    <definedName name="_lp14">#REF!</definedName>
    <definedName name="_lp15">#REF!</definedName>
    <definedName name="_lp16">#REF!</definedName>
    <definedName name="_lp17">#REF!</definedName>
    <definedName name="_lp18">#REF!</definedName>
    <definedName name="_lp19">#REF!</definedName>
    <definedName name="_lp2">#REF!</definedName>
    <definedName name="_lp21">#REF!</definedName>
    <definedName name="_lp22">#REF!</definedName>
    <definedName name="_lp23">#REF!</definedName>
    <definedName name="_lp24">#REF!</definedName>
    <definedName name="_lp3">#REF!</definedName>
    <definedName name="_lp4">#REF!</definedName>
    <definedName name="_lp5">#REF!</definedName>
    <definedName name="_lp6">#REF!</definedName>
    <definedName name="_lp7">#REF!</definedName>
    <definedName name="_lp9">#REF!</definedName>
    <definedName name="_lp95">#REF!</definedName>
    <definedName name="_LS3">#REF!</definedName>
    <definedName name="_lv1">#REF!</definedName>
    <definedName name="_lv10">#REF!</definedName>
    <definedName name="_lv11">#REF!</definedName>
    <definedName name="_lv12">#REF!</definedName>
    <definedName name="_lv13">#REF!</definedName>
    <definedName name="_lv14">#REF!</definedName>
    <definedName name="_lv15">#REF!</definedName>
    <definedName name="_lv16">#REF!</definedName>
    <definedName name="_lv17">#REF!</definedName>
    <definedName name="_lv18">#REF!</definedName>
    <definedName name="_lv19">#REF!</definedName>
    <definedName name="_lv2">#REF!</definedName>
    <definedName name="_lv21">#REF!</definedName>
    <definedName name="_lv22">#REF!</definedName>
    <definedName name="_lv23">#REF!</definedName>
    <definedName name="_lv24">#REF!</definedName>
    <definedName name="_lv3">#REF!</definedName>
    <definedName name="_lv4">#REF!</definedName>
    <definedName name="_lv5">#REF!</definedName>
    <definedName name="_lv6">#REF!</definedName>
    <definedName name="_lv7">#REF!</definedName>
    <definedName name="_lv9">#REF!</definedName>
    <definedName name="_lv95">#REF!</definedName>
    <definedName name="_MCC1">#REF!</definedName>
    <definedName name="_MCC2">#REF!</definedName>
    <definedName name="_ME1">#REF!</definedName>
    <definedName name="_ME2">#REF!</definedName>
    <definedName name="_ME3">#REF!</definedName>
    <definedName name="_ME4">#REF!</definedName>
    <definedName name="_ME5">#REF!</definedName>
    <definedName name="_ME6">#REF!</definedName>
    <definedName name="_ME7">#REF!</definedName>
    <definedName name="_ME8">#REF!</definedName>
    <definedName name="_MIL0170">#REF!</definedName>
    <definedName name="_MIL2050">#REF!</definedName>
    <definedName name="_MIL318081">#REF!</definedName>
    <definedName name="_MIL4010">#REF!</definedName>
    <definedName name="_MIL60">#REF!</definedName>
    <definedName name="_MIL6065">#REF!</definedName>
    <definedName name="_MIL65">#REF!</definedName>
    <definedName name="_MIL90">#REF!</definedName>
    <definedName name="_MIX1">#REF!</definedName>
    <definedName name="_MIX2">#REF!</definedName>
    <definedName name="_mmm1">#N/A</definedName>
    <definedName name="_MMT6" localSheetId="3" hidden="1">{"REVISED",#N/A,FALSE,"Sheet1"}</definedName>
    <definedName name="_MMT6" hidden="1">{"REVISED",#N/A,FALSE,"Sheet1"}</definedName>
    <definedName name="_MO1">#REF!</definedName>
    <definedName name="_MO2" localSheetId="3">#REF!</definedName>
    <definedName name="_MO2">#REF!</definedName>
    <definedName name="_MO3" localSheetId="3">#REF!</definedName>
    <definedName name="_MO3">#REF!</definedName>
    <definedName name="_MO4">#REF!</definedName>
    <definedName name="_MO5">#REF!</definedName>
    <definedName name="_MO6">#REF!</definedName>
    <definedName name="_MO7">#REF!</definedName>
    <definedName name="_MO8">#REF!</definedName>
    <definedName name="_MO9">#REF!</definedName>
    <definedName name="_MOT1">#REF!</definedName>
    <definedName name="_MOT2">#REF!</definedName>
    <definedName name="_MT1580">#REF!</definedName>
    <definedName name="_MTB1">#REF!</definedName>
    <definedName name="_mu2">#REF!</definedName>
    <definedName name="_mu3">#REF!</definedName>
    <definedName name="_mu4">#REF!</definedName>
    <definedName name="_mu5">#REF!</definedName>
    <definedName name="_mu6">#REF!</definedName>
    <definedName name="_mu7">#REF!</definedName>
    <definedName name="_N1">#REF!</definedName>
    <definedName name="_NL1">#REF!</definedName>
    <definedName name="_NL2">#REF!</definedName>
    <definedName name="_NL90">#REF!</definedName>
    <definedName name="_NL91">#REF!</definedName>
    <definedName name="_no2" hidden="1">255</definedName>
    <definedName name="_Order1" hidden="1">0</definedName>
    <definedName name="_Order2" hidden="1">0</definedName>
    <definedName name="_PA1">#REF!</definedName>
    <definedName name="_PA2">#REF!</definedName>
    <definedName name="_PA3">#REF!</definedName>
    <definedName name="_PA4">#REF!</definedName>
    <definedName name="_PA5">#REF!</definedName>
    <definedName name="_PA6">#REF!</definedName>
    <definedName name="_PA7">#REF!</definedName>
    <definedName name="_PA8">#REF!</definedName>
    <definedName name="_PAG1">#REF!</definedName>
    <definedName name="_PAG2">#REF!</definedName>
    <definedName name="_pag8" localSheetId="3" hidden="1">{"'OBT_6M_30_6'!$S$1:$AE$53"}</definedName>
    <definedName name="_pag8" hidden="1">{"'OBT_6M_30_6'!$S$1:$AE$53"}</definedName>
    <definedName name="_PAR1">#REF!</definedName>
    <definedName name="_PAR2">#REF!</definedName>
    <definedName name="_PAR3">#REF!</definedName>
    <definedName name="_PAR4">#REF!</definedName>
    <definedName name="_PAR5">#REF!</definedName>
    <definedName name="_PAR6">#REF!</definedName>
    <definedName name="_PAR7">#REF!</definedName>
    <definedName name="_PAR8">#REF!</definedName>
    <definedName name="_PAR9">#REF!</definedName>
    <definedName name="_PC2">#REF!</definedName>
    <definedName name="_PDG01">#REF!</definedName>
    <definedName name="_PDG04">#REF!</definedName>
    <definedName name="_PDG09">#REF!</definedName>
    <definedName name="_PDG10">#REF!</definedName>
    <definedName name="_PDG16">#REF!</definedName>
    <definedName name="_PDG19">#REF!</definedName>
    <definedName name="_PDG28">#REF!</definedName>
    <definedName name="_PDG32">#REF!</definedName>
    <definedName name="_PDG39">#REF!</definedName>
    <definedName name="_PDG42">#REF!</definedName>
    <definedName name="_PDG50">#REF!</definedName>
    <definedName name="_PDG51">#REF!</definedName>
    <definedName name="_PDG55">#REF!</definedName>
    <definedName name="_PDG70">#REF!</definedName>
    <definedName name="_PDG73">#REF!</definedName>
    <definedName name="_PDG75">#REF!</definedName>
    <definedName name="_PDG79">#REF!</definedName>
    <definedName name="_PF1">#REF!</definedName>
    <definedName name="_PF2">#REF!</definedName>
    <definedName name="_PF3">#REF!</definedName>
    <definedName name="_PHZ2">#REF!</definedName>
    <definedName name="_PIM1">#N/A</definedName>
    <definedName name="_PO7" localSheetId="3">#REF!</definedName>
    <definedName name="_PO7">#REF!</definedName>
    <definedName name="_PR1" localSheetId="3">#REF!</definedName>
    <definedName name="_PR1">#REF!</definedName>
    <definedName name="_PR2" localSheetId="3">#REF!</definedName>
    <definedName name="_PR2">#REF!</definedName>
    <definedName name="_pro1">#N/A</definedName>
    <definedName name="_qtt9">#N/A</definedName>
    <definedName name="_R" localSheetId="3" hidden="1">{"'OBT_6M_30_6'!$S$1:$AE$53"}</definedName>
    <definedName name="_R" hidden="1">{"'OBT_6M_30_6'!$S$1:$AE$53"}</definedName>
    <definedName name="_RES1">#REF!</definedName>
    <definedName name="_RES2">#REF!</definedName>
    <definedName name="_Ret02">#REF!</definedName>
    <definedName name="_Ret1">#REF!</definedName>
    <definedName name="_Ret2">#REF!</definedName>
    <definedName name="_ris1">#REF!</definedName>
    <definedName name="_ris10">#REF!</definedName>
    <definedName name="_ris11">#REF!</definedName>
    <definedName name="_ris12">#REF!</definedName>
    <definedName name="_ris13">#REF!</definedName>
    <definedName name="_ris14">#REF!</definedName>
    <definedName name="_ris15">#REF!</definedName>
    <definedName name="_ris16">#REF!</definedName>
    <definedName name="_ris18">#REF!</definedName>
    <definedName name="_ris19">#REF!</definedName>
    <definedName name="_ris2">#REF!</definedName>
    <definedName name="_ris20">#REF!</definedName>
    <definedName name="_ris21">#REF!</definedName>
    <definedName name="_ris22">#REF!</definedName>
    <definedName name="_ris23">#REF!</definedName>
    <definedName name="_ris24">#REF!</definedName>
    <definedName name="_ris25">#REF!</definedName>
    <definedName name="_ris26">#REF!</definedName>
    <definedName name="_ris27">#REF!</definedName>
    <definedName name="_ris29">#REF!</definedName>
    <definedName name="_ris3">#REF!</definedName>
    <definedName name="_ris30">#REF!</definedName>
    <definedName name="_ris31">#REF!</definedName>
    <definedName name="_ris32">#REF!</definedName>
    <definedName name="_ris34">#REF!</definedName>
    <definedName name="_ris4">#REF!</definedName>
    <definedName name="_ris5">#REF!</definedName>
    <definedName name="_ris6">#REF!</definedName>
    <definedName name="_ris7">#REF!</definedName>
    <definedName name="_ris8">#REF!</definedName>
    <definedName name="_ris9">#REF!</definedName>
    <definedName name="_RXA45"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RXA45"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_S_001">#REF!</definedName>
    <definedName name="_S_002" localSheetId="3">#REF!</definedName>
    <definedName name="_S_002">#REF!</definedName>
    <definedName name="_S_003" localSheetId="3">#REF!</definedName>
    <definedName name="_S_003">#REF!</definedName>
    <definedName name="_S_004">#REF!</definedName>
    <definedName name="_S_005">#REF!</definedName>
    <definedName name="_S_006">#REF!</definedName>
    <definedName name="_S_007">#REF!</definedName>
    <definedName name="_S_BMK">#REF!</definedName>
    <definedName name="_SCH_17901_17909">#REF!</definedName>
    <definedName name="_SCH_17901_17912">#REF!</definedName>
    <definedName name="_SCH_18001_18001">#REF!</definedName>
    <definedName name="_SCH_18001_18007">#REF!</definedName>
    <definedName name="_SCH_18001_18010">#REF!</definedName>
    <definedName name="_SCH_18401_18401">#REF!</definedName>
    <definedName name="_SCH_18401_18406">#REF!</definedName>
    <definedName name="_SCH_18401_18408">#REF!</definedName>
    <definedName name="_SCH_18501_18502">#REF!</definedName>
    <definedName name="_SCH_18501_18503">#REF!</definedName>
    <definedName name="_SCH_18701_18701">#REF!</definedName>
    <definedName name="_SCH_18701_18702">#REF!</definedName>
    <definedName name="_SCH_18701_18703">#REF!</definedName>
    <definedName name="_SCH_18701_18704">#REF!</definedName>
    <definedName name="_SCH_18801_18801">#REF!</definedName>
    <definedName name="_SCH_19601_19601">#REF!</definedName>
    <definedName name="_SCH_19601_19602">#REF!</definedName>
    <definedName name="_SCH_19801_19801">#REF!</definedName>
    <definedName name="_SCH_19801_19802">#REF!</definedName>
    <definedName name="_SCH_19801_19803">#REF!</definedName>
    <definedName name="_SCH_20201_20201">#REF!</definedName>
    <definedName name="_SCH_20201_20202">#REF!</definedName>
    <definedName name="_SCH_20301_20301">#REF!</definedName>
    <definedName name="_SCH_20301_20302">#REF!</definedName>
    <definedName name="_SCH_20301_20303">#REF!</definedName>
    <definedName name="_SCH_20401_20401">#REF!</definedName>
    <definedName name="_SCH_20601_20601">#REF!</definedName>
    <definedName name="_SCH_20601_20602">#REF!</definedName>
    <definedName name="_SCH_20601_20603">#REF!</definedName>
    <definedName name="_SCH_20601_20608">#REF!</definedName>
    <definedName name="_SCH_20601_20609">#REF!</definedName>
    <definedName name="_SCH_20801_20801">#REF!</definedName>
    <definedName name="_SCH_20801_20802">#REF!</definedName>
    <definedName name="_SCH_20801_20804">#REF!</definedName>
    <definedName name="_SCH_20801_20806">#REF!</definedName>
    <definedName name="_SCH_20801_20807">#REF!</definedName>
    <definedName name="_SCH_20801_20809">#REF!</definedName>
    <definedName name="_SCH_20801_20813">#REF!</definedName>
    <definedName name="_SCH_20901_20901">#REF!</definedName>
    <definedName name="_SCH_20901_20902">#REF!</definedName>
    <definedName name="_SCH_21001_21001">#REF!</definedName>
    <definedName name="_SCH_21001_21003">#REF!</definedName>
    <definedName name="_SCH_21001_21005">#REF!</definedName>
    <definedName name="_SCH_21101_21101">#REF!</definedName>
    <definedName name="_SCH_21201_21201">#REF!</definedName>
    <definedName name="_SCH_21301_21301">#REF!</definedName>
    <definedName name="_SCH_21501_21501">#REF!</definedName>
    <definedName name="_SCH_21501_21503">#REF!</definedName>
    <definedName name="_SCH_21601_21601">#REF!</definedName>
    <definedName name="_SCH_21601_21602">#REF!</definedName>
    <definedName name="_SCH_21601_21603">#REF!</definedName>
    <definedName name="_SCH_21601_21605">#REF!</definedName>
    <definedName name="_SCH_21601_21607">#REF!</definedName>
    <definedName name="_SCH_21601_21608">#REF!</definedName>
    <definedName name="_SCH_21601_21609">#REF!</definedName>
    <definedName name="_SCH_21701_21701">#REF!</definedName>
    <definedName name="_SCH_21701_21702">#REF!</definedName>
    <definedName name="_SCH_2201_2201">#REF!</definedName>
    <definedName name="_SCH_2201_2202">#REF!</definedName>
    <definedName name="_SCH_22801_22801">#REF!</definedName>
    <definedName name="_SCH_22801_22806">#REF!</definedName>
    <definedName name="_SCH_22801_22807">#REF!</definedName>
    <definedName name="_SCH_23001_23001">#REF!</definedName>
    <definedName name="_SCH_23301_23301">#REF!</definedName>
    <definedName name="_SCH_23301_23302">#REF!</definedName>
    <definedName name="_SCH_23301_23306">#REF!</definedName>
    <definedName name="_SCH_23301_23307">#REF!</definedName>
    <definedName name="_SCH_23401_23401">#REF!</definedName>
    <definedName name="_SCH_23501_23501">#REF!</definedName>
    <definedName name="_SCH_23501_23502">#REF!</definedName>
    <definedName name="_SCH_23901_23901">#REF!</definedName>
    <definedName name="_SCH_23901_23902">#REF!</definedName>
    <definedName name="_SCH_701_701">#REF!</definedName>
    <definedName name="_SCH_701_702">#REF!</definedName>
    <definedName name="_SE1">#REF!</definedName>
    <definedName name="_SEE_GROUP_DETA">#REF!</definedName>
    <definedName name="_set1">#REF!</definedName>
    <definedName name="_set2">#REF!</definedName>
    <definedName name="_set3">#REF!</definedName>
    <definedName name="_set4">#REF!</definedName>
    <definedName name="_set5">#REF!</definedName>
    <definedName name="_set6">#REF!</definedName>
    <definedName name="_set7">#REF!</definedName>
    <definedName name="_set8">#REF!</definedName>
    <definedName name="_SI1">#REF!</definedName>
    <definedName name="_SI2">#REF!</definedName>
    <definedName name="_SI3">#REF!</definedName>
    <definedName name="_SI4">#REF!</definedName>
    <definedName name="_SI5">#REF!</definedName>
    <definedName name="_SI6">#REF!</definedName>
    <definedName name="_SI7">#REF!</definedName>
    <definedName name="_SI8">#REF!</definedName>
    <definedName name="_SI9">#REF!</definedName>
    <definedName name="_Sort" hidden="1">#REF!</definedName>
    <definedName name="_Sort2" hidden="1">#REF!</definedName>
    <definedName name="_SPH30">#REF!</definedName>
    <definedName name="_SPH42">#REF!</definedName>
    <definedName name="_SRC2">#REF!</definedName>
    <definedName name="_st1">#REF!</definedName>
    <definedName name="_tabmercati">#REF!</definedName>
    <definedName name="_TDB1">#REF!</definedName>
    <definedName name="_TDB2">#REF!</definedName>
    <definedName name="_TED4">#REF!</definedName>
    <definedName name="_TT1">#REF!</definedName>
    <definedName name="_TT10">#REF!</definedName>
    <definedName name="_TT11">#REF!</definedName>
    <definedName name="_TT12">#REF!</definedName>
    <definedName name="_TT2">#REF!</definedName>
    <definedName name="_TT3">#REF!</definedName>
    <definedName name="_TT4">#REF!</definedName>
    <definedName name="_TT44">#REF!</definedName>
    <definedName name="_TT5">#REF!</definedName>
    <definedName name="_TT6">#REF!</definedName>
    <definedName name="_TT7">#REF!</definedName>
    <definedName name="_TT9">#REF!</definedName>
    <definedName name="_TU5">#REF!</definedName>
    <definedName name="_VD7">#REF!</definedName>
    <definedName name="_VEHICLE_LIST">#REF!</definedName>
    <definedName name="_xlchart.v1.0" hidden="1">'HEV EB2 - WALK'!$D$15:$D$63</definedName>
    <definedName name="_xlchart.v1.1" hidden="1">'HEV EB2 - WALK'!$E$15:$E$63</definedName>
    <definedName name="_xlchart.v1.2" hidden="1">'HEV EB2 - WALK'!$D$177:$D$184</definedName>
    <definedName name="_xlchart.v1.3" hidden="1">'HEV EB2 - WALK'!$E$177:$E$184</definedName>
    <definedName name="_xlchart.v1.4" hidden="1">'HEV EB2 - WALK'!$D$119:$D$130</definedName>
    <definedName name="_xlchart.v1.5" hidden="1">'HEV EB2 - WALK'!$E$119:$E$130</definedName>
    <definedName name="_xlchart.v1.6" hidden="1">'P64 PHEV LR'!$D$114:$D$145</definedName>
    <definedName name="_xlchart.v1.7" hidden="1">'P64 PHEV LR'!$E$114:$E$145</definedName>
    <definedName name="_xleta.ROUND" hidden="1" xlm="1">#NAME?</definedName>
    <definedName name="_xleta.TODAY" hidden="1" xlm="1">#NAME?</definedName>
    <definedName name="_xx2" localSheetId="3">#REF!</definedName>
    <definedName name="_xx2">#REF!</definedName>
    <definedName name="a" hidden="1">255</definedName>
    <definedName name="a.MARQUE" hidden="1">#REF!</definedName>
    <definedName name="A_1266.N">#REF!</definedName>
    <definedName name="A_1456">#REF!</definedName>
    <definedName name="A_156">#REF!</definedName>
    <definedName name="A_166">#REF!</definedName>
    <definedName name="A_2370.N">#REF!</definedName>
    <definedName name="A_3339.N">#REF!</definedName>
    <definedName name="A_3359.N">#REF!</definedName>
    <definedName name="A_4600.N">#REF!</definedName>
    <definedName name="A_4724.N">#REF!</definedName>
    <definedName name="A_4762.N">#REF!</definedName>
    <definedName name="A_4917.N">#REF!</definedName>
    <definedName name="A_937">#REF!</definedName>
    <definedName name="A_KC79.N">#REF!</definedName>
    <definedName name="A_KE46.N">#REF!</definedName>
    <definedName name="A_KE68.N">#REF!</definedName>
    <definedName name="A_KG51.N">#REF!</definedName>
    <definedName name="A_new">#REF!</definedName>
    <definedName name="A_P_1994_Percentage">#REF!</definedName>
    <definedName name="A_P_1995_Percentage">#REF!</definedName>
    <definedName name="A42TU3">#REF!</definedName>
    <definedName name="aa" localSheetId="3" hidden="1">{"'ID(2)'!$E$1:$N$4"}</definedName>
    <definedName name="aa" hidden="1">{"'ID(2)'!$E$1:$N$4"}</definedName>
    <definedName name="aa_bis" localSheetId="3" hidden="1">{"'ID(2)'!$E$1:$N$4"}</definedName>
    <definedName name="aa_bis" hidden="1">{"'ID(2)'!$E$1:$N$4"}</definedName>
    <definedName name="aaa">#REF!</definedName>
    <definedName name="AAAA">#N/A</definedName>
    <definedName name="aaaaa"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aaaa"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aaaaa">#N/A</definedName>
    <definedName name="aaaaaaa">#REF!</definedName>
    <definedName name="aaaaaaaa" localSheetId="3">#REF!</definedName>
    <definedName name="aaaaaaaa">#REF!</definedName>
    <definedName name="aaaaaaaaaa" localSheetId="3">#REF!</definedName>
    <definedName name="aaaaaaaaaa">#REF!</definedName>
    <definedName name="AAAAAAAAAAA"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AAAAAAAAAA"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aaaaaaaaaaaaa">#REF!</definedName>
    <definedName name="aaaaaaaaaaaaaaaa" localSheetId="3">"AL  "&amp;INDEX(#REF!,MONTH(#REF!),2)&amp;"/"&amp;MONTH(#REF!)&amp;"/"&amp;#REF!</definedName>
    <definedName name="aaaaaaaaaaaaaaaa">"AL  "&amp;INDEX(#REF!,MONTH(#REF!),2)&amp;"/"&amp;MONTH(#REF!)&amp;"/"&amp;#REF!</definedName>
    <definedName name="aaaaaaaaaaaaaaaaaaaaaaaaaaaaaaaaaaaaaaaaaaaaaaaaaaa" localSheetId="7" hidden="1">[13]MOTO?</definedName>
    <definedName name="aaaaaaaaaaaaaaaaaaaaaaaaaaaaaaaaaaaaaaaaaaaaaaaaaaa" localSheetId="3" hidden="1">[13]MOTO?</definedName>
    <definedName name="aaaaaaaaaaaaaaaaaaaaaaaaaaaaaaaaaaaaaaaaaaaaaaaaaaa" hidden="1">[13]MOTO?</definedName>
    <definedName name="AABenchMarkValue" localSheetId="3">#REF!</definedName>
    <definedName name="AABenchMarkValue">#REF!</definedName>
    <definedName name="aaq">#N/A</definedName>
    <definedName name="AASSD" localSheetId="3" hidden="1">{"'BGT2001'!$A$1:$AE$112"}</definedName>
    <definedName name="AASSD" hidden="1">{"'BGT2001'!$A$1:$AE$112"}</definedName>
    <definedName name="AAValues">#REF!</definedName>
    <definedName name="ab"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_bi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_bi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b"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b"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bc">#REF!</definedName>
    <definedName name="Abfrage4" localSheetId="3">#REF!</definedName>
    <definedName name="Abfrage4">#REF!</definedName>
    <definedName name="Absentéisme" localSheetId="3">#REF!</definedName>
    <definedName name="Absentéisme">#REF!</definedName>
    <definedName name="ac"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c"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CC">#REF!</definedName>
    <definedName name="ACCLAIM" localSheetId="3">#REF!</definedName>
    <definedName name="ACCLAIM">#REF!</definedName>
    <definedName name="ACCLAIMR" localSheetId="3">#REF!</definedName>
    <definedName name="ACCLAIMR">#REF!</definedName>
    <definedName name="Accounted_Profits_1994">#REF!</definedName>
    <definedName name="Accounted_Profits_1995">#REF!</definedName>
    <definedName name="Accounts">#REF!</definedName>
    <definedName name="Acct_adj_retrieve">#REF!</definedName>
    <definedName name="ACD">#N/A</definedName>
    <definedName name="acier">#REF!</definedName>
    <definedName name="ACQ">#REF!</definedName>
    <definedName name="ACQ.">#REF!</definedName>
    <definedName name="Acq_Fee_Average">#REF!</definedName>
    <definedName name="acqmix">#REF!</definedName>
    <definedName name="acqmod">#REF!</definedName>
    <definedName name="Acquisition_Fee_24">#REF!</definedName>
    <definedName name="Acquisition_Fee_36">#REF!</definedName>
    <definedName name="actimp">#REF!</definedName>
    <definedName name="activeplus">#REF!</definedName>
    <definedName name="actlocal">#REF!</definedName>
    <definedName name="ACV">#REF!</definedName>
    <definedName name="ad"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d"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DADSADADADSA" localSheetId="3" hidden="1">{"'OBT_6M_30_6'!$S$1:$AE$53"}</definedName>
    <definedName name="ADADSADADADSA" hidden="1">{"'OBT_6M_30_6'!$S$1:$AE$53"}</definedName>
    <definedName name="Addd" localSheetId="3">{#N/A,#N/A,TRUE,"Cover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Addd">{#N/A,#N/A,TRUE,"Cover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AddMass">#REF!</definedName>
    <definedName name="Addtolist">#REF!</definedName>
    <definedName name="adjuri" localSheetId="3" hidden="1">{"'OBT_6M_30_6'!$S$1:$AE$53"}</definedName>
    <definedName name="adjuri" hidden="1">{"'OBT_6M_30_6'!$S$1:$AE$53"}</definedName>
    <definedName name="Adresse">#REF!</definedName>
    <definedName name="Adresse1">#REF!</definedName>
    <definedName name="Adresse2">#REF!</definedName>
    <definedName name="adsfa" localSheetId="3" hidden="1">{#N/A,#N/A,TRUE,"SCR-LA 2000";#N/A,#N/A,TRUE,"SCR-LA 2001";#N/A,#N/A,TRUE,"SCR-LA 2002";#N/A,#N/A,TRUE,"SCR-LA 2003"}</definedName>
    <definedName name="adsfa" hidden="1">{#N/A,#N/A,TRUE,"SCR-LA 2000";#N/A,#N/A,TRUE,"SCR-LA 2001";#N/A,#N/A,TRUE,"SCR-LA 2002";#N/A,#N/A,TRUE,"SCR-LA 2003"}</definedName>
    <definedName name="ADV_TO_CUR_H">#REF!</definedName>
    <definedName name="ae" localSheetId="3" hidden="1">{"'ID(2)'!$E$1:$N$4"}</definedName>
    <definedName name="ae" hidden="1">{"'ID(2)'!$E$1:$N$4"}</definedName>
    <definedName name="aegfaerg" localSheetId="3" hidden="1">{"'OBT_6M_30_6'!$S$1:$AE$53"}</definedName>
    <definedName name="aegfaerg" hidden="1">{"'OBT_6M_30_6'!$S$1:$AE$53"}</definedName>
    <definedName name="af" localSheetId="3" hidden="1">{"'ID(2)'!$E$1:$N$4"}</definedName>
    <definedName name="af" hidden="1">{"'ID(2)'!$E$1:$N$4"}</definedName>
    <definedName name="AFA" localSheetId="3" hidden="1">{"'OBT_6M_30_6'!$S$1:$AE$53"}</definedName>
    <definedName name="AFA" hidden="1">{"'OBT_6M_30_6'!$S$1:$AE$53"}</definedName>
    <definedName name="AffUnits">#REF!</definedName>
    <definedName name="ag"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gg">#REF!</definedName>
    <definedName name="Aggiorn" localSheetId="3">#REF!</definedName>
    <definedName name="Aggiorn">#REF!</definedName>
    <definedName name="AGGIORNAMENTO" localSheetId="3">#REF!</definedName>
    <definedName name="AGGIORNAMENTO">#REF!</definedName>
    <definedName name="AGO">#REF!</definedName>
    <definedName name="ah"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h"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j"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j"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just1">#REF!</definedName>
    <definedName name="ajust10" localSheetId="3">#REF!</definedName>
    <definedName name="ajust10">#REF!</definedName>
    <definedName name="ajust11" localSheetId="3">#REF!</definedName>
    <definedName name="ajust11">#REF!</definedName>
    <definedName name="ajust12">#REF!</definedName>
    <definedName name="ajust13">#REF!</definedName>
    <definedName name="ajust14">#REF!</definedName>
    <definedName name="ajust15">#REF!</definedName>
    <definedName name="ajust16">#REF!</definedName>
    <definedName name="ajust17">#REF!</definedName>
    <definedName name="ajust18">#REF!</definedName>
    <definedName name="ajust19">#REF!</definedName>
    <definedName name="ajust2">#REF!</definedName>
    <definedName name="ajust3">#REF!</definedName>
    <definedName name="ajust4">#REF!</definedName>
    <definedName name="ajust5">#REF!</definedName>
    <definedName name="ajust6">#REF!</definedName>
    <definedName name="ajust7">#REF!</definedName>
    <definedName name="ajust8">#REF!</definedName>
    <definedName name="ajust9">#REF!</definedName>
    <definedName name="ajuste">#REF!</definedName>
    <definedName name="alfa">#REF!</definedName>
    <definedName name="ALFA14562001">#REF!</definedName>
    <definedName name="ALFA14563">#REF!</definedName>
    <definedName name="ALFA152001">#REF!</definedName>
    <definedName name="ALFA1562001">#REF!</definedName>
    <definedName name="ALFA1563">#REF!</definedName>
    <definedName name="ALFA1662001">#REF!</definedName>
    <definedName name="ALFA1663">#REF!</definedName>
    <definedName name="ALFAC2001">#REF!</definedName>
    <definedName name="ALFAC3">#REF!</definedName>
    <definedName name="ALG_24">#REF!</definedName>
    <definedName name="ALG_24_low">#REF!</definedName>
    <definedName name="ALG_24_Std">#REF!</definedName>
    <definedName name="ALG_36">#REF!</definedName>
    <definedName name="ALG_36_low">#REF!</definedName>
    <definedName name="ALG_36_Std">#REF!</definedName>
    <definedName name="alg_uplift">#REF!</definedName>
    <definedName name="ALL">#REF!</definedName>
    <definedName name="alle_Anträge">#N/A</definedName>
    <definedName name="alle10" localSheetId="3" hidden="1">{#N/A,#N/A,FALSE,"Japan";#N/A,#N/A,FALSE,"Taiwan";#N/A,#N/A,FALSE,"Thailand";#N/A,#N/A,FALSE,"Australia"}</definedName>
    <definedName name="alle10" hidden="1">{#N/A,#N/A,FALSE,"Japan";#N/A,#N/A,FALSE,"Taiwan";#N/A,#N/A,FALSE,"Thailand";#N/A,#N/A,FALSE,"Australia"}</definedName>
    <definedName name="alle13" localSheetId="3" hidden="1">{"'OBT_6M_30_6'!$S$1:$AE$53"}</definedName>
    <definedName name="alle13" hidden="1">{"'OBT_6M_30_6'!$S$1:$AE$53"}</definedName>
    <definedName name="alle14" localSheetId="3" hidden="1">{"'OBT_6M_30_6'!$S$1:$AE$53"}</definedName>
    <definedName name="alle14" hidden="1">{"'OBT_6M_30_6'!$S$1:$AE$53"}</definedName>
    <definedName name="alle15" localSheetId="3" hidden="1">{"'OBT_6M_30_6'!$S$1:$AE$53"}</definedName>
    <definedName name="alle15" hidden="1">{"'OBT_6M_30_6'!$S$1:$AE$53"}</definedName>
    <definedName name="alle16" localSheetId="3" hidden="1">{"'OBT_6M_30_6'!$S$1:$AE$53"}</definedName>
    <definedName name="alle16" hidden="1">{"'OBT_6M_30_6'!$S$1:$AE$53"}</definedName>
    <definedName name="alle18"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alle18"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alle24" localSheetId="3" hidden="1">{#N/A,#N/A,FALSE,"CKD Price Build Up"}</definedName>
    <definedName name="alle24" hidden="1">{#N/A,#N/A,FALSE,"CKD Price Build Up"}</definedName>
    <definedName name="alle3" localSheetId="3">#REF!,#REF!,#REF!</definedName>
    <definedName name="alle3">#REF!,#REF!,#REF!</definedName>
    <definedName name="alle4" localSheetId="3" hidden="1">{"'OBT_6M_30_6'!$S$1:$AE$53"}</definedName>
    <definedName name="alle4" hidden="1">{"'OBT_6M_30_6'!$S$1:$AE$53"}</definedName>
    <definedName name="alle5"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alle5"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alle8" localSheetId="3" hidden="1">{"'Br 07 Flag'!$A$1:$P$33","'Br 07 prog'!$A$1:$O$41"}</definedName>
    <definedName name="alle8" hidden="1">{"'Br 07 Flag'!$A$1:$P$33","'Br 07 prog'!$A$1:$O$41"}</definedName>
    <definedName name="alle9" localSheetId="3" hidden="1">{"'OBT_6M_30_6'!$S$1:$AE$53"}</definedName>
    <definedName name="alle9" hidden="1">{"'OBT_6M_30_6'!$S$1:$AE$53"}</definedName>
    <definedName name="alrere"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rere"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rere1"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rere1"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rere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rere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Alt_Ladder">#REF!</definedName>
    <definedName name="ALTRE_OPERAZIONI_SALTUARIE_EFFETTUABILI_DALL__ESTERNO" localSheetId="3">#REF!</definedName>
    <definedName name="ALTRE_OPERAZIONI_SALTUARIE_EFFETTUABILI_DALL__ESTERNO">#REF!</definedName>
    <definedName name="ALTRI" localSheetId="3">#REF!</definedName>
    <definedName name="ALTRI">#REF!</definedName>
    <definedName name="altri_area_A">#REF!</definedName>
    <definedName name="altri_area_B">#REF!</definedName>
    <definedName name="altri_DAL">#REF!</definedName>
    <definedName name="Altri_Mercati">#REF!</definedName>
    <definedName name="ALTRI1">#REF!</definedName>
    <definedName name="ALTRI2">#REF!</definedName>
    <definedName name="alu">#REF!</definedName>
    <definedName name="alzao" localSheetId="3" hidden="1">{"'OBT_6M_30_6'!$S$1:$AE$53"}</definedName>
    <definedName name="alzao" hidden="1">{"'OBT_6M_30_6'!$S$1:$AE$53"}</definedName>
    <definedName name="am" localSheetId="3" hidden="1">{"'OBT_6M_30_6'!$S$1:$AE$53"}</definedName>
    <definedName name="am" hidden="1">{"'OBT_6M_30_6'!$S$1:$AE$53"}</definedName>
    <definedName name="am_ferrage">#REF!</definedName>
    <definedName name="am_montage">#REF!</definedName>
    <definedName name="am_peinture">#REF!</definedName>
    <definedName name="AMAA">#N/A</definedName>
    <definedName name="Ambien.Ko" localSheetId="3">#REF!</definedName>
    <definedName name="Ambien.Ko">#REF!</definedName>
    <definedName name="AMELIOMU" localSheetId="3">#REF!</definedName>
    <definedName name="AMELIOMU">#REF!</definedName>
    <definedName name="AMELIOPY" localSheetId="3">#REF!</definedName>
    <definedName name="AMELIOPY">#REF!</definedName>
    <definedName name="AMELIORJ">#REF!</definedName>
    <definedName name="AMELIOSX">#REF!</definedName>
    <definedName name="AMM">#REF!</definedName>
    <definedName name="Ammaccabilità">#REF!</definedName>
    <definedName name="AMMORT">#REF!</definedName>
    <definedName name="AMMORT1">#REF!</definedName>
    <definedName name="AMMORT2">#REF!</definedName>
    <definedName name="amo_ferrage">#REF!</definedName>
    <definedName name="amo_montage">#REF!</definedName>
    <definedName name="amo_peinture">#REF!</definedName>
    <definedName name="Amortissement">#REF!</definedName>
    <definedName name="Amortissement_Ferrage">#REF!</definedName>
    <definedName name="An">#REF!</definedName>
    <definedName name="ANDRE">#REF!</definedName>
    <definedName name="ANGELA">#REF!</definedName>
    <definedName name="ann" localSheetId="3">#REF!</definedName>
    <definedName name="ann">#REF!</definedName>
    <definedName name="anna" localSheetId="3">"AL  "&amp;INDEX(#REF!,MONTH(#REF!),2)&amp;"/"&amp;MONTH(#REF!)&amp;"/"&amp;#REF!-1</definedName>
    <definedName name="anna">"AL  "&amp;INDEX(#REF!,MONTH(#REF!),2)&amp;"/"&amp;MONTH(#REF!)&amp;"/"&amp;#REF!-1</definedName>
    <definedName name="Annee">#REF!</definedName>
    <definedName name="Année_Fin_application" localSheetId="3">#REF!</definedName>
    <definedName name="Année_Fin_application">#REF!</definedName>
    <definedName name="Année_finale">#REF!</definedName>
    <definedName name="Année_initiale">#REF!</definedName>
    <definedName name="Année_JEP">#REF!</definedName>
    <definedName name="Année_Référence">#REF!</definedName>
    <definedName name="anno">#REF!</definedName>
    <definedName name="Anno_2002">#REF!</definedName>
    <definedName name="anno_unità">#REF!</definedName>
    <definedName name="anscount" hidden="1">1</definedName>
    <definedName name="Anteriore" localSheetId="3">#REF!</definedName>
    <definedName name="Anteriore">#REF!</definedName>
    <definedName name="AO" localSheetId="3">#REF!</definedName>
    <definedName name="AO">#REF!</definedName>
    <definedName name="aob" localSheetId="3">#REF!</definedName>
    <definedName name="aob">#REF!</definedName>
    <definedName name="AOV_Retrieve">#REF!</definedName>
    <definedName name="AP">#REF!</definedName>
    <definedName name="APAC" hidden="1">#REF!</definedName>
    <definedName name="apmix">#REF!</definedName>
    <definedName name="apmod">#REF!</definedName>
    <definedName name="Applicable_Model">#REF!</definedName>
    <definedName name="applicable_model_sales">#REF!</definedName>
    <definedName name="APR">#REF!</definedName>
    <definedName name="APR_24_Pen">#REF!</definedName>
    <definedName name="APR_24_Rate">#REF!</definedName>
    <definedName name="APR_36_Pen">#REF!</definedName>
    <definedName name="APR_36_Rate">#REF!</definedName>
    <definedName name="apr_48_mf">#REF!</definedName>
    <definedName name="APR_48_Pen">#REF!</definedName>
    <definedName name="APR_48_Rate">#REF!</definedName>
    <definedName name="APR_cost">#REF!</definedName>
    <definedName name="apr_cost_24">#REF!</definedName>
    <definedName name="apr_cost_36">#REF!</definedName>
    <definedName name="apr_cost_48">#REF!</definedName>
    <definedName name="APR_Eligibility">#REF!</definedName>
    <definedName name="apr_pen">#REF!</definedName>
    <definedName name="apr_pen_in_lieu">#REF!</definedName>
    <definedName name="apr_pen_mf">#REF!</definedName>
    <definedName name="APR_Program_Pen">#REF!</definedName>
    <definedName name="apr_retail">#REF!</definedName>
    <definedName name="april">#REF!</definedName>
    <definedName name="AprRet">#REF!</definedName>
    <definedName name="APRT_ALL">#REF!</definedName>
    <definedName name="APRT_UTJ74">#REF!</definedName>
    <definedName name="AR">#REF!</definedName>
    <definedName name="aralik">#REF!</definedName>
    <definedName name="aralik1">#REF!</definedName>
    <definedName name="ARDETAILANAL">#REF!</definedName>
    <definedName name="area_dati">#REF!</definedName>
    <definedName name="Area_di_Stampa">#REF!</definedName>
    <definedName name="area_edizioni">#REF!</definedName>
    <definedName name="Área_impressão_IM">#REF!</definedName>
    <definedName name="area_riepilogo_edizioni">#REF!</definedName>
    <definedName name="Area_Tab">#REF!</definedName>
    <definedName name="AREA1">#REF!</definedName>
    <definedName name="AREA2">#REF!</definedName>
    <definedName name="AreaValori">#REF!</definedName>
    <definedName name="AREAVOLUMI">#REF!</definedName>
    <definedName name="areea">#REF!</definedName>
    <definedName name="ARGENTINA">#N/A</definedName>
    <definedName name="arnaldo" localSheetId="3"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arnaldo"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Arret">#REF!</definedName>
    <definedName name="As">#REF!</definedName>
    <definedName name="asd">#REF!</definedName>
    <definedName name="ASDadsADS">#REF!</definedName>
    <definedName name="ASDdasDSads">#REF!</definedName>
    <definedName name="asdDSasdA">#REF!</definedName>
    <definedName name="asdf">#REF!</definedName>
    <definedName name="asdfasdfa" localSheetId="7" hidden="1">[9]MOTO?</definedName>
    <definedName name="asdfasdfa" localSheetId="3" hidden="1">[9]MOTO?</definedName>
    <definedName name="asdfasdfa" hidden="1">[9]MOTO?</definedName>
    <definedName name="ASDFASDV" localSheetId="3" hidden="1">{#N/A,#N/A,FALSE,"Cover";#N/A,#N/A,FALSE,"Profits";#N/A,#N/A,FALSE,"ABS";#N/A,#N/A,FALSE,"TFLE Detail";#N/A,#N/A,FALSE,"TFLE Walk";#N/A,#N/A,FALSE,"Variable Cost";#N/A,#N/A,FALSE,"V.C. Walk"}</definedName>
    <definedName name="ASDFASDV" hidden="1">{#N/A,#N/A,FALSE,"Cover";#N/A,#N/A,FALSE,"Profits";#N/A,#N/A,FALSE,"ABS";#N/A,#N/A,FALSE,"TFLE Detail";#N/A,#N/A,FALSE,"TFLE Walk";#N/A,#N/A,FALSE,"Variable Cost";#N/A,#N/A,FALSE,"V.C. Walk"}</definedName>
    <definedName name="asdfg">#REF!</definedName>
    <definedName name="asdfgh" localSheetId="3" hidden="1">{"'OBT_6M_30_6'!$S$1:$AE$53"}</definedName>
    <definedName name="asdfgh" hidden="1">{"'OBT_6M_30_6'!$S$1:$AE$53"}</definedName>
    <definedName name="asdfsfsfsfsf">#REF!</definedName>
    <definedName name="ASDFVG" localSheetId="3" hidden="1">{"'BGT2001'!$A$1:$AE$112"}</definedName>
    <definedName name="ASDFVG" hidden="1">{"'BGT2001'!$A$1:$AE$112"}</definedName>
    <definedName name="ASPETTI_COMMERCIALI">#REF!</definedName>
    <definedName name="asq" localSheetId="7">_a1O,_a2O</definedName>
    <definedName name="asq" localSheetId="3">_a1O,_a2O</definedName>
    <definedName name="asq">_a1O,_a2O</definedName>
    <definedName name="ASS">#REF!</definedName>
    <definedName name="assa">#REF!</definedName>
    <definedName name="ASSM1">#REF!</definedName>
    <definedName name="astra">#REF!</definedName>
    <definedName name="ATD">#REF!</definedName>
    <definedName name="att4a">#REF!</definedName>
    <definedName name="Attachment">#REF!</definedName>
    <definedName name="au" localSheetId="3" hidden="1">{"'BGT2001'!$A$1:$AE$112"}</definedName>
    <definedName name="au" hidden="1">{"'BGT2001'!$A$1:$AE$112"}</definedName>
    <definedName name="AUDI_DEL">#REF!</definedName>
    <definedName name="AUG">#REF!</definedName>
    <definedName name="AugRet">#REF!</definedName>
    <definedName name="august">#REF!</definedName>
    <definedName name="Aus_624210">#REF!</definedName>
    <definedName name="Austria">#REF!</definedName>
    <definedName name="AUT">#REF!</definedName>
    <definedName name="Auteur">#REF!</definedName>
    <definedName name="automatismi">#REF!</definedName>
    <definedName name="automatismi_melfi">#REF!</definedName>
    <definedName name="automatismi_mir">#REF!</definedName>
    <definedName name="AV">#REF!</definedName>
    <definedName name="Avg_CKDImpMat">#REF!</definedName>
    <definedName name="Avg_CKDLocMat">#REF!</definedName>
    <definedName name="Avg_CKDPrice">#REF!</definedName>
    <definedName name="AWD_BASE">#REF!</definedName>
    <definedName name="AWD_TYP">#REF!</definedName>
    <definedName name="AWWW"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AWWW"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ayudaCom">#REF!</definedName>
    <definedName name="ayudaCom_can" localSheetId="3">#REF!</definedName>
    <definedName name="ayudaCom_can">#REF!</definedName>
    <definedName name="ayudaCom_pyb" localSheetId="3">#REF!</definedName>
    <definedName name="ayudaCom_pyb">#REF!</definedName>
    <definedName name="azerty" hidden="1">#REF!</definedName>
    <definedName name="b" hidden="1">#REF!</definedName>
    <definedName name="b_w_obj96">#REF!</definedName>
    <definedName name="Baht_USD">#REF!</definedName>
    <definedName name="BALSHT">#REF!</definedName>
    <definedName name="Barchetta">#REF!</definedName>
    <definedName name="Barre_Années_Multi_AMC">#REF!</definedName>
    <definedName name="Barre_Mois_Multi_AMC">#REF!</definedName>
    <definedName name="Bas">#REF!</definedName>
    <definedName name="base">#REF!</definedName>
    <definedName name="Base_Cost">#REF!</definedName>
    <definedName name="_xlnm.Database">#REF!</definedName>
    <definedName name="BASE_PERCENT">#REF!</definedName>
    <definedName name="base_VOFI">#REF!</definedName>
    <definedName name="BASE_WALK">#REF!</definedName>
    <definedName name="Base00">#REF!</definedName>
    <definedName name="Base01">#REF!</definedName>
    <definedName name="Base04">#REF!</definedName>
    <definedName name="Base09">#REF!</definedName>
    <definedName name="Base10">#REF!</definedName>
    <definedName name="Base161928">#REF!</definedName>
    <definedName name="Base32394250">#REF!</definedName>
    <definedName name="Base51">#REF!</definedName>
    <definedName name="Base557379">#REF!</definedName>
    <definedName name="Base70">#REF!</definedName>
    <definedName name="Base75">#REF!</definedName>
    <definedName name="BASK_GRAFICO">#REF!</definedName>
    <definedName name="BASK_MODELLO">#REF!</definedName>
    <definedName name="BASK_VERSIONE">#REF!</definedName>
    <definedName name="BB">#REF!</definedName>
    <definedName name="BBB">#N/A</definedName>
    <definedName name="BBBB" localSheetId="3">#REF!</definedName>
    <definedName name="BBBB">#REF!</definedName>
    <definedName name="bbbbbbb" localSheetId="3">#REF!</definedName>
    <definedName name="bbbbbbb">#REF!</definedName>
    <definedName name="bbbbbbbb" localSheetId="3">#REF!,#REF!,#REF!,#REF!,#REF!,#REF!,#REF!,#REF!</definedName>
    <definedName name="bbbbbbbb">#REF!,#REF!,#REF!,#REF!,#REF!,#REF!,#REF!,#REF!</definedName>
    <definedName name="BBBenchMarkValue" localSheetId="3">#REF!</definedName>
    <definedName name="BBBenchMarkValue">#REF!</definedName>
    <definedName name="BBDO_CJD" localSheetId="3">#REF!</definedName>
    <definedName name="BBDO_CJD">#REF!</definedName>
    <definedName name="BBDO_Data" localSheetId="3">#REF!</definedName>
    <definedName name="BBDO_Data">#REF!</definedName>
    <definedName name="BBDO_Input">#REF!</definedName>
    <definedName name="BBValues">#REF!</definedName>
    <definedName name="bc" localSheetId="3" hidden="1">{#N/A,#N/A,FALSE,"Cover Sheet";#N/A,#N/A,FALSE,"Ave_Trans_Shp_Abs";#N/A,#N/A,FALSE,"Det_Shp_Abs";#N/A,#N/A,FALSE,"Ave_Trans_Inst_Abs";#N/A,#N/A,FALSE,"Det_Ins_Abs";#N/A,#N/A,FALSE,"Ave_Trans_Tot_ABS";#N/A,#N/A,FALSE,"Det_Total_ABS"}</definedName>
    <definedName name="bc" hidden="1">{#N/A,#N/A,FALSE,"Cover Sheet";#N/A,#N/A,FALSE,"Ave_Trans_Shp_Abs";#N/A,#N/A,FALSE,"Det_Shp_Abs";#N/A,#N/A,FALSE,"Ave_Trans_Inst_Abs";#N/A,#N/A,FALSE,"Det_Ins_Abs";#N/A,#N/A,FALSE,"Ave_Trans_Tot_ABS";#N/A,#N/A,FALSE,"Det_Total_ABS"}</definedName>
    <definedName name="BC00">#REF!</definedName>
    <definedName name="BCPI_" localSheetId="3">#REF!</definedName>
    <definedName name="BCPI_">#REF!</definedName>
    <definedName name="bd" localSheetId="3" hidden="1">{"'BGT2001'!$A$1:$AE$112"}</definedName>
    <definedName name="bd" hidden="1">{"'BGT2001'!$A$1:$AE$112"}</definedName>
    <definedName name="BDAdresse">#REF!</definedName>
    <definedName name="BDAdresse2">#REF!</definedName>
    <definedName name="bdg_m_vc">#REF!</definedName>
    <definedName name="bdg_m_vett">#REF!</definedName>
    <definedName name="bdg_p_vc">#REF!</definedName>
    <definedName name="bdg_p_vett">#REF!</definedName>
    <definedName name="BDVéhicules">#REF!</definedName>
    <definedName name="BEDSHEET">#REF!</definedName>
    <definedName name="beide" localSheetId="3">#REF!,#REF!</definedName>
    <definedName name="beide">#REF!,#REF!</definedName>
    <definedName name="Belgium" localSheetId="3">#REF!</definedName>
    <definedName name="Belgium">#REF!</definedName>
    <definedName name="BenchmarkAdjustValue" localSheetId="3">#REF!</definedName>
    <definedName name="BenchmarkAdjustValue">#REF!</definedName>
    <definedName name="berlines">#REF!</definedName>
    <definedName name="beta">#REF!</definedName>
    <definedName name="BF">#REF!</definedName>
    <definedName name="BIELSKO1">#REF!</definedName>
    <definedName name="BIELSKO2">#REF!</definedName>
    <definedName name="bil">#REF!</definedName>
    <definedName name="Bil4DV4">#REF!</definedName>
    <definedName name="Bil4TU1">#REF!</definedName>
    <definedName name="Bil4TU3">#REF!</definedName>
    <definedName name="Bilan_VA">#REF!</definedName>
    <definedName name="bill" localSheetId="3" hidden="1">{#N/A,#N/A,FALSE,"Cover";#N/A,#N/A,FALSE,"Assumptions";#N/A,#N/A,FALSE,"Volumes";#N/A,#N/A,FALSE,"Pricing";#N/A,#N/A,FALSE,"TFLE Walk";#N/A,#N/A,FALSE,"Variable Cost";#N/A,#N/A,FALSE,"Sensitivity";#N/A,#N/A,FALSE,"Investment";#N/A,#N/A,FALSE,"Profitability"}</definedName>
    <definedName name="bill" hidden="1">{#N/A,#N/A,FALSE,"Cover";#N/A,#N/A,FALSE,"Assumptions";#N/A,#N/A,FALSE,"Volumes";#N/A,#N/A,FALSE,"Pricing";#N/A,#N/A,FALSE,"TFLE Walk";#N/A,#N/A,FALSE,"Variable Cost";#N/A,#N/A,FALSE,"Sensitivity";#N/A,#N/A,FALSE,"Investment";#N/A,#N/A,FALSE,"Profitability"}</definedName>
    <definedName name="bis" localSheetId="3">#REF!</definedName>
    <definedName name="bis">#REF!</definedName>
    <definedName name="BlankFiller">OFFSET(#REF!,1,0)</definedName>
    <definedName name="BlocDivisé">#REF!,#REF!,#REF!,#REF!,#REF!,#REF!,#REF!,#REF!</definedName>
    <definedName name="BlueBar" localSheetId="3">OFFSET(#REF!,6,0)</definedName>
    <definedName name="BlueBar">OFFSET(#REF!,6,0)</definedName>
    <definedName name="Bmpv" localSheetId="3">#REF!</definedName>
    <definedName name="Bmpv">#REF!</definedName>
    <definedName name="bob"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bob"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BOCCI">#REF!</definedName>
    <definedName name="BOD_CONT" localSheetId="3">#REF!</definedName>
    <definedName name="BOD_CONT">#REF!</definedName>
    <definedName name="BODCONT" localSheetId="3">#REF!</definedName>
    <definedName name="BODCONT">#REF!</definedName>
    <definedName name="Boite">OFFSET(#REF!,,,,COUNTIF(#REF!,"&lt;&gt;0"))</definedName>
    <definedName name="BoitePROJ">OFFSET(#REF!,,,,COUNTIF(#REF!,"&lt;&gt;0"))</definedName>
    <definedName name="Boîtes" localSheetId="3">#REF!</definedName>
    <definedName name="Boîtes">#REF!</definedName>
    <definedName name="Bottom">#REF!</definedName>
    <definedName name="BP_MY98">#REF!</definedName>
    <definedName name="BPOBJECTIVES">#REF!</definedName>
    <definedName name="BPOBJECTIVES2">#REF!</definedName>
    <definedName name="BRAV_PAL1">#REF!</definedName>
    <definedName name="BRAV_PAL2">#REF!</definedName>
    <definedName name="Brava">#REF!</definedName>
    <definedName name="Bravo">#REF!</definedName>
    <definedName name="BRAVOA">#REF!</definedName>
    <definedName name="BRAVOA2001">#REF!</definedName>
    <definedName name="BRAVOA3">#REF!</definedName>
    <definedName name="Breakage">#REF!</definedName>
    <definedName name="Breakage_Discount">#REF!</definedName>
    <definedName name="breaks">#REF!</definedName>
    <definedName name="britain_">#REF!</definedName>
    <definedName name="Britain__ECU">#REF!</definedName>
    <definedName name="bu">#N/A</definedName>
    <definedName name="BUDGET_VP" localSheetId="3">#REF!</definedName>
    <definedName name="BUDGET_VP">#REF!</definedName>
    <definedName name="BudgetOrganes">#REF!</definedName>
    <definedName name="BuiltIn_Print_Titles">#REF!</definedName>
    <definedName name="BUIOD">#REF!</definedName>
    <definedName name="BUIOM">#REF!</definedName>
    <definedName name="BusCen1">#REF!</definedName>
    <definedName name="Business___Product_Development">#REF!</definedName>
    <definedName name="Business_Plan_2004">#REF!</definedName>
    <definedName name="Business_Plan_2005">#REF!</definedName>
    <definedName name="Business_Plan_2006">#REF!</definedName>
    <definedName name="Business_Plan_2007">#REF!</definedName>
    <definedName name="Business_Plan_2008">#REF!</definedName>
    <definedName name="Business_Plan_2009">#REF!</definedName>
    <definedName name="Button11_Click" localSheetId="3">#REF!</definedName>
    <definedName name="Button11_Click">#REF!</definedName>
    <definedName name="Button2_Click" localSheetId="3">#REF!</definedName>
    <definedName name="Button2_Click">#REF!</definedName>
    <definedName name="BZ_01">#REF!</definedName>
    <definedName name="BZ_02">#REF!</definedName>
    <definedName name="BZ_03">#REF!</definedName>
    <definedName name="BZ_04">#REF!</definedName>
    <definedName name="BZ_05">#REF!</definedName>
    <definedName name="BZ_06">#REF!</definedName>
    <definedName name="BZ_07">#REF!</definedName>
    <definedName name="C_">#N/A</definedName>
    <definedName name="C_MO" localSheetId="3">#REF!</definedName>
    <definedName name="C_MO">#REF!</definedName>
    <definedName name="C_ORA" localSheetId="3">#REF!</definedName>
    <definedName name="C_ORA">#REF!</definedName>
    <definedName name="CAARTE1" localSheetId="3">#REF!</definedName>
    <definedName name="CAARTE1">#REF!</definedName>
    <definedName name="CAARTE2">#REF!</definedName>
    <definedName name="cab">#REF!</definedName>
    <definedName name="caco">#REF!</definedName>
    <definedName name="CAD_J">#REF!</definedName>
    <definedName name="Cadence">#REF!</definedName>
    <definedName name="CadencesE16">#REF!</definedName>
    <definedName name="cago">#REF!</definedName>
    <definedName name="Cal" hidden="1">#REF!</definedName>
    <definedName name="CALC">#REF!</definedName>
    <definedName name="CalcArea">#REF!</definedName>
    <definedName name="Calcul_Taux_CKD">#REF!</definedName>
    <definedName name="Calcul_Taux_IL_veh">#REF!</definedName>
    <definedName name="cale">#REF!</definedName>
    <definedName name="CALENDARIZATIONS">#REF!</definedName>
    <definedName name="calendrier">#REF!</definedName>
    <definedName name="CAMBI">#REF!</definedName>
    <definedName name="CAMBI1">#REF!</definedName>
    <definedName name="CAMBI2">#REF!</definedName>
    <definedName name="CAMBIO">#REF!</definedName>
    <definedName name="campo_dbproto">#REF!</definedName>
    <definedName name="campo_edizioni">#REF!</definedName>
    <definedName name="campo_motori">#REF!</definedName>
    <definedName name="campo_pivot1">#REF!</definedName>
    <definedName name="campo_pivot2">#REF!</definedName>
    <definedName name="campo_ruoli">#REF!</definedName>
    <definedName name="canada">#REF!</definedName>
    <definedName name="Canada092">#REF!</definedName>
    <definedName name="CancelDialog1">#REF!</definedName>
    <definedName name="CandI">#REF!</definedName>
    <definedName name="CANT">#REF!</definedName>
    <definedName name="CAPA" localSheetId="7">'CdC STLAM-HEV(EB2)'!$A$603</definedName>
    <definedName name="CAPA" localSheetId="3">#REF!</definedName>
    <definedName name="CAPA">#REF!</definedName>
    <definedName name="cappelliera">#REF!</definedName>
    <definedName name="caps">#REF!</definedName>
    <definedName name="CAPSPEN2">#REF!</definedName>
    <definedName name="CAPSPEND">#REF!</definedName>
    <definedName name="carico" localSheetId="3" hidden="1">{"REVISED",#N/A,FALSE,"Sheet1"}</definedName>
    <definedName name="carico" hidden="1">{"REVISED",#N/A,FALSE,"Sheet1"}</definedName>
    <definedName name="CARLO">#REF!</definedName>
    <definedName name="CARMELO" localSheetId="3">#REF!</definedName>
    <definedName name="CARMELO">#REF!</definedName>
    <definedName name="carte">#REF!</definedName>
    <definedName name="CASH">#REF!</definedName>
    <definedName name="CASH_FLOW_2002CY">#REF!</definedName>
    <definedName name="CASHSUM">#REF!</definedName>
    <definedName name="CASHSUM2">#REF!</definedName>
    <definedName name="CASHSUMBIL">#REF!</definedName>
    <definedName name="cashsumwc">#REF!</definedName>
    <definedName name="CASHSUMWCDT">#REF!</definedName>
    <definedName name="CAT">#REF!</definedName>
    <definedName name="CATEGORIE">#REF!</definedName>
    <definedName name="Catégorie">#REF!</definedName>
    <definedName name="Catégories">#REF!</definedName>
    <definedName name="category">#REF!</definedName>
    <definedName name="CAUS">#REF!</definedName>
    <definedName name="CBWorkbookPriority" hidden="1">-290093309</definedName>
    <definedName name="cc" hidden="1">#REF!</definedName>
    <definedName name="ccc">#REF!</definedName>
    <definedName name="cccccc">#REF!</definedName>
    <definedName name="ccccccc" localSheetId="3" hidden="1">{"'OBT_6M_30_6'!$S$1:$AE$53"}</definedName>
    <definedName name="ccccccc" hidden="1">{"'OBT_6M_30_6'!$S$1:$AE$53"}</definedName>
    <definedName name="CCCCCCCCC" localSheetId="3" hidden="1">{"'BGT2001'!$A$1:$AE$112"}</definedName>
    <definedName name="CCCCCCCCC" hidden="1">{"'BGT2001'!$A$1:$AE$112"}</definedName>
    <definedName name="cccccccccc">#REF!</definedName>
    <definedName name="ccccccccccc">#REF!</definedName>
    <definedName name="cccccccccccccc">#REF!</definedName>
    <definedName name="cccccccccccccccc">#REF!</definedName>
    <definedName name="ccccccccccccccccccc">#REF!</definedName>
    <definedName name="cccccccccccccccccccc">#REF!</definedName>
    <definedName name="ccgfvgb" localSheetId="3" hidden="1">{"'OBT_6M_30_6'!$S$1:$AE$53"}</definedName>
    <definedName name="ccgfvgb" hidden="1">{"'OBT_6M_30_6'!$S$1:$AE$53"}</definedName>
    <definedName name="CCH">#REF!</definedName>
    <definedName name="CCValues">#REF!</definedName>
    <definedName name="ccvxcvxcbxzbbxc">#N/A</definedName>
    <definedName name="cd">#REF!</definedName>
    <definedName name="CD_01">#REF!</definedName>
    <definedName name="CD_02">#REF!</definedName>
    <definedName name="CD_03">#REF!</definedName>
    <definedName name="CD_04">#REF!</definedName>
    <definedName name="CD_05">#REF!</definedName>
    <definedName name="CD_06">#REF!</definedName>
    <definedName name="CD_07">#REF!</definedName>
    <definedName name="CD_09">#REF!</definedName>
    <definedName name="Cdata">#REF!</definedName>
    <definedName name="Cds">#REF!</definedName>
    <definedName name="CE">#REF!</definedName>
    <definedName name="ce_lf_fore" localSheetId="3" hidden="1">{"'BGT2001'!$A$1:$AE$112"}</definedName>
    <definedName name="ce_lf_fore" hidden="1">{"'BGT2001'!$A$1:$AE$112"}</definedName>
    <definedName name="CEG">#REF!</definedName>
    <definedName name="CEIndexComp">#REF!</definedName>
    <definedName name="CelluleTTP">#REF!</definedName>
    <definedName name="Centre">#REF!</definedName>
    <definedName name="Centres">#REF!</definedName>
    <definedName name="CF_VAR_ALL">#REF!</definedName>
    <definedName name="ch">#REF!</definedName>
    <definedName name="ChampsImprim">#REF!</definedName>
    <definedName name="changercp">#N/A</definedName>
    <definedName name="CHARACTERISTICS">#REF!</definedName>
    <definedName name="Charge">OFFSET(#REF!,,,,COUNTIF(#REF!,"&lt;&gt;0"))</definedName>
    <definedName name="CHARGEMENT" localSheetId="7">'CdC STLAM-HEV(EB2)'!$A$599</definedName>
    <definedName name="CHARGEMENT">#REF!</definedName>
    <definedName name="ChargePROJ">OFFSET(#REF!,,,,COUNTIF(#REF!,"&lt;&gt;0"))</definedName>
    <definedName name="check" localSheetId="3">#REF!</definedName>
    <definedName name="check">#REF!</definedName>
    <definedName name="CHH" localSheetId="3">#REF!</definedName>
    <definedName name="CHH">#REF!</definedName>
    <definedName name="china"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china"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CHKGSTD1_Click">#N/A</definedName>
    <definedName name="CHKGSTD2_Click">#N/A</definedName>
    <definedName name="CHKGSTD3_Click">#N/A</definedName>
    <definedName name="ChkOneDay">#REF!</definedName>
    <definedName name="Choix_calc_IL" localSheetId="3">#REF!</definedName>
    <definedName name="Choix_calc_IL">#REF!</definedName>
    <definedName name="Choix_Direction">#REF!</definedName>
    <definedName name="Choix_ID_SOD">#REF!</definedName>
    <definedName name="Choix_jalon_Phase_1">#REF!</definedName>
    <definedName name="Choix_jalon_Phase_2">#REF!</definedName>
    <definedName name="Choix_job">#REF!</definedName>
    <definedName name="Choix_Payshare_DL">#REF!</definedName>
    <definedName name="Choix_Payshare_PFS_PRD">#REF!</definedName>
    <definedName name="Choix_Payshare_proto">#REF!</definedName>
    <definedName name="Choix_repart">#REF!</definedName>
    <definedName name="Choix_segment">#REF!</definedName>
    <definedName name="Choix_Site_Production">#REF!</definedName>
    <definedName name="Choix_SOD">#REF!</definedName>
    <definedName name="Choix_SOD_Lanceur">#REF!</definedName>
    <definedName name="Choix_Switch">#REF!</definedName>
    <definedName name="Choix_type_chiffrage">#REF!</definedName>
    <definedName name="Choix_Type_PFS">#REF!</definedName>
    <definedName name="Choix_Version_ref">#REF!</definedName>
    <definedName name="Choix_ZG">#REF!</definedName>
    <definedName name="ChryslerJeep">#REF!</definedName>
    <definedName name="ChrysVal_Average_Hundred_Percent">"No"</definedName>
    <definedName name="ChrysVal_Average_Includes">"No Average"</definedName>
    <definedName name="ChrysVal_Centre_Adjustment">"No"</definedName>
    <definedName name="ChrysVal_Centre_All_Results">"Yes"</definedName>
    <definedName name="ChrysVal_Discounts">"Yes"</definedName>
    <definedName name="ChrysVal_Price_Type">"Retail"</definedName>
    <definedName name="ChrysVal_Report_Name">"Report 99"</definedName>
    <definedName name="ChrysVal_Show_Fixed_Fields_First">"No"</definedName>
    <definedName name="ChrysVal_Show_Option_Codes">"No"</definedName>
    <definedName name="ChrysVal_Show_Repeated_Option_Prices">"Hide"</definedName>
    <definedName name="ChrysVal_Value_Chart">"Yes"</definedName>
    <definedName name="ChrysVal_Volumes_Weighting">"No"</definedName>
    <definedName name="CIAO" localSheetId="3" hidden="1">{"'OBT_6M_30_6'!$S$1:$AE$53"}</definedName>
    <definedName name="CIAO" hidden="1">{"'OBT_6M_30_6'!$S$1:$AE$53"}</definedName>
    <definedName name="ciccio">#REF!</definedName>
    <definedName name="ciccio1">#REF!</definedName>
    <definedName name="CICLO">#REF!</definedName>
    <definedName name="CINQU">#REF!</definedName>
    <definedName name="cinque">#REF!</definedName>
    <definedName name="Cinquecento">#REF!</definedName>
    <definedName name="CINQUM">#REF!</definedName>
    <definedName name="CIPPA">#REF!</definedName>
    <definedName name="CJD_BBDO">#REF!</definedName>
    <definedName name="class">#REF!</definedName>
    <definedName name="CLEF_LEV">#REF!</definedName>
    <definedName name="closures">#N/A</definedName>
    <definedName name="CM" localSheetId="3">#REF!</definedName>
    <definedName name="CM">#REF!</definedName>
    <definedName name="CMAE" localSheetId="7">'CdC STLAM-HEV(EB2)'!$A$992</definedName>
    <definedName name="CMAE" localSheetId="3">#REF!</definedName>
    <definedName name="CMAE">#REF!</definedName>
    <definedName name="COCA">#REF!</definedName>
    <definedName name="Code_Levier">#REF!</definedName>
    <definedName name="Codice">#REF!</definedName>
    <definedName name="CODICI_OGGETTI">#REF!</definedName>
    <definedName name="Coef_majoration_PFS_PC">#REF!</definedName>
    <definedName name="CoefRobot">#REF!</definedName>
    <definedName name="Cofano">#REF!</definedName>
    <definedName name="Colonne_traitée">#REF!</definedName>
    <definedName name="ColoriPREMIO263b">#N/A</definedName>
    <definedName name="COM" localSheetId="3">#REF!</definedName>
    <definedName name="COM">#REF!</definedName>
    <definedName name="com13t" localSheetId="3">#REF!</definedName>
    <definedName name="com13t">#REF!</definedName>
    <definedName name="com22b" localSheetId="3">#REF!</definedName>
    <definedName name="com22b">#REF!</definedName>
    <definedName name="com23a">#REF!</definedName>
    <definedName name="com23t">#REF!</definedName>
    <definedName name="com24a">#REF!</definedName>
    <definedName name="com28a">#REF!</definedName>
    <definedName name="com28b">#REF!</definedName>
    <definedName name="com6t">#REF!</definedName>
    <definedName name="COMBI_RANGE">#REF!</definedName>
    <definedName name="comm_act">#REF!</definedName>
    <definedName name="Commentaire">#REF!</definedName>
    <definedName name="Commentaires">#REF!</definedName>
    <definedName name="commerciaux">#REF!</definedName>
    <definedName name="COMPARA">#N/A</definedName>
    <definedName name="complementation" localSheetId="3">#REF!</definedName>
    <definedName name="complementation">#REF!</definedName>
    <definedName name="COMPNEW" localSheetId="3">#REF!</definedName>
    <definedName name="COMPNEW">#REF!</definedName>
    <definedName name="Comprensorio" localSheetId="3">#REF!</definedName>
    <definedName name="Comprensorio">#REF!</definedName>
    <definedName name="CONDIZIONI">#REF!</definedName>
    <definedName name="conf">#REF!</definedName>
    <definedName name="config_melfi">#REF!</definedName>
    <definedName name="ConfigModels" localSheetId="3">OFFSET(#REF!,0,0,COUNTA(#REF!),12)</definedName>
    <definedName name="ConfigModels">OFFSET(#REF!,0,0,COUNTA(#REF!),12)</definedName>
    <definedName name="CONFRONTO__EFFETTI_TRANSFERT_PRICE_ALL_EXPORT" localSheetId="3">#REF!</definedName>
    <definedName name="CONFRONTO__EFFETTI_TRANSFERT_PRICE_ALL_EXPORT">#REF!</definedName>
    <definedName name="confronto_04dicembre05">#N/A</definedName>
    <definedName name="ConSh_9.1_Retail" localSheetId="3">#REF!</definedName>
    <definedName name="ConSh_9.1_Retail">#REF!</definedName>
    <definedName name="ConsoCadences">#REF!</definedName>
    <definedName name="ContactSel">#REF!</definedName>
    <definedName name="content" localSheetId="3" hidden="1">{#N/A,#N/A,FALSE,"LOAD CFA USAssy&amp;Stp";#N/A,#N/A,FALSE,"LOAD CFA CanAssy&amp;Stp";#N/A,#N/A,FALSE,"LOAD CFA US PTO&amp;CO";#N/A,#N/A,FALSE,"LOAD CFA Can PTO&amp;CO";#N/A,#N/A,FALSE,"LOAD CFA MfgGO";#N/A,#N/A,FALSE,"LOAD CFA Stats";#N/A,#N/A,FALSE,"LOAD CorpExpense";#N/A,#N/A,FALSE,"Total ProfitLoss Submission CFA"}</definedName>
    <definedName name="content" hidden="1">{#N/A,#N/A,FALSE,"LOAD CFA USAssy&amp;Stp";#N/A,#N/A,FALSE,"LOAD CFA CanAssy&amp;Stp";#N/A,#N/A,FALSE,"LOAD CFA US PTO&amp;CO";#N/A,#N/A,FALSE,"LOAD CFA Can PTO&amp;CO";#N/A,#N/A,FALSE,"LOAD CFA MfgGO";#N/A,#N/A,FALSE,"LOAD CFA Stats";#N/A,#N/A,FALSE,"LOAD CorpExpense";#N/A,#N/A,FALSE,"Total ProfitLoss Submission CFA"}</definedName>
    <definedName name="CONTENT_C">#REF!</definedName>
    <definedName name="contovers" localSheetId="3">#REF!</definedName>
    <definedName name="contovers">#REF!</definedName>
    <definedName name="Control_ecoulement_prog">#REF!</definedName>
    <definedName name="Control_Erreur_levier">#REF!</definedName>
    <definedName name="Control_Validation_Etat_en_cours">#REF!</definedName>
    <definedName name="Control_Validation_Etat_precedent">#REF!</definedName>
    <definedName name="Contrôle">#REF!</definedName>
    <definedName name="Conv_TTP_comm">#REF!</definedName>
    <definedName name="Conv_TTP_P1">#REF!</definedName>
    <definedName name="Conv_TTP_P2">#REF!</definedName>
    <definedName name="ConvTTPmont1">#REF!</definedName>
    <definedName name="ConvVol_Mont2">#REF!</definedName>
    <definedName name="COPERTINA">#REF!</definedName>
    <definedName name="COPIAMAPPA">#REF!</definedName>
    <definedName name="COPIATOTALI">#REF!</definedName>
    <definedName name="COPYCOL">#REF!</definedName>
    <definedName name="cora">45</definedName>
    <definedName name="CORP_PROFIT" localSheetId="3">#REF!</definedName>
    <definedName name="CORP_PROFIT">#REF!</definedName>
    <definedName name="CORPPROF" localSheetId="3">#REF!</definedName>
    <definedName name="CORPPROF">#REF!</definedName>
    <definedName name="CORPREV" localSheetId="3">#REF!</definedName>
    <definedName name="CORPREV">#REF!</definedName>
    <definedName name="cospiebdg">#REF!</definedName>
    <definedName name="cospiecns">#REF!</definedName>
    <definedName name="cospieriprv">#REF!</definedName>
    <definedName name="Cost_of_Capital">#REF!</definedName>
    <definedName name="CostAllest">#REF!</definedName>
    <definedName name="costeOPC">#REF!</definedName>
    <definedName name="costeTX">#REF!</definedName>
    <definedName name="COSTI_NONOP">#REF!</definedName>
    <definedName name="COSTIFISSI">#REF!</definedName>
    <definedName name="COSTIFISSI1">#REF!</definedName>
    <definedName name="COSTIFISSI2">#REF!</definedName>
    <definedName name="CostoTipolCambi">#REF!</definedName>
    <definedName name="CostoTipolMotori">#REF!</definedName>
    <definedName name="CostVeic">#REF!</definedName>
    <definedName name="couleur">#REF!</definedName>
    <definedName name="couleurs">#REF!</definedName>
    <definedName name="CountryBa">#REF!</definedName>
    <definedName name="CountryEN">#REF!</definedName>
    <definedName name="coupe">#REF!</definedName>
    <definedName name="Coût_DL_1">#REF!</definedName>
    <definedName name="Coût_DL_2">#REF!</definedName>
    <definedName name="Coût_DL_3">#REF!</definedName>
    <definedName name="Coût_DL_4">#REF!</definedName>
    <definedName name="Coût_DL_5">#REF!</definedName>
    <definedName name="Coût_DL_6">#REF!</definedName>
    <definedName name="Coût_DL_7">#REF!</definedName>
    <definedName name="Coût_DL_8">#REF!</definedName>
    <definedName name="Coût_EL">#REF!</definedName>
    <definedName name="Coût_PFS">#REF!</definedName>
    <definedName name="Coût_PFS_PLast">#REF!</definedName>
    <definedName name="Coût_VRS">#REF!</definedName>
    <definedName name="CoutRobot">#REF!</definedName>
    <definedName name="cover">#REF!</definedName>
    <definedName name="Cp">#REF!</definedName>
    <definedName name="CPI">#REF!</definedName>
    <definedName name="CPourcent_Ambition_annuelle">#REF!</definedName>
    <definedName name="CPourcent_Efficacité_annuelle">#REF!</definedName>
    <definedName name="CPourcent_reserv_alea">#REF!</definedName>
    <definedName name="Cres_24">#REF!</definedName>
    <definedName name="Cres_36">#REF!</definedName>
    <definedName name="CRESP">#REF!</definedName>
    <definedName name="_xlnm.Criteria">#REF!</definedName>
    <definedName name="Criticité">#REF!</definedName>
    <definedName name="CROMA">#REF!</definedName>
    <definedName name="CSHBALGR">#REF!</definedName>
    <definedName name="CSHFCSTCH">#REF!</definedName>
    <definedName name="CSHFLW">#REF!</definedName>
    <definedName name="CSHFLWA">#REF!</definedName>
    <definedName name="CSHFLWANALBIL">#REF!</definedName>
    <definedName name="CSHFLWBIL">#REF!</definedName>
    <definedName name="CSHFLWGR">#REF!</definedName>
    <definedName name="CSHGR">#REF!</definedName>
    <definedName name="CSHSORBIL">#REF!</definedName>
    <definedName name="cshsourceuse">#REF!</definedName>
    <definedName name="CSHWC">#REF!</definedName>
    <definedName name="CT_26B2WD">#REF!</definedName>
    <definedName name="CT_26B4WD">#REF!</definedName>
    <definedName name="CT_26E">#REF!</definedName>
    <definedName name="CT_26F">#REF!</definedName>
    <definedName name="CT_26G">#REF!</definedName>
    <definedName name="CT_26H">#REF!</definedName>
    <definedName name="CT_26X">#REF!</definedName>
    <definedName name="CT_28F">#REF!</definedName>
    <definedName name="CT_28G">#REF!</definedName>
    <definedName name="CTCECONS">#REF!</definedName>
    <definedName name="CubeList" localSheetId="3">OFFSET(#REF!,0,0,COUNTA(#REF!),2)</definedName>
    <definedName name="CubeList">OFFSET(#REF!,0,0,COUNTA(#REF!),2)</definedName>
    <definedName name="cucu" localSheetId="3">#REF!</definedName>
    <definedName name="cucu">#REF!</definedName>
    <definedName name="CUHC1900_Q2_QtaModBdg_Q3" localSheetId="3">#REF!</definedName>
    <definedName name="CUHC1900_Q2_QtaModBdg_Q3">#REF!</definedName>
    <definedName name="CUNIT" localSheetId="3">#REF!</definedName>
    <definedName name="CUNIT">#REF!</definedName>
    <definedName name="CurBa">#REF!</definedName>
    <definedName name="Curba2">#REF!</definedName>
    <definedName name="Curba3">#REF!</definedName>
    <definedName name="CURFORECAST">#REF!</definedName>
    <definedName name="Currency">#REF!</definedName>
    <definedName name="CurrentFcst">#REF!</definedName>
    <definedName name="CURVA">#REF!</definedName>
    <definedName name="CURVA7">#REF!</definedName>
    <definedName name="curvaa">#REF!</definedName>
    <definedName name="CurvPrior">#REF!</definedName>
    <definedName name="cust_trans_price_lease">#REF!</definedName>
    <definedName name="cust_trans_price_retail">#REF!</definedName>
    <definedName name="cv" hidden="1">#REF!</definedName>
    <definedName name="CVA" localSheetId="7">'CdC STLAM-HEV(EB2)'!$A$611</definedName>
    <definedName name="CVA" localSheetId="3">#REF!</definedName>
    <definedName name="CVA">#REF!</definedName>
    <definedName name="CVARMAT">#REF!</definedName>
    <definedName name="CVARMAT1">#REF!</definedName>
    <definedName name="CVARMAT2">#REF!</definedName>
    <definedName name="CVN">#REF!</definedName>
    <definedName name="CVPercent">#REF!</definedName>
    <definedName name="cw" hidden="1">#REF!</definedName>
    <definedName name="cx" localSheetId="3" hidden="1">{#N/A,#N/A,TRUE,"SCR-LA 2001";#N/A,#N/A,TRUE,"2001 TOTAL";#N/A,#N/A,TRUE,"2001 Puerto Rico";#N/A,#N/A,TRUE,"2001 Argentina";#N/A,#N/A,TRUE,"2001 Brazil";#N/A,#N/A,TRUE,"2001 Venezuela";#N/A,#N/A,TRUE,"2001 Chile";#N/A,#N/A,TRUE,"2001 Other Latin America"}</definedName>
    <definedName name="cx" hidden="1">{#N/A,#N/A,TRUE,"SCR-LA 2001";#N/A,#N/A,TRUE,"2001 TOTAL";#N/A,#N/A,TRUE,"2001 Puerto Rico";#N/A,#N/A,TRUE,"2001 Argentina";#N/A,#N/A,TRUE,"2001 Brazil";#N/A,#N/A,TRUE,"2001 Venezuela";#N/A,#N/A,TRUE,"2001 Chile";#N/A,#N/A,TRUE,"2001 Other Latin America"}</definedName>
    <definedName name="CY">#REF!</definedName>
    <definedName name="CYRet" localSheetId="3">#REF!</definedName>
    <definedName name="CYRet">#REF!</definedName>
    <definedName name="d">#REF!</definedName>
    <definedName name="d_hyperlink1">#REF!</definedName>
    <definedName name="d_hyperlink2">#REF!</definedName>
    <definedName name="D_SPIRIT">#REF!</definedName>
    <definedName name="D98CF">#REF!</definedName>
    <definedName name="D98EN">#REF!</definedName>
    <definedName name="D98FS">#REF!</definedName>
    <definedName name="D98LP">#REF!</definedName>
    <definedName name="D98LS">#REF!</definedName>
    <definedName name="D98LT">#REF!</definedName>
    <definedName name="D98PL">#REF!</definedName>
    <definedName name="D98PR">#REF!</definedName>
    <definedName name="D98QA">#REF!</definedName>
    <definedName name="D98SE">#REF!</definedName>
    <definedName name="D98TC">#REF!</definedName>
    <definedName name="D98UL">#REF!</definedName>
    <definedName name="D98UM">#REF!</definedName>
    <definedName name="D98UQ">#REF!</definedName>
    <definedName name="D98UV">#REF!</definedName>
    <definedName name="D98VP">#REF!</definedName>
    <definedName name="D98VS">#REF!</definedName>
    <definedName name="D99CF">#REF!</definedName>
    <definedName name="D99EN">#REF!</definedName>
    <definedName name="D99FS">#REF!</definedName>
    <definedName name="D99LP">#REF!</definedName>
    <definedName name="D99LS">#REF!</definedName>
    <definedName name="D99LT">#REF!</definedName>
    <definedName name="D99PL">#REF!</definedName>
    <definedName name="D99PR">#REF!</definedName>
    <definedName name="D99QA">#REF!</definedName>
    <definedName name="D99SE">#REF!</definedName>
    <definedName name="D99TC">#REF!</definedName>
    <definedName name="D99UL">#REF!</definedName>
    <definedName name="D99UM">#REF!</definedName>
    <definedName name="D99UQ">#REF!</definedName>
    <definedName name="D99UV">#REF!</definedName>
    <definedName name="D99VP">#REF!</definedName>
    <definedName name="D99VS">#REF!</definedName>
    <definedName name="DAA">#REF!</definedName>
    <definedName name="dafs" localSheetId="7">_a1O,_a2O</definedName>
    <definedName name="dafs" localSheetId="3">_a1O,_a2O</definedName>
    <definedName name="dafs">_a1O,_a2O</definedName>
    <definedName name="DAI"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AI"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AIC2">#REF!</definedName>
    <definedName name="DAIC4" localSheetId="3">#REF!</definedName>
    <definedName name="DAIC4">#REF!</definedName>
    <definedName name="dalakfa" localSheetId="3">#REF!</definedName>
    <definedName name="dalakfa">#REF!</definedName>
    <definedName name="daniela">#N/A</definedName>
    <definedName name="DANILO" localSheetId="3" hidden="1">{"'OBT_6M_30_6'!$S$1:$AE$53"}</definedName>
    <definedName name="DANILO" hidden="1">{"'OBT_6M_30_6'!$S$1:$AE$53"}</definedName>
    <definedName name="DAO_1" hidden="1">#REF!</definedName>
    <definedName name="DAO_2" hidden="1">#REF!</definedName>
    <definedName name="DAO_3" hidden="1">#REF!</definedName>
    <definedName name="DAO_4" hidden="1">#REF!</definedName>
    <definedName name="DAO_5" hidden="1">#REF!</definedName>
    <definedName name="DAO_6" hidden="1">#REF!</definedName>
    <definedName name="DAO_7" hidden="1">#REF!</definedName>
    <definedName name="dasASDdasA">#REF!</definedName>
    <definedName name="dasf" hidden="1">#REF!</definedName>
    <definedName name="dashboard_title">#REF!</definedName>
    <definedName name="DATA">#REF!</definedName>
    <definedName name="DATA_LANCIO">#REF!</definedName>
    <definedName name="Data1">#REF!</definedName>
    <definedName name="DataArea">"$A$1:$C$562"</definedName>
    <definedName name="DATAAREA_DAO_1" hidden="1">#REF!</definedName>
    <definedName name="DATAAREA_DAO_2" localSheetId="3" hidden="1">#REF!</definedName>
    <definedName name="DATAAREA_DAO_2" hidden="1">#REF!</definedName>
    <definedName name="DATAAREA_DAO_3" localSheetId="3" hidden="1">#REF!</definedName>
    <definedName name="DATAAREA_DAO_3" hidden="1">#REF!</definedName>
    <definedName name="DATAAREA_DAO_4" hidden="1">#REF!</definedName>
    <definedName name="DATAAREA_DAO_5" hidden="1">#REF!</definedName>
    <definedName name="DATAAREA_DAO_6" hidden="1">#REF!</definedName>
    <definedName name="DATAAREA_DAO_7" hidden="1">#REF!</definedName>
    <definedName name="database1">#REF!</definedName>
    <definedName name="DataEnd">#REF!</definedName>
    <definedName name="DataStart">#REF!</definedName>
    <definedName name="DATE" localSheetId="7">'CdC STLAM-HEV(EB2)'!$A$10</definedName>
    <definedName name="Date" localSheetId="3">#REF!</definedName>
    <definedName name="Date">#REF!</definedName>
    <definedName name="Date_AMC">#REF!</definedName>
    <definedName name="Date_AMC_Lanceur">#REF!</definedName>
    <definedName name="Date_JAP_Lanceur">#REF!</definedName>
    <definedName name="Date_JEP">#REF!</definedName>
    <definedName name="Date_MAJ">#REF!</definedName>
    <definedName name="date_maj_graphes">#REF!</definedName>
    <definedName name="DATE_OUT">#REF!</definedName>
    <definedName name="Date_Zero_En_Cours">#REF!</definedName>
    <definedName name="date03">#REF!</definedName>
    <definedName name="DateEtHeure">#REF!</definedName>
    <definedName name="datelist">#REF!</definedName>
    <definedName name="DateTotal">#REF!</definedName>
    <definedName name="DATI">#REF!</definedName>
    <definedName name="dati_seg_mese">#REF!</definedName>
    <definedName name="dati_seg_mese_it">#REF!</definedName>
    <definedName name="dati_seg_mese_vc">#REF!</definedName>
    <definedName name="dati_seg_mese_vc_it">#REF!</definedName>
    <definedName name="dati_seg_prog">#REF!</definedName>
    <definedName name="dati_seg_prog_it">#REF!</definedName>
    <definedName name="dati_seg_prog_vc">#REF!</definedName>
    <definedName name="dati_seg_prog_vc_it">#REF!</definedName>
    <definedName name="datia">#REF!</definedName>
    <definedName name="DBA19e68e2d4bba445fa35370b95ccff0eb">#REF!</definedName>
    <definedName name="DCHM_Mail1">#REF!</definedName>
    <definedName name="dcjmgdx">#N/A</definedName>
    <definedName name="DCOS07" localSheetId="3" hidden="1">{#N/A,#N/A,TRUE,"Argentina";#N/A,#N/A,TRUE,"Brazil";#N/A,#N/A,TRUE,"Venezuela";#N/A,#N/A,TRUE,"Chile";#N/A,#N/A,TRUE,"Other LA";#N/A,#N/A,TRUE,"Puerto Rico"}</definedName>
    <definedName name="DCOS07" hidden="1">{#N/A,#N/A,TRUE,"Argentina";#N/A,#N/A,TRUE,"Brazil";#N/A,#N/A,TRUE,"Venezuela";#N/A,#N/A,TRUE,"Chile";#N/A,#N/A,TRUE,"Other LA";#N/A,#N/A,TRUE,"Puerto Rico"}</definedName>
    <definedName name="dd" localSheetId="3" hidden="1">{"'ID(2)'!$E$1:$N$4"}</definedName>
    <definedName name="dd" hidden="1">{"'ID(2)'!$E$1:$N$4"}</definedName>
    <definedName name="DDD">#REF!</definedName>
    <definedName name="DDDD">#REF!</definedName>
    <definedName name="ddddd">#REF!</definedName>
    <definedName name="ddfgfd">#REF!</definedName>
    <definedName name="DE">#REF!</definedName>
    <definedName name="Dealer_Gross_Lease">#REF!</definedName>
    <definedName name="Dealer_Gross_Retail">#REF!</definedName>
    <definedName name="DEBTCURR">#REF!</definedName>
    <definedName name="DEBTGR">#REF!</definedName>
    <definedName name="DEBTLT">#REF!</definedName>
    <definedName name="dec"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ec"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ec_PDLG">#REF!</definedName>
    <definedName name="dec6_PF">#REF!</definedName>
    <definedName name="Décalage">#REF!</definedName>
    <definedName name="december">#REF!</definedName>
    <definedName name="Decision">#REF!</definedName>
    <definedName name="Decli">#REF!</definedName>
    <definedName name="decoupage_VOFI">#REF!</definedName>
    <definedName name="DecRet">#REF!</definedName>
    <definedName name="DefaultButton">"Button 28"</definedName>
    <definedName name="DEL">#REF!</definedName>
    <definedName name="DEL_MMPT" localSheetId="3">#REF!</definedName>
    <definedName name="DEL_MMPT">#REF!</definedName>
    <definedName name="del_ren_production" localSheetId="3">#REF!</definedName>
    <definedName name="del_ren_production">#REF!</definedName>
    <definedName name="del_ren_sales">#REF!</definedName>
    <definedName name="Deletefromlist">#REF!</definedName>
    <definedName name="DELITEM">#N/A</definedName>
    <definedName name="DELPHIPTsep2000" localSheetId="3">#REF!</definedName>
    <definedName name="DELPHIPTsep2000">#REF!</definedName>
    <definedName name="DelRange" localSheetId="3">#REF!</definedName>
    <definedName name="DelRange">#REF!</definedName>
    <definedName name="deltaemp">#REF!</definedName>
    <definedName name="deltaPAFAR">#REF!</definedName>
    <definedName name="Denmark">#REF!</definedName>
    <definedName name="DENOM">#REF!</definedName>
    <definedName name="DENOMIN">#REF!</definedName>
    <definedName name="Department">#REF!</definedName>
    <definedName name="Deprec_Polyvalent">#REF!</definedName>
    <definedName name="Deprec_Spec._Supplier">#REF!</definedName>
    <definedName name="Deprec_Specific">#REF!</definedName>
    <definedName name="Depreciation_building">#REF!</definedName>
    <definedName name="Dept">#REF!</definedName>
    <definedName name="des_active">#REF!</definedName>
    <definedName name="des_dynamic">#REF!</definedName>
    <definedName name="des_dynamic_Gas">#REF!</definedName>
    <definedName name="des_dynamic_JTD">#REF!</definedName>
    <definedName name="des_emotion">#REF!</definedName>
    <definedName name="des_Emotion_20">#REF!</definedName>
    <definedName name="des_emotion_22">#REF!</definedName>
    <definedName name="des_insularidad">#REF!</definedName>
    <definedName name="des_multijet">#REF!</definedName>
    <definedName name="des_pyb_inicial">#REF!</definedName>
    <definedName name="des13t">#REF!</definedName>
    <definedName name="des22b">#REF!</definedName>
    <definedName name="des23a">#REF!</definedName>
    <definedName name="des23t">#REF!</definedName>
    <definedName name="des24a">#REF!</definedName>
    <definedName name="des28a">#REF!</definedName>
    <definedName name="des28b">#REF!</definedName>
    <definedName name="des6t">#REF!</definedName>
    <definedName name="descuento_128v">#REF!</definedName>
    <definedName name="descuento_14">#REF!</definedName>
    <definedName name="descuento_can">#REF!</definedName>
    <definedName name="descuento_mtj120">#REF!</definedName>
    <definedName name="descuento_MTJ70">#REF!</definedName>
    <definedName name="descuento_MTJ90">#REF!</definedName>
    <definedName name="descuento_pyb">#REF!</definedName>
    <definedName name="descuentoRetail_medio">#REF!</definedName>
    <definedName name="descuentoRetailmedio">#REF!</definedName>
    <definedName name="despacho_canarias">#REF!</definedName>
    <definedName name="DetailPriorP">#REF!</definedName>
    <definedName name="DetailVarP">#REF!</definedName>
    <definedName name="DetailVarRanked1">#REF!</definedName>
    <definedName name="DetermineScroll" localSheetId="3">OFFSET(#REF!,0,#REF!,1,#REF!)</definedName>
    <definedName name="DetermineScroll">OFFSET(#REF!,0,#REF!,1,#REF!)</definedName>
    <definedName name="détMARGE">#REF!</definedName>
    <definedName name="détPRF1">#REF!</definedName>
    <definedName name="détPRF2">#REF!</definedName>
    <definedName name="DETTAGLIO_OGGETTI">#REF!</definedName>
    <definedName name="DETTAGLIO_PROVE">#REF!</definedName>
    <definedName name="Deutsch">#REF!</definedName>
    <definedName name="DEXC">#REF!</definedName>
    <definedName name="DEXCBRK">#REF!</definedName>
    <definedName name="DEXCBRL">#REF!</definedName>
    <definedName name="DEXFRBRL">#REF!</definedName>
    <definedName name="DFAFD">#REF!</definedName>
    <definedName name="dfdd">#REF!</definedName>
    <definedName name="dfdfsfdsdffdfdfdsdfsdfsdf" localSheetId="3" hidden="1">{#N/A,#N/A,FALSE,"Cover";#N/A,#N/A,FALSE,"Assumptions";#N/A,#N/A,FALSE,"Volumes";#N/A,#N/A,FALSE,"Pricing";#N/A,#N/A,FALSE,"TFLE Walk";#N/A,#N/A,FALSE,"Variable Cost";#N/A,#N/A,FALSE,"Sensitivity";#N/A,#N/A,FALSE,"Investment";#N/A,#N/A,FALSE,"Profitability"}</definedName>
    <definedName name="dfdfsfdsdffdfdfdsdfsdfsdf" hidden="1">{#N/A,#N/A,FALSE,"Cover";#N/A,#N/A,FALSE,"Assumptions";#N/A,#N/A,FALSE,"Volumes";#N/A,#N/A,FALSE,"Pricing";#N/A,#N/A,FALSE,"TFLE Walk";#N/A,#N/A,FALSE,"Variable Cost";#N/A,#N/A,FALSE,"Sensitivity";#N/A,#N/A,FALSE,"Investment";#N/A,#N/A,FALSE,"Profitability"}</definedName>
    <definedName name="dfdwed" hidden="1">#REF!</definedName>
    <definedName name="dfg" localSheetId="7">_a1O,_a2O</definedName>
    <definedName name="dfg" localSheetId="3">_a1O,_a2O</definedName>
    <definedName name="dfg">_a1O,_a2O</definedName>
    <definedName name="dfsgsdfg" localSheetId="3" hidden="1">{#N/A,#N/A,TRUE,"SCR-LA 2001";#N/A,#N/A,TRUE,"2001 TOTAL";#N/A,#N/A,TRUE,"2001 Puerto Rico";#N/A,#N/A,TRUE,"2001 Argentina";#N/A,#N/A,TRUE,"2001 Brazil";#N/A,#N/A,TRUE,"2001 Venezuela";#N/A,#N/A,TRUE,"2001 Chile";#N/A,#N/A,TRUE,"2001 Other Latin America"}</definedName>
    <definedName name="dfsgsdfg" hidden="1">{#N/A,#N/A,TRUE,"SCR-LA 2001";#N/A,#N/A,TRUE,"2001 TOTAL";#N/A,#N/A,TRUE,"2001 Puerto Rico";#N/A,#N/A,TRUE,"2001 Argentina";#N/A,#N/A,TRUE,"2001 Brazil";#N/A,#N/A,TRUE,"2001 Venezuela";#N/A,#N/A,TRUE,"2001 Chile";#N/A,#N/A,TRUE,"2001 Other Latin America"}</definedName>
    <definedName name="dg" hidden="1">#REF!</definedName>
    <definedName name="DI_IL">#REF!</definedName>
    <definedName name="DIC">#REF!</definedName>
    <definedName name="Diesel">#REF!</definedName>
    <definedName name="digit_18">"テキスト 21"</definedName>
    <definedName name="Dim">#REF!</definedName>
    <definedName name="DIMENSIONNEMENT_ENDURANCE_VP" localSheetId="7">'CdC STLAM-HEV(EB2)'!$A$638</definedName>
    <definedName name="DIMENSIONNEMENT_ENDURANCE_VP" localSheetId="3">#REF!</definedName>
    <definedName name="DIMENSIONNEMENT_ENDURANCE_VP">#REF!</definedName>
    <definedName name="DIMENSIONNEMENT_EXCEPTIONNEL_TRAIN" localSheetId="7">'CdC STLAM-HEV(EB2)'!$A$644</definedName>
    <definedName name="DIMENSIONNEMENT_EXCEPTIONNEL_TRAIN" localSheetId="3">#REF!</definedName>
    <definedName name="DIMENSIONNEMENT_EXCEPTIONNEL_TRAIN">#REF!</definedName>
    <definedName name="DIMENSIONS">#REF!</definedName>
    <definedName name="DIS">#REF!</definedName>
    <definedName name="Disc_Rate1">#REF!</definedName>
    <definedName name="DISEGN">#REF!</definedName>
    <definedName name="disegno">#REF!</definedName>
    <definedName name="Disposition_Fee_24">#REF!</definedName>
    <definedName name="Disposition_Fee_36">#REF!</definedName>
    <definedName name="distribdaic">#REF!</definedName>
    <definedName name="Distribuz">#REF!</definedName>
    <definedName name="DISTRIBUZ1">#REF!</definedName>
    <definedName name="DISTRIBUZ2">#REF!</definedName>
    <definedName name="DJ">#REF!</definedName>
    <definedName name="dk">#REF!</definedName>
    <definedName name="Dlr_Net">#REF!</definedName>
    <definedName name="DlrNet">#REF!</definedName>
    <definedName name="DlrProfit">#REF!</definedName>
    <definedName name="dma_cluster">#REF!</definedName>
    <definedName name="DMS">#REF!</definedName>
    <definedName name="dom" localSheetId="3" hidden="1">{"'OBT_6M_30_6'!$S$1:$AE$53"}</definedName>
    <definedName name="dom" hidden="1">{"'OBT_6M_30_6'!$S$1:$AE$53"}</definedName>
    <definedName name="Domaine">#REF!</definedName>
    <definedName name="Domaine_En_Cours">#REF!</definedName>
    <definedName name="Domaine_SCEG">#REF!</definedName>
    <definedName name="Domaine_SOEE">#REF!</definedName>
    <definedName name="Domaine_SPCS">#REF!</definedName>
    <definedName name="DONNEEOPER2">#REF!</definedName>
    <definedName name="Données">#REF!</definedName>
    <definedName name="Door">#N/A</definedName>
    <definedName name="dopo" localSheetId="3">#REF!</definedName>
    <definedName name="dopo">#REF!</definedName>
    <definedName name="DPSGRAPH" localSheetId="3">#REF!</definedName>
    <definedName name="DPSGRAPH">#REF!</definedName>
    <definedName name="DRD_IL">#REF!</definedName>
    <definedName name="dress">#REF!</definedName>
    <definedName name="ds">#REF!</definedName>
    <definedName name="dsaasdasda"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saasdasda"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DSFDFSD">#REF!</definedName>
    <definedName name="DSI" localSheetId="3">#REF!</definedName>
    <definedName name="DSI">#REF!</definedName>
    <definedName name="dsrdydx" localSheetId="3" hidden="1">{"'OBT_6M_30_6'!$S$1:$AE$53"}</definedName>
    <definedName name="dsrdydx" hidden="1">{"'OBT_6M_30_6'!$S$1:$AE$53"}</definedName>
    <definedName name="DTC">#REF!</definedName>
    <definedName name="DTCGRAPH">#REF!</definedName>
    <definedName name="DTGraph_Show">#N/A</definedName>
    <definedName name="DTGSTD1_Click">#N/A</definedName>
    <definedName name="dtmix" localSheetId="3">#REF!</definedName>
    <definedName name="dtmix">#REF!</definedName>
    <definedName name="dtmod" localSheetId="3">#REF!</definedName>
    <definedName name="dtmod">#REF!</definedName>
    <definedName name="dtoBase_can" localSheetId="3">#REF!</definedName>
    <definedName name="dtoBase_can">#REF!</definedName>
    <definedName name="dtoBase_pyb">#REF!</definedName>
    <definedName name="DU">#REF!</definedName>
    <definedName name="duduf">#REF!</definedName>
    <definedName name="due">#REF!</definedName>
    <definedName name="DUETOCFC">#REF!</definedName>
    <definedName name="DUL">#REF!</definedName>
    <definedName name="DUM">#REF!</definedName>
    <definedName name="dummy">#REF!</definedName>
    <definedName name="dummy2" localSheetId="3" hidden="1">{"REVISED",#N/A,FALSE,"Sheet1"}</definedName>
    <definedName name="dummy2" hidden="1">{"REVISED",#N/A,FALSE,"Sheet1"}</definedName>
    <definedName name="dummy3" localSheetId="3" hidden="1">{"REVISED",#N/A,FALSE,"Sheet1"}</definedName>
    <definedName name="dummy3" hidden="1">{"REVISED",#N/A,FALSE,"Sheet1"}</definedName>
    <definedName name="Duree_phase_2" localSheetId="3">#REF!</definedName>
    <definedName name="Duree_phase_2">#REF!</definedName>
    <definedName name="DV4Bil3ASP">#REF!</definedName>
    <definedName name="dwf" localSheetId="3" hidden="1">{#VALUE!,#N/A,TRUE,0;#N/A,#N/A,TRUE,0;#N/A,#N/A,TRUE,0;#N/A,#N/A,TRUE,0;#N/A,#N/A,TRUE,0;#N/A,#N/A,TRUE,0;#N/A,#N/A,TRUE,0;#N/A,#N/A,TRUE,0;#N/A,#N/A,TRUE,0;#N/A,#N/A,TRUE,0;#N/A,#N/A,TRUE,0;#N/A,#N/A,TRUE,0;#N/A,#N/A,TRUE,0}</definedName>
    <definedName name="dwf" hidden="1">{#VALUE!,#N/A,TRUE,0;#N/A,#N/A,TRUE,0;#N/A,#N/A,TRUE,0;#N/A,#N/A,TRUE,0;#N/A,#N/A,TRUE,0;#N/A,#N/A,TRUE,0;#N/A,#N/A,TRUE,0;#N/A,#N/A,TRUE,0;#N/A,#N/A,TRUE,0;#N/A,#N/A,TRUE,0;#N/A,#N/A,TRUE,0;#N/A,#N/A,TRUE,0;#N/A,#N/A,TRUE,0}</definedName>
    <definedName name="dynamic">#REF!</definedName>
    <definedName name="dynamicplus" localSheetId="3">#REF!</definedName>
    <definedName name="dynamicplus">#REF!</definedName>
    <definedName name="E">#REF!</definedName>
    <definedName name="E.Mail">#REF!</definedName>
    <definedName name="E2_058">#REF!</definedName>
    <definedName name="E50ﾄﾞﾗﾍﾙ西端" hidden="1">1</definedName>
    <definedName name="Ecart_AMC_Mode_Prog" localSheetId="3">#REF!</definedName>
    <definedName name="Ecart_AMC_Mode_Prog">#REF!</definedName>
    <definedName name="ecec">#REF!</definedName>
    <definedName name="ECO_90G">#REF!</definedName>
    <definedName name="Ecp">#REF!</definedName>
    <definedName name="ecri">#N/A</definedName>
    <definedName name="ed" localSheetId="3" hidden="1">{#N/A,#N/A,TRUE,"SCR-LA 2000";#N/A,#N/A,TRUE,"SCR-LA 2001";#N/A,#N/A,TRUE,"SCR-LA 2002";#N/A,#N/A,TRUE,"SCR-LA 2003"}</definedName>
    <definedName name="ed" hidden="1">{#N/A,#N/A,TRUE,"SCR-LA 2000";#N/A,#N/A,TRUE,"SCR-LA 2001";#N/A,#N/A,TRUE,"SCR-LA 2002";#N/A,#N/A,TRUE,"SCR-LA 2003"}</definedName>
    <definedName name="EDITER_TOUTES_FEUILLES">#N/A</definedName>
    <definedName name="editer1">#N/A</definedName>
    <definedName name="editer10">#N/A</definedName>
    <definedName name="editer11">#N/A</definedName>
    <definedName name="editer12">#N/A</definedName>
    <definedName name="editer13">#N/A</definedName>
    <definedName name="editer14">#N/A</definedName>
    <definedName name="editer15">#N/A</definedName>
    <definedName name="editer16">#N/A</definedName>
    <definedName name="editer17">#N/A</definedName>
    <definedName name="editer2">#N/A</definedName>
    <definedName name="editer3">#N/A</definedName>
    <definedName name="editer4">#N/A</definedName>
    <definedName name="editer5">#N/A</definedName>
    <definedName name="editer6">#N/A</definedName>
    <definedName name="editer7">#N/A</definedName>
    <definedName name="editer8">#N/A</definedName>
    <definedName name="editer9">#N/A</definedName>
    <definedName name="EE">#REF!</definedName>
    <definedName name="eee" localSheetId="3">#REF!</definedName>
    <definedName name="eee">#REF!</definedName>
    <definedName name="EEEEE">#REF!</definedName>
    <definedName name="EEEEEEEEEE">#REF!</definedName>
    <definedName name="EEEEEEEEEEEEEE">#REF!</definedName>
    <definedName name="eeeeeeeeeeeeeeee" localSheetId="3">"Anno  "&amp;#REF!-1</definedName>
    <definedName name="eeeeeeeeeeeeeeee">"Anno  "&amp;#REF!-1</definedName>
    <definedName name="EF">#REF!</definedName>
    <definedName name="effacer" localSheetId="3" hidden="1">#REF!</definedName>
    <definedName name="effacer" hidden="1">#REF!</definedName>
    <definedName name="effacer10"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0"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1"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1"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3"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4" localSheetId="3" hidden="1">{"'ID(2)'!$E$1:$N$4"}</definedName>
    <definedName name="effacer14" hidden="1">{"'ID(2)'!$E$1:$N$4"}</definedName>
    <definedName name="effacer15" localSheetId="3" hidden="1">{"'ID(2)'!$E$1:$N$4"}</definedName>
    <definedName name="effacer15" hidden="1">{"'ID(2)'!$E$1:$N$4"}</definedName>
    <definedName name="effacer16" hidden="1">#REF!</definedName>
    <definedName name="effacer17"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7"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8"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8"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9"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19"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2" hidden="1">#REF!</definedName>
    <definedName name="effacer20" hidden="1">#REF!</definedName>
    <definedName name="effacer21" hidden="1">#REF!</definedName>
    <definedName name="effacer22" hidden="1">#REF!</definedName>
    <definedName name="effacer3" hidden="1">#REF!</definedName>
    <definedName name="effacer4" localSheetId="3" hidden="1">{"'ID(2)'!$E$1:$N$4"}</definedName>
    <definedName name="effacer4" hidden="1">{"'ID(2)'!$E$1:$N$4"}</definedName>
    <definedName name="effacer5"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5"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6"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6"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7"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7"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ffacer8" localSheetId="3" hidden="1">{"'ID(2)'!$E$1:$N$4"}</definedName>
    <definedName name="effacer8" hidden="1">{"'ID(2)'!$E$1:$N$4"}</definedName>
    <definedName name="effacer9" localSheetId="3" hidden="1">{"'ID(2)'!$E$1:$N$4"}</definedName>
    <definedName name="effacer9" hidden="1">{"'ID(2)'!$E$1:$N$4"}</definedName>
    <definedName name="effectifs">#REF!</definedName>
    <definedName name="ELEC" hidden="1">#REF!</definedName>
    <definedName name="ELECTRIQUE">#N/A</definedName>
    <definedName name="ELENCO" localSheetId="3">#REF!</definedName>
    <definedName name="ELENCO">#REF!</definedName>
    <definedName name="elenco_motori" localSheetId="3">#REF!</definedName>
    <definedName name="elenco_motori">#REF!</definedName>
    <definedName name="emboutfourn" localSheetId="3">#REF!</definedName>
    <definedName name="emboutfourn">#REF!</definedName>
    <definedName name="emboutgroup">#REF!</definedName>
    <definedName name="EMC" localSheetId="7">'CdC STLAM-HEV(EB2)'!$A$596</definedName>
    <definedName name="EMC" localSheetId="3">#REF!</definedName>
    <definedName name="EMC">#REF!</definedName>
    <definedName name="EMISS">#REF!</definedName>
    <definedName name="emiss_2">#REF!</definedName>
    <definedName name="emotion">#REF!</definedName>
    <definedName name="enc">#REF!</definedName>
    <definedName name="ENC_1">#REF!</definedName>
    <definedName name="ENC_2">#REF!</definedName>
    <definedName name="ENC_2004">#REF!</definedName>
    <definedName name="ENC_2005">#REF!</definedName>
    <definedName name="End_Bal">#REF!</definedName>
    <definedName name="END_ITEM_NMC">#REF!</definedName>
    <definedName name="EndBaht">#REF!</definedName>
    <definedName name="Engine_CKDCost">#REF!</definedName>
    <definedName name="Engine_CKDCost_BigFourAvg">#REF!</definedName>
    <definedName name="Engine_Cost_BigFiveAvg">#REF!</definedName>
    <definedName name="Engine_Cost_BigFourAvg">#REF!</definedName>
    <definedName name="EngRoles">#REF!</definedName>
    <definedName name="enmarg">#REF!</definedName>
    <definedName name="enobj">#REF!</definedName>
    <definedName name="enpric">#REF!</definedName>
    <definedName name="enprof">#REF!</definedName>
    <definedName name="Ente">#REF!</definedName>
    <definedName name="envol">#REF!</definedName>
    <definedName name="EPH_1">#REF!</definedName>
    <definedName name="EPH_2">#REF!</definedName>
    <definedName name="EPH_3">#REF!</definedName>
    <definedName name="èpòlkj" localSheetId="3" hidden="1">{#N/A,#N/A,FALSE,"Contr. Margin"}</definedName>
    <definedName name="èpòlkj" hidden="1">{#N/A,#N/A,FALSE,"Contr. Margin"}</definedName>
    <definedName name="equipe">#REF!</definedName>
    <definedName name="EQUIPEMENTS" localSheetId="3">#REF!</definedName>
    <definedName name="EQUIPEMENTS">#REF!</definedName>
    <definedName name="EQUITY" localSheetId="3">#REF!</definedName>
    <definedName name="EQUITY">#REF!</definedName>
    <definedName name="ERC">#REF!</definedName>
    <definedName name="erefewrfw" hidden="1">#REF!</definedName>
    <definedName name="erFF">#REF!</definedName>
    <definedName name="Eric">#REF!</definedName>
    <definedName name="erledigte_Anträge">#N/A</definedName>
    <definedName name="erPes" localSheetId="3">#REF!</definedName>
    <definedName name="erPes">#REF!</definedName>
    <definedName name="err">#N/A</definedName>
    <definedName name="ert" hidden="1">#REF!</definedName>
    <definedName name="erUK">#REF!</definedName>
    <definedName name="ESP"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SP"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ssai" localSheetId="3" hidden="1">{#N/A,#N/A,TRUE,"Año";#N/A,#N/A,TRUE,"Ene";#N/A,#N/A,TRUE,"Feb";#N/A,#N/A,TRUE,"Mar";#N/A,#N/A,TRUE,"Abr";#N/A,#N/A,TRUE,"May";#N/A,#N/A,TRUE,"Jun";#N/A,#N/A,TRUE,"Jul";#N/A,#N/A,TRUE,"Ago";#N/A,#N/A,TRUE,"Sep";#N/A,#N/A,TRUE,"Oct";#N/A,#N/A,TRUE,"Nov";#N/A,#N/A,TRUE,"Dic"}</definedName>
    <definedName name="essai" hidden="1">{#N/A,#N/A,TRUE,"Año";#N/A,#N/A,TRUE,"Ene";#N/A,#N/A,TRUE,"Feb";#N/A,#N/A,TRUE,"Mar";#N/A,#N/A,TRUE,"Abr";#N/A,#N/A,TRUE,"May";#N/A,#N/A,TRUE,"Jun";#N/A,#N/A,TRUE,"Jul";#N/A,#N/A,TRUE,"Ago";#N/A,#N/A,TRUE,"Sep";#N/A,#N/A,TRUE,"Oct";#N/A,#N/A,TRUE,"Nov";#N/A,#N/A,TRUE,"Dic"}</definedName>
    <definedName name="essai2" localSheetId="3" hidden="1">{#N/A,#N/A,TRUE,"Año";#N/A,#N/A,TRUE,"Ene";#N/A,#N/A,TRUE,"Feb";#N/A,#N/A,TRUE,"Mar";#N/A,#N/A,TRUE,"Abr";#N/A,#N/A,TRUE,"May";#N/A,#N/A,TRUE,"Jun";#N/A,#N/A,TRUE,"Jul";#N/A,#N/A,TRUE,"Ago";#N/A,#N/A,TRUE,"Sep";#N/A,#N/A,TRUE,"Oct";#N/A,#N/A,TRUE,"Nov";#N/A,#N/A,TRUE,"Dic"}</definedName>
    <definedName name="essai2" hidden="1">{#N/A,#N/A,TRUE,"Año";#N/A,#N/A,TRUE,"Ene";#N/A,#N/A,TRUE,"Feb";#N/A,#N/A,TRUE,"Mar";#N/A,#N/A,TRUE,"Abr";#N/A,#N/A,TRUE,"May";#N/A,#N/A,TRUE,"Jun";#N/A,#N/A,TRUE,"Jul";#N/A,#N/A,TRUE,"Ago";#N/A,#N/A,TRUE,"Sep";#N/A,#N/A,TRUE,"Oct";#N/A,#N/A,TRUE,"Nov";#N/A,#N/A,TRUE,"Dic"}</definedName>
    <definedName name="EssbaseOBD1">#REF!</definedName>
    <definedName name="EssbaseRetrieve" localSheetId="3">#REF!</definedName>
    <definedName name="EssbaseRetrieve">#REF!</definedName>
    <definedName name="EssErrors" localSheetId="3">OFFSET(#REF!,0,0,COUNTA(#REF!),2)</definedName>
    <definedName name="EssErrors">OFFSET(#REF!,0,0,COUNTA(#REF!),2)</definedName>
    <definedName name="EssLowerCPOS" localSheetId="3">#REF!</definedName>
    <definedName name="EssLowerCPOS">#REF!</definedName>
    <definedName name="EssMarket" localSheetId="3">#REF!</definedName>
    <definedName name="EssMarket">#REF!</definedName>
    <definedName name="EssMeasure" localSheetId="3">#REF!</definedName>
    <definedName name="EssMeasure">#REF!</definedName>
    <definedName name="EssModel">#REF!</definedName>
    <definedName name="EssModelsCPOS" localSheetId="3">OFFSET(#REF!,0,0,2,COUNTA(#REF!))</definedName>
    <definedName name="EssModelsCPOS">OFFSET(#REF!,0,0,2,COUNTA(#REF!))</definedName>
    <definedName name="EssModelYear" localSheetId="3">#REF!</definedName>
    <definedName name="EssModelYear">#REF!</definedName>
    <definedName name="EssRates" localSheetId="3">OFFSET(#REF!,0,0,COUNTA(#REF!)+1,COUNTA(#REF!)+2)</definedName>
    <definedName name="EssRates">OFFSET(#REF!,0,0,COUNTA(#REF!)+1,COUNTA(#REF!)+2)</definedName>
    <definedName name="EssSalesCode" localSheetId="3">#REF!</definedName>
    <definedName name="EssSalesCode">#REF!</definedName>
    <definedName name="ESTESO" localSheetId="3">#REF!</definedName>
    <definedName name="ESTESO">#REF!</definedName>
    <definedName name="et" hidden="1">#REF!</definedName>
    <definedName name="Etat_Levier">#REF!</definedName>
    <definedName name="eu" hidden="1">#REF!</definedName>
    <definedName name="EU_Briefing">#REF!</definedName>
    <definedName name="EU_NS_Briefing">#REF!</definedName>
    <definedName name="EU_NS_Tutto">#REF!</definedName>
    <definedName name="EU_tutto">#REF!</definedName>
    <definedName name="EUReXToFRF" hidden="1">#REF!</definedName>
    <definedName name="EUReXToIEP" hidden="1">#REF!</definedName>
    <definedName name="EUReXToITL" hidden="1">#REF!</definedName>
    <definedName name="EUReXToLUF" hidden="1">#REF!</definedName>
    <definedName name="EUReXToNLG" hidden="1">#REF!</definedName>
    <definedName name="EUReXToPTE" hidden="1">#REF!</definedName>
    <definedName name="Euro">#REF!</definedName>
    <definedName name="euro3">#REF!</definedName>
    <definedName name="europei">#REF!</definedName>
    <definedName name="EVARONA">#REF!</definedName>
    <definedName name="EVARONABLDUP">#REF!</definedName>
    <definedName name="EVARONABOD">#REF!</definedName>
    <definedName name="EVARONACOMP">#REF!</definedName>
    <definedName name="EVARONAGR">#REF!</definedName>
    <definedName name="EVARONAHIST">#REF!</definedName>
    <definedName name="EVARONAQTR">#REF!</definedName>
    <definedName name="Evolution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volution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ew" localSheetId="3" hidden="1">{#N/A,#N/A,TRUE,"SCR-LA 2000";#N/A,#N/A,TRUE,"SCR-LA 2001";#N/A,#N/A,TRUE,"SCR-LA 2002";#N/A,#N/A,TRUE,"SCR-LA 2003"}</definedName>
    <definedName name="ew" hidden="1">{#N/A,#N/A,TRUE,"SCR-LA 2000";#N/A,#N/A,TRUE,"SCR-LA 2001";#N/A,#N/A,TRUE,"SCR-LA 2002";#N/A,#N/A,TRUE,"SCR-LA 2003"}</definedName>
    <definedName name="EW12E4" localSheetId="3">#REF!</definedName>
    <definedName name="EW12E4">#REF!</definedName>
    <definedName name="EWR" localSheetId="7">_a1O,_a2O</definedName>
    <definedName name="EWR" localSheetId="3">_a1O,_a2O</definedName>
    <definedName name="EWR">_a1O,_a2O</definedName>
    <definedName name="ewrfgyj" localSheetId="3" hidden="1">{"'OBT_6M_30_6'!$S$1:$AE$53"}</definedName>
    <definedName name="ewrfgyj" hidden="1">{"'OBT_6M_30_6'!$S$1:$AE$53"}</definedName>
    <definedName name="ewrweqr" localSheetId="7">_a1Z,_a2Z</definedName>
    <definedName name="ewrweqr" localSheetId="3">_a1Z,_a2Z</definedName>
    <definedName name="ewrweqr">_a1Z,_a2Z</definedName>
    <definedName name="Excel_BuiltIn__FilterDatabase_3">#REF!</definedName>
    <definedName name="Excel_BuiltIn__FilterDatabase_4">#REF!</definedName>
    <definedName name="Excel_BuiltIn__FilterDatabase_42">#REF!</definedName>
    <definedName name="Excel_BuiltIn__FilterDatabase_5">#REF!</definedName>
    <definedName name="Excel_BuiltIn__FilterDatabase_7">#REF!</definedName>
    <definedName name="Excel_BuiltIn_Print_Area_5_1">#REF!</definedName>
    <definedName name="Excel_BuiltIn_Print_Titles_42">#REF!</definedName>
    <definedName name="Exchange_Rate">#REF!</definedName>
    <definedName name="Exchange_Rates">#REF!</definedName>
    <definedName name="EXPFA">#REF!</definedName>
    <definedName name="explorercanada">#REF!</definedName>
    <definedName name="explorerus">#REF!</definedName>
    <definedName name="EXRM">#REF!</definedName>
    <definedName name="EXRMANT">#REF!</definedName>
    <definedName name="Extra">#REF!</definedName>
    <definedName name="_xlnm.Extract">#REF!</definedName>
    <definedName name="f"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f"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f3_seg">#REF!</definedName>
    <definedName name="f3_vc_m" localSheetId="3">#REF!</definedName>
    <definedName name="f3_vc_m">#REF!</definedName>
    <definedName name="f3_vc_m_it" localSheetId="3">#REF!</definedName>
    <definedName name="f3_vc_m_it">#REF!</definedName>
    <definedName name="f3_vc_p">#REF!</definedName>
    <definedName name="f3_vc_p_it">#REF!</definedName>
    <definedName name="f3m">#REF!</definedName>
    <definedName name="f3m_it">#REF!</definedName>
    <definedName name="f3p">#REF!</definedName>
    <definedName name="f3p_it">#REF!</definedName>
    <definedName name="f3trim">#REF!</definedName>
    <definedName name="F3TRIMIT">#REF!</definedName>
    <definedName name="F3TRIMVC">#REF!</definedName>
    <definedName name="F3TRIMVCIT">#REF!</definedName>
    <definedName name="FA">#REF!</definedName>
    <definedName name="FABB1">#REF!</definedName>
    <definedName name="FABB2">#REF!</definedName>
    <definedName name="fabrizio" localSheetId="3" hidden="1">{"'OBT_6M_30_6'!$S$1:$AE$53"}</definedName>
    <definedName name="fabrizio" hidden="1">{"'OBT_6M_30_6'!$S$1:$AE$53"}</definedName>
    <definedName name="FAC_1">#REF!</definedName>
    <definedName name="FAC_2">#REF!</definedName>
    <definedName name="FAC_3">#REF!</definedName>
    <definedName name="facerblank">#REF!</definedName>
    <definedName name="factVERSION">#REF!</definedName>
    <definedName name="fas"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fas"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fasdfa">#REF!</definedName>
    <definedName name="fase1mix" localSheetId="3">#REF!</definedName>
    <definedName name="fase1mix">#REF!</definedName>
    <definedName name="fase1mod" localSheetId="3">#REF!</definedName>
    <definedName name="fase1mod">#REF!</definedName>
    <definedName name="fase2mix">#REF!</definedName>
    <definedName name="fase2mod">#REF!</definedName>
    <definedName name="fase3mix">#REF!</definedName>
    <definedName name="fase3mod">#REF!</definedName>
    <definedName name="fase4mix">#REF!</definedName>
    <definedName name="fase4mod">#REF!</definedName>
    <definedName name="fase5mix">#REF!</definedName>
    <definedName name="fase5mod">#REF!</definedName>
    <definedName name="fase6mix">#REF!</definedName>
    <definedName name="fase6mod">#REF!</definedName>
    <definedName name="FasiProt">#REF!</definedName>
    <definedName name="Fax">#REF!</definedName>
    <definedName name="FC_Tech">#REF!</definedName>
    <definedName name="fd">#N/A</definedName>
    <definedName name="fdfdfd" localSheetId="3">#REF!</definedName>
    <definedName name="fdfdfd">#REF!</definedName>
    <definedName name="fdgdg" localSheetId="3" hidden="1">#REF!</definedName>
    <definedName name="fdgdg" hidden="1">#REF!</definedName>
    <definedName name="fdjakla">#REF!</definedName>
    <definedName name="FDRGraph_Show">#N/A</definedName>
    <definedName name="fdtf">#REF!</definedName>
    <definedName name="FE">#REF!</definedName>
    <definedName name="FeatureValues">#REF!</definedName>
    <definedName name="FEB">#REF!</definedName>
    <definedName name="FebRet">#REF!</definedName>
    <definedName name="february">#REF!</definedName>
    <definedName name="fecha">#REF!</definedName>
    <definedName name="ferrage">#REF!</definedName>
    <definedName name="Feuil0">#REF!</definedName>
    <definedName name="Feuilletees">#REF!</definedName>
    <definedName name="fevrier1999" hidden="1">#REF!</definedName>
    <definedName name="ff">#REF!</definedName>
    <definedName name="fff">#REF!</definedName>
    <definedName name="ffff">#REF!</definedName>
    <definedName name="fffff">#REF!</definedName>
    <definedName name="ffffff">#N/A</definedName>
    <definedName name="fffffffff" localSheetId="3">#REF!</definedName>
    <definedName name="fffffffff">#REF!</definedName>
    <definedName name="ffffffffff" localSheetId="3">#REF!</definedName>
    <definedName name="ffffffffff">#REF!</definedName>
    <definedName name="ffffffffffff" localSheetId="3">#REF!</definedName>
    <definedName name="ffffffffffff">#REF!</definedName>
    <definedName name="ffffffffffffff">#REF!</definedName>
    <definedName name="fffffffffffffff">#REF!</definedName>
    <definedName name="ffffffffffffffff">#REF!</definedName>
    <definedName name="fffffss">#N/A</definedName>
    <definedName name="fg" localSheetId="3">#REF!</definedName>
    <definedName name="fg">#REF!</definedName>
    <definedName name="FGASD">#N/A</definedName>
    <definedName name="fgdfgdf" hidden="1">#REF!</definedName>
    <definedName name="fgdgdf1" hidden="1">#REF!</definedName>
    <definedName name="fghdfhdfhdgh"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fghdfhdfhdgh"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fh79w54848">#N/A</definedName>
    <definedName name="FIALAN1">#REF!</definedName>
    <definedName name="FIALAN2" localSheetId="3">#REF!</definedName>
    <definedName name="FIALAN2">#REF!</definedName>
    <definedName name="FIATZONENR" localSheetId="3">#REF!</definedName>
    <definedName name="FIATZONENR">#REF!</definedName>
    <definedName name="FID_01">#REF!</definedName>
    <definedName name="FID_02">#REF!</definedName>
    <definedName name="FID_03">#REF!</definedName>
    <definedName name="FID_04">#REF!</definedName>
    <definedName name="FID_05">#REF!</definedName>
    <definedName name="FID_06">#REF!</definedName>
    <definedName name="Filiere">#REF!</definedName>
    <definedName name="filna" localSheetId="3" hidden="1">{"'OBT_6M_30_6'!$S$1:$AE$53"}</definedName>
    <definedName name="filna" hidden="1">{"'OBT_6M_30_6'!$S$1:$AE$53"}</definedName>
    <definedName name="Filter_details">#REF!</definedName>
    <definedName name="FILTRO">#REF!</definedName>
    <definedName name="FIMeXToEUR" hidden="1">#REF!</definedName>
    <definedName name="Finance_Type">#REF!</definedName>
    <definedName name="fine">#REF!</definedName>
    <definedName name="FINE_TABELLA">#REF!</definedName>
    <definedName name="Finition">OFFSET(#REF!,,,,COUNTIF(#REF!,"&lt;&gt;0"))</definedName>
    <definedName name="FinitionPROJ">OFFSET(#REF!,,,,COUNTIF(#REF!,"&lt;&gt;0"))</definedName>
    <definedName name="Finland" localSheetId="3">#REF!</definedName>
    <definedName name="Finland">#REF!</definedName>
    <definedName name="fiorella" localSheetId="3"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fiorella"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FIRE_01">#REF!</definedName>
    <definedName name="FIRE_02" localSheetId="3">#REF!</definedName>
    <definedName name="FIRE_02">#REF!</definedName>
    <definedName name="FIRE_03" localSheetId="3">#REF!</definedName>
    <definedName name="FIRE_03">#REF!</definedName>
    <definedName name="FIRE_04">#REF!</definedName>
    <definedName name="FIRE_05">#REF!</definedName>
    <definedName name="FIRE_06">#REF!</definedName>
    <definedName name="FIRE_07">#REF!</definedName>
    <definedName name="First">#REF!</definedName>
    <definedName name="First_Lower">#REF!</definedName>
    <definedName name="FIRST_QUARTER_AND_SECOND_QUARTER_1999_FIXED_ASSETS">#REF!</definedName>
    <definedName name="fiscal_year">#REF!</definedName>
    <definedName name="five">#REF!</definedName>
    <definedName name="Five_Page_Roadmap">#REF!</definedName>
    <definedName name="FiveDoor">#REF!</definedName>
    <definedName name="FiveDr">#REF!</definedName>
    <definedName name="Fixed" localSheetId="3">{#N/A,#N/A,FALSE,"LOAD CFA USAssy&amp;Stp";#N/A,#N/A,FALSE,"LOAD CFA CanAssy&amp;Stp";#N/A,#N/A,FALSE,"LOAD CFA US PTO&amp;CO";#N/A,#N/A,FALSE,"LOAD CFA Can PTO&amp;CO";#N/A,#N/A,FALSE,"LOAD CFA MfgGO";#N/A,#N/A,FALSE,"LOAD CFA Stats";#N/A,#N/A,FALSE,"LOAD CorpExpense";#N/A,#N/A,FALSE,"Total ProfitLoss Submission CFA"}</definedName>
    <definedName name="Fixed">{#N/A,#N/A,FALSE,"LOAD CFA USAssy&amp;Stp";#N/A,#N/A,FALSE,"LOAD CFA CanAssy&amp;Stp";#N/A,#N/A,FALSE,"LOAD CFA US PTO&amp;CO";#N/A,#N/A,FALSE,"LOAD CFA Can PTO&amp;CO";#N/A,#N/A,FALSE,"LOAD CFA MfgGO";#N/A,#N/A,FALSE,"LOAD CFA Stats";#N/A,#N/A,FALSE,"LOAD CorpExpense";#N/A,#N/A,FALSE,"Total ProfitLoss Submission CFA"}</definedName>
    <definedName name="fjwhf" localSheetId="3" hidden="1">{#N/A,#N/A,FALSE,"Profit Status";#N/A,#N/A,FALSE,"Invest";#N/A,#N/A,FALSE,"Revenue";#N/A,#N/A,FALSE,"Variable Cost";#N/A,#N/A,FALSE,"Options &amp; Series"}</definedName>
    <definedName name="fjwhf" hidden="1">{#N/A,#N/A,FALSE,"Profit Status";#N/A,#N/A,FALSE,"Invest";#N/A,#N/A,FALSE,"Revenue";#N/A,#N/A,FALSE,"Variable Cost";#N/A,#N/A,FALSE,"Options &amp; Series"}</definedName>
    <definedName name="FLAG">#REF!</definedName>
    <definedName name="Flag_Traitement_En_Cours" localSheetId="3">#REF!</definedName>
    <definedName name="Flag_Traitement_En_Cours">#REF!</definedName>
    <definedName name="fleet_01_Bud">#REF!</definedName>
    <definedName name="fleet_01_Curr">#REF!</definedName>
    <definedName name="fleet_01_prior">#REF!</definedName>
    <definedName name="fleet_02_bud">#REF!</definedName>
    <definedName name="fleet_02_Curr">#REF!</definedName>
    <definedName name="fleet_02_prior">#REF!</definedName>
    <definedName name="FLEX">#REF!</definedName>
    <definedName name="flwquality">#REF!</definedName>
    <definedName name="FLWWORKCAP">#REF!</definedName>
    <definedName name="fma">#REF!</definedName>
    <definedName name="FMGraph_Show">#N/A</definedName>
    <definedName name="fnmarg" localSheetId="3">#REF!</definedName>
    <definedName name="fnmarg">#REF!</definedName>
    <definedName name="fnobj" localSheetId="3">#REF!</definedName>
    <definedName name="fnobj">#REF!</definedName>
    <definedName name="fnpric" localSheetId="3">#REF!</definedName>
    <definedName name="fnpric">#REF!</definedName>
    <definedName name="fnprof">#REF!</definedName>
    <definedName name="fnvol">#REF!</definedName>
    <definedName name="focus">#REF!</definedName>
    <definedName name="fofyo">#REF!</definedName>
    <definedName name="foglio">#REF!</definedName>
    <definedName name="FOGLIO1">#REF!</definedName>
    <definedName name="FOGLIO10">#REF!</definedName>
    <definedName name="FOGLIO11">#REF!</definedName>
    <definedName name="FOGLIO2">#REF!</definedName>
    <definedName name="FOGLIO3">#REF!</definedName>
    <definedName name="FOGLIO4">#REF!</definedName>
    <definedName name="FOGLIO5">#REF!</definedName>
    <definedName name="FOGLIO6">#REF!</definedName>
    <definedName name="FOGLIO7">#REF!</definedName>
    <definedName name="FOGLIO8">#REF!</definedName>
    <definedName name="FOGLIO9">#REF!</definedName>
    <definedName name="_xlnm.Recorder">#REF!</definedName>
    <definedName name="FOR">#REF!</definedName>
    <definedName name="FordPre">#REF!</definedName>
    <definedName name="FordPrePre">#REF!</definedName>
    <definedName name="FordPro">#REF!</definedName>
    <definedName name="FordProPre">#REF!</definedName>
    <definedName name="Form.ALggmmaa" localSheetId="3">"AL  "&amp;INDEX(#REF!,MONTH(#REF!),2)&amp;"/"&amp;MONTH(#REF!)&amp;"/"&amp;#REF!</definedName>
    <definedName name="Form.ALggmmaa">"AL  "&amp;INDEX(#REF!,MONTH(#REF!),2)&amp;"/"&amp;MONTH(#REF!)&amp;"/"&amp;#REF!</definedName>
    <definedName name="Form.ALggmmaaPrec" localSheetId="3">"AL  "&amp;INDEX(#REF!,MONTH(#REF!),2)&amp;"/"&amp;MONTH(#REF!)&amp;"/"&amp;#REF!-1</definedName>
    <definedName name="Form.ALggmmaaPrec">"AL  "&amp;INDEX(#REF!,MONTH(#REF!),2)&amp;"/"&amp;MONTH(#REF!)&amp;"/"&amp;#REF!-1</definedName>
    <definedName name="Form.Anno">"Anno  "&amp;#REF!</definedName>
    <definedName name="Form.AnnoPrec">"Anno  "&amp;#REF!-1</definedName>
    <definedName name="Form.Mese" localSheetId="3">#REF!&amp;" "&amp;#REF!</definedName>
    <definedName name="Form.Mese">#REF!&amp;" "&amp;#REF!</definedName>
    <definedName name="Form.Quota" localSheetId="3">IF(#REF!=0,0,#REF!*#REF!/#REF!)</definedName>
    <definedName name="Form.Quota">IF(#REF!=0,0,#REF!*#REF!/#REF!)</definedName>
    <definedName name="Forn">#REF!</definedName>
    <definedName name="Forn2">#REF!</definedName>
    <definedName name="Forn3">#REF!</definedName>
    <definedName name="Forn4">#REF!</definedName>
    <definedName name="Forneron">#REF!</definedName>
    <definedName name="Forneron2">#REF!</definedName>
    <definedName name="Forneron3">#REF!</definedName>
    <definedName name="Forneron4">#REF!</definedName>
    <definedName name="fourgonnettes">#REF!</definedName>
    <definedName name="FOURTH">#REF!</definedName>
    <definedName name="FourThree">#REF!</definedName>
    <definedName name="fq">#REF!</definedName>
    <definedName name="fr">#REF!</definedName>
    <definedName name="france">#REF!</definedName>
    <definedName name="france_x6">#REF!</definedName>
    <definedName name="FrancePre">#REF!</definedName>
    <definedName name="Freecashflow">#REF!</definedName>
    <definedName name="FRFeXToEUR" hidden="1">#REF!</definedName>
    <definedName name="front">#REF!</definedName>
    <definedName name="Frthree">#REF!</definedName>
    <definedName name="FS">#REF!</definedName>
    <definedName name="fsd" localSheetId="3">#REF!</definedName>
    <definedName name="fsd">#REF!</definedName>
    <definedName name="fsdgsdfg" localSheetId="3" hidden="1">{#N/A,#N/A,TRUE,"Argentina";#N/A,#N/A,TRUE,"Brazil";#N/A,#N/A,TRUE,"Venezuela";#N/A,#N/A,TRUE,"Chile";#N/A,#N/A,TRUE,"Other LA";#N/A,#N/A,TRUE,"Puerto Rico"}</definedName>
    <definedName name="fsdgsdfg" hidden="1">{#N/A,#N/A,TRUE,"Argentina";#N/A,#N/A,TRUE,"Brazil";#N/A,#N/A,TRUE,"Venezuela";#N/A,#N/A,TRUE,"Chile";#N/A,#N/A,TRUE,"Other LA";#N/A,#N/A,TRUE,"Puerto Rico"}</definedName>
    <definedName name="fsggdfg" localSheetId="3" hidden="1">{#N/A,#N/A,TRUE,"SCR-LA 2000";#N/A,#N/A,TRUE,"SCR-LA 2001";#N/A,#N/A,TRUE,"SCR-LA 2002";#N/A,#N/A,TRUE,"SCR-LA 2003"}</definedName>
    <definedName name="fsggdfg" hidden="1">{#N/A,#N/A,TRUE,"SCR-LA 2000";#N/A,#N/A,TRUE,"SCR-LA 2001";#N/A,#N/A,TRUE,"SCR-LA 2002";#N/A,#N/A,TRUE,"SCR-LA 2003"}</definedName>
    <definedName name="Ftaa">#REF!</definedName>
    <definedName name="Ftaaf" localSheetId="3">#REF!</definedName>
    <definedName name="Ftaaf">#REF!</definedName>
    <definedName name="Ftap" localSheetId="3">#REF!</definedName>
    <definedName name="Ftap">#REF!</definedName>
    <definedName name="Ftapf">#REF!</definedName>
    <definedName name="full_year_savings">#REF!</definedName>
    <definedName name="full_yr_fcast">#REF!</definedName>
    <definedName name="full_yr_vs_prior">#REF!</definedName>
    <definedName name="full_yr_vs_targ">#REF!</definedName>
    <definedName name="FUNZsp">#REF!</definedName>
    <definedName name="Fuseball">#REF!</definedName>
    <definedName name="FVO">#REF!</definedName>
    <definedName name="FVOL">#REF!</definedName>
    <definedName name="FWP">#REF!</definedName>
    <definedName name="FX">#REF!</definedName>
    <definedName name="g"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G.L.">#REF!</definedName>
    <definedName name="G_Abcisses">OFFSET(#REF!,0,0,1,COUNTA(#REF!))</definedName>
    <definedName name="g_we">#N/A</definedName>
    <definedName name="Gain_gammes" localSheetId="3">#REF!</definedName>
    <definedName name="Gain_gammes">#REF!</definedName>
    <definedName name="GamEnvel">#REF!</definedName>
    <definedName name="GamEnvelo">#REF!</definedName>
    <definedName name="gamme">#REF!</definedName>
    <definedName name="GAR">#REF!</definedName>
    <definedName name="Gas">#REF!</definedName>
    <definedName name="gasdasg">#N/A</definedName>
    <definedName name="gb" localSheetId="3">#REF!</definedName>
    <definedName name="gb">#REF!</definedName>
    <definedName name="GBB" localSheetId="3">#REF!</definedName>
    <definedName name="GBB">#REF!</definedName>
    <definedName name="gbx_fam" localSheetId="3">#REF!</definedName>
    <definedName name="gbx_fam">#REF!</definedName>
    <definedName name="gbx_type">#REF!</definedName>
    <definedName name="GCV">"Graphique 1"</definedName>
    <definedName name="gdfgdfgd" hidden="1">#REF!</definedName>
    <definedName name="GDP">#REF!</definedName>
    <definedName name="gdsfgsd" localSheetId="3" hidden="1">{#N/A,#N/A,TRUE,"SCR-LA 2001";#N/A,#N/A,TRUE,"2001 TOTAL";#N/A,#N/A,TRUE,"2001 Puerto Rico";#N/A,#N/A,TRUE,"2001 Argentina";#N/A,#N/A,TRUE,"2001 Brazil";#N/A,#N/A,TRUE,"2001 Venezuela";#N/A,#N/A,TRUE,"2001 Chile";#N/A,#N/A,TRUE,"2001 Other Latin America"}</definedName>
    <definedName name="gdsfgsd" hidden="1">{#N/A,#N/A,TRUE,"SCR-LA 2001";#N/A,#N/A,TRUE,"2001 TOTAL";#N/A,#N/A,TRUE,"2001 Puerto Rico";#N/A,#N/A,TRUE,"2001 Argentina";#N/A,#N/A,TRUE,"2001 Brazil";#N/A,#N/A,TRUE,"2001 Venezuela";#N/A,#N/A,TRUE,"2001 Chile";#N/A,#N/A,TRUE,"2001 Other Latin America"}</definedName>
    <definedName name="Générateur">#REF!</definedName>
    <definedName name="Germany">#REF!</definedName>
    <definedName name="germany_">#REF!</definedName>
    <definedName name="GestioneMateriali">#REF!</definedName>
    <definedName name="gf" localSheetId="3">#REF!</definedName>
    <definedName name="gf">#REF!</definedName>
    <definedName name="gfdsged" localSheetId="3" hidden="1">{"REVISED",#N/A,FALSE,"Sheet1"}</definedName>
    <definedName name="gfdsged" hidden="1">{"REVISED",#N/A,FALSE,"Sheet1"}</definedName>
    <definedName name="gfgfg">#REF!</definedName>
    <definedName name="gfsd" localSheetId="3" hidden="1">{#N/A,#N/A,TRUE,"2001 TOTAL";#N/A,#N/A,TRUE,"2001 Argentina";#N/A,#N/A,TRUE,"2001 Brazil";#N/A,#N/A,TRUE,"2001 Venezuela";#N/A,#N/A,TRUE,"2001 Chile";#N/A,#N/A,TRUE,"2001 Other Latin America";#N/A,#N/A,TRUE,"2001 Puerto Rico"}</definedName>
    <definedName name="gfsd" hidden="1">{#N/A,#N/A,TRUE,"2001 TOTAL";#N/A,#N/A,TRUE,"2001 Argentina";#N/A,#N/A,TRUE,"2001 Brazil";#N/A,#N/A,TRUE,"2001 Venezuela";#N/A,#N/A,TRUE,"2001 Chile";#N/A,#N/A,TRUE,"2001 Other Latin America";#N/A,#N/A,TRUE,"2001 Puerto Rico"}</definedName>
    <definedName name="gfsdgsadf" localSheetId="3" hidden="1">{#N/A,#N/A,TRUE,"SCR-LA 2000";#N/A,#N/A,TRUE,"SCR-LA 2001";#N/A,#N/A,TRUE,"SCR-LA 2002";#N/A,#N/A,TRUE,"SCR-LA 2003"}</definedName>
    <definedName name="gfsdgsadf" hidden="1">{#N/A,#N/A,TRUE,"SCR-LA 2000";#N/A,#N/A,TRUE,"SCR-LA 2001";#N/A,#N/A,TRUE,"SCR-LA 2002";#N/A,#N/A,TRUE,"SCR-LA 2003"}</definedName>
    <definedName name="gg">#N/A</definedName>
    <definedName name="GG0">#REF!</definedName>
    <definedName name="GGGG" localSheetId="3">#REF!</definedName>
    <definedName name="GGGG">#REF!</definedName>
    <definedName name="GGGGGG" localSheetId="3">#REF!</definedName>
    <definedName name="GGGGGG">#REF!</definedName>
    <definedName name="GGGGGGGGGG">#REF!</definedName>
    <definedName name="GGLavProdPO">#REF!</definedName>
    <definedName name="GGMESE1">#REF!</definedName>
    <definedName name="GGMESE2">#REF!</definedName>
    <definedName name="GGMESE3">#REF!</definedName>
    <definedName name="ghd" localSheetId="3" hidden="1">{#N/A,#N/A,TRUE,"SCR-LA 2000";#N/A,#N/A,TRUE,"SCR-LA 2001";#N/A,#N/A,TRUE,"SCR-LA 2002";#N/A,#N/A,TRUE,"SCR-LA 2003"}</definedName>
    <definedName name="ghd" hidden="1">{#N/A,#N/A,TRUE,"SCR-LA 2000";#N/A,#N/A,TRUE,"SCR-LA 2001";#N/A,#N/A,TRUE,"SCR-LA 2002";#N/A,#N/A,TRUE,"SCR-LA 2003"}</definedName>
    <definedName name="GHDGSD" localSheetId="7">_a1O,_a2O</definedName>
    <definedName name="GHDGSD" localSheetId="3">_a1O,_a2O</definedName>
    <definedName name="GHDGSD">_a1O,_a2O</definedName>
    <definedName name="GHIA">#REF!</definedName>
    <definedName name="GHIAac">#REF!</definedName>
    <definedName name="GHVN" hidden="1">#REF!</definedName>
    <definedName name="gii" localSheetId="3" hidden="1">{"'OBT_6M_30_6'!$S$1:$AE$53"}</definedName>
    <definedName name="gii" hidden="1">{"'OBT_6M_30_6'!$S$1:$AE$53"}</definedName>
    <definedName name="GIORNO">#REF!</definedName>
    <definedName name="GIU">#REF!</definedName>
    <definedName name="gjuk">#REF!</definedName>
    <definedName name="gkl" localSheetId="3">#REF!</definedName>
    <definedName name="gkl">#REF!</definedName>
    <definedName name="gmgmg" localSheetId="3" hidden="1">{"'OBT_6M_30_6'!$S$1:$AE$53"}</definedName>
    <definedName name="gmgmg" hidden="1">{"'OBT_6M_30_6'!$S$1:$AE$53"}</definedName>
    <definedName name="gmgmgm" localSheetId="3" hidden="1">{"'OBT_6M_30_6'!$S$1:$AE$53"}</definedName>
    <definedName name="gmgmgm" hidden="1">{"'OBT_6M_30_6'!$S$1:$AE$53"}</definedName>
    <definedName name="gmgmgmg" localSheetId="3" hidden="1">{"'OBT_6M_30_6'!$S$1:$AE$53"}</definedName>
    <definedName name="gmgmgmg" hidden="1">{"'OBT_6M_30_6'!$S$1:$AE$53"}</definedName>
    <definedName name="gmgmgmgmgmgmg" localSheetId="3" hidden="1">{"'OBT_6M_30_6'!$S$1:$AE$53"}</definedName>
    <definedName name="gmgmgmgmgmgmg" hidden="1">{"'OBT_6M_30_6'!$S$1:$AE$53"}</definedName>
    <definedName name="GMP">#REF!</definedName>
    <definedName name="GMPréf">#REF!</definedName>
    <definedName name="GMPsréf">#REF!</definedName>
    <definedName name="goldkey">#REF!</definedName>
    <definedName name="GR">#REF!</definedName>
    <definedName name="GRAF">#REF!</definedName>
    <definedName name="GRAFICI">#REF!</definedName>
    <definedName name="GRAFICO">#REF!</definedName>
    <definedName name="Grafico_UT" localSheetId="7" hidden="1">[13]MOTO?</definedName>
    <definedName name="Grafico_UT" localSheetId="3" hidden="1">[13]MOTO?</definedName>
    <definedName name="Grafico_UT" hidden="1">[13]MOTO?</definedName>
    <definedName name="GrandTotals" localSheetId="3">#REF!</definedName>
    <definedName name="GrandTotals">#REF!</definedName>
    <definedName name="Graph"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Graph"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Graphes_de_suivi_masse_globale">#REF!</definedName>
    <definedName name="Graphes_de_suivi_masse_par_métier">#REF!</definedName>
    <definedName name="GrayCd">#REF!</definedName>
    <definedName name="GreenBar" localSheetId="3">OFFSET('P64 PHEV LR'!DetermineScroll,2,0)</definedName>
    <definedName name="GreenBar">OFFSET(DetermineScroll,2,0)</definedName>
    <definedName name="GrigliaMajorMarket" localSheetId="3">#REF!</definedName>
    <definedName name="GrigliaMajorMarket">#REF!</definedName>
    <definedName name="Groupantes" localSheetId="3">#REF!</definedName>
    <definedName name="Groupantes">#REF!</definedName>
    <definedName name="Groupe">#REF!</definedName>
    <definedName name="GROUPEMENTS">#REF!</definedName>
    <definedName name="GRPHDATA">#REF!</definedName>
    <definedName name="gsdfgsd" localSheetId="3" hidden="1">{#N/A,#N/A,TRUE,"SCR-LA 2000";#N/A,#N/A,TRUE,"SCR-LA 2001";#N/A,#N/A,TRUE,"SCR-LA 2002";#N/A,#N/A,TRUE,"SCR-LA 2003"}</definedName>
    <definedName name="gsdfgsd" hidden="1">{#N/A,#N/A,TRUE,"SCR-LA 2000";#N/A,#N/A,TRUE,"SCR-LA 2001";#N/A,#N/A,TRUE,"SCR-LA 2002";#N/A,#N/A,TRUE,"SCR-LA 2003"}</definedName>
    <definedName name="gsdfgsfd" localSheetId="3" hidden="1">{#N/A,#N/A,TRUE,"Argentina";#N/A,#N/A,TRUE,"Brazil";#N/A,#N/A,TRUE,"Venezuela";#N/A,#N/A,TRUE,"Chile";#N/A,#N/A,TRUE,"Other LA";#N/A,#N/A,TRUE,"Puerto Rico"}</definedName>
    <definedName name="gsdfgsfd" hidden="1">{#N/A,#N/A,TRUE,"Argentina";#N/A,#N/A,TRUE,"Brazil";#N/A,#N/A,TRUE,"Venezuela";#N/A,#N/A,TRUE,"Chile";#N/A,#N/A,TRUE,"Other LA";#N/A,#N/A,TRUE,"Puerto Rico"}</definedName>
    <definedName name="gsertgae" localSheetId="3" hidden="1">{#N/A,#N/A,TRUE,"2001 TOTAL";#N/A,#N/A,TRUE,"2001 Argentina";#N/A,#N/A,TRUE,"2001 Brazil";#N/A,#N/A,TRUE,"2001 Venezuela";#N/A,#N/A,TRUE,"2001 Chile";#N/A,#N/A,TRUE,"2001 Other Latin America";#N/A,#N/A,TRUE,"2001 Puerto Rico"}</definedName>
    <definedName name="gsertgae" hidden="1">{#N/A,#N/A,TRUE,"2001 TOTAL";#N/A,#N/A,TRUE,"2001 Argentina";#N/A,#N/A,TRUE,"2001 Brazil";#N/A,#N/A,TRUE,"2001 Venezuela";#N/A,#N/A,TRUE,"2001 Chile";#N/A,#N/A,TRUE,"2001 Other Latin America";#N/A,#N/A,TRUE,"2001 Puerto Rico"}</definedName>
    <definedName name="gt" localSheetId="3" hidden="1">{#N/A,#N/A,TRUE,"SCR-LA 2000";#N/A,#N/A,TRUE,"SCR-LA 2001";#N/A,#N/A,TRUE,"SCR-LA 2002";#N/A,#N/A,TRUE,"SCR-LA 2003"}</definedName>
    <definedName name="gt" hidden="1">{#N/A,#N/A,TRUE,"SCR-LA 2000";#N/A,#N/A,TRUE,"SCR-LA 2001";#N/A,#N/A,TRUE,"SCR-LA 2002";#N/A,#N/A,TRUE,"SCR-LA 2003"}</definedName>
    <definedName name="gti">#REF!</definedName>
    <definedName name="guest_1">#N/A</definedName>
    <definedName name="guest_2">#N/A</definedName>
    <definedName name="guest_3">#N/A</definedName>
    <definedName name="guest_4">#N/A</definedName>
    <definedName name="GUILLE">#N/A</definedName>
    <definedName name="GVW" localSheetId="3">#REF!</definedName>
    <definedName name="GVW">#REF!</definedName>
    <definedName name="gzdfgzd" localSheetId="3" hidden="1">{#N/A,#N/A,TRUE,"SCR-LA 2000";#N/A,#N/A,TRUE,"SCR-LA 2001";#N/A,#N/A,TRUE,"SCR-LA 2002";#N/A,#N/A,TRUE,"SCR-LA 2003"}</definedName>
    <definedName name="gzdfgzd" hidden="1">{#N/A,#N/A,TRUE,"SCR-LA 2000";#N/A,#N/A,TRUE,"SCR-LA 2001";#N/A,#N/A,TRUE,"SCR-LA 2002";#N/A,#N/A,TRUE,"SCR-LA 2003"}</definedName>
    <definedName name="H">#REF!</definedName>
    <definedName name="H00" localSheetId="3">#REF!</definedName>
    <definedName name="H00">#REF!</definedName>
    <definedName name="H1Ret" localSheetId="3">#REF!</definedName>
    <definedName name="H1Ret">#REF!</definedName>
    <definedName name="H2Ret">#REF!</definedName>
    <definedName name="Hard_point">#REF!</definedName>
    <definedName name="hari">"グラフ 6"</definedName>
    <definedName name="hdfuri79076">#N/A</definedName>
    <definedName name="HDG">#REF!</definedName>
    <definedName name="Header_Row">ROW(#REF!)</definedName>
    <definedName name="help" localSheetId="3">#REF!,#REF!,#REF!,#REF!,#REF!,#REF!,#REF!,#REF!,#REF!,#REF!,#REF!,#REF!,#REF!,#REF!,#REF!,#REF!,#REF!,#REF!,#REF!,#REF!,#REF!,#REF!,#REF!,#REF!,#REF!</definedName>
    <definedName name="help">#REF!,#REF!,#REF!,#REF!,#REF!,#REF!,#REF!,#REF!,#REF!,#REF!,#REF!,#REF!,#REF!,#REF!,#REF!,#REF!,#REF!,#REF!,#REF!,#REF!,#REF!,#REF!,#REF!,#REF!,#REF!</definedName>
    <definedName name="Henc" localSheetId="3">#REF!</definedName>
    <definedName name="Henc">#REF!</definedName>
    <definedName name="Héquipe" localSheetId="3">#REF!</definedName>
    <definedName name="Héquipe">#REF!</definedName>
    <definedName name="HeureEncadr" localSheetId="3">#REF!</definedName>
    <definedName name="HeureEncadr">#REF!</definedName>
    <definedName name="HeureOuvrier">#REF!</definedName>
    <definedName name="HF1_HARN">#N/A</definedName>
    <definedName name="hgdf" localSheetId="3" hidden="1">{#N/A,#N/A,TRUE,"2001 TOTAL";#N/A,#N/A,TRUE,"2001 Argentina";#N/A,#N/A,TRUE,"2001 Brazil";#N/A,#N/A,TRUE,"2001 Venezuela";#N/A,#N/A,TRUE,"2001 Chile";#N/A,#N/A,TRUE,"2001 Other Latin America";#N/A,#N/A,TRUE,"2001 Puerto Rico"}</definedName>
    <definedName name="hgdf" hidden="1">{#N/A,#N/A,TRUE,"2001 TOTAL";#N/A,#N/A,TRUE,"2001 Argentina";#N/A,#N/A,TRUE,"2001 Brazil";#N/A,#N/A,TRUE,"2001 Venezuela";#N/A,#N/A,TRUE,"2001 Chile";#N/A,#N/A,TRUE,"2001 Other Latin America";#N/A,#N/A,TRUE,"2001 Puerto Rico"}</definedName>
    <definedName name="HGF" localSheetId="7">_a1O,_a2O</definedName>
    <definedName name="HGF" localSheetId="3">_a1O,_a2O</definedName>
    <definedName name="HGF">_a1O,_a2O</definedName>
    <definedName name="hgfgs">#REF!</definedName>
    <definedName name="hgfs" localSheetId="3" hidden="1">{#N/A,#N/A,TRUE,"Argentina";#N/A,#N/A,TRUE,"Brazil";#N/A,#N/A,TRUE,"Venezuela";#N/A,#N/A,TRUE,"Chile";#N/A,#N/A,TRUE,"Other LA";#N/A,#N/A,TRUE,"Puerto Rico"}</definedName>
    <definedName name="hgfs" hidden="1">{#N/A,#N/A,TRUE,"Argentina";#N/A,#N/A,TRUE,"Brazil";#N/A,#N/A,TRUE,"Venezuela";#N/A,#N/A,TRUE,"Chile";#N/A,#N/A,TRUE,"Other LA";#N/A,#N/A,TRUE,"Puerto Rico"}</definedName>
    <definedName name="hgfxhg">#REF!</definedName>
    <definedName name="hgsfs" localSheetId="3" hidden="1">{#N/A,#N/A,TRUE,"2001 TOTAL";#N/A,#N/A,TRUE,"2001 Argentina";#N/A,#N/A,TRUE,"2001 Brazil";#N/A,#N/A,TRUE,"2001 Venezuela";#N/A,#N/A,TRUE,"2001 Chile";#N/A,#N/A,TRUE,"2001 Other Latin America";#N/A,#N/A,TRUE,"2001 Puerto Rico"}</definedName>
    <definedName name="hgsfs" hidden="1">{#N/A,#N/A,TRUE,"2001 TOTAL";#N/A,#N/A,TRUE,"2001 Argentina";#N/A,#N/A,TRUE,"2001 Brazil";#N/A,#N/A,TRUE,"2001 Venezuela";#N/A,#N/A,TRUE,"2001 Chile";#N/A,#N/A,TRUE,"2001 Other Latin America";#N/A,#N/A,TRUE,"2001 Puerto Rico"}</definedName>
    <definedName name="hhhfiof">#N/A</definedName>
    <definedName name="hhihihi">#REF!</definedName>
    <definedName name="HHYHY" localSheetId="3">#REF!</definedName>
    <definedName name="HHYHY">#REF!</definedName>
    <definedName name="hi">#N/A</definedName>
    <definedName name="Historique_suivi_masse_synthétique">#REF!</definedName>
    <definedName name="HistoriqueOrganes">#REF!</definedName>
    <definedName name="hjgflha" localSheetId="3" hidden="1">{#N/A,#N/A,FALSE,"Cover Sheet";#N/A,#N/A,FALSE,"Ave_Trans_Shp_Abs";#N/A,#N/A,FALSE,"Det_Shp_Abs";#N/A,#N/A,FALSE,"Ave_Trans_Inst_Abs";#N/A,#N/A,FALSE,"Det_Ins_Abs";#N/A,#N/A,FALSE,"Ave_Trans_Tot_ABS";#N/A,#N/A,FALSE,"Det_Total_ABS"}</definedName>
    <definedName name="hjgflha" hidden="1">{#N/A,#N/A,FALSE,"Cover Sheet";#N/A,#N/A,FALSE,"Ave_Trans_Shp_Abs";#N/A,#N/A,FALSE,"Det_Shp_Abs";#N/A,#N/A,FALSE,"Ave_Trans_Inst_Abs";#N/A,#N/A,FALSE,"Det_Ins_Abs";#N/A,#N/A,FALSE,"Ave_Trans_Tot_ABS";#N/A,#N/A,FALSE,"Det_Total_ABS"}</definedName>
    <definedName name="hjkl">#REF!</definedName>
    <definedName name="hjny" localSheetId="3">#REF!</definedName>
    <definedName name="hjny">#REF!</definedName>
    <definedName name="Hjour" localSheetId="3">#REF!</definedName>
    <definedName name="Hjour">#REF!</definedName>
    <definedName name="hkuk">#REF!</definedName>
    <definedName name="HOLDBACK">#REF!</definedName>
    <definedName name="home">#REF!</definedName>
    <definedName name="Horaire">#REF!</definedName>
    <definedName name="hs" localSheetId="3" hidden="1">{#N/A,#N/A,TRUE,"SCR-LA 2000";#N/A,#N/A,TRUE,"SCR-LA 2001";#N/A,#N/A,TRUE,"SCR-LA 2002";#N/A,#N/A,TRUE,"SCR-LA 2003"}</definedName>
    <definedName name="hs" hidden="1">{#N/A,#N/A,TRUE,"SCR-LA 2000";#N/A,#N/A,TRUE,"SCR-LA 2001";#N/A,#N/A,TRUE,"SCR-LA 2002";#N/A,#N/A,TRUE,"SCR-LA 2003"}</definedName>
    <definedName name="hsgsert">#REF!</definedName>
    <definedName name="HTML_CodePage" hidden="1">1252</definedName>
    <definedName name="HTML_Control" localSheetId="3" hidden="1">{"'ID(2)'!$E$1:$N$4"}</definedName>
    <definedName name="HTML_Control" hidden="1">{"'ID(2)'!$E$1:$N$4"}</definedName>
    <definedName name="HTML_Description" hidden="1">""</definedName>
    <definedName name="HTML_Email" hidden="1">""</definedName>
    <definedName name="HTML_Header" hidden="1">"ID(2)"</definedName>
    <definedName name="HTML_LastUpdate" hidden="1">"26/11/1999"</definedName>
    <definedName name="HTML_LineAfter" hidden="1">FALSE</definedName>
    <definedName name="HTML_LineBefore" hidden="1">FALSE</definedName>
    <definedName name="HTML_Name" hidden="1">"PSA"</definedName>
    <definedName name="HTML_OBDlg2" hidden="1">TRUE</definedName>
    <definedName name="HTML_OBDlg3" hidden="1">TRUE</definedName>
    <definedName name="HTML_OBDlg4" hidden="1">TRUE</definedName>
    <definedName name="HTML_OS" hidden="1">0</definedName>
    <definedName name="HTML_PathFile" hidden="1">"C:\USER\Europstat\essai\MonHTML.htm"</definedName>
    <definedName name="HTML_PathTemplate" hidden="1">"D:\Intranet\Titolo_Stock_Anziano_mensile.htm"</definedName>
    <definedName name="HTML_Title" hidden="1">"Tdb_V2"</definedName>
    <definedName name="HTML1_1" hidden="1">"[OBT_6M.XLS]OBT_6M!$B$5:$S$48"</definedName>
    <definedName name="HTML1_10" hidden="1">""</definedName>
    <definedName name="HTML1_11" hidden="1">1</definedName>
    <definedName name="HTML1_12" hidden="1">"C:\WEB\EXCEL\ASS_PROD\MyHTMLx.htm"</definedName>
    <definedName name="HTML1_2" hidden="1">-4146</definedName>
    <definedName name="HTML1_3" hidden="1">"C:\WEB\EXCEL\ASS_PROD\HTMLTemp.htm"</definedName>
    <definedName name="HTML1_4" hidden="1">"pesi"</definedName>
    <definedName name="HTML1_5" hidden="1">""</definedName>
    <definedName name="HTML1_6" hidden="1">-4146</definedName>
    <definedName name="HTML1_7" hidden="1">-4146</definedName>
    <definedName name="HTML1_8" hidden="1">"02/07/96"</definedName>
    <definedName name="HTML1_9" hidden="1">"Giorgio Poli"</definedName>
    <definedName name="HTML2_1" hidden="1">"[OBT_6M_1.XLS]OBT_6M_sem!$B$5:$M$51"</definedName>
    <definedName name="HTML2_11" hidden="1">1</definedName>
    <definedName name="HTML2_12" hidden="1">"C:\WEB\EXCEL\STK_ANZ\ANZ_6M.HTM"</definedName>
    <definedName name="HTML2_2" hidden="1">-4146</definedName>
    <definedName name="HTML2_3" hidden="1">"C:\WEB\EXCEL\STK_ANZ\HTMLTEMP.HTM"</definedName>
    <definedName name="HTMLCount" hidden="1">2</definedName>
    <definedName name="http___docinfogroupe.inetpsa.com_ead_doc_ref.01101_16_00150_v.vc_pj">"toto"</definedName>
    <definedName name="HU">#N/A</definedName>
    <definedName name="huiko" localSheetId="3" hidden="1">{#N/A,#N/A,FALSE,"Japan";#N/A,#N/A,FALSE,"Taiwan";#N/A,#N/A,FALSE,"Thailand";#N/A,#N/A,FALSE,"Australia"}</definedName>
    <definedName name="huiko" hidden="1">{#N/A,#N/A,FALSE,"Japan";#N/A,#N/A,FALSE,"Taiwan";#N/A,#N/A,FALSE,"Thailand";#N/A,#N/A,FALSE,"Australia"}</definedName>
    <definedName name="hxgfn" localSheetId="3" hidden="1">{#N/A,#N/A,TRUE,"2001 TOTAL";#N/A,#N/A,TRUE,"2001 Argentina";#N/A,#N/A,TRUE,"2001 Brazil";#N/A,#N/A,TRUE,"2001 Venezuela";#N/A,#N/A,TRUE,"2001 Chile";#N/A,#N/A,TRUE,"2001 Other Latin America";#N/A,#N/A,TRUE,"2001 Puerto Rico"}</definedName>
    <definedName name="hxgfn" hidden="1">{#N/A,#N/A,TRUE,"2001 TOTAL";#N/A,#N/A,TRUE,"2001 Argentina";#N/A,#N/A,TRUE,"2001 Brazil";#N/A,#N/A,TRUE,"2001 Venezuela";#N/A,#N/A,TRUE,"2001 Chile";#N/A,#N/A,TRUE,"2001 Other Latin America";#N/A,#N/A,TRUE,"2001 Puerto Rico"}</definedName>
    <definedName name="hy" localSheetId="3" hidden="1">{#N/A,#N/A,TRUE,"SCR-LA 2000";#N/A,#N/A,TRUE,"SCR-LA 2001";#N/A,#N/A,TRUE,"SCR-LA 2002";#N/A,#N/A,TRUE,"SCR-LA 2003"}</definedName>
    <definedName name="hy" hidden="1">{#N/A,#N/A,TRUE,"SCR-LA 2000";#N/A,#N/A,TRUE,"SCR-LA 2001";#N/A,#N/A,TRUE,"SCR-LA 2002";#N/A,#N/A,TRUE,"SCR-LA 2003"}</definedName>
    <definedName name="Hybridation">OFFSET(#REF!,,,,COUNTIF(#REF!,"&lt;&gt;0"))</definedName>
    <definedName name="HybridationPROJ">OFFSET(#REF!,,,,COUNTIF(#REF!,"&lt;&gt;0"))</definedName>
    <definedName name="hynu" localSheetId="3" hidden="1">{"'OBT_6M_30_6'!$S$1:$AE$53"}</definedName>
    <definedName name="hynu" hidden="1">{"'OBT_6M_30_6'!$S$1:$AE$53"}</definedName>
    <definedName name="Hypoprod">#REF!</definedName>
    <definedName name="i">#REF!</definedName>
    <definedName name="I98CF">#REF!</definedName>
    <definedName name="I98EN">#REF!</definedName>
    <definedName name="I98FS">#REF!</definedName>
    <definedName name="I98LP">#REF!</definedName>
    <definedName name="I98LS">#REF!</definedName>
    <definedName name="I98LT">#REF!</definedName>
    <definedName name="I98PL">#REF!</definedName>
    <definedName name="I98PR">#REF!</definedName>
    <definedName name="I98QA">#REF!</definedName>
    <definedName name="I98SE">#REF!</definedName>
    <definedName name="I98TC">#REF!</definedName>
    <definedName name="I98UL">#REF!</definedName>
    <definedName name="I98UQ">#REF!</definedName>
    <definedName name="I98UV">#REF!</definedName>
    <definedName name="I98VP">#REF!</definedName>
    <definedName name="I98VS">#REF!</definedName>
    <definedName name="I99CF">#REF!</definedName>
    <definedName name="I99EN">#REF!</definedName>
    <definedName name="I99FS">#REF!</definedName>
    <definedName name="I99LP">#REF!</definedName>
    <definedName name="I99LS">#REF!</definedName>
    <definedName name="I99LT">#REF!</definedName>
    <definedName name="I99PL">#REF!</definedName>
    <definedName name="I99PR">#REF!</definedName>
    <definedName name="I99QA">#REF!</definedName>
    <definedName name="I99SE">#REF!</definedName>
    <definedName name="I99TC">#REF!</definedName>
    <definedName name="I99UL">#REF!</definedName>
    <definedName name="I99UM">#REF!</definedName>
    <definedName name="I99UQ">#REF!</definedName>
    <definedName name="I99UV">#REF!</definedName>
    <definedName name="I99VP">#REF!</definedName>
    <definedName name="I99VS">#REF!</definedName>
    <definedName name="ID_CAT">#REF!</definedName>
    <definedName name="ID_CLEF">#REF!</definedName>
    <definedName name="ID_DOM">#REF!</definedName>
    <definedName name="ID_LEVIER">#REF!</definedName>
    <definedName name="ID_Ressource">#REF!</definedName>
    <definedName name="ID_VREF">#REF!</definedName>
    <definedName name="IEPeXToEUR" hidden="1">#REF!</definedName>
    <definedName name="II">#REF!</definedName>
    <definedName name="iiiiiiiiiiiiiiiiii" localSheetId="3">#REF!&amp;" "&amp;#REF!</definedName>
    <definedName name="iiiiiiiiiiiiiiiiii">#REF!&amp;" "&amp;#REF!</definedName>
    <definedName name="İKİNCİSAYFA">#REF!</definedName>
    <definedName name="iliol" localSheetId="3" hidden="1">{"'OBT_6M_30_6'!$S$1:$AE$53"}</definedName>
    <definedName name="iliol" hidden="1">{"'OBT_6M_30_6'!$S$1:$AE$53"}</definedName>
    <definedName name="İLKSAYFA">#REF!</definedName>
    <definedName name="ilol" localSheetId="3" hidden="1">{"'OBT_6M_30_6'!$S$1:$AE$53"}</definedName>
    <definedName name="ilol" hidden="1">{"'OBT_6M_30_6'!$S$1:$AE$53"}</definedName>
    <definedName name="IMPO">#REF!</definedName>
    <definedName name="_xlnm.Print_Titles">#N/A</definedName>
    <definedName name="imprime">#REF!</definedName>
    <definedName name="inatt">#REF!</definedName>
    <definedName name="INCENT">#REF!</definedName>
    <definedName name="incomestmt">#REF!</definedName>
    <definedName name="INCSTA_FRAIKIN" localSheetId="3" hidden="1">{"'BGT2001'!$A$1:$AE$112"}</definedName>
    <definedName name="INCSTA_FRAIKIN" hidden="1">{"'BGT2001'!$A$1:$AE$112"}</definedName>
    <definedName name="IND">#REF!</definedName>
    <definedName name="Ind_job">#REF!</definedName>
    <definedName name="Ind_pay_proto">#REF!</definedName>
    <definedName name="Ind_repart">#REF!</definedName>
    <definedName name="INDEX_RANGE">#REF!</definedName>
    <definedName name="Indicateur">#REF!</definedName>
    <definedName name="INDICATORI_DI_DIREZIONE">#REF!</definedName>
    <definedName name="Indice">#REF!</definedName>
    <definedName name="Indice_OBS_SYNTH_DET">#REF!</definedName>
    <definedName name="Indice_Pay_DL">#REF!</definedName>
    <definedName name="Indice_Pay_PFS_PRD">#REF!</definedName>
    <definedName name="indirizzi">#REF!</definedName>
    <definedName name="InflationFG">#REF!</definedName>
    <definedName name="Inflator_JP" localSheetId="3">#REF!:#REF!</definedName>
    <definedName name="Inflator_JP">#REF!:#REF!</definedName>
    <definedName name="INFO" localSheetId="3">#REF!</definedName>
    <definedName name="INFO">#REF!</definedName>
    <definedName name="info_GMP" localSheetId="3">#REF!</definedName>
    <definedName name="info_GMP">#REF!</definedName>
    <definedName name="Information">#REF!</definedName>
    <definedName name="INICIO">#N/A</definedName>
    <definedName name="inizio" localSheetId="3">#REF!</definedName>
    <definedName name="inizio">#REF!</definedName>
    <definedName name="inkey" localSheetId="3">#REF!</definedName>
    <definedName name="inkey">#REF!</definedName>
    <definedName name="INLCUDED_WITH__" localSheetId="3">#REF!</definedName>
    <definedName name="INLCUDED_WITH__">#REF!</definedName>
    <definedName name="INPUT">#REF!</definedName>
    <definedName name="INSERIMENTO">#REF!</definedName>
    <definedName name="INTANG">#REF!</definedName>
    <definedName name="Interest_Rate">#REF!</definedName>
    <definedName name="InteriorColors" localSheetId="3">OFFSET(#REF!,0,0,COUNTA(#REF!),COUNTA(#REF!))</definedName>
    <definedName name="InteriorColors">OFFSET(#REF!,0,0,COUNTA(#REF!),COUNTA(#REF!))</definedName>
    <definedName name="Intest.1" localSheetId="3">#REF!</definedName>
    <definedName name="Intest.1">#REF!</definedName>
    <definedName name="INTESTAZIONE" localSheetId="3">#REF!</definedName>
    <definedName name="INTESTAZIONE">#REF!</definedName>
    <definedName name="INTZONNR" localSheetId="3">#REF!</definedName>
    <definedName name="INTZONNR">#REF!</definedName>
    <definedName name="INV">#REF!</definedName>
    <definedName name="inv0">#REF!</definedName>
    <definedName name="INVEST">#REF!</definedName>
    <definedName name="Invest_Bât">#REF!</definedName>
    <definedName name="Invest_Ferr">#REF!</definedName>
    <definedName name="Invest_Log">#REF!</definedName>
    <definedName name="Invest_Mon">#REF!</definedName>
    <definedName name="Invest_Pei">#REF!</definedName>
    <definedName name="INVESTECON">#REF!</definedName>
    <definedName name="INVESTIM">#REF!</definedName>
    <definedName name="INVESTQ2">#REF!</definedName>
    <definedName name="INVESTSTRA">#REF!</definedName>
    <definedName name="INVINTECON">#REF!</definedName>
    <definedName name="INVINTQ2">#REF!</definedName>
    <definedName name="INVINTSTRA">#REF!</definedName>
    <definedName name="invm0">#REF!</definedName>
    <definedName name="invm1">#REF!</definedName>
    <definedName name="invm10">#REF!</definedName>
    <definedName name="invm11">#REF!</definedName>
    <definedName name="invm12">#REF!</definedName>
    <definedName name="invm13">#REF!</definedName>
    <definedName name="invm14">#REF!</definedName>
    <definedName name="invm15">#REF!</definedName>
    <definedName name="invm16">#REF!</definedName>
    <definedName name="invm17">#REF!</definedName>
    <definedName name="invm18">#REF!</definedName>
    <definedName name="invm19">#REF!</definedName>
    <definedName name="invm2">#REF!</definedName>
    <definedName name="invm21">#REF!</definedName>
    <definedName name="invm22">#REF!</definedName>
    <definedName name="invm23">#REF!</definedName>
    <definedName name="invm24">#REF!</definedName>
    <definedName name="invm3">#REF!</definedName>
    <definedName name="invm4">#REF!</definedName>
    <definedName name="invm5">#REF!</definedName>
    <definedName name="invm6">#REF!</definedName>
    <definedName name="invm7">#REF!</definedName>
    <definedName name="invm9">#REF!</definedName>
    <definedName name="invm95">#REF!</definedName>
    <definedName name="INVSUM">#REF!</definedName>
    <definedName name="ioc">#REF!</definedName>
    <definedName name="ioopo" localSheetId="3" hidden="1">{"'OBT_6M_30_6'!$S$1:$AE$53"}</definedName>
    <definedName name="ioopo" hidden="1">{"'OBT_6M_30_6'!$S$1:$AE$53"}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39124.5964699074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RELAND">#REF!</definedName>
    <definedName name="Ireland__ECU" localSheetId="3">#REF!</definedName>
    <definedName name="Ireland__ECU">#REF!</definedName>
    <definedName name="IRR" localSheetId="3">#REF!</definedName>
    <definedName name="IRR">#REF!</definedName>
    <definedName name="ITA">#REF!</definedName>
    <definedName name="Italy">#REF!</definedName>
    <definedName name="ITALY_">#REF!</definedName>
    <definedName name="ITLeXToEUR" hidden="1">#REF!</definedName>
    <definedName name="iu" localSheetId="3" hidden="1">{#N/A,#N/A,TRUE,"Argentina";#N/A,#N/A,TRUE,"Brazil";#N/A,#N/A,TRUE,"Venezuela";#N/A,#N/A,TRUE,"Chile";#N/A,#N/A,TRUE,"Other LA";#N/A,#N/A,TRUE,"Puerto Rico"}</definedName>
    <definedName name="iu" hidden="1">{#N/A,#N/A,TRUE,"Argentina";#N/A,#N/A,TRUE,"Brazil";#N/A,#N/A,TRUE,"Venezuela";#N/A,#N/A,TRUE,"Chile";#N/A,#N/A,TRUE,"Other LA";#N/A,#N/A,TRUE,"Puerto Rico"}</definedName>
    <definedName name="iuyiu" localSheetId="3" hidden="1">{"'OBT_6M_30_6'!$S$1:$AE$53"}</definedName>
    <definedName name="iuyiu" hidden="1">{"'OBT_6M_30_6'!$S$1:$AE$53"}</definedName>
    <definedName name="IVO">#REF!</definedName>
    <definedName name="J">#REF!</definedName>
    <definedName name="J_Asia">#REF!</definedName>
    <definedName name="J_EU_Briefing">#REF!</definedName>
    <definedName name="J_EU_tutto">#REF!</definedName>
    <definedName name="J_J_Briefing">#REF!</definedName>
    <definedName name="J_J_Tutto">#REF!</definedName>
    <definedName name="J_NS_Briefing">#REF!</definedName>
    <definedName name="J_NS_Tutto">#REF!</definedName>
    <definedName name="J1_TO_QTRS">#REF!</definedName>
    <definedName name="JA">#REF!</definedName>
    <definedName name="JAN">#REF!</definedName>
    <definedName name="JanRet">#REF!</definedName>
    <definedName name="JanScenario">#REF!</definedName>
    <definedName name="Jantes">#REF!</definedName>
    <definedName name="january">#REF!</definedName>
    <definedName name="Japan">#REF!</definedName>
    <definedName name="Jatoval">#REF!</definedName>
    <definedName name="JC"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JC"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jdfh" localSheetId="3" hidden="1">{#N/A,#N/A,TRUE,"2001 TOTAL";#N/A,#N/A,TRUE,"2001 Argentina";#N/A,#N/A,TRUE,"2001 Brazil";#N/A,#N/A,TRUE,"2001 Venezuela";#N/A,#N/A,TRUE,"2001 Chile";#N/A,#N/A,TRUE,"2001 Other Latin America";#N/A,#N/A,TRUE,"2001 Puerto Rico"}</definedName>
    <definedName name="jdfh" hidden="1">{#N/A,#N/A,TRUE,"2001 TOTAL";#N/A,#N/A,TRUE,"2001 Argentina";#N/A,#N/A,TRUE,"2001 Brazil";#N/A,#N/A,TRUE,"2001 Venezuela";#N/A,#N/A,TRUE,"2001 Chile";#N/A,#N/A,TRUE,"2001 Other Latin America";#N/A,#N/A,TRUE,"2001 Puerto Rico"}</definedName>
    <definedName name="jf" localSheetId="3" hidden="1">{"'OBT_6M_30_6'!$S$1:$AE$53"}</definedName>
    <definedName name="jf" hidden="1">{"'OBT_6M_30_6'!$S$1:$AE$53"}</definedName>
    <definedName name="jg">#REF!</definedName>
    <definedName name="jh" localSheetId="3" hidden="1">{#N/A,#N/A,TRUE,"2001 TOTAL";#N/A,#N/A,TRUE,"2001 Argentina";#N/A,#N/A,TRUE,"2001 Brazil";#N/A,#N/A,TRUE,"2001 Venezuela";#N/A,#N/A,TRUE,"2001 Chile";#N/A,#N/A,TRUE,"2001 Other Latin America";#N/A,#N/A,TRUE,"2001 Puerto Rico"}</definedName>
    <definedName name="jh" hidden="1">{#N/A,#N/A,TRUE,"2001 TOTAL";#N/A,#N/A,TRUE,"2001 Argentina";#N/A,#N/A,TRUE,"2001 Brazil";#N/A,#N/A,TRUE,"2001 Venezuela";#N/A,#N/A,TRUE,"2001 Chile";#N/A,#N/A,TRUE,"2001 Other Latin America";#N/A,#N/A,TRUE,"2001 Puerto Rico"}</definedName>
    <definedName name="jhdffg" localSheetId="3" hidden="1">{#N/A,#N/A,TRUE,"SCR-LA 2000";#N/A,#N/A,TRUE,"SCR-LA 2001";#N/A,#N/A,TRUE,"SCR-LA 2002";#N/A,#N/A,TRUE,"SCR-LA 2003"}</definedName>
    <definedName name="jhdffg" hidden="1">{#N/A,#N/A,TRUE,"SCR-LA 2000";#N/A,#N/A,TRUE,"SCR-LA 2001";#N/A,#N/A,TRUE,"SCR-LA 2002";#N/A,#N/A,TRUE,"SCR-LA 2003"}</definedName>
    <definedName name="jhdgh" localSheetId="3" hidden="1">{#N/A,#N/A,TRUE,"SCR-LA 2001";#N/A,#N/A,TRUE,"2001 TOTAL";#N/A,#N/A,TRUE,"2001 Puerto Rico";#N/A,#N/A,TRUE,"2001 Argentina";#N/A,#N/A,TRUE,"2001 Brazil";#N/A,#N/A,TRUE,"2001 Venezuela";#N/A,#N/A,TRUE,"2001 Chile";#N/A,#N/A,TRUE,"2001 Other Latin America"}</definedName>
    <definedName name="jhdgh" hidden="1">{#N/A,#N/A,TRUE,"SCR-LA 2001";#N/A,#N/A,TRUE,"2001 TOTAL";#N/A,#N/A,TRUE,"2001 Puerto Rico";#N/A,#N/A,TRUE,"2001 Argentina";#N/A,#N/A,TRUE,"2001 Brazil";#N/A,#N/A,TRUE,"2001 Venezuela";#N/A,#N/A,TRUE,"2001 Chile";#N/A,#N/A,TRUE,"2001 Other Latin America"}</definedName>
    <definedName name="jhfg" localSheetId="3" hidden="1">{#N/A,#N/A,TRUE,"2001 TOTAL";#N/A,#N/A,TRUE,"2001 Argentina";#N/A,#N/A,TRUE,"2001 Brazil";#N/A,#N/A,TRUE,"2001 Venezuela";#N/A,#N/A,TRUE,"2001 Chile";#N/A,#N/A,TRUE,"2001 Other Latin America";#N/A,#N/A,TRUE,"2001 Puerto Rico"}</definedName>
    <definedName name="jhfg" hidden="1">{#N/A,#N/A,TRUE,"2001 TOTAL";#N/A,#N/A,TRUE,"2001 Argentina";#N/A,#N/A,TRUE,"2001 Brazil";#N/A,#N/A,TRUE,"2001 Venezuela";#N/A,#N/A,TRUE,"2001 Chile";#N/A,#N/A,TRUE,"2001 Other Latin America";#N/A,#N/A,TRUE,"2001 Puerto Rico"}</definedName>
    <definedName name="jhfjy">#REF!</definedName>
    <definedName name="jhgd" localSheetId="3" hidden="1">{#N/A,#N/A,TRUE,"SCR-LA 2001";#N/A,#N/A,TRUE,"2001 TOTAL";#N/A,#N/A,TRUE,"2001 Puerto Rico";#N/A,#N/A,TRUE,"2001 Argentina";#N/A,#N/A,TRUE,"2001 Brazil";#N/A,#N/A,TRUE,"2001 Venezuela";#N/A,#N/A,TRUE,"2001 Chile";#N/A,#N/A,TRUE,"2001 Other Latin America"}</definedName>
    <definedName name="jhgd" hidden="1">{#N/A,#N/A,TRUE,"SCR-LA 2001";#N/A,#N/A,TRUE,"2001 TOTAL";#N/A,#N/A,TRUE,"2001 Puerto Rico";#N/A,#N/A,TRUE,"2001 Argentina";#N/A,#N/A,TRUE,"2001 Brazil";#N/A,#N/A,TRUE,"2001 Venezuela";#N/A,#N/A,TRUE,"2001 Chile";#N/A,#N/A,TRUE,"2001 Other Latin America"}</definedName>
    <definedName name="jhgejyzsds">#N/A</definedName>
    <definedName name="jhgf">#REF!</definedName>
    <definedName name="jhgkjhgkhg" localSheetId="3" hidden="1">{#N/A,#N/A,FALSE,"Japan";#N/A,#N/A,FALSE,"Taiwan";#N/A,#N/A,FALSE,"Thailand";#N/A,#N/A,FALSE,"Australia"}</definedName>
    <definedName name="jhgkjhgkhg" hidden="1">{#N/A,#N/A,FALSE,"Japan";#N/A,#N/A,FALSE,"Taiwan";#N/A,#N/A,FALSE,"Thailand";#N/A,#N/A,FALSE,"Australia"}</definedName>
    <definedName name="jj"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jj"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jjjhllllh" localSheetId="3" hidden="1">{#N/A,#N/A,FALSE,"CKD Price Build Up"}</definedName>
    <definedName name="jjjhllllh" hidden="1">{#N/A,#N/A,FALSE,"CKD Price Build Up"}</definedName>
    <definedName name="JLKGJG" localSheetId="3" hidden="1">{"'OBT_6M_30_6'!$S$1:$AE$53"}</definedName>
    <definedName name="JLKGJG" hidden="1">{"'OBT_6M_30_6'!$S$1:$AE$53"}</definedName>
    <definedName name="JOB">#N/A</definedName>
    <definedName name="Jours_travaillés">#REF!</definedName>
    <definedName name="jryj" localSheetId="3">#REF!</definedName>
    <definedName name="jryj">#REF!</definedName>
    <definedName name="jsrthdf" localSheetId="3" hidden="1">{#N/A,#N/A,TRUE,"SCR-LA 2000";#N/A,#N/A,TRUE,"SCR-LA 2001";#N/A,#N/A,TRUE,"SCR-LA 2002";#N/A,#N/A,TRUE,"SCR-LA 2003"}</definedName>
    <definedName name="jsrthdf" hidden="1">{#N/A,#N/A,TRUE,"SCR-LA 2000";#N/A,#N/A,TRUE,"SCR-LA 2001";#N/A,#N/A,TRUE,"SCR-LA 2002";#N/A,#N/A,TRUE,"SCR-LA 2003"}</definedName>
    <definedName name="JTDPO2">#REF!</definedName>
    <definedName name="jtr" localSheetId="3" hidden="1">{#N/A,#N/A,TRUE,"SCR-LA 2000";#N/A,#N/A,TRUE,"SCR-LA 2001";#N/A,#N/A,TRUE,"SCR-LA 2002";#N/A,#N/A,TRUE,"SCR-LA 2003"}</definedName>
    <definedName name="jtr" hidden="1">{#N/A,#N/A,TRUE,"SCR-LA 2000";#N/A,#N/A,TRUE,"SCR-LA 2001";#N/A,#N/A,TRUE,"SCR-LA 2002";#N/A,#N/A,TRUE,"SCR-LA 2003"}</definedName>
    <definedName name="ju" localSheetId="3" hidden="1">{#N/A,#N/A,TRUE,"SCR-LA 2001";#N/A,#N/A,TRUE,"2001 TOTAL";#N/A,#N/A,TRUE,"2001 Puerto Rico";#N/A,#N/A,TRUE,"2001 Argentina";#N/A,#N/A,TRUE,"2001 Brazil";#N/A,#N/A,TRUE,"2001 Venezuela";#N/A,#N/A,TRUE,"2001 Chile";#N/A,#N/A,TRUE,"2001 Other Latin America"}</definedName>
    <definedName name="ju" hidden="1">{#N/A,#N/A,TRUE,"SCR-LA 2001";#N/A,#N/A,TRUE,"2001 TOTAL";#N/A,#N/A,TRUE,"2001 Puerto Rico";#N/A,#N/A,TRUE,"2001 Argentina";#N/A,#N/A,TRUE,"2001 Brazil";#N/A,#N/A,TRUE,"2001 Venezuela";#N/A,#N/A,TRUE,"2001 Chile";#N/A,#N/A,TRUE,"2001 Other Latin America"}</definedName>
    <definedName name="juklik" localSheetId="3" hidden="1">{"'OBT_6M_30_6'!$S$1:$AE$53"}</definedName>
    <definedName name="juklik" hidden="1">{"'OBT_6M_30_6'!$S$1:$AE$53"}</definedName>
    <definedName name="JUL">#REF!</definedName>
    <definedName name="jůljů" localSheetId="7">_a1Z,_a2Z</definedName>
    <definedName name="jůljů" localSheetId="3">_a1Z,_a2Z</definedName>
    <definedName name="jůljů">_a1Z,_a2Z</definedName>
    <definedName name="jůlkjůl" localSheetId="7">_a1O,_a2O</definedName>
    <definedName name="jůlkjůl" localSheetId="3">_a1O,_a2O</definedName>
    <definedName name="jůlkjůl">_a1O,_a2O</definedName>
    <definedName name="JulRet">#REF!</definedName>
    <definedName name="july">#REF!</definedName>
    <definedName name="JUN">#REF!</definedName>
    <definedName name="june">#REF!</definedName>
    <definedName name="JunRet">#REF!</definedName>
    <definedName name="JXIRECON">#REF!</definedName>
    <definedName name="JXITYP">#REF!</definedName>
    <definedName name="JXTYP">#REF!</definedName>
    <definedName name="jytj">#REF!</definedName>
    <definedName name="K">#REF!</definedName>
    <definedName name="K_StA">#REF!</definedName>
    <definedName name="K_StC">#REF!</definedName>
    <definedName name="K_TdP">#REF!</definedName>
    <definedName name="KASDFASDFK">#REF!</definedName>
    <definedName name="KATHY">#REF!</definedName>
    <definedName name="KE">#REF!</definedName>
    <definedName name="kg84954w095y9w0ugirjjgòoerjshdgòahsdgjhaòdsgsdgrhrherhrhthth">#N/A</definedName>
    <definedName name="ki" localSheetId="3" hidden="1">{#N/A,#N/A,TRUE,"SCR-LA 2000";#N/A,#N/A,TRUE,"SCR-LA 2001";#N/A,#N/A,TRUE,"SCR-LA 2002";#N/A,#N/A,TRUE,"SCR-LA 2003"}</definedName>
    <definedName name="ki" hidden="1">{#N/A,#N/A,TRUE,"SCR-LA 2000";#N/A,#N/A,TRUE,"SCR-LA 2001";#N/A,#N/A,TRUE,"SCR-LA 2002";#N/A,#N/A,TRUE,"SCR-LA 2003"}</definedName>
    <definedName name="KJ">#REF!</definedName>
    <definedName name="kjf" localSheetId="3" hidden="1">{#N/A,#N/A,TRUE,"SCR-LA 2000";#N/A,#N/A,TRUE,"SCR-LA 2001";#N/A,#N/A,TRUE,"SCR-LA 2002";#N/A,#N/A,TRUE,"SCR-LA 2003"}</definedName>
    <definedName name="kjf" hidden="1">{#N/A,#N/A,TRUE,"SCR-LA 2000";#N/A,#N/A,TRUE,"SCR-LA 2001";#N/A,#N/A,TRUE,"SCR-LA 2002";#N/A,#N/A,TRUE,"SCR-LA 2003"}</definedName>
    <definedName name="kjh" localSheetId="3">KJ</definedName>
    <definedName name="kjh">KJ</definedName>
    <definedName name="kk" localSheetId="3">#REF!</definedName>
    <definedName name="kk">#REF!</definedName>
    <definedName name="KKK">#N/A</definedName>
    <definedName name="KKKKKKKK" localSheetId="3">#REF!</definedName>
    <definedName name="KKKKKKKK">#REF!</definedName>
    <definedName name="kl">#REF!</definedName>
    <definedName name="KLJGLGLUITIOIOUYU">#REF!</definedName>
    <definedName name="klklk">#REF!</definedName>
    <definedName name="kombi">#REF!</definedName>
    <definedName name="KPI" localSheetId="3" hidden="1">{"'OBT_6M_30_6'!$S$1:$AE$53"}</definedName>
    <definedName name="KPI" hidden="1">{"'OBT_6M_30_6'!$S$1:$AE$53"}</definedName>
    <definedName name="KRIT1">#REF!</definedName>
    <definedName name="KRIT10">#REF!</definedName>
    <definedName name="KRIT2">#REF!</definedName>
    <definedName name="KRIT3">#REF!</definedName>
    <definedName name="KRIT4">#REF!</definedName>
    <definedName name="KRIT5">#REF!</definedName>
    <definedName name="KRIT6">#REF!</definedName>
    <definedName name="KRIT7">#REF!</definedName>
    <definedName name="KRIT8">#REF!</definedName>
    <definedName name="KRIT9">#REF!</definedName>
    <definedName name="kuf" localSheetId="3" hidden="1">{#N/A,#N/A,TRUE,"SCR-LA 2000";#N/A,#N/A,TRUE,"SCR-LA 2001";#N/A,#N/A,TRUE,"SCR-LA 2002";#N/A,#N/A,TRUE,"SCR-LA 2003"}</definedName>
    <definedName name="kuf" hidden="1">{#N/A,#N/A,TRUE,"SCR-LA 2000";#N/A,#N/A,TRUE,"SCR-LA 2001";#N/A,#N/A,TRUE,"SCR-LA 2002";#N/A,#N/A,TRUE,"SCR-LA 2003"}</definedName>
    <definedName name="KUŞ1">#REF!</definedName>
    <definedName name="KUŞ2" localSheetId="3">#REF!</definedName>
    <definedName name="KUŞ2">#REF!</definedName>
    <definedName name="L_CPOS" localSheetId="3">#REF!</definedName>
    <definedName name="L_CPOS">#REF!</definedName>
    <definedName name="L_E">#REF!</definedName>
    <definedName name="L_Eq_new">#REF!</definedName>
    <definedName name="l_r0">#REF!</definedName>
    <definedName name="l_r1">#REF!</definedName>
    <definedName name="l_r2">#REF!</definedName>
    <definedName name="l_vg0">#REF!</definedName>
    <definedName name="l_vg1">#REF!</definedName>
    <definedName name="l_vg2">#REF!</definedName>
    <definedName name="l0">#REF!</definedName>
    <definedName name="l0a">#REF!</definedName>
    <definedName name="l0c">#REF!</definedName>
    <definedName name="l0re">#REF!</definedName>
    <definedName name="LABEL">#REF!</definedName>
    <definedName name="LabelBar" localSheetId="3">OFFSET('P64 PHEV LR'!DetermineScroll,7,0)</definedName>
    <definedName name="LabelBar">OFFSET(DetermineScroll,7,0)</definedName>
    <definedName name="labmix" localSheetId="3">#REF!</definedName>
    <definedName name="labmix">#REF!</definedName>
    <definedName name="labmod" localSheetId="3">#REF!</definedName>
    <definedName name="labmod">#REF!</definedName>
    <definedName name="LADDER">#REF!</definedName>
    <definedName name="Lalaine" localSheetId="3">#REF!</definedName>
    <definedName name="Lalaine">#REF!</definedName>
    <definedName name="LAMAX">#REF!</definedName>
    <definedName name="LANCIA8412001">#REF!</definedName>
    <definedName name="LANCIA8413">#REF!</definedName>
    <definedName name="LANCIAK">#REF!</definedName>
    <definedName name="LANCIAK2001">#REF!</definedName>
    <definedName name="LANCIAK3">#REF!</definedName>
    <definedName name="languageLots">0</definedName>
    <definedName name="languageSelect">0</definedName>
    <definedName name="lann_a">#REF!</definedName>
    <definedName name="lann_b">#REF!</definedName>
    <definedName name="lann_c">#REF!</definedName>
    <definedName name="lann_d">#REF!</definedName>
    <definedName name="lann_e">#REF!</definedName>
    <definedName name="lapr04">#REF!</definedName>
    <definedName name="lapr16">#REF!</definedName>
    <definedName name="Last">#REF!</definedName>
    <definedName name="Last_Lower">#REF!</definedName>
    <definedName name="Last_Row" localSheetId="3">IF('P64 PHEV LR'!Values_Entered,Header_Row+\J,Header_Row)</definedName>
    <definedName name="Last_Row">IF(Values_Entered,Header_Row+\J,Header_Row)</definedName>
    <definedName name="lastCell" localSheetId="3">#REF!</definedName>
    <definedName name="lastCell">#REF!</definedName>
    <definedName name="Launch">#REF!</definedName>
    <definedName name="LCDV">#REF!</definedName>
    <definedName name="LD">#REF!</definedName>
    <definedName name="LD3RT">#REF!</definedName>
    <definedName name="LD3SE">#REF!</definedName>
    <definedName name="LD3SXT">#REF!</definedName>
    <definedName name="LD5RT">#REF!</definedName>
    <definedName name="LD5SE">#REF!</definedName>
    <definedName name="LD5SXT">#REF!</definedName>
    <definedName name="LDETABDG">#REF!</definedName>
    <definedName name="LDETABDG2">#REF!</definedName>
    <definedName name="LDETABG1">#REF!</definedName>
    <definedName name="ldic12">#REF!</definedName>
    <definedName name="ldic24">#REF!</definedName>
    <definedName name="LDPCE">#REF!</definedName>
    <definedName name="LDPPT">#REF!</definedName>
    <definedName name="Lease_Cap_Cost_24">#REF!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EBARON">#REF!</definedName>
    <definedName name="LEGA" localSheetId="3" hidden="1">{#N/A,#N/A,FALSE,"FORM_TO1";#N/A,#N/A,FALSE,"TO1_A_BIS";#N/A,#N/A,FALSE,"TO1_A";#N/A,#N/A,FALSE,"TO1D";#N/A,#N/A,FALSE,"TO1B";#N/A,#N/A,FALSE,"ALL. 2";#N/A,#N/A,FALSE,"TO1E";#N/A,#N/A,FALSE,"TO1B2";#N/A,#N/A,FALSE,"TO1B1";#N/A,#N/A,FALSE,"TO1C"}</definedName>
    <definedName name="LEGA" hidden="1">{#N/A,#N/A,FALSE,"FORM_TO1";#N/A,#N/A,FALSE,"TO1_A_BIS";#N/A,#N/A,FALSE,"TO1_A";#N/A,#N/A,FALSE,"TO1D";#N/A,#N/A,FALSE,"TO1B";#N/A,#N/A,FALSE,"ALL. 2";#N/A,#N/A,FALSE,"TO1E";#N/A,#N/A,FALSE,"TO1B2";#N/A,#N/A,FALSE,"TO1B1";#N/A,#N/A,FALSE,"TO1C"}</definedName>
    <definedName name="lfeb02">#REF!</definedName>
    <definedName name="lfeb14" localSheetId="3">#REF!</definedName>
    <definedName name="lfeb14">#REF!</definedName>
    <definedName name="LG3RT" localSheetId="3">#REF!</definedName>
    <definedName name="LG3RT">#REF!</definedName>
    <definedName name="LG3SE">#REF!</definedName>
    <definedName name="LG3SXT">#REF!</definedName>
    <definedName name="LG5RT">#REF!</definedName>
    <definedName name="LG5SE">#REF!</definedName>
    <definedName name="LG5SXT">#REF!</definedName>
    <definedName name="lgen01">#REF!</definedName>
    <definedName name="lgen13">#REF!</definedName>
    <definedName name="lgiu06">#REF!</definedName>
    <definedName name="lgiu18">#REF!</definedName>
    <definedName name="LHD">#REF!</definedName>
    <definedName name="LI">#REF!</definedName>
    <definedName name="LIDIA" localSheetId="3" hidden="1">{"'OBT_6M_30_6'!$S$1:$AE$53"}</definedName>
    <definedName name="LIDIA" hidden="1">{"'OBT_6M_30_6'!$S$1:$AE$53"}</definedName>
    <definedName name="LIDIA2" localSheetId="3" hidden="1">{"'OBT_6M_30_6'!$S$1:$AE$53"}</definedName>
    <definedName name="LIDIA2" hidden="1">{"'OBT_6M_30_6'!$S$1:$AE$53"}</definedName>
    <definedName name="LIDIA3" localSheetId="3" hidden="1">{"'OBT_6M_30_6'!$S$1:$AE$53"}</definedName>
    <definedName name="LIDIA3" hidden="1">{"'OBT_6M_30_6'!$S$1:$AE$53"}</definedName>
    <definedName name="LIDIA4" localSheetId="3" hidden="1">{"'OBT_6M_30_6'!$S$1:$AE$53"}</definedName>
    <definedName name="LIDIA4" hidden="1">{"'OBT_6M_30_6'!$S$1:$AE$53"}</definedName>
    <definedName name="Ligne_detail">#REF!</definedName>
    <definedName name="Ligne_Taux_DRDS">#REF!</definedName>
    <definedName name="lili" localSheetId="3">#REF!</definedName>
    <definedName name="lili">#REF!</definedName>
    <definedName name="limcount" hidden="1">1</definedName>
    <definedName name="Lin_CE" localSheetId="3">#REF!</definedName>
    <definedName name="Lin_CE">#REF!</definedName>
    <definedName name="LINE1">#REF!</definedName>
    <definedName name="LINE2">#REF!</definedName>
    <definedName name="LIREECON">#REF!</definedName>
    <definedName name="LIREMIX">#REF!</definedName>
    <definedName name="LIREQ2">#REF!</definedName>
    <definedName name="LIRESTRA">#REF!</definedName>
    <definedName name="listaTipolCambi">#REF!</definedName>
    <definedName name="listaTipolMotori">#REF!</definedName>
    <definedName name="LISTDETA">#REF!</definedName>
    <definedName name="LISTDETA1">#REF!</definedName>
    <definedName name="LISTDETA2">#REF!</definedName>
    <definedName name="Liste">#REF!</definedName>
    <definedName name="Liste_CAS_IL">#REF!</definedName>
    <definedName name="Liste_Clef">#REF!</definedName>
    <definedName name="Liste_Direction">#REF!</definedName>
    <definedName name="Liste_Direction_Etendue">#REF!</definedName>
    <definedName name="Liste_Jalons">#REF!</definedName>
    <definedName name="Liste_JOBSHARE">#REF!</definedName>
    <definedName name="Liste_JOBSHARE_Etendue">#REF!</definedName>
    <definedName name="Liste_Matrices_Repart_DRD_DRDS">#REF!</definedName>
    <definedName name="Liste_Matrices_Repart_DRD_DRDS_Etendue">#REF!</definedName>
    <definedName name="LISTE_MODELES">#REF!</definedName>
    <definedName name="Liste_PAYSHARE_DL">#REF!</definedName>
    <definedName name="Liste_PAYSHARE_DL_Etendue">#REF!</definedName>
    <definedName name="Liste_PAYSHARE_PFS_PRD">#REF!</definedName>
    <definedName name="Liste_PAYSHARE_PFS_PRD_Etendue">#REF!</definedName>
    <definedName name="Liste_PAYSHARE_Proto">#REF!</definedName>
    <definedName name="Liste_PAYSHARE_Proto_Etendue">#REF!</definedName>
    <definedName name="Liste_Ref">#REF!</definedName>
    <definedName name="Liste_segment">#REF!</definedName>
    <definedName name="Liste_Site_Production">#REF!</definedName>
    <definedName name="Liste_Type_PFS">#REF!</definedName>
    <definedName name="Liste_V_ref">#REF!</definedName>
    <definedName name="Liste_ZG">#REF!</definedName>
    <definedName name="listeActeur">#REF!</definedName>
    <definedName name="ListeBV">#REF!</definedName>
    <definedName name="ListeDeveloppement">#REF!</definedName>
    <definedName name="ListeEisenhower">#REF!</definedName>
    <definedName name="ListeImpact">#REF!</definedName>
    <definedName name="ListeMoteur">#REF!</definedName>
    <definedName name="ListeNature">#REF!</definedName>
    <definedName name="ListeType">#REF!</definedName>
    <definedName name="ListMake">#REF!</definedName>
    <definedName name="LISTTAX">#REF!</definedName>
    <definedName name="LISTTAX1">#REF!</definedName>
    <definedName name="LISTTAX2">#REF!</definedName>
    <definedName name="LK" localSheetId="3">#REF!</definedName>
    <definedName name="LK">#REF!</definedName>
    <definedName name="LKLKLKL">#REF!</definedName>
    <definedName name="LLL">#REF!</definedName>
    <definedName name="llll">#REF!</definedName>
    <definedName name="lllllll" localSheetId="3" hidden="1">{"'OBT_6M_30_6'!$S$1:$AE$53"}</definedName>
    <definedName name="lllllll" hidden="1">{"'OBT_6M_30_6'!$S$1:$AE$53"}</definedName>
    <definedName name="LLLLLLLLLLLL">#REF!</definedName>
    <definedName name="llug07">#REF!</definedName>
    <definedName name="llug19">#REF!</definedName>
    <definedName name="lmag05">#REF!</definedName>
    <definedName name="lmag17">#REF!</definedName>
    <definedName name="lmar03">#REF!</definedName>
    <definedName name="lmar15">#REF!</definedName>
    <definedName name="LMbase">#REF!</definedName>
    <definedName name="lnov11">#REF!</definedName>
    <definedName name="lnov23">#REF!</definedName>
    <definedName name="LO" localSheetId="3">#REF!</definedName>
    <definedName name="LO">#REF!</definedName>
    <definedName name="Loan_Amount" localSheetId="3">#REF!</definedName>
    <definedName name="Loan_Amount">#REF!</definedName>
    <definedName name="Loan_Start">#REF!</definedName>
    <definedName name="Loan_Years">#REF!</definedName>
    <definedName name="Logo1" localSheetId="3">INDEX(#REF!,MATCH(#REF!,#REF!,0))</definedName>
    <definedName name="Logo1">INDEX(#REF!,MATCH(#REF!,#REF!,0))</definedName>
    <definedName name="Logo10" localSheetId="3">INDEX(#REF!,MATCH(#REF!,#REF!,0))</definedName>
    <definedName name="Logo10">INDEX(#REF!,MATCH(#REF!,#REF!,0))</definedName>
    <definedName name="Logo11" localSheetId="3">INDEX(#REF!,MATCH(#REF!,#REF!,0))</definedName>
    <definedName name="Logo11">INDEX(#REF!,MATCH(#REF!,#REF!,0))</definedName>
    <definedName name="Logo12" localSheetId="3">INDEX(#REF!,MATCH(#REF!,#REF!,0))</definedName>
    <definedName name="Logo12">INDEX(#REF!,MATCH(#REF!,#REF!,0))</definedName>
    <definedName name="Logo13" localSheetId="3">INDEX(#REF!,MATCH(#REF!,#REF!,0))</definedName>
    <definedName name="Logo13">INDEX(#REF!,MATCH(#REF!,#REF!,0))</definedName>
    <definedName name="Logo2" localSheetId="3">INDEX(#REF!,MATCH(#REF!,#REF!,0))</definedName>
    <definedName name="Logo2">INDEX(#REF!,MATCH(#REF!,#REF!,0))</definedName>
    <definedName name="Logo3" localSheetId="3">INDEX(#REF!,MATCH(#REF!,#REF!,0))</definedName>
    <definedName name="Logo3">INDEX(#REF!,MATCH(#REF!,#REF!,0))</definedName>
    <definedName name="Logo4" localSheetId="3">INDEX(#REF!,MATCH(#REF!,#REF!,0))</definedName>
    <definedName name="Logo4">INDEX(#REF!,MATCH(#REF!,#REF!,0))</definedName>
    <definedName name="Logo5" localSheetId="3">INDEX(#REF!,MATCH(#REF!,#REF!,0))</definedName>
    <definedName name="Logo5">INDEX(#REF!,MATCH(#REF!,#REF!,0))</definedName>
    <definedName name="Logo6" localSheetId="3">INDEX(#REF!,MATCH(#REF!,#REF!,0))</definedName>
    <definedName name="Logo6">INDEX(#REF!,MATCH(#REF!,#REF!,0))</definedName>
    <definedName name="Logo7" localSheetId="3">INDEX(#REF!,MATCH(#REF!,#REF!,0))</definedName>
    <definedName name="Logo7">INDEX(#REF!,MATCH(#REF!,#REF!,0))</definedName>
    <definedName name="Logo8" localSheetId="3">INDEX(#REF!,MATCH(#REF!,#REF!,0))</definedName>
    <definedName name="Logo8">INDEX(#REF!,MATCH(#REF!,#REF!,0))</definedName>
    <definedName name="Logo9" localSheetId="3">INDEX(#REF!,MATCH(#REF!,#REF!,0))</definedName>
    <definedName name="Logo9">INDEX(#REF!,MATCH(#REF!,#REF!,0))</definedName>
    <definedName name="loi" localSheetId="3">#REF!</definedName>
    <definedName name="loi">#REF!</definedName>
    <definedName name="look">#REF!</definedName>
    <definedName name="LookupCountry">OFFSET(#REF!,0,0,COUNTA(#REF!),1)</definedName>
    <definedName name="LookupFamily">OFFSET(#REF!,0,0,COUNTA(#REF!),1)</definedName>
    <definedName name="LookupMarket">OFFSET(#REF!,0,0,COUNTA(#REF!),1)</definedName>
    <definedName name="LookupModelYear">OFFSET(#REF!,0,0,COUNTA(#REF!),1)</definedName>
    <definedName name="LookupRetailRegion">OFFSET(#REF!,0,0,COUNTA(#REF!),1)</definedName>
    <definedName name="LookupSegment">OFFSET(#REF!,0,0,COUNTA(#REF!),1)</definedName>
    <definedName name="lott10" localSheetId="3">#REF!</definedName>
    <definedName name="lott10">#REF!</definedName>
    <definedName name="lott22" localSheetId="3">#REF!</definedName>
    <definedName name="lott22">#REF!</definedName>
    <definedName name="lp0" localSheetId="3">#REF!</definedName>
    <definedName name="lp0">#REF!</definedName>
    <definedName name="lpmdo0">#REF!</definedName>
    <definedName name="lpmdo1">#REF!</definedName>
    <definedName name="lpmdo10">#REF!</definedName>
    <definedName name="lpmdo11">#REF!</definedName>
    <definedName name="lpmdo12">#REF!</definedName>
    <definedName name="lpmdo13">#REF!</definedName>
    <definedName name="lpmdo14">#REF!</definedName>
    <definedName name="lpmdo15">#REF!</definedName>
    <definedName name="lpmdo16">#REF!</definedName>
    <definedName name="lpmdo17">#REF!</definedName>
    <definedName name="lpmdo18">#REF!</definedName>
    <definedName name="lpmdo19">#REF!</definedName>
    <definedName name="lpmdo2">#REF!</definedName>
    <definedName name="lpmdo21">#REF!</definedName>
    <definedName name="lpmdo22">#REF!</definedName>
    <definedName name="lpmdo23">#REF!</definedName>
    <definedName name="lpmdo24">#REF!</definedName>
    <definedName name="lpmdo3">#REF!</definedName>
    <definedName name="lpmdo4">#REF!</definedName>
    <definedName name="lpmdo5">#REF!</definedName>
    <definedName name="lpmdo6">#REF!</definedName>
    <definedName name="lpmdo7">#REF!</definedName>
    <definedName name="lpmdo9">#REF!</definedName>
    <definedName name="lpmdo95">#REF!</definedName>
    <definedName name="lprog0">#REF!</definedName>
    <definedName name="lprog01">#REF!</definedName>
    <definedName name="lprog02">#REF!</definedName>
    <definedName name="lprog03">#REF!</definedName>
    <definedName name="lprog04">#REF!</definedName>
    <definedName name="lprog05">#REF!</definedName>
    <definedName name="lprog06">#REF!</definedName>
    <definedName name="lprog07">#REF!</definedName>
    <definedName name="lprog09">#REF!</definedName>
    <definedName name="lprog10">#REF!</definedName>
    <definedName name="lprog11">#REF!</definedName>
    <definedName name="lprog12">#REF!</definedName>
    <definedName name="lprog13">#REF!</definedName>
    <definedName name="lprog14">#REF!</definedName>
    <definedName name="lprog15">#REF!</definedName>
    <definedName name="lprog16">#REF!</definedName>
    <definedName name="lprog17">#REF!</definedName>
    <definedName name="lprog18">#REF!</definedName>
    <definedName name="lprog19">#REF!</definedName>
    <definedName name="lprog21">#REF!</definedName>
    <definedName name="lprog22">#REF!</definedName>
    <definedName name="lprog23">#REF!</definedName>
    <definedName name="lprog24">#REF!</definedName>
    <definedName name="lset09">#REF!</definedName>
    <definedName name="lset21">#REF!</definedName>
    <definedName name="LST_CAT">#REF!</definedName>
    <definedName name="LST_CLEF">#REF!</definedName>
    <definedName name="LST_CLEF_LEV">#REF!</definedName>
    <definedName name="LST_DOM">#REF!</definedName>
    <definedName name="LST_Etat_Levier">#REF!</definedName>
    <definedName name="LST_ID_CAT">#REF!</definedName>
    <definedName name="LST_ID_CLEF">#REF!</definedName>
    <definedName name="LST_ID_DOM">#REF!</definedName>
    <definedName name="LST_ID_LEV">#REF!</definedName>
    <definedName name="LST_ID_N1">#REF!</definedName>
    <definedName name="LST_ID_N2">#REF!</definedName>
    <definedName name="LST_ID_N3">#REF!</definedName>
    <definedName name="LST_ID_Ressource">#REF!</definedName>
    <definedName name="LST_ID_SOD">#REF!</definedName>
    <definedName name="LST_ID_VREF">#REF!</definedName>
    <definedName name="LST_LEV">#REF!</definedName>
    <definedName name="LST_N1">#REF!</definedName>
    <definedName name="LST_N2">#REF!</definedName>
    <definedName name="LST_N3">#REF!</definedName>
    <definedName name="LST_Ressource">#REF!</definedName>
    <definedName name="LST_SOD">#REF!</definedName>
    <definedName name="LST_SOD_LEV">#REF!</definedName>
    <definedName name="LST_VREF">#REF!</definedName>
    <definedName name="LUCA">#REF!</definedName>
    <definedName name="LUFeXToEUR" hidden="1">#REF!</definedName>
    <definedName name="LUG">#REF!</definedName>
    <definedName name="lv0">#REF!</definedName>
    <definedName name="lvmdo0">#REF!</definedName>
    <definedName name="lvmdo1">#REF!</definedName>
    <definedName name="lvmdo10">#REF!</definedName>
    <definedName name="lvmdo11">#REF!</definedName>
    <definedName name="lvmdo12">#REF!</definedName>
    <definedName name="lvmdo13">#REF!</definedName>
    <definedName name="lvmdo14">#REF!</definedName>
    <definedName name="lvmdo15">#REF!</definedName>
    <definedName name="lvmdo16">#REF!</definedName>
    <definedName name="lvmdo17">#REF!</definedName>
    <definedName name="lvmdo18">#REF!</definedName>
    <definedName name="lvmdo19">#REF!</definedName>
    <definedName name="lvmdo2">#REF!</definedName>
    <definedName name="lvmdo21">#REF!</definedName>
    <definedName name="lvmdo22">#REF!</definedName>
    <definedName name="lvmdo23">#REF!</definedName>
    <definedName name="lvmdo24">#REF!</definedName>
    <definedName name="lvmdo3">#REF!</definedName>
    <definedName name="lvmdo4">#REF!</definedName>
    <definedName name="lvmdo5">#REF!</definedName>
    <definedName name="lvmdo6">#REF!</definedName>
    <definedName name="lvmdo7">#REF!</definedName>
    <definedName name="lvmdo9">#REF!</definedName>
    <definedName name="lvmdo95">#REF!</definedName>
    <definedName name="LWB_BASE">#REF!</definedName>
    <definedName name="LWB_TYP">#REF!</definedName>
    <definedName name="Ly">#N/A</definedName>
    <definedName name="LYBRA" localSheetId="3">#REF!</definedName>
    <definedName name="LYBRA">#REF!</definedName>
    <definedName name="LYBRA2001" localSheetId="3">#REF!</definedName>
    <definedName name="LYBRA2001">#REF!</definedName>
    <definedName name="LYBRA3" localSheetId="3">#REF!</definedName>
    <definedName name="LYBRA3">#REF!</definedName>
    <definedName name="LYW">#N/A</definedName>
    <definedName name="m" localSheetId="3" hidden="1">{"'ID(2)'!$E$1:$N$4"}</definedName>
    <definedName name="m" hidden="1">{"'ID(2)'!$E$1:$N$4"}</definedName>
    <definedName name="m_r0">#REF!</definedName>
    <definedName name="m_r1">#REF!</definedName>
    <definedName name="m_r2">#REF!</definedName>
    <definedName name="m_vg0">#REF!</definedName>
    <definedName name="m_vg1">#REF!</definedName>
    <definedName name="m_vg2">#REF!</definedName>
    <definedName name="m0a">#REF!</definedName>
    <definedName name="m0c">#REF!</definedName>
    <definedName name="m0re">#REF!</definedName>
    <definedName name="m95a">#REF!</definedName>
    <definedName name="m95c">#REF!</definedName>
    <definedName name="m95re">#REF!</definedName>
    <definedName name="m96a">#REF!</definedName>
    <definedName name="m96c">#REF!</definedName>
    <definedName name="m96re">#REF!</definedName>
    <definedName name="m97a">#REF!</definedName>
    <definedName name="m97c">#REF!</definedName>
    <definedName name="m97re">#REF!</definedName>
    <definedName name="MA">#REF!</definedName>
    <definedName name="MA_V2">#REF!</definedName>
    <definedName name="MA_V3">#REF!</definedName>
    <definedName name="MACRO">#REF!</definedName>
    <definedName name="Macro1">#N/A</definedName>
    <definedName name="Macro1.Macro1">#N/A</definedName>
    <definedName name="MACRO10" localSheetId="3">#REF!</definedName>
    <definedName name="MACRO10">#REF!</definedName>
    <definedName name="Macro2">#N/A</definedName>
    <definedName name="Macro3" localSheetId="3">#REF!</definedName>
    <definedName name="Macro3">#REF!</definedName>
    <definedName name="Macro4" localSheetId="3">#REF!</definedName>
    <definedName name="Macro4">#REF!</definedName>
    <definedName name="Macro6" localSheetId="3">#REF!</definedName>
    <definedName name="Macro6">#REF!</definedName>
    <definedName name="Macro7">#REF!</definedName>
    <definedName name="MACROS">#REF!</definedName>
    <definedName name="MAG">#REF!</definedName>
    <definedName name="Mail">#REF!</definedName>
    <definedName name="Mail_1">#REF!</definedName>
    <definedName name="Maintenanc" localSheetId="3" hidden="1">{"'ID(2)'!$E$1:$N$4"}</definedName>
    <definedName name="Maintenanc" hidden="1">{"'ID(2)'!$E$1:$N$4"}</definedName>
    <definedName name="MAJ">#REF!</definedName>
    <definedName name="Make" hidden="1">#REF!</definedName>
    <definedName name="mammolo">#REF!</definedName>
    <definedName name="managgsia" localSheetId="3" hidden="1">{"'OBT_6M_30_6'!$S$1:$AE$53"}</definedName>
    <definedName name="managgsia" hidden="1">{"'OBT_6M_30_6'!$S$1:$AE$53"}</definedName>
    <definedName name="mann_a">#REF!</definedName>
    <definedName name="mann_b">#REF!</definedName>
    <definedName name="mann_c">#REF!</definedName>
    <definedName name="mann_d">#REF!</definedName>
    <definedName name="mann_e">#REF!</definedName>
    <definedName name="ManutPrepe">#REF!</definedName>
    <definedName name="Map">#REF!</definedName>
    <definedName name="MAR" hidden="1">#REF!</definedName>
    <definedName name="MARCELO" localSheetId="3" hidden="1">{"'Volante'!$A$1:$O$18"}</definedName>
    <definedName name="MARCELO" hidden="1">{"'Volante'!$A$1:$O$18"}</definedName>
    <definedName name="march">#REF!</definedName>
    <definedName name="MARCHE">#REF!</definedName>
    <definedName name="MARCHEFA">#REF!</definedName>
    <definedName name="MAREA">#REF!</definedName>
    <definedName name="MAREA__BP">#REF!</definedName>
    <definedName name="Marea_sw">#REF!</definedName>
    <definedName name="Marea_week_end_MY98">#REF!</definedName>
    <definedName name="MAREA2001">#REF!</definedName>
    <definedName name="MAREA3">#REF!</definedName>
    <definedName name="MARGE">#REF!</definedName>
    <definedName name="marges">#REF!</definedName>
    <definedName name="margin">#REF!</definedName>
    <definedName name="market">#REF!</definedName>
    <definedName name="MarRet">#REF!</definedName>
    <definedName name="mars_08">#REF!</definedName>
    <definedName name="Mass">#REF!</definedName>
    <definedName name="Massbrk">#REF!</definedName>
    <definedName name="Massbrl">#REF!</definedName>
    <definedName name="MASSE_AGREMENT_FREIN" localSheetId="7">'CdC STLAM-HEV(EB2)'!$A$632</definedName>
    <definedName name="MASSE_AGREMENT_FREIN" localSheetId="3">#REF!</definedName>
    <definedName name="MASSE_AGREMENT_FREIN">#REF!</definedName>
    <definedName name="MASSE_ETRTO" localSheetId="7">'CdC STLAM-HEV(EB2)'!$A$604</definedName>
    <definedName name="MASSE_ETRTO" localSheetId="3">#REF!</definedName>
    <definedName name="MASSE_ETRTO">#REF!</definedName>
    <definedName name="Masse_GAS" localSheetId="7">'CdC STLAM-HEV(EB2)'!$A$650</definedName>
    <definedName name="Masse_GAS" localSheetId="3">#REF!</definedName>
    <definedName name="Masse_GAS">#REF!</definedName>
    <definedName name="Masse_maxi_théorique_de_la_remorque_avec_report_de_charge" localSheetId="7">'CdC STLAM-HEV(EB2)'!$A$610</definedName>
    <definedName name="Masse_maxi_théorique_de_la_remorque_avec_report_de_charge" localSheetId="3">#REF!</definedName>
    <definedName name="Masse_maxi_théorique_de_la_remorque_avec_report_de_charge">#REF!</definedName>
    <definedName name="MASSE_PERFO_CONSO" localSheetId="7">'CdC STLAM-HEV(EB2)'!$A$623</definedName>
    <definedName name="MASSE_PERFO_CONSO" localSheetId="3">#REF!</definedName>
    <definedName name="MASSE_PERFO_CONSO">#REF!</definedName>
    <definedName name="MASSE_PRESENTATION" localSheetId="7">'CdC STLAM-HEV(EB2)'!$A$635</definedName>
    <definedName name="MASSE_PRESENTATION" localSheetId="3">#REF!</definedName>
    <definedName name="MASSE_PRESENTATION">#REF!</definedName>
    <definedName name="MASSE_REFERENCE_POLLU_CONSO" localSheetId="7">'CdC STLAM-HEV(EB2)'!$A$626</definedName>
    <definedName name="MASSE_REFERENCE_POLLU_CONSO" localSheetId="3">#REF!</definedName>
    <definedName name="MASSE_REFERENCE_POLLU_CONSO">#REF!</definedName>
    <definedName name="MASSE_REFERENCE_POLLU_CONSO_WLTP" localSheetId="7">'CdC STLAM-HEV(EB2)'!$A$647</definedName>
    <definedName name="MASSE_REFERENCE_POLLU_CONSO_WLTP" localSheetId="3">#REF!</definedName>
    <definedName name="MASSE_REFERENCE_POLLU_CONSO_WLTP">#REF!</definedName>
    <definedName name="MASSE_REFERENCE_POLLUTION___CONSOMMATION_WLTP">#REF!</definedName>
    <definedName name="MASSE_STABILITE_FREINAGE" localSheetId="7">'CdC STLAM-HEV(EB2)'!$A$629</definedName>
    <definedName name="MASSE_STABILITE_FREINAGE" localSheetId="3">#REF!</definedName>
    <definedName name="MASSE_STABILITE_FREINAGE">#REF!</definedName>
    <definedName name="MASSES">#REF!</definedName>
    <definedName name="massesx3">#REF!</definedName>
    <definedName name="Master">#REF!</definedName>
    <definedName name="MAT_FIN">#REF!</definedName>
    <definedName name="matr">#REF!</definedName>
    <definedName name="Matr.">#REF!</definedName>
    <definedName name="MATRIC">#REF!</definedName>
    <definedName name="Matrice_Ecoulement_Multi_AMC">#REF!</definedName>
    <definedName name="MAV" localSheetId="7">'CdC STLAM-HEV(EB2)'!$A$572</definedName>
    <definedName name="MAV" localSheetId="3">#REF!</definedName>
    <definedName name="MAV">#REF!</definedName>
    <definedName name="MAV_avec_OPTIONS" localSheetId="7">'CdC STLAM-HEV(EB2)'!$A$620</definedName>
    <definedName name="MAV_avec_OPTIONS" localSheetId="3">#REF!</definedName>
    <definedName name="MAV_avec_OPTIONS">#REF!</definedName>
    <definedName name="MAXPAGENUMBER_DAO_1" hidden="1">1</definedName>
    <definedName name="MAXPAGENUMBER_DAO_2" hidden="1">1</definedName>
    <definedName name="MAXPAGENUMBER_DAO_3" hidden="1">1</definedName>
    <definedName name="MAXPAGENUMBER_DAO_4" hidden="1">1</definedName>
    <definedName name="MAXPAGENUMBER_DAO_5" hidden="1">1</definedName>
    <definedName name="MAXPAGENUMBER_DAO_6" hidden="1">1</definedName>
    <definedName name="MAXPAGENUMBER_DAO_7" hidden="1">2</definedName>
    <definedName name="MAY" localSheetId="3">#REF!</definedName>
    <definedName name="MAY">#REF!</definedName>
    <definedName name="MayRet">#REF!</definedName>
    <definedName name="MBA">#REF!</definedName>
    <definedName name="MBP">#REF!</definedName>
    <definedName name="MCP">#REF!</definedName>
    <definedName name="MD">#REF!</definedName>
    <definedName name="MeasureList" localSheetId="3">OFFSET(#REF!,0,0,COUNTA(#REF!),1)</definedName>
    <definedName name="MeasureList">OFFSET(#REF!,0,0,COUNTA(#REF!),1)</definedName>
    <definedName name="MED" localSheetId="3">#REF!</definedName>
    <definedName name="MED">#REF!</definedName>
    <definedName name="MEDCV" localSheetId="3">#REF!</definedName>
    <definedName name="MEDCV">#REF!</definedName>
    <definedName name="MEDPUNT" localSheetId="3">#REF!</definedName>
    <definedName name="MEDPUNT">#REF!</definedName>
    <definedName name="Mengen_1999">#REF!</definedName>
    <definedName name="MENSIL10">#REF!</definedName>
    <definedName name="MENSILE1">#REF!</definedName>
    <definedName name="MENSILE10">#REF!</definedName>
    <definedName name="MENSILE11">#REF!</definedName>
    <definedName name="MENSILE2">#REF!</definedName>
    <definedName name="MENSILE3">#REF!</definedName>
    <definedName name="MENSILE4">#REF!</definedName>
    <definedName name="MENSILE5">#REF!</definedName>
    <definedName name="MENSILE6">#REF!</definedName>
    <definedName name="MENSILE7">#REF!</definedName>
    <definedName name="MENSILE8">#REF!</definedName>
    <definedName name="MENSILE9">#REF!</definedName>
    <definedName name="MENSILIZZ">#REF!</definedName>
    <definedName name="MENU">#REF!</definedName>
    <definedName name="MER" localSheetId="3" hidden="1">{#N/A,#N/A,FALSE,"Contr. Margin"}</definedName>
    <definedName name="MER" hidden="1">{#N/A,#N/A,FALSE,"Contr. Margin"}</definedName>
    <definedName name="MERCATO">#REF!</definedName>
    <definedName name="Mercato_Belgio" localSheetId="3">#REF!</definedName>
    <definedName name="Mercato_Belgio">#REF!</definedName>
    <definedName name="Mercato_Francia" localSheetId="3">#REF!</definedName>
    <definedName name="Mercato_Francia">#REF!</definedName>
    <definedName name="Mercato_G.B.">#REF!</definedName>
    <definedName name="Mercato_Germania">#REF!</definedName>
    <definedName name="Mercato_Italia">#REF!</definedName>
    <definedName name="Mercato_Olanda">#REF!</definedName>
    <definedName name="Mercato_Spagna">#REF!</definedName>
    <definedName name="Mercato_Svizzera">#REF!</definedName>
    <definedName name="merde"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merde"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MERIVA" localSheetId="3" hidden="1">{"'OBT_6M_30_6'!$S$1:$AE$53"}</definedName>
    <definedName name="MERIVA" hidden="1">{"'OBT_6M_30_6'!$S$1:$AE$53"}</definedName>
    <definedName name="MESE">#REF!</definedName>
    <definedName name="mesefine">#REF!</definedName>
    <definedName name="Mesi">#REF!</definedName>
    <definedName name="Messico">#N/A</definedName>
    <definedName name="metier">#REF!</definedName>
    <definedName name="Metiers">#REF!</definedName>
    <definedName name="Mex_Road">#REF!</definedName>
    <definedName name="Mexico092">#REF!</definedName>
    <definedName name="MF__24">#REF!</definedName>
    <definedName name="MF__36">#REF!</definedName>
    <definedName name="mfg_trans_price_average">#REF!</definedName>
    <definedName name="Mfg_Trans_Price_Lease">#REF!</definedName>
    <definedName name="Mfg_Trans_Price_Retail">#REF!</definedName>
    <definedName name="MfgGrp_Road">#REF!</definedName>
    <definedName name="MgmtSum">#REF!</definedName>
    <definedName name="MH">#REF!</definedName>
    <definedName name="mi" localSheetId="3" hidden="1">{"CORSA",#N/A,FALSE,"RESUMO FINAL";"KADETT",#N/A,FALSE,"RESUMO FINAL";"VECTRA",#N/A,FALSE,"RESUMO FINAL";"OMEGA",#N/A,FALSE,"RESUMO FINAL";"S_10",#N/A,FALSE,"RESUMO FINAL";"BLAZER",#N/A,FALSE,"RESUMO FINAL"}</definedName>
    <definedName name="mi" hidden="1">{"CORSA",#N/A,FALSE,"RESUMO FINAL";"KADETT",#N/A,FALSE,"RESUMO FINAL";"VECTRA",#N/A,FALSE,"RESUMO FINAL";"OMEGA",#N/A,FALSE,"RESUMO FINAL";"S_10",#N/A,FALSE,"RESUMO FINAL";"BLAZER",#N/A,FALSE,"RESUMO FINAL"}</definedName>
    <definedName name="MiFo">#REF!</definedName>
    <definedName name="mii_foglio">#REF!</definedName>
    <definedName name="mike" hidden="1">#N/A</definedName>
    <definedName name="Mileage" localSheetId="3">#REF!</definedName>
    <definedName name="Mileage">#REF!</definedName>
    <definedName name="mim" localSheetId="3" hidden="1">{"CORSA",#N/A,FALSE,"RESUMO FINAL";"KADETT",#N/A,FALSE,"RESUMO FINAL";"VECTRA",#N/A,FALSE,"RESUMO FINAL";"OMEGA",#N/A,FALSE,"RESUMO FINAL";"S_10",#N/A,FALSE,"RESUMO FINAL";"BLAZER",#N/A,FALSE,"RESUMO FINAL"}</definedName>
    <definedName name="mim" hidden="1">{"CORSA",#N/A,FALSE,"RESUMO FINAL";"KADETT",#N/A,FALSE,"RESUMO FINAL";"VECTRA",#N/A,FALSE,"RESUMO FINAL";"OMEGA",#N/A,FALSE,"RESUMO FINAL";"S_10",#N/A,FALSE,"RESUMO FINAL";"BLAZER",#N/A,FALSE,"RESUMO FINAL"}</definedName>
    <definedName name="Minimum">#REF!</definedName>
    <definedName name="Minus" localSheetId="3">#REF!</definedName>
    <definedName name="Minus">#REF!</definedName>
    <definedName name="mio" localSheetId="3">#REF!</definedName>
    <definedName name="mio">#REF!</definedName>
    <definedName name="mio_foglio">#REF!</definedName>
    <definedName name="mio_foglio_1x10">#REF!</definedName>
    <definedName name="mio_foglio_2x100">#REF!</definedName>
    <definedName name="mio_foglio_2x200">#REF!</definedName>
    <definedName name="mio_foglio_2x50">#REF!</definedName>
    <definedName name="MIO_FOGLIO2">#REF!</definedName>
    <definedName name="miofoglio">#REF!</definedName>
    <definedName name="miofoglio_1x10">#REF!</definedName>
    <definedName name="MIPP">#REF!</definedName>
    <definedName name="MIRRIV1">#REF!</definedName>
    <definedName name="MIRRIV2">#REF!</definedName>
    <definedName name="MIT_01">#REF!</definedName>
    <definedName name="MIT_02">#REF!</definedName>
    <definedName name="MIT_03">#REF!</definedName>
    <definedName name="MIT_04">#REF!</definedName>
    <definedName name="MIT_05">#REF!</definedName>
    <definedName name="MIT_06">#REF!</definedName>
    <definedName name="MIT_07">#REF!</definedName>
    <definedName name="MIT_09">#REF!</definedName>
    <definedName name="MIT_10">#REF!</definedName>
    <definedName name="MIT_11">#REF!</definedName>
    <definedName name="MIT_12">#REF!</definedName>
    <definedName name="MITTEA">#REF!</definedName>
    <definedName name="MIX">#REF!</definedName>
    <definedName name="MixPerc">#REF!</definedName>
    <definedName name="MixQta">#REF!</definedName>
    <definedName name="MixResult" localSheetId="3">OFFSET(#REF!,0,0,COUNTA(#REF!)+2,COUNTA(#REF!)+2)</definedName>
    <definedName name="MixResult">OFFSET(#REF!,0,0,COUNTA(#REF!)+2,COUNTA(#REF!)+2)</definedName>
    <definedName name="mixRetail_can" localSheetId="3">#REF!</definedName>
    <definedName name="mixRetail_can">#REF!</definedName>
    <definedName name="mixRetail_pyb" localSheetId="3">#REF!</definedName>
    <definedName name="mixRetail_pyb">#REF!</definedName>
    <definedName name="mixRipi_can" localSheetId="3">#REF!</definedName>
    <definedName name="mixRipi_can">#REF!</definedName>
    <definedName name="mixRipi_pyb">#REF!</definedName>
    <definedName name="mkt_trans_price_average">#REF!</definedName>
    <definedName name="Mkt_Trans_Price_Lease">#REF!</definedName>
    <definedName name="Mkt_Trans_Price_Retail">#REF!</definedName>
    <definedName name="ml">#REF!</definedName>
    <definedName name="MLMENS">#REF!</definedName>
    <definedName name="MM">#REF!</definedName>
    <definedName name="mmm">#N/A</definedName>
    <definedName name="mmmm" localSheetId="3" hidden="1">{"'OBT_6M_30_6'!$S$1:$AE$53"}</definedName>
    <definedName name="mmmm" hidden="1">{"'OBT_6M_30_6'!$S$1:$AE$53"}</definedName>
    <definedName name="MMR" localSheetId="7">'CdC STLAM-HEV(EB2)'!$A$609</definedName>
    <definedName name="MMR" localSheetId="3">#REF!</definedName>
    <definedName name="MMR">#REF!</definedName>
    <definedName name="mn" localSheetId="3" hidden="1">{#N/A,#N/A,TRUE,"SCR-LA 2001";#N/A,#N/A,TRUE,"2001 TOTAL";#N/A,#N/A,TRUE,"2001 Puerto Rico";#N/A,#N/A,TRUE,"2001 Argentina";#N/A,#N/A,TRUE,"2001 Brazil";#N/A,#N/A,TRUE,"2001 Venezuela";#N/A,#N/A,TRUE,"2001 Chile";#N/A,#N/A,TRUE,"2001 Other Latin America"}</definedName>
    <definedName name="mn" hidden="1">{#N/A,#N/A,TRUE,"SCR-LA 2001";#N/A,#N/A,TRUE,"2001 TOTAL";#N/A,#N/A,TRUE,"2001 Puerto Rico";#N/A,#N/A,TRUE,"2001 Argentina";#N/A,#N/A,TRUE,"2001 Brazil";#N/A,#N/A,TRUE,"2001 Venezuela";#N/A,#N/A,TRUE,"2001 Chile";#N/A,#N/A,TRUE,"2001 Other Latin America"}</definedName>
    <definedName name="Mnsa">#REF!</definedName>
    <definedName name="Mnsp" localSheetId="3">#REF!</definedName>
    <definedName name="Mnsp">#REF!</definedName>
    <definedName name="Mo" localSheetId="3">#REF!</definedName>
    <definedName name="Mo">#REF!</definedName>
    <definedName name="MO_1">#REF!</definedName>
    <definedName name="MO_2">#REF!</definedName>
    <definedName name="MO_2005">#REF!</definedName>
    <definedName name="MOD">#REF!</definedName>
    <definedName name="MODEL">#REF!</definedName>
    <definedName name="model_year">#REF!</definedName>
    <definedName name="Model_Year_Model_Sales">#REF!</definedName>
    <definedName name="model_year_sales">#REF!</definedName>
    <definedName name="Modèles">#REF!</definedName>
    <definedName name="ModelInfo" localSheetId="3">OFFSET(#REF!,0,0,COUNTA(#REF!),5)</definedName>
    <definedName name="ModelInfo">OFFSET(#REF!,0,0,COUNTA(#REF!),5)</definedName>
    <definedName name="Modellazione" localSheetId="3">#REF!</definedName>
    <definedName name="Modellazione">#REF!</definedName>
    <definedName name="MODELLO" localSheetId="3">#REF!</definedName>
    <definedName name="MODELLO">#REF!</definedName>
    <definedName name="ModelLowerCPOS" localSheetId="3">OFFSET(#REF!,0,0,2,COUNTA(#REF!))</definedName>
    <definedName name="ModelLowerCPOS">OFFSET(#REF!,0,0,2,COUNTA(#REF!))</definedName>
    <definedName name="modelo" localSheetId="3">#REF!</definedName>
    <definedName name="modelo">#REF!</definedName>
    <definedName name="ModelsCPOS" localSheetId="3">OFFSET(#REF!,0,0,COUNTA(#REF!)+2,COUNTA(#REF!))</definedName>
    <definedName name="ModelsCPOS">OFFSET(#REF!,0,0,COUNTA(#REF!)+2,COUNTA(#REF!))</definedName>
    <definedName name="MODERN" localSheetId="3">#REF!</definedName>
    <definedName name="MODERN">#REF!</definedName>
    <definedName name="MODF" localSheetId="3">#REF!</definedName>
    <definedName name="MODF">#REF!</definedName>
    <definedName name="MODIF" localSheetId="3">#REF!</definedName>
    <definedName name="MODIF">#REF!</definedName>
    <definedName name="MODNUM">#REF!</definedName>
    <definedName name="MODO">#REF!</definedName>
    <definedName name="MODULO">#REF!</definedName>
    <definedName name="MODULOA">#REF!</definedName>
    <definedName name="MODV">#REF!</definedName>
    <definedName name="Mois_debut_phase_2">#REF!</definedName>
    <definedName name="Mois_fin_phase_2">#REF!</definedName>
    <definedName name="MOLI">#REF!</definedName>
    <definedName name="Money_Factor_Support">#REF!</definedName>
    <definedName name="monia">#REF!</definedName>
    <definedName name="monica" localSheetId="3" hidden="1">{"'OBT_6M_30_6'!$S$1:$AE$53"}</definedName>
    <definedName name="monica" hidden="1">{"'OBT_6M_30_6'!$S$1:$AE$53"}</definedName>
    <definedName name="monospaces">#REF!</definedName>
    <definedName name="montage">#REF!</definedName>
    <definedName name="month1">#REF!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os">#REF!</definedName>
    <definedName name="mos_can">#REF!</definedName>
    <definedName name="mos_pyb">#REF!</definedName>
    <definedName name="MostraConcorrenti">#REF!</definedName>
    <definedName name="MostraVisuale">#REF!</definedName>
    <definedName name="Mot">#REF!</definedName>
    <definedName name="Moteur">OFFSET(#REF!,,,,COUNTIF(#REF!,"&lt;&gt;0"))</definedName>
    <definedName name="MoteurPROJ">OFFSET(#REF!,,,,COUNTIF(#REF!,"&lt;&gt;0"))</definedName>
    <definedName name="Moteurs">#REF!</definedName>
    <definedName name="MoteursEssence62">#REF!</definedName>
    <definedName name="motor_128v">#REF!</definedName>
    <definedName name="motor_13mtj70">#REF!</definedName>
    <definedName name="motor_13mtj90">#REF!</definedName>
    <definedName name="motor_148v">#REF!</definedName>
    <definedName name="motor_19mtj120">#REF!</definedName>
    <definedName name="motor_19mtjSport">#REF!</definedName>
    <definedName name="motor13_70">#REF!</definedName>
    <definedName name="motor13_90">#REF!</definedName>
    <definedName name="motor14_75">#REF!</definedName>
    <definedName name="motor14_95">#REF!</definedName>
    <definedName name="MOTPREA8">#REF!</definedName>
    <definedName name="mountaineer">#REF!</definedName>
    <definedName name="mp">#REF!</definedName>
    <definedName name="MPOI">#REF!</definedName>
    <definedName name="MPP">#REF!</definedName>
    <definedName name="MRA" localSheetId="7">'CdC STLAM-HEV(EB2)'!$A$614</definedName>
    <definedName name="MRA" localSheetId="3">#REF!</definedName>
    <definedName name="MRA">#REF!</definedName>
    <definedName name="MREF_VP" localSheetId="7">'CdC STLAM-HEV(EB2)'!$A$575</definedName>
    <definedName name="MREF_VP" localSheetId="3">#REF!</definedName>
    <definedName name="MREF_VP">#REF!</definedName>
    <definedName name="MS">#REF!</definedName>
    <definedName name="MSRP">#REF!</definedName>
    <definedName name="MSRP95">#REF!</definedName>
    <definedName name="MSRP96">#REF!</definedName>
    <definedName name="MT_188">#REF!</definedName>
    <definedName name="MTAC__AVEC_ATTELAGE" localSheetId="7">'CdC STLAM-HEV(EB2)'!$A$821</definedName>
    <definedName name="MTAC__AVEC_ATTELAGE" localSheetId="3">#REF!</definedName>
    <definedName name="MTAC__AVEC_ATTELAGE">#REF!</definedName>
    <definedName name="MTAC_avec_attelage_et_CVA" localSheetId="7">'CdC STLAM-HEV(EB2)'!$A$616</definedName>
    <definedName name="MTAC_avec_attelage_et_CVA" localSheetId="3">#REF!</definedName>
    <definedName name="MTAC_avec_attelage_et_CVA">#REF!</definedName>
    <definedName name="MTAC_plus_10_pourcent" localSheetId="7">'CdC STLAM-HEV(EB2)'!$A$641</definedName>
    <definedName name="MTAC_plus_10_pourcent" localSheetId="3">#REF!</definedName>
    <definedName name="MTAC_plus_10_pourcent">#REF!</definedName>
    <definedName name="MTAC_VP" localSheetId="7">'CdC STLAM-HEV(EB2)'!$A$592</definedName>
    <definedName name="MTAC_VP" localSheetId="3">#REF!</definedName>
    <definedName name="MTAC_VP">#REF!</definedName>
    <definedName name="MTC" localSheetId="7">'CdC STLAM-HEV(EB2)'!$A$588</definedName>
    <definedName name="MTC" localSheetId="3">#REF!</definedName>
    <definedName name="MTC">#REF!</definedName>
    <definedName name="MTD">#REF!</definedName>
    <definedName name="MTM">#REF!</definedName>
    <definedName name="MTRA" localSheetId="7">'CdC STLAM-HEV(EB2)'!$A$615</definedName>
    <definedName name="MTRA" localSheetId="3">#REF!</definedName>
    <definedName name="MTRA">#REF!</definedName>
    <definedName name="MTRS_SALES">#REF!</definedName>
    <definedName name="MTRSEVEL">#REF!</definedName>
    <definedName name="MTTT1">#REF!</definedName>
    <definedName name="MTX20L">#REF!</definedName>
    <definedName name="MTX24L">#REF!</definedName>
    <definedName name="mu">#REF!</definedName>
    <definedName name="multijet">#REF!</definedName>
    <definedName name="multijet100">#REF!</definedName>
    <definedName name="MULTIPLA">#REF!</definedName>
    <definedName name="Multipla_bi_power">#REF!</definedName>
    <definedName name="MULTIPLA2001">#REF!</definedName>
    <definedName name="MULTIPLA3">#REF!</definedName>
    <definedName name="MY">#REF!</definedName>
    <definedName name="MY00_iSD_Volume">#REF!</definedName>
    <definedName name="MyRange000030">#REF!</definedName>
    <definedName name="MyRange000064">#REF!</definedName>
    <definedName name="MyRange000076">#REF!</definedName>
    <definedName name="MyRange1500031">#REF!</definedName>
    <definedName name="MyRange1500065">#REF!</definedName>
    <definedName name="MyRange1500099">#REF!</definedName>
    <definedName name="MyRange1500133">#REF!</definedName>
    <definedName name="MyRange1500167">#REF!</definedName>
    <definedName name="MyRange1500201">#REF!</definedName>
    <definedName name="MyRange1500235">#REF!</definedName>
    <definedName name="MyRange1500269">#REF!</definedName>
    <definedName name="MyRange1500303">#REF!</definedName>
    <definedName name="MyRange1500337">#REF!</definedName>
    <definedName name="MyRange1500371">#REF!</definedName>
    <definedName name="MyRange1500405">#REF!</definedName>
    <definedName name="MyRange1500439">#REF!</definedName>
    <definedName name="MyRange1500473">#REF!</definedName>
    <definedName name="MyRange1500507">#REF!</definedName>
    <definedName name="MyRange1500541">#REF!</definedName>
    <definedName name="MyRange1500571">#REF!</definedName>
    <definedName name="MyRange900029">#REF!</definedName>
    <definedName name="MyRange900065">#REF!</definedName>
    <definedName name="MyRange900101">#REF!</definedName>
    <definedName name="MyRange900137">#REF!</definedName>
    <definedName name="MyRange900173">#REF!</definedName>
    <definedName name="MyRange900209">#REF!</definedName>
    <definedName name="MyRange900245">#REF!</definedName>
    <definedName name="MyRange900281">#REF!</definedName>
    <definedName name="MyRange900317">#REF!</definedName>
    <definedName name="MyRange900353">#REF!</definedName>
    <definedName name="MyRange900389">#REF!</definedName>
    <definedName name="MyRange900425">#REF!</definedName>
    <definedName name="MyRange900461">#REF!</definedName>
    <definedName name="MyRange900497">#REF!</definedName>
    <definedName name="MyRange900515">#REF!</definedName>
    <definedName name="N">#REF!</definedName>
    <definedName name="n_3">#REF!</definedName>
    <definedName name="n_4">#REF!</definedName>
    <definedName name="n_5">#REF!</definedName>
    <definedName name="n_6">#REF!</definedName>
    <definedName name="n_7">#REF!</definedName>
    <definedName name="NA">#REF!</definedName>
    <definedName name="Naa">#REF!</definedName>
    <definedName name="Naaf">#REF!</definedName>
    <definedName name="NAbase">#REF!</definedName>
    <definedName name="NAMECURRENTFC">#REF!</definedName>
    <definedName name="namepersonne">#REF!</definedName>
    <definedName name="NAMEPRIORFC">#REF!</definedName>
    <definedName name="NAMEWALK">#REF!</definedName>
    <definedName name="Nap">#REF!</definedName>
    <definedName name="Napf">#REF!</definedName>
    <definedName name="napo1" localSheetId="3" hidden="1">{#N/A,#N/A,FALSE,"CKD Price Build Up"}</definedName>
    <definedName name="napo1" hidden="1">{#N/A,#N/A,FALSE,"CKD Price Build Up"}</definedName>
    <definedName name="napo11"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napo11"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napo16" localSheetId="3" hidden="1">{"tre_stringhe",#N/A,FALSE,"TOT_VET_00";"tre_stringhe",#N/A,FALSE,"TOT_VET_FIAT";"tre_stringhe",#N/A,FALSE,"SEICENTO";"tre_stringhe",#N/A,FALSE,"SEIC+VAN";"tre_stringhe",#N/A,FALSE,"PANDA";"tre_stringhe",#N/A,FALSE,"PANDA+VAN";"tre_stringhe",#N/A,FALSE,"PUNTO";"tre_stringhe",#N/A,FALSE,"188";"tre_stringhe",#N/A,FALSE,"188_BN+VAN";"tre_stringhe",#N/A,FALSE,"PALIO-2V";"tre_stringhe",#N/A,FALSE,"BRAVO_A";"tre_stringhe",#N/A,FALSE,"PALIOWE";"tre_stringhe",#N/A,FALSE,"TIPO2";"tre_stringhe",#N/A,FALSE,"MAREA";"tre_stringhe",#N/A,FALSE,"MAREA+MAR";"tre_stringhe",#N/A,FALSE,"COUPE";"tre_stringhe",#N/A,FALSE,"BARCHETTA";"tre_stringhe",#N/A,FALSE,"MULTIPLA";"tre_stringhe",#N/A,FALSE,"ULYSSE";"tre_stringhe",#N/A,FALSE,"NUO_ULY";"tre_stringhe",#N/A,FALSE,"ULY TOT";"tre_stringhe",#N/A,FALSE,"DOBLO_TOT";"tre_stringhe",#N/A,FALSE,"DOBLO_PERS"}</definedName>
    <definedName name="napo16" hidden="1">{"tre_stringhe",#N/A,FALSE,"TOT_VET_00";"tre_stringhe",#N/A,FALSE,"TOT_VET_FIAT";"tre_stringhe",#N/A,FALSE,"SEICENTO";"tre_stringhe",#N/A,FALSE,"SEIC+VAN";"tre_stringhe",#N/A,FALSE,"PANDA";"tre_stringhe",#N/A,FALSE,"PANDA+VAN";"tre_stringhe",#N/A,FALSE,"PUNTO";"tre_stringhe",#N/A,FALSE,"188";"tre_stringhe",#N/A,FALSE,"188_BN+VAN";"tre_stringhe",#N/A,FALSE,"PALIO-2V";"tre_stringhe",#N/A,FALSE,"BRAVO_A";"tre_stringhe",#N/A,FALSE,"PALIOWE";"tre_stringhe",#N/A,FALSE,"TIPO2";"tre_stringhe",#N/A,FALSE,"MAREA";"tre_stringhe",#N/A,FALSE,"MAREA+MAR";"tre_stringhe",#N/A,FALSE,"COUPE";"tre_stringhe",#N/A,FALSE,"BARCHETTA";"tre_stringhe",#N/A,FALSE,"MULTIPLA";"tre_stringhe",#N/A,FALSE,"ULYSSE";"tre_stringhe",#N/A,FALSE,"NUO_ULY";"tre_stringhe",#N/A,FALSE,"ULY TOT";"tre_stringhe",#N/A,FALSE,"DOBLO_TOT";"tre_stringhe",#N/A,FALSE,"DOBLO_PERS"}</definedName>
    <definedName name="napo3"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napo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napo4" localSheetId="3" hidden="1">{"'OBT_6M_30_6'!$S$1:$AE$53"}</definedName>
    <definedName name="napo4" hidden="1">{"'OBT_6M_30_6'!$S$1:$AE$53"}</definedName>
    <definedName name="napo5" localSheetId="3" hidden="1">{#N/A,#N/A,FALSE,"Japan";#N/A,#N/A,FALSE,"Taiwan";#N/A,#N/A,FALSE,"Thailand";#N/A,#N/A,FALSE,"Australia"}</definedName>
    <definedName name="napo5" hidden="1">{#N/A,#N/A,FALSE,"Japan";#N/A,#N/A,FALSE,"Taiwan";#N/A,#N/A,FALSE,"Thailand";#N/A,#N/A,FALSE,"Australia"}</definedName>
    <definedName name="napo6" localSheetId="3" hidden="1">{#N/A,#N/A,FALSE,"CKD Price Build Up"}</definedName>
    <definedName name="napo6" hidden="1">{#N/A,#N/A,FALSE,"CKD Price Build Up"}</definedName>
    <definedName name="napo7" localSheetId="3" hidden="1">{#N/A,#N/A,FALSE,"Contr. Margin"}</definedName>
    <definedName name="napo7" hidden="1">{#N/A,#N/A,FALSE,"Contr. Margin"}</definedName>
    <definedName name="napo8" localSheetId="3"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napo8"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napo9" localSheetId="3"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napo9"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NascondiConcorrenti">#REF!</definedName>
    <definedName name="NascondiVisuale" localSheetId="3">#REF!</definedName>
    <definedName name="NascondiVisuale">#REF!</definedName>
    <definedName name="nb" localSheetId="3" hidden="1">{"'ID(2)'!$E$1:$N$4"}</definedName>
    <definedName name="nb" hidden="1">{"'ID(2)'!$E$1:$N$4"}</definedName>
    <definedName name="NB_heure">#REF!</definedName>
    <definedName name="Nb_jour">#REF!</definedName>
    <definedName name="Nb_jours">#REF!</definedName>
    <definedName name="NB_SEM_MOYEN">#REF!</definedName>
    <definedName name="Nbéq_jour">#REF!</definedName>
    <definedName name="NBVN">#REF!</definedName>
    <definedName name="NC">#REF!</definedName>
    <definedName name="NCOL">#REF!</definedName>
    <definedName name="ND">#REF!</definedName>
    <definedName name="NE">#REF!</definedName>
    <definedName name="nec">#REF!</definedName>
    <definedName name="negSheet">#REF!</definedName>
    <definedName name="NenSRU">#REF!</definedName>
    <definedName name="NEON_HIGHLINE___4_DOOR">#REF!</definedName>
    <definedName name="NEON_HIGHLINE___4_DOOR__G__PACKAGE">#REF!</definedName>
    <definedName name="Netherlands">#REF!</definedName>
    <definedName name="NETHERLDS">#REF!</definedName>
    <definedName name="NetRev_01_curr">#REF!</definedName>
    <definedName name="NetRev_01_prior">#REF!</definedName>
    <definedName name="NetRev_02_Bud">#REF!</definedName>
    <definedName name="NetRev_02_curr">#REF!</definedName>
    <definedName name="NetRev_02_Prior">#REF!</definedName>
    <definedName name="neu">#N/A</definedName>
    <definedName name="NEXT" localSheetId="3">#REF!</definedName>
    <definedName name="NEXT">#REF!</definedName>
    <definedName name="NEXTAVYR" localSheetId="3">#REF!</definedName>
    <definedName name="NEXTAVYR">#REF!</definedName>
    <definedName name="NextKey1">#REF!</definedName>
    <definedName name="nhihihih" localSheetId="3" hidden="1">{#N/A,#N/A,FALSE,"Cover";#N/A,#N/A,FALSE,"Profits";#N/A,#N/A,FALSE,"ABS";#N/A,#N/A,FALSE,"TFLE Detail";#N/A,#N/A,FALSE,"TFLE Walk";#N/A,#N/A,FALSE,"Variable Cost";#N/A,#N/A,FALSE,"V.C. Walk"}</definedName>
    <definedName name="nhihihih" hidden="1">{#N/A,#N/A,FALSE,"Cover";#N/A,#N/A,FALSE,"Profits";#N/A,#N/A,FALSE,"ABS";#N/A,#N/A,FALSE,"TFLE Detail";#N/A,#N/A,FALSE,"TFLE Walk";#N/A,#N/A,FALSE,"Variable Cost";#N/A,#N/A,FALSE,"V.C. Walk"}</definedName>
    <definedName name="NISSAN_Money_Factor24">#REF!</definedName>
    <definedName name="NISSAN_Money_Factor36" localSheetId="3">#REF!</definedName>
    <definedName name="NISSAN_Money_Factor36">#REF!</definedName>
    <definedName name="NIVréf">#REF!</definedName>
    <definedName name="NK">#REF!</definedName>
    <definedName name="nl">#REF!</definedName>
    <definedName name="NLGeXToEUR" hidden="1">#REF!</definedName>
    <definedName name="nmc_altima_1">#REF!</definedName>
    <definedName name="nmc_HF_NMM_1">#REF!</definedName>
    <definedName name="nmc_HF_NMX_1">#REF!</definedName>
    <definedName name="nmc_quest_1">#REF!</definedName>
    <definedName name="nmc_QV_1">#REF!</definedName>
    <definedName name="nmc_QW_1">#REF!</definedName>
    <definedName name="nmc_Trck_1">#REF!</definedName>
    <definedName name="nmc_ZQ_1">#REF!</definedName>
    <definedName name="nmm">#N/A</definedName>
    <definedName name="NMMC_share" localSheetId="3">#REF!</definedName>
    <definedName name="NMMC_share">#REF!</definedName>
    <definedName name="nmod0" localSheetId="3">#REF!</definedName>
    <definedName name="nmod0">#REF!</definedName>
    <definedName name="nmod1" localSheetId="3">#REF!</definedName>
    <definedName name="nmod1">#REF!</definedName>
    <definedName name="nmod10">#REF!</definedName>
    <definedName name="nmod11">#REF!</definedName>
    <definedName name="nmod12">#REF!</definedName>
    <definedName name="nmod13">#REF!</definedName>
    <definedName name="nmod14">#REF!</definedName>
    <definedName name="nmod15">#REF!</definedName>
    <definedName name="nmod16">#REF!</definedName>
    <definedName name="nmod17">#REF!</definedName>
    <definedName name="nmod18">#REF!</definedName>
    <definedName name="nmod19">#REF!</definedName>
    <definedName name="nmod2">#REF!</definedName>
    <definedName name="nmod21">#REF!</definedName>
    <definedName name="nmod22">#REF!</definedName>
    <definedName name="nmod23">#REF!</definedName>
    <definedName name="nmod24">#REF!</definedName>
    <definedName name="nmod3">#REF!</definedName>
    <definedName name="nmod4">#REF!</definedName>
    <definedName name="nmod5">#REF!</definedName>
    <definedName name="nmod6">#REF!</definedName>
    <definedName name="nmod7">#REF!</definedName>
    <definedName name="nmod9">#REF!</definedName>
    <definedName name="nMotorizz">#REF!</definedName>
    <definedName name="nMuletti">#REF!</definedName>
    <definedName name="NMX_share">#REF!</definedName>
    <definedName name="no" hidden="1">#REF!</definedName>
    <definedName name="Nom">#REF!</definedName>
    <definedName name="nom_can">#REF!</definedName>
    <definedName name="nom_cmd_fmux">#REF!</definedName>
    <definedName name="Nom_projet">#REF!</definedName>
    <definedName name="Nom_usine1">#REF!</definedName>
    <definedName name="Nom_usine2">#REF!</definedName>
    <definedName name="Nom_usine3">#REF!</definedName>
    <definedName name="NOME">#N/A</definedName>
    <definedName name="NOME_PROGETTO" localSheetId="3">#REF!</definedName>
    <definedName name="NOME_PROGETTO">#REF!</definedName>
    <definedName name="NOME_PTF" localSheetId="3">#REF!</definedName>
    <definedName name="NOME_PTF">#REF!</definedName>
    <definedName name="nome1" localSheetId="3">#REF!</definedName>
    <definedName name="nome1">#REF!</definedName>
    <definedName name="nome2">#REF!</definedName>
    <definedName name="nome3">#REF!</definedName>
    <definedName name="nome4">#REF!</definedName>
    <definedName name="NOMEI2">#N/A</definedName>
    <definedName name="NomeTabella">"Dummy"</definedName>
    <definedName name="NomListeValorisation">#REF!</definedName>
    <definedName name="nord">#REF!</definedName>
    <definedName name="Norway">#REF!</definedName>
    <definedName name="Nothing">#REF!</definedName>
    <definedName name="NOV">#REF!</definedName>
    <definedName name="NOVA1">#REF!</definedName>
    <definedName name="NOVA2">#REF!</definedName>
    <definedName name="november">#REF!</definedName>
    <definedName name="NovRet">#REF!</definedName>
    <definedName name="NP">#REF!</definedName>
    <definedName name="NPR">#REF!</definedName>
    <definedName name="nProtoE1">#REF!</definedName>
    <definedName name="nProtoE2">#REF!</definedName>
    <definedName name="NSV">#REF!</definedName>
    <definedName name="Number_of_Payments" localSheetId="3">MATCH(0.01,End_Bal,-1)+1</definedName>
    <definedName name="Number_of_Payments">MATCH(0.01,End_Bal,-1)+1</definedName>
    <definedName name="Nummer">#REF!</definedName>
    <definedName name="NUOVA">#N/A</definedName>
    <definedName name="NUOVA_PUNTO_CABRIO">#REF!</definedName>
    <definedName name="nuove_motor" localSheetId="3">#REF!</definedName>
    <definedName name="nuove_motor">#REF!</definedName>
    <definedName name="nuovo" localSheetId="3" hidden="1">{"'OBT_6M_30_6'!$S$1:$AE$53"}</definedName>
    <definedName name="nuovo" hidden="1">{"'OBT_6M_30_6'!$S$1:$AE$53"}</definedName>
    <definedName name="O" localSheetId="3" hidden="1">{#N/A,#N/A,FALSE,"Cover Sheet";#N/A,#N/A,FALSE,"BE 13 Fiesta";#N/A,#N/A,FALSE,"New Fiesta";#N/A,#N/A,FALSE,"Escort";#N/A,#N/A,FALSE,"Mondeo";#N/A,#N/A,FALSE,"Scorpio";#N/A,#N/A,FALSE,"Probe";#N/A,#N/A,FALSE,"Maverick";#N/A,#N/A,FALSE,"Galaxy";#N/A,#N/A,FALSE,"Light vans";#N/A,#N/A,FALSE,"Transit"}</definedName>
    <definedName name="O" hidden="1">{#N/A,#N/A,FALSE,"Cover Sheet";#N/A,#N/A,FALSE,"BE 13 Fiesta";#N/A,#N/A,FALSE,"New Fiesta";#N/A,#N/A,FALSE,"Escort";#N/A,#N/A,FALSE,"Mondeo";#N/A,#N/A,FALSE,"Scorpio";#N/A,#N/A,FALSE,"Probe";#N/A,#N/A,FALSE,"Maverick";#N/A,#N/A,FALSE,"Galaxy";#N/A,#N/A,FALSE,"Light vans";#N/A,#N/A,FALSE,"Transit"}</definedName>
    <definedName name="OBEN">#REF!</definedName>
    <definedName name="Object_type">#REF!</definedName>
    <definedName name="objective" localSheetId="3">#REF!</definedName>
    <definedName name="objective">#REF!</definedName>
    <definedName name="OBS_SYNTH_DET">#REF!</definedName>
    <definedName name="Obszar_wydruku_MI">#REF!</definedName>
    <definedName name="OC">#REF!</definedName>
    <definedName name="OCA">#REF!</definedName>
    <definedName name="OCL">#REF!</definedName>
    <definedName name="OCT">#REF!</definedName>
    <definedName name="october">#REF!</definedName>
    <definedName name="OctRet">#REF!</definedName>
    <definedName name="ODM" localSheetId="7">'CdC STLAM-HEV(EB2)'!$A$579</definedName>
    <definedName name="ODM" localSheetId="3">#REF!</definedName>
    <definedName name="ODM">#REF!</definedName>
    <definedName name="ODM_max" localSheetId="7">'CdC STLAM-HEV(EB2)'!$A$585</definedName>
    <definedName name="ODM_max" localSheetId="3">#REF!</definedName>
    <definedName name="ODM_max">#REF!</definedName>
    <definedName name="OF">#REF!</definedName>
    <definedName name="offene_Anträge">#N/A</definedName>
    <definedName name="Offer" localSheetId="7" hidden="1">[13]MOTO?</definedName>
    <definedName name="Offer" localSheetId="3" hidden="1">[13]MOTO?</definedName>
    <definedName name="Offer" hidden="1">[13]MOTO?</definedName>
    <definedName name="og"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ETTI">#REF!</definedName>
    <definedName name="oggi"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i"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i1"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ggi1"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igm"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igm"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lo">#N/A</definedName>
    <definedName name="ONCA">#REF!</definedName>
    <definedName name="ONCL" localSheetId="3">#REF!</definedName>
    <definedName name="ONCL">#REF!</definedName>
    <definedName name="one" localSheetId="3">#REF!</definedName>
    <definedName name="one">#REF!</definedName>
    <definedName name="oo"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o"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P" localSheetId="3" hidden="1">{"'OBT_6M_30_6'!$S$1:$AE$53"}</definedName>
    <definedName name="OP" hidden="1">{"'OBT_6M_30_6'!$S$1:$AE$53"}</definedName>
    <definedName name="OpbuQ4_Magnesio" localSheetId="3" hidden="1">{"'BGT2001'!$A$1:$AE$112"}</definedName>
    <definedName name="OpbuQ4_Magnesio" hidden="1">{"'BGT2001'!$A$1:$AE$112"}</definedName>
    <definedName name="OPC">#REF!</definedName>
    <definedName name="OPCIONES">#REF!</definedName>
    <definedName name="OPEB">#REF!</definedName>
    <definedName name="Opel_CKDCost">#REF!</definedName>
    <definedName name="Opel_CKDCost_BigFourAvg">#REF!</definedName>
    <definedName name="Opel_KitCost_BigFiveAvg">#REF!</definedName>
    <definedName name="Opel_KitCost_BigFourAvg">#REF!</definedName>
    <definedName name="openyear1">#REF!</definedName>
    <definedName name="openyear10">#REF!</definedName>
    <definedName name="openyear11">#REF!</definedName>
    <definedName name="openyear12">#REF!</definedName>
    <definedName name="openyear13">#REF!</definedName>
    <definedName name="openyear14">#REF!</definedName>
    <definedName name="openyear15">#REF!</definedName>
    <definedName name="openyear16">#REF!</definedName>
    <definedName name="openyear17">#REF!</definedName>
    <definedName name="openyear18">#REF!</definedName>
    <definedName name="openyear19">#REF!</definedName>
    <definedName name="openyear2">#REF!</definedName>
    <definedName name="openyear3">#REF!</definedName>
    <definedName name="openyear4">#REF!</definedName>
    <definedName name="openyear5">#REF!</definedName>
    <definedName name="openyear6">#REF!</definedName>
    <definedName name="openyear7">#REF!</definedName>
    <definedName name="openyear8">#REF!</definedName>
    <definedName name="openyear9">#REF!</definedName>
    <definedName name="OPERATING" localSheetId="3" hidden="1">{"'BGT2001'!$A$1:$AE$112"}</definedName>
    <definedName name="OPERATING" hidden="1">{"'BGT2001'!$A$1:$AE$112"}</definedName>
    <definedName name="OPERCASHFLOW">#REF!</definedName>
    <definedName name="OPERCSHFLWANAL">#REF!</definedName>
    <definedName name="opi">#N/A</definedName>
    <definedName name="OPT" localSheetId="7">'CdC STLAM-HEV(EB2)'!$A$582</definedName>
    <definedName name="OPT" localSheetId="3">#REF!</definedName>
    <definedName name="OPT">#REF!</definedName>
    <definedName name="OPT_PACKAGES">#REF!</definedName>
    <definedName name="OPTB">#REF!</definedName>
    <definedName name="OPTCH">#REF!</definedName>
    <definedName name="OPTCIONES">#REF!</definedName>
    <definedName name="OPTD">#REF!</definedName>
    <definedName name="OPTE">#REF!</definedName>
    <definedName name="optf">#REF!</definedName>
    <definedName name="Option">#REF!</definedName>
    <definedName name="Option_Cost">#REF!</definedName>
    <definedName name="OPTION_DECK">#REF!</definedName>
    <definedName name="OPTION_DISCOUNT">#REF!</definedName>
    <definedName name="OPTION_PERCENT">#REF!</definedName>
    <definedName name="OPTIONAL">#REF!</definedName>
    <definedName name="Optional_268_motorizzazioni_1.2">#REF!</definedName>
    <definedName name="options">#REF!</definedName>
    <definedName name="Optionsfeld6_BeiKlick">#N/A</definedName>
    <definedName name="Optionsfeld7_BeiKlick">#N/A</definedName>
    <definedName name="OPTNL" localSheetId="3">#REF!</definedName>
    <definedName name="OPTNL">#REF!</definedName>
    <definedName name="OPTP" localSheetId="3">#REF!</definedName>
    <definedName name="OPTP">#REF!</definedName>
    <definedName name="ORE" localSheetId="3">#REF!</definedName>
    <definedName name="ORE">#REF!</definedName>
    <definedName name="ore_multipla">#REF!</definedName>
    <definedName name="ore_punto">#REF!</definedName>
    <definedName name="Orientation">#REF!</definedName>
    <definedName name="OrigData">#REF!</definedName>
    <definedName name="origine">#REF!</definedName>
    <definedName name="OSDA_modifs">#REF!</definedName>
    <definedName name="Other">#REF!</definedName>
    <definedName name="Other_OP" localSheetId="3" hidden="1">{"'BGT2001'!$A$1:$AE$112"}</definedName>
    <definedName name="Other_OP" hidden="1">{"'BGT2001'!$A$1:$AE$112"}</definedName>
    <definedName name="OtherGreenBar" localSheetId="3">OFFSET('P64 PHEV LR'!DetermineScroll,3,0)</definedName>
    <definedName name="OtherGreenBar">OFFSET(DetermineScroll,3,0)</definedName>
    <definedName name="Otherliabcurr" localSheetId="3">#REF!</definedName>
    <definedName name="Otherliabcurr">#REF!</definedName>
    <definedName name="Otherliabprior" localSheetId="3">#REF!</definedName>
    <definedName name="Otherliabprior">#REF!</definedName>
    <definedName name="Otherreceivables">#REF!</definedName>
    <definedName name="OtherRedBar" localSheetId="3">OFFSET('P64 PHEV LR'!DetermineScroll,5,0)</definedName>
    <definedName name="OtherRedBar">OFFSET(DetermineScroll,5,0)</definedName>
    <definedName name="OTHOP" localSheetId="3" hidden="1">{"'BGT2001'!$A$1:$AE$112"}</definedName>
    <definedName name="OTHOP" hidden="1">{"'BGT2001'!$A$1:$AE$112"}</definedName>
    <definedName name="otros">#REF!</definedName>
    <definedName name="otrosDesc_can">#REF!</definedName>
    <definedName name="otrosDesc_pyb">#REF!</definedName>
    <definedName name="OTT">#REF!</definedName>
    <definedName name="OTTM">#REF!</definedName>
    <definedName name="otto">#REF!</definedName>
    <definedName name="OUI"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UI"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oùlkùlk">#REF!</definedName>
    <definedName name="OUTDOOR">#REF!</definedName>
    <definedName name="OutputCell">#REF!</definedName>
    <definedName name="Ouvriersite">#REF!</definedName>
    <definedName name="OVEMBRE">#REF!</definedName>
    <definedName name="Ovl_Road_Backup">#REF!</definedName>
    <definedName name="Ovl_Road_Pres">#REF!</definedName>
    <definedName name="ÖZET1">#REF!</definedName>
    <definedName name="ÖZET2">#REF!</definedName>
    <definedName name="p" hidden="1">0</definedName>
    <definedName name="P_ACCLAIM">#REF!</definedName>
    <definedName name="p_derniereporte">#REF!</definedName>
    <definedName name="p_ecom_ecart">#REF!</definedName>
    <definedName name="p_ecom_real">#REF!</definedName>
    <definedName name="p_efer_ecart">#REF!</definedName>
    <definedName name="p_efer_real">#REF!</definedName>
    <definedName name="p_emon_ecart">#REF!</definedName>
    <definedName name="p_emon_real">#REF!</definedName>
    <definedName name="p_epei_ecart">#REF!</definedName>
    <definedName name="p_epei_real">#REF!</definedName>
    <definedName name="p_eusi_ecart">#REF!</definedName>
    <definedName name="p_eusi_real">#REF!</definedName>
    <definedName name="p_mad_real">#REF!</definedName>
    <definedName name="P_O_PSC">#REF!</definedName>
    <definedName name="p_smon_ecart">#REF!</definedName>
    <definedName name="p_smon_real">#REF!</definedName>
    <definedName name="P3_01">#REF!</definedName>
    <definedName name="P3_02">#REF!</definedName>
    <definedName name="P3_03">#REF!</definedName>
    <definedName name="P3_04">#REF!</definedName>
    <definedName name="P3_05">#REF!</definedName>
    <definedName name="p3_06">#REF!</definedName>
    <definedName name="p3_07">#REF!</definedName>
    <definedName name="p5_01">#REF!</definedName>
    <definedName name="p5_02">#REF!</definedName>
    <definedName name="p5_03">#REF!</definedName>
    <definedName name="p5_04">#REF!</definedName>
    <definedName name="p5_05">#REF!</definedName>
    <definedName name="p5_06">#REF!</definedName>
    <definedName name="p5_07">#REF!</definedName>
    <definedName name="Pa">#REF!</definedName>
    <definedName name="paaa">#REF!</definedName>
    <definedName name="Pack">OFFSET(#REF!,,,,COUNTIF(#REF!,"&lt;&gt;0"))</definedName>
    <definedName name="PackageContent">OFFSET(#REF!,0,0,COUNTA(#REF!),COUNTA(#REF!))</definedName>
    <definedName name="PackPROJ">OFFSET(#REF!,,,,COUNTIF(#REF!,"&lt;&gt;0"))</definedName>
    <definedName name="Packs" localSheetId="3">#REF!</definedName>
    <definedName name="Packs">#REF!</definedName>
    <definedName name="PAGE" localSheetId="3">#REF!</definedName>
    <definedName name="PAGE">#REF!</definedName>
    <definedName name="Page1">#REF!</definedName>
    <definedName name="page10">#REF!</definedName>
    <definedName name="Page2">#REF!</definedName>
    <definedName name="page22">#REF!</definedName>
    <definedName name="Page3">#REF!</definedName>
    <definedName name="Page4">#REF!</definedName>
    <definedName name="pagegarde" localSheetId="3" hidden="1">{#N/A,#N/A,FALSE,"Feuil3"}</definedName>
    <definedName name="pagegarde" hidden="1">{#N/A,#N/A,FALSE,"Feuil3"}</definedName>
    <definedName name="PAGENAME_DAO_1" hidden="1">"TOTAL PAIS,Valor,INTERNO,Quantidade NFZ"</definedName>
    <definedName name="PAGENAME_DAO_2" hidden="1">"TOTAL PAIS,Valor,INTERNO,Quantidade NFZ"</definedName>
    <definedName name="PAGENAME_DAO_3" hidden="1">"TOTAL PAIS,Valor,INTERNO,Quantidade NFZ"</definedName>
    <definedName name="PAGENAME_DAO_4" hidden="1">"TOTAL PAIS,Valor,INTERNO,Quantidade NFZ"</definedName>
    <definedName name="PAGENAME_DAO_5" hidden="1">"TOTAL PAIS,Valor,INTERNO,Quantidade Outros"</definedName>
    <definedName name="PAGENAME_DAO_6" hidden="1">"TOTAL PAIS,TOTAL RESULTADO,TOTAL MERCADO"</definedName>
    <definedName name="PAGENAME_DAO_7" hidden="1">"Page 1 of 2 , MBA,Receita liquida,TOTAL MERCADO"</definedName>
    <definedName name="PAGENUMBER_DAO_1" hidden="1">1</definedName>
    <definedName name="PAGENUMBER_DAO_2" hidden="1">1</definedName>
    <definedName name="PAGENUMBER_DAO_3" hidden="1">1</definedName>
    <definedName name="PAGENUMBER_DAO_4" hidden="1">1</definedName>
    <definedName name="PAGENUMBER_DAO_5" hidden="1">1</definedName>
    <definedName name="PAGENUMBER_DAO_6" hidden="1">1</definedName>
    <definedName name="PAGENUMBER_DAO_7" hidden="1">1</definedName>
    <definedName name="PaintSalesCode">OFFSET(#REF!,0,0,COUNTA(#REF!),COUNTA(#REF!))</definedName>
    <definedName name="Pallinogramma" localSheetId="3">#REF!</definedName>
    <definedName name="Pallinogramma">#REF!</definedName>
    <definedName name="PANAL" localSheetId="3">#REF!</definedName>
    <definedName name="PANAL">#REF!</definedName>
    <definedName name="PANDA" localSheetId="3">#REF!</definedName>
    <definedName name="PANDA">#REF!</definedName>
    <definedName name="PANDA2001">#REF!</definedName>
    <definedName name="PANDA3">#REF!</definedName>
    <definedName name="pappa" localSheetId="3" hidden="1">{"'OBT_6M_30_6'!$S$1:$AE$53"}</definedName>
    <definedName name="pappa" hidden="1">{"'OBT_6M_30_6'!$S$1:$AE$53"}</definedName>
    <definedName name="Param_Accept_1">#REF!</definedName>
    <definedName name="Param_Accept_2">#REF!</definedName>
    <definedName name="Param_Accept_3">#REF!</definedName>
    <definedName name="Param_Couleurs">#REF!</definedName>
    <definedName name="Param_Outil">#REF!</definedName>
    <definedName name="Part">#REF!</definedName>
    <definedName name="pas">#REF!</definedName>
    <definedName name="Passat">#REF!</definedName>
    <definedName name="PassatPre">#REF!</definedName>
    <definedName name="PASSO">#REF!</definedName>
    <definedName name="Pattern">#REF!</definedName>
    <definedName name="Pay_Mass" localSheetId="7">'CdC STLAM-HEV(EB2)'!$A$602</definedName>
    <definedName name="Pay_Mass" localSheetId="3">#REF!</definedName>
    <definedName name="Pay_Mass">#REF!</definedName>
    <definedName name="PAYFACS">#REF!</definedName>
    <definedName name="Payment_24">#REF!</definedName>
    <definedName name="Payment_36">#REF!</definedName>
    <definedName name="Payment_Date" localSheetId="3">DATE(YEAR(Loan_Start),MONTH(Loan_Start)+#REF!,DAY(Loan_Start))</definedName>
    <definedName name="Payment_Date">DATE(YEAR(Loan_Start),MONTH(Loan_Start)+#REF!,DAY(Loan_Start))</definedName>
    <definedName name="Pays" localSheetId="3">#REF!</definedName>
    <definedName name="Pays">#REF!</definedName>
    <definedName name="PaysComm">#REF!</definedName>
    <definedName name="PaysCommCE">#REF!</definedName>
    <definedName name="PaysDAIC">#REF!</definedName>
    <definedName name="PBreak">#REF!</definedName>
    <definedName name="PCA_par_CS">#REF!</definedName>
    <definedName name="PCVN">#REF!</definedName>
    <definedName name="PD">#REF!</definedName>
    <definedName name="PDG00">#REF!</definedName>
    <definedName name="PDGBase00">#REF!</definedName>
    <definedName name="PEBA">#REF!</definedName>
    <definedName name="peinture">#REF!</definedName>
    <definedName name="PENCONTGRAPH">#REF!</definedName>
    <definedName name="PENSION">#REF!</definedName>
    <definedName name="PENSTATGRAPH">#REF!</definedName>
    <definedName name="PENSUM">#REF!</definedName>
    <definedName name="pèòl" localSheetId="3" hidden="1">{#N/A,#N/A,FALSE,"CKD Price Build Up"}</definedName>
    <definedName name="pèòl" hidden="1">{#N/A,#N/A,FALSE,"CKD Price Build Up"}</definedName>
    <definedName name="PERC_601">#REF!</definedName>
    <definedName name="perc_multipla" localSheetId="3">#REF!</definedName>
    <definedName name="perc_multipla">#REF!</definedName>
    <definedName name="perc_punto" localSheetId="3">#REF!</definedName>
    <definedName name="perc_punto">#REF!</definedName>
    <definedName name="Percent_Retail">#REF!</definedName>
    <definedName name="PerfMeasures">#REF!</definedName>
    <definedName name="Perfo">#REF!</definedName>
    <definedName name="PERFORMANCES">#REF!</definedName>
    <definedName name="PériodeDansPlan" localSheetId="3">#REF!=MEDIAN(#REF!,#REF!,#REF!+#REF!-1)</definedName>
    <definedName name="PériodeDansPlan">#REF!=MEDIAN(#REF!,#REF!,#REF!+#REF!-1)</definedName>
    <definedName name="PériodeDansRéel" localSheetId="3">#REF!=MEDIAN(#REF!,#REF!,#REF!+#REF!-1)</definedName>
    <definedName name="PériodeDansRéel">#REF!=MEDIAN(#REF!,#REF!,#REF!+#REF!-1)</definedName>
    <definedName name="PERM">#REF!</definedName>
    <definedName name="PERMANT">#REF!</definedName>
    <definedName name="peso0">#REF!</definedName>
    <definedName name="peso1">#REF!</definedName>
    <definedName name="peso10">#REF!</definedName>
    <definedName name="peso11">#REF!</definedName>
    <definedName name="peso12">#REF!</definedName>
    <definedName name="peso13">#REF!</definedName>
    <definedName name="peso14">#REF!</definedName>
    <definedName name="peso15">#REF!</definedName>
    <definedName name="peso16">#REF!</definedName>
    <definedName name="peso17">#REF!</definedName>
    <definedName name="peso18">#REF!</definedName>
    <definedName name="peso19">#REF!</definedName>
    <definedName name="peso2">#REF!</definedName>
    <definedName name="peso21">#REF!</definedName>
    <definedName name="peso22">#REF!</definedName>
    <definedName name="peso23">#REF!</definedName>
    <definedName name="peso24">#REF!</definedName>
    <definedName name="peso3">#REF!</definedName>
    <definedName name="peso4">#REF!</definedName>
    <definedName name="peso5">#REF!</definedName>
    <definedName name="peso6">#REF!</definedName>
    <definedName name="peso7">#REF!</definedName>
    <definedName name="peso9">#REF!</definedName>
    <definedName name="peso95">#REF!</definedName>
    <definedName name="pesoRIPI_pyb">#REF!</definedName>
    <definedName name="PGM_CODE">#REF!</definedName>
    <definedName name="philippe"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hilippe"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HZ">#REF!</definedName>
    <definedName name="piapv_k">#REF!</definedName>
    <definedName name="PICASSO">#REF!</definedName>
    <definedName name="pilot_p_mad_prev">#REF!</definedName>
    <definedName name="pilot_p_slivraison_prev">#REF!</definedName>
    <definedName name="pilot_p_slivraison_real">#REF!</definedName>
    <definedName name="pilu" localSheetId="3"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pilu"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PIO">#REF!</definedName>
    <definedName name="PIPPO">#REF!</definedName>
    <definedName name="pippo11" localSheetId="3" hidden="1">{#N/A,#N/A,FALSE,"CKD Price Build Up"}</definedName>
    <definedName name="pippo11" hidden="1">{#N/A,#N/A,FALSE,"CKD Price Build Up"}</definedName>
    <definedName name="pippo12" localSheetId="3" hidden="1">{#N/A,#N/A,FALSE,"Contr. Margin"}</definedName>
    <definedName name="pippo12" hidden="1">{#N/A,#N/A,FALSE,"Contr. Margin"}</definedName>
    <definedName name="pippo3" localSheetId="3" hidden="1">{#N/A,#N/A,FALSE,"Japan";#N/A,#N/A,FALSE,"Taiwan";#N/A,#N/A,FALSE,"Thailand";#N/A,#N/A,FALSE,"Australia"}</definedName>
    <definedName name="pippo3" hidden="1">{#N/A,#N/A,FALSE,"Japan";#N/A,#N/A,FALSE,"Taiwan";#N/A,#N/A,FALSE,"Thailand";#N/A,#N/A,FALSE,"Australia"}</definedName>
    <definedName name="pippoooo"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pippoooo"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pisolo">#REF!</definedName>
    <definedName name="piupiu" localSheetId="3">#REF!</definedName>
    <definedName name="piupiu">#REF!</definedName>
    <definedName name="PIVOT" localSheetId="3">#REF!</definedName>
    <definedName name="PIVOT">#REF!</definedName>
    <definedName name="pk" localSheetId="3" hidden="1">{"'OBT_6M_30_6'!$S$1:$AE$53"}</definedName>
    <definedName name="pk" hidden="1">{"'OBT_6M_30_6'!$S$1:$AE$53"}</definedName>
    <definedName name="PLAGE_DONNEE">#REF!</definedName>
    <definedName name="Plan" localSheetId="3">'P64 PHEV LR'!PériodeDansPlan*(#REF!&gt;0)</definedName>
    <definedName name="Plan">PériodeDansPlan*(#REF!&gt;0)</definedName>
    <definedName name="Plancia" localSheetId="3">#REF!</definedName>
    <definedName name="Plancia">#REF!</definedName>
    <definedName name="Planej_2000">#N/A</definedName>
    <definedName name="Planej_PA">#N/A</definedName>
    <definedName name="PLANNER" localSheetId="3">#REF!</definedName>
    <definedName name="PLANNER">#REF!</definedName>
    <definedName name="planning_ecom_rem">#REF!</definedName>
    <definedName name="planning_fer_rem">#REF!</definedName>
    <definedName name="planning_liv_real">#REF!</definedName>
    <definedName name="planning_mon_rem">#REF!</definedName>
    <definedName name="planning_of_rem">#REF!</definedName>
    <definedName name="planning_pei_rem">#REF!</definedName>
    <definedName name="planning_qua_rem">#REF!</definedName>
    <definedName name="PLANNINGSOL">#REF!</definedName>
    <definedName name="Plaque">OFFSET(#REF!,,,,COUNTIF(#REF!,"&lt;&gt;0"))</definedName>
    <definedName name="PlaquePROJ">OFFSET(#REF!,,,,COUNTIF(#REF!,"&lt;&gt;0"))</definedName>
    <definedName name="plast">#REF!</definedName>
    <definedName name="PLASTIVALOIRE">#REF!</definedName>
    <definedName name="Plateforme">#REF!</definedName>
    <definedName name="plats">#REF!</definedName>
    <definedName name="PLN_NO">#REF!</definedName>
    <definedName name="PLN_STAT">#REF!</definedName>
    <definedName name="plokj">#REF!</definedName>
    <definedName name="PLRECTITLE">#REF!</definedName>
    <definedName name="plus">#REF!</definedName>
    <definedName name="pluto">#REF!</definedName>
    <definedName name="Pmat">#REF!</definedName>
    <definedName name="PMC">#N/A</definedName>
    <definedName name="PMF_24" localSheetId="3">#REF!</definedName>
    <definedName name="PMF_24">#REF!</definedName>
    <definedName name="PMF_36" localSheetId="3">#REF!</definedName>
    <definedName name="PMF_36">#REF!</definedName>
    <definedName name="Pneu" localSheetId="3">#REF!</definedName>
    <definedName name="Pneu">#REF!</definedName>
    <definedName name="Pneus">#REF!</definedName>
    <definedName name="pn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n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Po">#REF!</definedName>
    <definedName name="PO_ANNO" localSheetId="3">#REF!</definedName>
    <definedName name="PO_ANNO">#REF!</definedName>
    <definedName name="PO_DATA" localSheetId="3">#REF!</definedName>
    <definedName name="PO_DATA">#REF!</definedName>
    <definedName name="PO_DESCRIZIONE">#REF!</definedName>
    <definedName name="PO_MODELLO">#REF!</definedName>
    <definedName name="PO_NUMERO">#REF!</definedName>
    <definedName name="PO_STABILIMENTO">#REF!</definedName>
    <definedName name="POE_FIN">#REF!</definedName>
    <definedName name="poi" localSheetId="3" hidden="1">{#N/A,#N/A,TRUE,"SCR-LA 2000";#N/A,#N/A,TRUE,"SCR-LA 2001";#N/A,#N/A,TRUE,"SCR-LA 2002";#N/A,#N/A,TRUE,"SCR-LA 2003"}</definedName>
    <definedName name="poi" hidden="1">{#N/A,#N/A,TRUE,"SCR-LA 2000";#N/A,#N/A,TRUE,"SCR-LA 2001";#N/A,#N/A,TRUE,"SCR-LA 2002";#N/A,#N/A,TRUE,"SCR-LA 2003"}</definedName>
    <definedName name="poilo" localSheetId="3" hidden="1">{"'OBT_6M_30_6'!$S$1:$AE$53"}</definedName>
    <definedName name="poilo" hidden="1">{"'OBT_6M_30_6'!$S$1:$AE$53"}</definedName>
    <definedName name="Pôle">OFFSET(#REF!,,,,COUNTIF(#REF!,"&lt;&gt;0"))</definedName>
    <definedName name="PôlePROJ">OFFSET(#REF!,,,,COUNTIF(#REF!,"&lt;&gt;0"))</definedName>
    <definedName name="POM1ASS" localSheetId="3">#REF!</definedName>
    <definedName name="POM1ASS">#REF!</definedName>
    <definedName name="POM1GG" localSheetId="3">#REF!</definedName>
    <definedName name="POM1GG">#REF!</definedName>
    <definedName name="POM1PROD" localSheetId="3">#REF!</definedName>
    <definedName name="POM1PROD">#REF!</definedName>
    <definedName name="POM1STOCK">#REF!</definedName>
    <definedName name="POMESE1">#REF!</definedName>
    <definedName name="POMESE2">#REF!</definedName>
    <definedName name="POOL_PAY___PER">#REF!</definedName>
    <definedName name="PopCache_EGO_BULKLOAD_INTF_C_INTF_ATTR13" hidden="1">#REF!</definedName>
    <definedName name="PopCache_EGO_BULKLOAD_INTF_C_INTF_ATTR18" hidden="1">#REF!</definedName>
    <definedName name="porcatroia" localSheetId="3" hidden="1">{#N/A,#N/A,FALSE,"Cover";#N/A,#N/A,FALSE,"Profits";#N/A,#N/A,FALSE,"ABS";#N/A,#N/A,FALSE,"TFLE Detail";#N/A,#N/A,FALSE,"TFLE Walk";#N/A,#N/A,FALSE,"Variable Cost";#N/A,#N/A,FALSE,"V.C. Walk"}</definedName>
    <definedName name="porcatroia" hidden="1">{#N/A,#N/A,FALSE,"Cover";#N/A,#N/A,FALSE,"Profits";#N/A,#N/A,FALSE,"ABS";#N/A,#N/A,FALSE,"TFLE Detail";#N/A,#N/A,FALSE,"TFLE Walk";#N/A,#N/A,FALSE,"Variable Cost";#N/A,#N/A,FALSE,"V.C. Walk"}</definedName>
    <definedName name="porta">#REF!</definedName>
    <definedName name="Portellone" localSheetId="3">#REF!</definedName>
    <definedName name="Portellone">#REF!</definedName>
    <definedName name="Portugal" localSheetId="3">#REF!</definedName>
    <definedName name="Portugal">#REF!</definedName>
    <definedName name="POS">"テキスト 22"</definedName>
    <definedName name="PosMercato">#REF!</definedName>
    <definedName name="PosMercatoMercato" localSheetId="3">#REF!</definedName>
    <definedName name="PosMercatoMercato">#REF!</definedName>
    <definedName name="posSheet" localSheetId="3">#REF!</definedName>
    <definedName name="posSheet">#REF!</definedName>
    <definedName name="POSSUM">#REF!</definedName>
    <definedName name="POT_AC">#REF!</definedName>
    <definedName name="Pourcent_IL">#REF!</definedName>
    <definedName name="PourcentageAccompli" localSheetId="3">'P64 PHEV LR'!PourcentageAccompliAuDelà*'P64 PHEV LR'!PériodeDansPlan</definedName>
    <definedName name="PourcentageAccompli">PourcentageAccompliAuDelà*PériodeDansPlan</definedName>
    <definedName name="PourcentageAccompliAuDelà" localSheetId="3">(#REF!=MEDIAN(#REF!,#REF!,#REF!+#REF!)*(#REF!&gt;0))*((#REF!&lt;(INT(#REF!+#REF!*#REF!)))+(#REF!=#REF!))*(#REF!&gt;0)</definedName>
    <definedName name="PourcentageAccompliAuDelà">(#REF!=MEDIAN(#REF!,#REF!,#REF!+#REF!)*(#REF!&gt;0))*((#REF!&lt;(INT(#REF!+#REF!*#REF!)))+(#REF!=#REF!))*(#REF!&gt;0)</definedName>
    <definedName name="POWER">#REF!</definedName>
    <definedName name="POWER2">#REF!</definedName>
    <definedName name="pp">#REF!</definedName>
    <definedName name="PP_E">#REF!</definedName>
    <definedName name="PPd">#REF!</definedName>
    <definedName name="ppe">#REF!</definedName>
    <definedName name="Ppoe">#REF!</definedName>
    <definedName name="ppp" localSheetId="3">"AL  "&amp;INDEX(#REF!,MONTH(#REF!),2)&amp;"/"&amp;MONTH(#REF!)&amp;"/"&amp;#REF!</definedName>
    <definedName name="ppp">"AL  "&amp;INDEX(#REF!,MONTH(#REF!),2)&amp;"/"&amp;MONTH(#REF!)&amp;"/"&amp;#REF!</definedName>
    <definedName name="pppp">#REF!</definedName>
    <definedName name="pppppppppp" localSheetId="3" hidden="1">{"'OBT_6M_30_6'!$S$1:$AE$53"}</definedName>
    <definedName name="pppppppppp" hidden="1">{"'OBT_6M_30_6'!$S$1:$AE$53"}</definedName>
    <definedName name="PPt">#REF!</definedName>
    <definedName name="PR">#REF!</definedName>
    <definedName name="PRAC">#REF!</definedName>
    <definedName name="PRE">#REF!</definedName>
    <definedName name="PREB">#REF!</definedName>
    <definedName name="prebudget" hidden="1">#REF!</definedName>
    <definedName name="prebudget1" hidden="1">#REF!</definedName>
    <definedName name="prebuget" hidden="1">#REF!</definedName>
    <definedName name="PREC">#REF!</definedName>
    <definedName name="Prelim">#REF!</definedName>
    <definedName name="Prénom">#REF!</definedName>
    <definedName name="Prepaids1">#REF!</definedName>
    <definedName name="Presse">#REF!</definedName>
    <definedName name="PrévisionsOrganes">#REF!</definedName>
    <definedName name="Prezzi">#REF!</definedName>
    <definedName name="PRh">#REF!</definedName>
    <definedName name="price_pos_2">#REF!</definedName>
    <definedName name="PRICEPOSITION3">#REF!</definedName>
    <definedName name="PRICEPOSITIONS">#REF!</definedName>
    <definedName name="prima">#REF!</definedName>
    <definedName name="PrimaryList" localSheetId="7" hidden="1">[13]MOTO?</definedName>
    <definedName name="PrimaryList" localSheetId="3" hidden="1">[13]MOTO?</definedName>
    <definedName name="PrimaryList" hidden="1">[13]MOTO?</definedName>
    <definedName name="print" localSheetId="3">#REF!</definedName>
    <definedName name="print">#REF!</definedName>
    <definedName name="print_">#REF!</definedName>
    <definedName name="Print_1st_Qtr_1">#REF!</definedName>
    <definedName name="Print_1st_Qtr_2">#REF!</definedName>
    <definedName name="Print_2nd_Qtr_1">#REF!</definedName>
    <definedName name="Print_2nd_Qtr_2">#REF!</definedName>
    <definedName name="Print_3rd_Qtr_1">#REF!</definedName>
    <definedName name="Print_3rd_Qtr_2">#REF!</definedName>
    <definedName name="Print_4th_Qtr_1">#REF!</definedName>
    <definedName name="Print_4th_Qtr_2">#REF!</definedName>
    <definedName name="Print_Adj">#REF!</definedName>
    <definedName name="Print_AOF_curr">#REF!</definedName>
    <definedName name="Print_Area">#REF!</definedName>
    <definedName name="Print_Area_MI">#REF!</definedName>
    <definedName name="Print_Area_Reset" localSheetId="7">OFFSET(Full_Print,0,0,[0]!Last_Row)</definedName>
    <definedName name="Print_Area_Reset" localSheetId="3">OFFSET(Full_Print,0,0,'P64 PHEV LR'!Last_Row)</definedName>
    <definedName name="Print_Area_Reset">OFFSET(Full_Print,0,0,Last_Row)</definedName>
    <definedName name="Print_FCT_Other" localSheetId="3">#REF!</definedName>
    <definedName name="Print_FCT_Other">#REF!</definedName>
    <definedName name="Print_I_to_I_Tech" localSheetId="3">#REF!</definedName>
    <definedName name="Print_I_to_I_Tech">#REF!</definedName>
    <definedName name="Print_I_to_I_Vehicle">#REF!</definedName>
    <definedName name="Print_PM_Other">#REF!</definedName>
    <definedName name="Print_Range">#REF!</definedName>
    <definedName name="Print_RM_Intl_Other">#REF!</definedName>
    <definedName name="Print_RM_MOPAR_Other">#REF!</definedName>
    <definedName name="Print_RM_NAFTA_Other">#REF!</definedName>
    <definedName name="Print_Titles_MI" localSheetId="3">#REF!,#REF!</definedName>
    <definedName name="Print_Titles_MI">#REF!,#REF!</definedName>
    <definedName name="Print_Titles1" localSheetId="3">#REF!</definedName>
    <definedName name="Print_Titles1">#REF!</definedName>
    <definedName name="Print_Total_Year_1" localSheetId="3">#REF!</definedName>
    <definedName name="Print_Total_Year_1">#REF!</definedName>
    <definedName name="Print_Total_Year_2" localSheetId="3">#REF!</definedName>
    <definedName name="Print_Total_Year_2">#REF!</definedName>
    <definedName name="Print_Total_Year_Brand_1">#REF!</definedName>
    <definedName name="Print_Total_Year_Brand_2">#REF!</definedName>
    <definedName name="Print_Var_Curr">#REF!</definedName>
    <definedName name="Print_YTD_BW">#REF!</definedName>
    <definedName name="Print_YTD_Cur">#REF!</definedName>
    <definedName name="Print_YTD_Prior">#REF!</definedName>
    <definedName name="print2">#REF!</definedName>
    <definedName name="PRIOR98RONA">#REF!</definedName>
    <definedName name="PRIOR99RONA">#REF!</definedName>
    <definedName name="PRIORBALSHT">#REF!</definedName>
    <definedName name="PRIORCAPSPND">#REF!</definedName>
    <definedName name="PRIORCAPSPND2">#REF!</definedName>
    <definedName name="PRIORCSHFLW">#REF!</definedName>
    <definedName name="PriorFcst">#REF!</definedName>
    <definedName name="priorfreecash">#REF!</definedName>
    <definedName name="PriorOldMapRONA">#REF!</definedName>
    <definedName name="PRIORPROFIT">#REF!</definedName>
    <definedName name="PRIORWC">#REF!</definedName>
    <definedName name="PRIORWCOTH">#REF!</definedName>
    <definedName name="PRO">#N/A</definedName>
    <definedName name="PROD" localSheetId="3">#REF!</definedName>
    <definedName name="PROD">#REF!</definedName>
    <definedName name="Prod_calculée_Pourcent" localSheetId="3">#REF!</definedName>
    <definedName name="Prod_calculée_Pourcent">#REF!</definedName>
    <definedName name="Prod_FG">#REF!</definedName>
    <definedName name="Prod_MOF_Fer">#REF!</definedName>
    <definedName name="Prod_MOF_mon">#REF!</definedName>
    <definedName name="Prod_MOF_pei">#REF!</definedName>
    <definedName name="PRODLIAB">#REF!</definedName>
    <definedName name="PRODM1">#REF!</definedName>
    <definedName name="prodmix">#REF!</definedName>
    <definedName name="prodmod">#REF!</definedName>
    <definedName name="Productivité_TA_X4">#REF!</definedName>
    <definedName name="ProductivitéFG">#REF!</definedName>
    <definedName name="produz_mult">#REF!</definedName>
    <definedName name="produz_punto">#REF!</definedName>
    <definedName name="PRODUZIONI">#REF!</definedName>
    <definedName name="PROF2">#REF!</definedName>
    <definedName name="PROFIT">#REF!</definedName>
    <definedName name="PROFITABILITY">#REF!</definedName>
    <definedName name="Profits">#REF!</definedName>
    <definedName name="PROIETTORI">#REF!</definedName>
    <definedName name="proj_boîtier_airbag">#REF!</definedName>
    <definedName name="proj_COM200X">#REF!</definedName>
    <definedName name="proj_combiné">#REF!</definedName>
    <definedName name="proj_faisceau">#REF!</definedName>
    <definedName name="proj_projecteur">#REF!</definedName>
    <definedName name="Project_State1">INDIRECT(#REF!)</definedName>
    <definedName name="Project_State2">INDIRECT(#REF!)</definedName>
    <definedName name="PROJECTED_FIRST_QUARTER_AND_SECOND_QUARTER_2000_FIXED_ASSETS" localSheetId="3">#REF!</definedName>
    <definedName name="PROJECTED_FIRST_QUARTER_AND_SECOND_QUARTER_2000_FIXED_ASSETS">#REF!</definedName>
    <definedName name="PROJECTED_FULL_YEAR_1999_FIXED_ASSETS" localSheetId="3">#REF!</definedName>
    <definedName name="PROJECTED_FULL_YEAR_1999_FIXED_ASSETS">#REF!</definedName>
    <definedName name="PROJECTED_FULL_YEAR_2000_FIXED_ASSETS" localSheetId="3">#REF!</definedName>
    <definedName name="PROJECTED_FULL_YEAR_2000_FIXED_ASSETS">#REF!</definedName>
    <definedName name="PROJECTED_Q3_AND_Q4_1999____Q1_AND_Q2_2000_FIXED_ASSETS">#REF!</definedName>
    <definedName name="PROJECTED_THIRD_AND_FOURTH_QUARTER_1999_FIXED_ASSETS">#REF!</definedName>
    <definedName name="PROJECTED_THIRD_AND_FOURTH_QUARTER_2000_FIXED_ASSETS">#REF!</definedName>
    <definedName name="Projet">"A51-J1"</definedName>
    <definedName name="PROJETS" localSheetId="3" hidden="1">#REF!</definedName>
    <definedName name="PROJETS" hidden="1">#REF!</definedName>
    <definedName name="Proposta___A">#REF!</definedName>
    <definedName name="Proposta___B">#REF!</definedName>
    <definedName name="proto">#REF!</definedName>
    <definedName name="prova">#REF!</definedName>
    <definedName name="PROVENTI">#REF!</definedName>
    <definedName name="Provision_aléas">#REF!</definedName>
    <definedName name="PROVN">#REF!</definedName>
    <definedName name="PROVNVAL">#REF!</definedName>
    <definedName name="PS">#REF!</definedName>
    <definedName name="PSA">#REF!</definedName>
    <definedName name="psa_reference">#REF!</definedName>
    <definedName name="psa_titre">#REF!</definedName>
    <definedName name="psa_version">#REF!</definedName>
    <definedName name="PSPROF">#REF!</definedName>
    <definedName name="PSREV">#REF!</definedName>
    <definedName name="PSS">#REF!</definedName>
    <definedName name="Pt">#REF!</definedName>
    <definedName name="PTEeXToEUR" hidden="1">#REF!</definedName>
    <definedName name="PUNTO">#REF!</definedName>
    <definedName name="PUNTO_CABRIO">#REF!</definedName>
    <definedName name="Punto_cabrio_MY_97">#REF!</definedName>
    <definedName name="PUNTO2001">#REF!</definedName>
    <definedName name="PUNTO3">#REF!</definedName>
    <definedName name="PUPPO">#REF!</definedName>
    <definedName name="PUPU">#REF!</definedName>
    <definedName name="pure_retail_sales">#REF!</definedName>
    <definedName name="pure_retail_sales_lease">#REF!</definedName>
    <definedName name="pure_retail_sales_retail">#REF!</definedName>
    <definedName name="Pva">#REF!</definedName>
    <definedName name="pvb">#REF!</definedName>
    <definedName name="PVECON">#REF!</definedName>
    <definedName name="PVEFECH">#REF!</definedName>
    <definedName name="PVER">#REF!</definedName>
    <definedName name="PVEROG">#REF!</definedName>
    <definedName name="PVESILVIO">#REF!</definedName>
    <definedName name="PVETB">#REF!</definedName>
    <definedName name="PVETR">#REF!</definedName>
    <definedName name="q" localSheetId="3" hidden="1">{"'OBT_6M_30_6'!$S$1:$AE$53"}</definedName>
    <definedName name="q" hidden="1">{"'OBT_6M_30_6'!$S$1:$AE$53"}</definedName>
    <definedName name="Q_Fede_prova_2">#REF!</definedName>
    <definedName name="Q1Ret">#REF!</definedName>
    <definedName name="Q2Ret">#REF!</definedName>
    <definedName name="Q3Ret">#REF!</definedName>
    <definedName name="Q4Ret">#REF!</definedName>
    <definedName name="QDMAR98">#REF!</definedName>
    <definedName name="QDMAUTO98">#REF!</definedName>
    <definedName name="QDMFIAT98">#REF!</definedName>
    <definedName name="qfd"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fd"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q">#REF!,#REF!,#REF!,#REF!,#REF!,#REF!,#REF!,#REF!</definedName>
    <definedName name="qqq" hidden="1">#REF!</definedName>
    <definedName name="QQQQ">#REF!</definedName>
    <definedName name="qqqqq"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qqqq"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qqqqqqqqqq">"Anno  "&amp;#REF!</definedName>
    <definedName name="qqqqqqqqqqqqqq">"AL  "&amp;INDEX(#REF!,MONTH(#REF!),2)&amp;"/"&amp;MONTH(#REF!)&amp;"/"&amp;#REF!-1</definedName>
    <definedName name="qryPianoF_3_9_Alfa">#REF!</definedName>
    <definedName name="qsdf" hidden="1">#N/A</definedName>
    <definedName name="qual">#REF!</definedName>
    <definedName name="QUALIF" localSheetId="3">#REF!</definedName>
    <definedName name="QUALIF">#REF!</definedName>
    <definedName name="qualific" localSheetId="3">#REF!</definedName>
    <definedName name="qualific">#REF!</definedName>
    <definedName name="qualificazione">#REF!</definedName>
    <definedName name="QualityGraph">#REF!</definedName>
    <definedName name="quarter1">#REF!</definedName>
    <definedName name="quarter2">#REF!</definedName>
    <definedName name="quarter3">#REF!</definedName>
    <definedName name="quarter4">#REF!</definedName>
    <definedName name="QUATTR">#REF!</definedName>
    <definedName name="QUATTRM">#REF!</definedName>
    <definedName name="quattro">#REF!</definedName>
    <definedName name="quest"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uest"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qw" localSheetId="3" hidden="1">{#N/A,#N/A,TRUE,"Argentina";#N/A,#N/A,TRUE,"Brazil";#N/A,#N/A,TRUE,"Venezuela";#N/A,#N/A,TRUE,"Chile";#N/A,#N/A,TRUE,"Other LA";#N/A,#N/A,TRUE,"Puerto Rico"}</definedName>
    <definedName name="qw" hidden="1">{#N/A,#N/A,TRUE,"Argentina";#N/A,#N/A,TRUE,"Brazil";#N/A,#N/A,TRUE,"Venezuela";#N/A,#N/A,TRUE,"Chile";#N/A,#N/A,TRUE,"Other LA";#N/A,#N/A,TRUE,"Puerto Rico"}</definedName>
    <definedName name="qwedfaw">#REF!</definedName>
    <definedName name="qwerty" localSheetId="3">#REF!</definedName>
    <definedName name="qwerty">#REF!</definedName>
    <definedName name="QX4ALL" localSheetId="3">#REF!</definedName>
    <definedName name="QX4ALL">#REF!</definedName>
    <definedName name="QX4CU">#REF!</definedName>
    <definedName name="QX4FU">#REF!</definedName>
    <definedName name="QX4PR">#REF!</definedName>
    <definedName name="qz" localSheetId="3" hidden="1">{#N/A,#N/A,TRUE,"SCR-LA 2000";#N/A,#N/A,TRUE,"SCR-LA 2001";#N/A,#N/A,TRUE,"SCR-LA 2002";#N/A,#N/A,TRUE,"SCR-LA 2003"}</definedName>
    <definedName name="qz" hidden="1">{#N/A,#N/A,TRUE,"SCR-LA 2000";#N/A,#N/A,TRUE,"SCR-LA 2001";#N/A,#N/A,TRUE,"SCR-LA 2002";#N/A,#N/A,TRUE,"SCR-LA 2003"}</definedName>
    <definedName name="R_26B2WD">#REF!</definedName>
    <definedName name="R_26B4WD" localSheetId="3">#REF!</definedName>
    <definedName name="R_26B4WD">#REF!</definedName>
    <definedName name="R_26E" localSheetId="3">#REF!</definedName>
    <definedName name="R_26E">#REF!</definedName>
    <definedName name="R_26G">#REF!</definedName>
    <definedName name="R_26H">#REF!</definedName>
    <definedName name="R_28F">#REF!</definedName>
    <definedName name="Rang">#REF!</definedName>
    <definedName name="rappel">#REF!</definedName>
    <definedName name="rappel_can">#REF!</definedName>
    <definedName name="rappel_pyb">#REF!</definedName>
    <definedName name="ratesub1">#REF!</definedName>
    <definedName name="ratioFGHS">#REF!</definedName>
    <definedName name="RD3RT">#REF!</definedName>
    <definedName name="RD3SE">#REF!</definedName>
    <definedName name="RD3SXT">#REF!</definedName>
    <definedName name="RD5RT">#REF!</definedName>
    <definedName name="RD5SE">#REF!</definedName>
    <definedName name="RD5SXT">#REF!</definedName>
    <definedName name="RECAPITULATIF">#REF!</definedName>
    <definedName name="RECO">#N/A</definedName>
    <definedName name="Recover" localSheetId="3">#REF!</definedName>
    <definedName name="Recover">#REF!</definedName>
    <definedName name="RedBar" localSheetId="3">OFFSET('P64 PHEV LR'!DetermineScroll,4,0)</definedName>
    <definedName name="RedBar">OFFSET(DetermineScroll,4,0)</definedName>
    <definedName name="redondeo" localSheetId="3">#REF!</definedName>
    <definedName name="redondeo">#REF!</definedName>
    <definedName name="Réel" localSheetId="3">('P64 PHEV LR'!PériodeDansRéel*(#REF!&gt;0))*'P64 PHEV LR'!PériodeDansPlan</definedName>
    <definedName name="Réel">(PériodeDansRéel*(#REF!&gt;0))*PériodeDansPlan</definedName>
    <definedName name="RéelAuDelà" localSheetId="3">'P64 PHEV LR'!PériodeDansRéel*(#REF!&gt;0)</definedName>
    <definedName name="RéelAuDelà">PériodeDansRéel*(#REF!&gt;0)</definedName>
    <definedName name="ReExibir">#N/A</definedName>
    <definedName name="ref" localSheetId="3">#REF!</definedName>
    <definedName name="ref">#REF!</definedName>
    <definedName name="Réf">#REF!</definedName>
    <definedName name="RéfDV">#REF!</definedName>
    <definedName name="RefMonat">#REF!</definedName>
    <definedName name="RefMonat1">#REF!</definedName>
    <definedName name="REFZONE">#REF!</definedName>
    <definedName name="Region">#REF!</definedName>
    <definedName name="Registrazione1">#REF!</definedName>
    <definedName name="Registrazione5">#REF!</definedName>
    <definedName name="reglementaire">#REF!</definedName>
    <definedName name="regles">#REF!</definedName>
    <definedName name="rem">#REF!</definedName>
    <definedName name="Rému">#REF!</definedName>
    <definedName name="rep">#REF!</definedName>
    <definedName name="REPORT">#REF!</definedName>
    <definedName name="report1_sum">#REF!</definedName>
    <definedName name="ReportFooter">#REF!</definedName>
    <definedName name="representativite">#REF!</definedName>
    <definedName name="REQ._IN_CALIFOR">#REF!</definedName>
    <definedName name="REQ._IN_NEW_YOR">#REF!</definedName>
    <definedName name="RES">#REF!</definedName>
    <definedName name="RES__24">#REF!</definedName>
    <definedName name="RES__36">#REF!</definedName>
    <definedName name="RESERVES">#REF!</definedName>
    <definedName name="residual_support">#REF!</definedName>
    <definedName name="Resultat_prod">#REF!</definedName>
    <definedName name="Ret_1st_Qtr_1">#REF!</definedName>
    <definedName name="Ret_1st_Qtr_2">#REF!</definedName>
    <definedName name="Ret_2nd_Qtr_1">#REF!</definedName>
    <definedName name="Ret_2nd_Qtr_2">#REF!</definedName>
    <definedName name="Ret_3rd_Qtr_1">#REF!</definedName>
    <definedName name="Ret_3rd_Qtr_2">#REF!</definedName>
    <definedName name="Ret_4th_Qtr_1">#REF!</definedName>
    <definedName name="Ret_4th_Qtr_2">#REF!</definedName>
    <definedName name="Ret_Total_Year_1">#REF!</definedName>
    <definedName name="Ret_Total_Year_2">#REF!</definedName>
    <definedName name="Ret_Total_Year_Brand_1">#REF!</definedName>
    <definedName name="Ret_Total_Year_Brand_2">#REF!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_Ships_Bucket">#REF!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etailShips092">#REF!</definedName>
    <definedName name="RetQtr">#REF!</definedName>
    <definedName name="Retr_Fcst">#REF!</definedName>
    <definedName name="Retrieve">#REF!</definedName>
    <definedName name="REV">#REF!</definedName>
    <definedName name="Revenue">#REF!</definedName>
    <definedName name="rezrzerz">#REF!</definedName>
    <definedName name="rf" localSheetId="3" hidden="1">{#N/A,#N/A,TRUE,"Argentina";#N/A,#N/A,TRUE,"Brazil";#N/A,#N/A,TRUE,"Venezuela";#N/A,#N/A,TRUE,"Chile";#N/A,#N/A,TRUE,"Other LA";#N/A,#N/A,TRUE,"Puerto Rico"}</definedName>
    <definedName name="rf" hidden="1">{#N/A,#N/A,TRUE,"Argentina";#N/A,#N/A,TRUE,"Brazil";#N/A,#N/A,TRUE,"Venezuela";#N/A,#N/A,TRUE,"Chile";#N/A,#N/A,TRUE,"Other LA";#N/A,#N/A,TRUE,"Puerto Rico"}</definedName>
    <definedName name="rg" localSheetId="3" hidden="1">{#N/A,#N/A,TRUE,"SCR-LA 2000";#N/A,#N/A,TRUE,"SCR-LA 2001";#N/A,#N/A,TRUE,"SCR-LA 2002";#N/A,#N/A,TRUE,"SCR-LA 2003"}</definedName>
    <definedName name="rg" hidden="1">{#N/A,#N/A,TRUE,"SCR-LA 2000";#N/A,#N/A,TRUE,"SCR-LA 2001";#N/A,#N/A,TRUE,"SCR-LA 2002";#N/A,#N/A,TRUE,"SCR-LA 2003"}</definedName>
    <definedName name="RG3RT">#REF!</definedName>
    <definedName name="RG3SE" localSheetId="3">#REF!</definedName>
    <definedName name="RG3SE">#REF!</definedName>
    <definedName name="RG3SXT" localSheetId="3">#REF!</definedName>
    <definedName name="RG3SXT">#REF!</definedName>
    <definedName name="RG5RT">#REF!</definedName>
    <definedName name="RG5SE">#REF!</definedName>
    <definedName name="RG5SXT">#REF!</definedName>
    <definedName name="RGAIrett">#N/A</definedName>
    <definedName name="rhrty" localSheetId="3" hidden="1">#REF!</definedName>
    <definedName name="rhrty" hidden="1">#REF!</definedName>
    <definedName name="RICALCPIVOT" localSheetId="3">#REF!</definedName>
    <definedName name="RICALCPIVOT">#REF!</definedName>
    <definedName name="RIEPILOGO" localSheetId="3">#REF!</definedName>
    <definedName name="RIEPILOGO">#REF!</definedName>
    <definedName name="RIEPILOGO1">#REF!</definedName>
    <definedName name="RIEPILOGO2">#REF!</definedName>
    <definedName name="RifAreaDateArrivi">#REF!</definedName>
    <definedName name="RIFERIMENTO">#REF!</definedName>
    <definedName name="Rig">#REF!</definedName>
    <definedName name="rili" hidden="1">#REF!</definedName>
    <definedName name="ris13t">#REF!</definedName>
    <definedName name="ris22b">#REF!</definedName>
    <definedName name="ris23a">#REF!</definedName>
    <definedName name="ris23t">#REF!</definedName>
    <definedName name="ris24a">#REF!</definedName>
    <definedName name="ris28a">#REF!</definedName>
    <definedName name="ris28b">#REF!</definedName>
    <definedName name="ris6t">#REF!</definedName>
    <definedName name="RM510A">#REF!</definedName>
    <definedName name="RM520A">#REF!</definedName>
    <definedName name="RM530A">#REF!</definedName>
    <definedName name="RM540A">#REF!</definedName>
    <definedName name="rMatDef">#REF!</definedName>
    <definedName name="rngCycle">#REF!</definedName>
    <definedName name="rngpcbs2">#REF!</definedName>
    <definedName name="rngpcbs3">#REF!</definedName>
    <definedName name="rngpcbs4">#REF!</definedName>
    <definedName name="rngpcbs5">#REF!</definedName>
    <definedName name="rngpcbs6">#REF!</definedName>
    <definedName name="rngpcbs7">#REF!</definedName>
    <definedName name="rngpcbs8">#REF!</definedName>
    <definedName name="ROAQTR">#REF!</definedName>
    <definedName name="ROE">#REF!</definedName>
    <definedName name="ROEQTR">#REF!</definedName>
    <definedName name="ROEQTR96">#REF!</definedName>
    <definedName name="ROLLINGRONA">#REF!</definedName>
    <definedName name="roma">#N/A</definedName>
    <definedName name="RONA_By_Platform" localSheetId="3">#REF!</definedName>
    <definedName name="RONA_By_Platform">#REF!</definedName>
    <definedName name="rona98" localSheetId="3">#REF!</definedName>
    <definedName name="rona98">#REF!</definedName>
    <definedName name="roro"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roro"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Roues">OFFSET(#REF!,,,,COUNTIF(#REF!,"&lt;&gt;0"))</definedName>
    <definedName name="RouesPROJ">OFFSET(#REF!,,,,COUNTIF(#REF!,"&lt;&gt;0"))</definedName>
    <definedName name="rqsrgsdgqsd" localSheetId="3" hidden="1">{"'ID(2)'!$E$1:$N$4"}</definedName>
    <definedName name="rqsrgsdgqsd" hidden="1">{"'ID(2)'!$E$1:$N$4"}</definedName>
    <definedName name="RQT_Liste_de_pièces_et_cotation">#REF!</definedName>
    <definedName name="rrot">#REF!</definedName>
    <definedName name="rrr" localSheetId="3" hidden="1">{"'OBT_6M_30_6'!$S$1:$AE$53"}</definedName>
    <definedName name="rrr" hidden="1">{"'OBT_6M_30_6'!$S$1:$AE$53"}</definedName>
    <definedName name="rrrrrr">#REF!</definedName>
    <definedName name="rry" localSheetId="3" hidden="1">{"'OBT_6M_30_6'!$S$1:$AE$53"}</definedName>
    <definedName name="rry" hidden="1">{"'OBT_6M_30_6'!$S$1:$AE$53"}</definedName>
    <definedName name="RSC">#REF!</definedName>
    <definedName name="rt" localSheetId="7">_a1O,_a2O</definedName>
    <definedName name="rt" localSheetId="3">_a1O,_a2O</definedName>
    <definedName name="rt">_a1O,_a2O</definedName>
    <definedName name="rtgrt" localSheetId="3" hidden="1">{"CORSA",#N/A,FALSE,"RESUMO FINAL";"KADETT",#N/A,FALSE,"RESUMO FINAL";"VECTRA",#N/A,FALSE,"RESUMO FINAL";"OMEGA",#N/A,FALSE,"RESUMO FINAL";"S_10",#N/A,FALSE,"RESUMO FINAL";"BLAZER",#N/A,FALSE,"RESUMO FINAL"}</definedName>
    <definedName name="rtgrt" hidden="1">{"CORSA",#N/A,FALSE,"RESUMO FINAL";"KADETT",#N/A,FALSE,"RESUMO FINAL";"VECTRA",#N/A,FALSE,"RESUMO FINAL";"OMEGA",#N/A,FALSE,"RESUMO FINAL";"S_10",#N/A,FALSE,"RESUMO FINAL";"BLAZER",#N/A,FALSE,"RESUMO FINAL"}</definedName>
    <definedName name="RTOPT">#REF!</definedName>
    <definedName name="rtrr" localSheetId="3" hidden="1">{#N/A,#N/A,TRUE,"Argentina";#N/A,#N/A,TRUE,"Brazil";#N/A,#N/A,TRUE,"Venezuela";#N/A,#N/A,TRUE,"Chile";#N/A,#N/A,TRUE,"Other LA";#N/A,#N/A,TRUE,"Puerto Rico"}</definedName>
    <definedName name="rtrr" hidden="1">{#N/A,#N/A,TRUE,"Argentina";#N/A,#N/A,TRUE,"Brazil";#N/A,#N/A,TRUE,"Venezuela";#N/A,#N/A,TRUE,"Chile";#N/A,#N/A,TRUE,"Other LA";#N/A,#N/A,TRUE,"Puerto Rico"}</definedName>
    <definedName name="RTT"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RTT"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RU14_01">#REF!</definedName>
    <definedName name="RU14_02" localSheetId="3">#REF!</definedName>
    <definedName name="RU14_02">#REF!</definedName>
    <definedName name="RU14_03" localSheetId="3">#REF!</definedName>
    <definedName name="RU14_03">#REF!</definedName>
    <definedName name="RU14_04">#REF!</definedName>
    <definedName name="RU14_05">#REF!</definedName>
    <definedName name="ru14_06">#REF!</definedName>
    <definedName name="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1_1_2" localSheetId="3">#REF!</definedName>
    <definedName name="S1_1_2">#REF!</definedName>
    <definedName name="S18_S19">#REF!</definedName>
    <definedName name="SA">#REF!</definedName>
    <definedName name="SAA">#REF!</definedName>
    <definedName name="Sacst150_Q">#REF!</definedName>
    <definedName name="sad">#REF!</definedName>
    <definedName name="SADADSds">#REF!</definedName>
    <definedName name="SADdssdADS">#REF!</definedName>
    <definedName name="sadf" hidden="1">#REF!</definedName>
    <definedName name="sadS">#REF!</definedName>
    <definedName name="Sales">#REF!</definedName>
    <definedName name="Sales_Manager">#REF!</definedName>
    <definedName name="Sales_Person">#REF!</definedName>
    <definedName name="Sales_Ret_01_Bud">#REF!</definedName>
    <definedName name="Sales_Ret_01_Curr">#REF!</definedName>
    <definedName name="Sales_Ret_01_Prior">#REF!</definedName>
    <definedName name="Sales_Ret_02_Bud">#REF!</definedName>
    <definedName name="Sales_Ret_02_Curr">#REF!</definedName>
    <definedName name="Sales_Ret_02_Prior">#REF!</definedName>
    <definedName name="Sales_Tot_01_Bud">#REF!</definedName>
    <definedName name="sales_Tot_01_Curr">#REF!</definedName>
    <definedName name="Sales_Tot_01_Prior">#REF!</definedName>
    <definedName name="Sales_Tot_02_Bud">#REF!</definedName>
    <definedName name="Sales_Tot_02_Curr">#REF!</definedName>
    <definedName name="Sales_Tot_02_Prior">#REF!</definedName>
    <definedName name="salto_3p_5p">#REF!</definedName>
    <definedName name="salto_70mtj_90mtj">#REF!</definedName>
    <definedName name="salto_90mtj_120mtj">#REF!</definedName>
    <definedName name="salto_active_dynamic">#REF!</definedName>
    <definedName name="salto_ActivePlus_DynamicPlus">#REF!</definedName>
    <definedName name="salto_Dynamic_Emotion">#REF!</definedName>
    <definedName name="salto_DynamicPLus_Emotion">#REF!</definedName>
    <definedName name="salto_EntryLevel_DynamicPlus">#REF!</definedName>
    <definedName name="salto_gasolina_65_75">#REF!</definedName>
    <definedName name="salto_gasolina_75_95">#REF!</definedName>
    <definedName name="salto_Gasolina_Diesel">#REF!</definedName>
    <definedName name="salto_Mjet70_Mjet90">#REF!</definedName>
    <definedName name="salto_motor_120_136">#REF!</definedName>
    <definedName name="SAMPO">#REF!</definedName>
    <definedName name="SANDRO" localSheetId="3" hidden="1">{"'OBT_6M_30_6'!$S$1:$AE$53"}</definedName>
    <definedName name="SANDRO" hidden="1">{"'OBT_6M_30_6'!$S$1:$AE$53"}</definedName>
    <definedName name="SAPBEXhrIndnt" hidden="1">"Wide"</definedName>
    <definedName name="SAPBEXrevision" hidden="1">3</definedName>
    <definedName name="SAPBEXsysID" hidden="1">"PVN"</definedName>
    <definedName name="SAPBEXwbID" hidden="1">"48IGJVK7IHSEW0FQ5RACN1NOR"</definedName>
    <definedName name="SAPsysID" hidden="1">"708C5W7SBKP804JT78WJ0JNKI"</definedName>
    <definedName name="SAPwbID" hidden="1">"ARS"</definedName>
    <definedName name="SAYFA3">#REF!</definedName>
    <definedName name="Scenario1" localSheetId="3">#REF!</definedName>
    <definedName name="Scenario1">#REF!</definedName>
    <definedName name="Scenario2" localSheetId="3">#REF!</definedName>
    <definedName name="Scenario2">#REF!</definedName>
    <definedName name="Scocca">#REF!</definedName>
    <definedName name="SCONTI">#REF!</definedName>
    <definedName name="SCORRI_MERCATO">#REF!</definedName>
    <definedName name="SCORRI_TABELLA">#REF!</definedName>
    <definedName name="Scroll">#REF!</definedName>
    <definedName name="sd" localSheetId="7">_b1Z</definedName>
    <definedName name="sd" localSheetId="3">_b1Z</definedName>
    <definedName name="sd">_b1Z</definedName>
    <definedName name="SDads" localSheetId="3">#REF!</definedName>
    <definedName name="SDads">#REF!</definedName>
    <definedName name="sdaf">#REF!</definedName>
    <definedName name="sdf"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df"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dfdtdt">#N/A</definedName>
    <definedName name="sdgfsdg" localSheetId="3" hidden="1">{#N/A,#N/A,TRUE,"SCR-LA 2000";#N/A,#N/A,TRUE,"SCR-LA 2001";#N/A,#N/A,TRUE,"SCR-LA 2002";#N/A,#N/A,TRUE,"SCR-LA 2003"}</definedName>
    <definedName name="sdgfsdg" hidden="1">{#N/A,#N/A,TRUE,"SCR-LA 2000";#N/A,#N/A,TRUE,"SCR-LA 2001";#N/A,#N/A,TRUE,"SCR-LA 2002";#N/A,#N/A,TRUE,"SCR-LA 2003"}</definedName>
    <definedName name="sdi">#REF!</definedName>
    <definedName name="sdqf"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dqf"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dsdsd" localSheetId="3" hidden="1">{"'OBT_6M_30_6'!$S$1:$AE$53"}</definedName>
    <definedName name="sdsdsd" hidden="1">{"'OBT_6M_30_6'!$S$1:$AE$53"}</definedName>
    <definedName name="SE">#REF!</definedName>
    <definedName name="SEC_OUT">#REF!</definedName>
    <definedName name="SECOND">#REF!</definedName>
    <definedName name="Secondary_Subtotals">#REF!</definedName>
    <definedName name="Seg_bdg">#REF!</definedName>
    <definedName name="Seg_bdg_vc">#REF!</definedName>
    <definedName name="seg_tutti" localSheetId="3">#REF!,#REF!,#REF!,#REF!,#REF!,#REF!,#REF!,#REF!,#REF!,#REF!,#REF!</definedName>
    <definedName name="seg_tutti">#REF!,#REF!,#REF!,#REF!,#REF!,#REF!,#REF!,#REF!,#REF!,#REF!,#REF!</definedName>
    <definedName name="segf3" localSheetId="3">#REF!</definedName>
    <definedName name="segf3">#REF!</definedName>
    <definedName name="segm_m" localSheetId="3">#REF!</definedName>
    <definedName name="segm_m">#REF!</definedName>
    <definedName name="segm_m_it" localSheetId="3">#REF!</definedName>
    <definedName name="segm_m_it">#REF!</definedName>
    <definedName name="segm_vc_m">#REF!</definedName>
    <definedName name="segm_vc_m_it">#REF!</definedName>
    <definedName name="Segment_Sales">#REF!</definedName>
    <definedName name="segment_share">#REF!</definedName>
    <definedName name="SEGTRIMITN">#REF!</definedName>
    <definedName name="SEGTRIMITN_1">#REF!</definedName>
    <definedName name="SEGTRIMN">#REF!</definedName>
    <definedName name="SEGTRIMN_1">#REF!</definedName>
    <definedName name="SEGTRIMVCITN">#REF!</definedName>
    <definedName name="SEGTRIMVCITN_1">#REF!</definedName>
    <definedName name="SEGTRIMVCN">#REF!</definedName>
    <definedName name="SEGTRIMVCN_1">#REF!</definedName>
    <definedName name="sei">#REF!</definedName>
    <definedName name="selecteddate">#REF!</definedName>
    <definedName name="selecteduser">#REF!</definedName>
    <definedName name="SelectFlag">"テキスト 23"</definedName>
    <definedName name="SelectionIds">OFFSET(#REF!,0,0,COUNT(#REF!),1)</definedName>
    <definedName name="selling_price" localSheetId="3">#REF!</definedName>
    <definedName name="selling_price">#REF!</definedName>
    <definedName name="SEM" localSheetId="3">#REF!</definedName>
    <definedName name="SEM">#REF!</definedName>
    <definedName name="Semestre">#REF!</definedName>
    <definedName name="sencount" hidden="1">1</definedName>
    <definedName name="SENS" localSheetId="3">#REF!</definedName>
    <definedName name="SENS">#REF!</definedName>
    <definedName name="SEOPT" localSheetId="3">#REF!</definedName>
    <definedName name="SEOPT">#REF!</definedName>
    <definedName name="SEP" localSheetId="3">#REF!</definedName>
    <definedName name="SEP">#REF!</definedName>
    <definedName name="separa">#REF!</definedName>
    <definedName name="SepRet">#REF!</definedName>
    <definedName name="september">#REF!</definedName>
    <definedName name="serie">#REF!</definedName>
    <definedName name="Série">#REF!</definedName>
    <definedName name="sert" localSheetId="3" hidden="1">{0}</definedName>
    <definedName name="sert" hidden="1">{0}</definedName>
    <definedName name="Service">#REF!</definedName>
    <definedName name="SET">#REF!</definedName>
    <definedName name="SETINFO">#REF!</definedName>
    <definedName name="SETT">#REF!</definedName>
    <definedName name="sette">#REF!</definedName>
    <definedName name="SETTM">#REF!</definedName>
    <definedName name="setyhyhdzyhtyh">#N/A</definedName>
    <definedName name="sgsdfgsd" localSheetId="3" hidden="1">{#N/A,#N/A,TRUE,"SCR-LA 2000";#N/A,#N/A,TRUE,"SCR-LA 2001";#N/A,#N/A,TRUE,"SCR-LA 2002";#N/A,#N/A,TRUE,"SCR-LA 2003"}</definedName>
    <definedName name="sgsdfgsd" hidden="1">{#N/A,#N/A,TRUE,"SCR-LA 2000";#N/A,#N/A,TRUE,"SCR-LA 2001";#N/A,#N/A,TRUE,"SCR-LA 2002";#N/A,#N/A,TRUE,"SCR-LA 2003"}</definedName>
    <definedName name="Sheet">#REF!</definedName>
    <definedName name="SHEETCON">#N/A</definedName>
    <definedName name="ship_01_Bud">#REF!</definedName>
    <definedName name="ship_01_Curr" localSheetId="3">#REF!</definedName>
    <definedName name="ship_01_Curr">#REF!</definedName>
    <definedName name="Ship_01_Prior" localSheetId="3">#REF!</definedName>
    <definedName name="Ship_01_Prior">#REF!</definedName>
    <definedName name="ship_02_bud">#REF!</definedName>
    <definedName name="ship_02_Curr">#REF!</definedName>
    <definedName name="ship_02_Prior">#REF!</definedName>
    <definedName name="shsdhyd">#N/A</definedName>
    <definedName name="SI" localSheetId="3">#REF!</definedName>
    <definedName name="SI">#REF!</definedName>
    <definedName name="Sièges">OFFSET(#REF!,,,,COUNTIF(#REF!,"&lt;&gt;0"))</definedName>
    <definedName name="SiègesPROJ">OFFSET(#REF!,,,,COUNTIF(#REF!,"&lt;&gt;0"))</definedName>
    <definedName name="sigma" localSheetId="3">#REF!</definedName>
    <definedName name="sigma">#REF!</definedName>
    <definedName name="sigma2" localSheetId="3">#REF!</definedName>
    <definedName name="sigma2">#REF!</definedName>
    <definedName name="sigma3" localSheetId="3">#REF!</definedName>
    <definedName name="sigma3">#REF!</definedName>
    <definedName name="sigma4">#REF!</definedName>
    <definedName name="sigma5">#REF!</definedName>
    <definedName name="sigma6">#REF!</definedName>
    <definedName name="sigma7">#REF!</definedName>
    <definedName name="Silhouettes">#REF!</definedName>
    <definedName name="silvia">#N/A</definedName>
    <definedName name="SimbAttrDef">"Ovale 15"</definedName>
    <definedName name="SimbAttrProvv">"Ovale 16"</definedName>
    <definedName name="SimbConsDef">"Rettangolo 19"</definedName>
    <definedName name="SIMCOM">#REF!</definedName>
    <definedName name="SIMCON" localSheetId="3">#REF!</definedName>
    <definedName name="SIMCON">#REF!</definedName>
    <definedName name="SIN" localSheetId="3" hidden="1">{#N/A,#N/A,FALSE,"CKD Price Build Up"}</definedName>
    <definedName name="SIN" hidden="1">{#N/A,#N/A,FALSE,"CKD Price Build Up"}</definedName>
    <definedName name="SINTESI">#N/A</definedName>
    <definedName name="Sistema">#REF!</definedName>
    <definedName name="site" localSheetId="3">#REF!</definedName>
    <definedName name="site">#REF!</definedName>
    <definedName name="sjsth" localSheetId="3" hidden="1">{#N/A,#N/A,TRUE,"SCR-LA 2001";#N/A,#N/A,TRUE,"2001 TOTAL";#N/A,#N/A,TRUE,"2001 Puerto Rico";#N/A,#N/A,TRUE,"2001 Argentina";#N/A,#N/A,TRUE,"2001 Brazil";#N/A,#N/A,TRUE,"2001 Venezuela";#N/A,#N/A,TRUE,"2001 Chile";#N/A,#N/A,TRUE,"2001 Other Latin America"}</definedName>
    <definedName name="sjsth" hidden="1">{#N/A,#N/A,TRUE,"SCR-LA 2001";#N/A,#N/A,TRUE,"2001 TOTAL";#N/A,#N/A,TRUE,"2001 Puerto Rico";#N/A,#N/A,TRUE,"2001 Argentina";#N/A,#N/A,TRUE,"2001 Brazil";#N/A,#N/A,TRUE,"2001 Venezuela";#N/A,#N/A,TRUE,"2001 Chile";#N/A,#N/A,TRUE,"2001 Other Latin America"}</definedName>
    <definedName name="skb">#REF!</definedName>
    <definedName name="skdjfh" localSheetId="3" hidden="1">{#N/A,#N/A,FALSE,"Assumptions";#N/A,#N/A,FALSE,"Volumes";#N/A,#N/A,FALSE,"Pricing";#N/A,#N/A,FALSE,"Variable Cost";#N/A,#N/A,FALSE,"Investment";#N/A,#N/A,FALSE,"Profitability";#N/A,#N/A,FALSE,"Business Comparison"}</definedName>
    <definedName name="skdjfh" hidden="1">{#N/A,#N/A,FALSE,"Assumptions";#N/A,#N/A,FALSE,"Volumes";#N/A,#N/A,FALSE,"Pricing";#N/A,#N/A,FALSE,"Variable Cost";#N/A,#N/A,FALSE,"Investment";#N/A,#N/A,FALSE,"Profitability";#N/A,#N/A,FALSE,"Business Comparison"}</definedName>
    <definedName name="SKK">#REF!</definedName>
    <definedName name="SKorea" localSheetId="3">#REF!</definedName>
    <definedName name="SKorea">#REF!</definedName>
    <definedName name="skprodotto" localSheetId="3">#REF!</definedName>
    <definedName name="skprodotto">#REF!</definedName>
    <definedName name="sm">#REF!</definedName>
    <definedName name="SM_Retrieve_2">#REF!</definedName>
    <definedName name="SOBRINHO">#REF!</definedName>
    <definedName name="Société">#REF!</definedName>
    <definedName name="SOD_En_cours">#REF!</definedName>
    <definedName name="SOD_LEV">#REF!</definedName>
    <definedName name="Soldé">#REF!</definedName>
    <definedName name="solver_lin" hidden="1">0</definedName>
    <definedName name="solver_num" hidden="1">0</definedName>
    <definedName name="solver_typ" hidden="1">3</definedName>
    <definedName name="solver_val" hidden="1">0.02</definedName>
    <definedName name="SORapp">#REF!</definedName>
    <definedName name="SORcode">#REF!</definedName>
    <definedName name="Sort">#REF!</definedName>
    <definedName name="Sort1">#REF!</definedName>
    <definedName name="Sort2" hidden="1">#REF!</definedName>
    <definedName name="SortCodes">#REF!</definedName>
    <definedName name="SortData">#REF!</definedName>
    <definedName name="sortieren_Datum">#N/A</definedName>
    <definedName name="sortieren_Nr">#N/A</definedName>
    <definedName name="source">#REF!</definedName>
    <definedName name="sousdomaine">#REF!</definedName>
    <definedName name="Spain">#REF!</definedName>
    <definedName name="Spec_details">#REF!</definedName>
    <definedName name="Spécificité">OFFSET(#REF!,,,,COUNTIF(#REF!,"&lt;&gt;0"))</definedName>
    <definedName name="SpécificitéPROJ">OFFSET(#REF!,,,,COUNTIF(#REF!,"&lt;&gt;0"))</definedName>
    <definedName name="SPECIFICITES" localSheetId="3">#REF!</definedName>
    <definedName name="SPECIFICITES">#REF!</definedName>
    <definedName name="SPIDERGTV" localSheetId="3">#REF!</definedName>
    <definedName name="SPIDERGTV">#REF!</definedName>
    <definedName name="SPIDERGTV2001" localSheetId="3">#REF!</definedName>
    <definedName name="SPIDERGTV2001">#REF!</definedName>
    <definedName name="SPIDERGTV3">#REF!</definedName>
    <definedName name="SRC">#REF!</definedName>
    <definedName name="S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SS">#REF!</definedName>
    <definedName name="ssss">#REF!</definedName>
    <definedName name="sssss"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ssss"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sssssssssssssss"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sssssssssssssss"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sssttt" localSheetId="3" hidden="1">{#N/A,#N/A,FALSE,"CKD Price Build Up"}</definedName>
    <definedName name="sssttt" hidden="1">{#N/A,#N/A,FALSE,"CKD Price Build Up"}</definedName>
    <definedName name="Stab">#REF!</definedName>
    <definedName name="Stab_senza_strut" localSheetId="3">#REF!</definedName>
    <definedName name="Stab_senza_strut">#REF!</definedName>
    <definedName name="stabmix" localSheetId="3">#REF!</definedName>
    <definedName name="stabmix">#REF!</definedName>
    <definedName name="stabmod">#REF!</definedName>
    <definedName name="Stade">#REF!</definedName>
    <definedName name="STAMPA">#REF!</definedName>
    <definedName name="STAMPA_MERCATO">#REF!</definedName>
    <definedName name="Stampacapprat">#REF!</definedName>
    <definedName name="stampaunione">#REF!</definedName>
    <definedName name="stampi_melfi">#REF!</definedName>
    <definedName name="stampi_mir">#REF!</definedName>
    <definedName name="Stamprat">#REF!</definedName>
    <definedName name="StandardEquipment" localSheetId="3">OFFSET(#REF!,0,0,COUNTA(#REF!),COUNTA(#REF!))</definedName>
    <definedName name="StandardEquipment">OFFSET(#REF!,0,0,COUNTA(#REF!),COUNTA(#REF!))</definedName>
    <definedName name="StandardPackage">OFFSET(#REF!,0,0,COUNTA(#REF!),COUNTA(#REF!))</definedName>
    <definedName name="StandardPackageDetails">OFFSET(#REF!,0,0,COUNTA(#REF!),COUNTA(#REF!))</definedName>
    <definedName name="STANDARDS" localSheetId="3">#REF!</definedName>
    <definedName name="STANDARDS">#REF!</definedName>
    <definedName name="start" localSheetId="3">#REF!</definedName>
    <definedName name="start">#REF!</definedName>
    <definedName name="startUserForm">1</definedName>
    <definedName name="STASPE" localSheetId="3">#REF!</definedName>
    <definedName name="STASPE">#REF!</definedName>
    <definedName name="staspec">#REF!</definedName>
    <definedName name="stat11mix">#REF!</definedName>
    <definedName name="stat11mod">#REF!</definedName>
    <definedName name="stat21mix">#REF!</definedName>
    <definedName name="stat21mod">#REF!</definedName>
    <definedName name="stat31mix">#REF!</definedName>
    <definedName name="stat31mod">#REF!</definedName>
    <definedName name="stat32mix">#REF!</definedName>
    <definedName name="stat32mod">#REF!</definedName>
    <definedName name="stat33mix">#REF!</definedName>
    <definedName name="stat33mod">#REF!</definedName>
    <definedName name="stat34mix">#REF!</definedName>
    <definedName name="stat34mod">#REF!</definedName>
    <definedName name="stat35mix">#REF!</definedName>
    <definedName name="stat35mod">#REF!</definedName>
    <definedName name="stat36mix">#REF!</definedName>
    <definedName name="stat36mod">#REF!</definedName>
    <definedName name="stat41mix">#REF!</definedName>
    <definedName name="stat41mod">#REF!</definedName>
    <definedName name="stat42mix">#REF!</definedName>
    <definedName name="stat42mod">#REF!</definedName>
    <definedName name="stat43mix">#REF!</definedName>
    <definedName name="stat43mod">#REF!</definedName>
    <definedName name="stat51mix">#REF!</definedName>
    <definedName name="stat51mod">#REF!</definedName>
    <definedName name="stat52mix">#REF!</definedName>
    <definedName name="stat52mod">#REF!</definedName>
    <definedName name="stat53mix">#REF!</definedName>
    <definedName name="stat53mod">#REF!</definedName>
    <definedName name="stat54mix">#REF!</definedName>
    <definedName name="stat54mod">#REF!</definedName>
    <definedName name="stat55mix">#REF!</definedName>
    <definedName name="stat55mod">#REF!</definedName>
    <definedName name="stat61mix">#REF!</definedName>
    <definedName name="stat61mod">#REF!</definedName>
    <definedName name="STATAB">#REF!</definedName>
    <definedName name="State">#REF!</definedName>
    <definedName name="Status">#REF!</definedName>
    <definedName name="Status_622AB">#REF!</definedName>
    <definedName name="Status_622AB_vs_Dec_PDLG">#REF!</definedName>
    <definedName name="Status_625A">#REF!</definedName>
    <definedName name="Status_625A_vs_Feb_PDLG">#REF!</definedName>
    <definedName name="StatusFilter">#REF!</definedName>
    <definedName name="std">#REF!</definedName>
    <definedName name="std_costs">#REF!</definedName>
    <definedName name="steps" localSheetId="3" hidden="1">{#N/A,#N/A,FALSE,"LOAD CFA USAssy&amp;Stp";#N/A,#N/A,FALSE,"LOAD CFA CanAssy&amp;Stp";#N/A,#N/A,FALSE,"LOAD CFA US PTO&amp;CO";#N/A,#N/A,FALSE,"LOAD CFA Can PTO&amp;CO";#N/A,#N/A,FALSE,"LOAD CFA MfgGO";#N/A,#N/A,FALSE,"LOAD CFA Stats";#N/A,#N/A,FALSE,"LOAD CorpExpense";#N/A,#N/A,FALSE,"Total ProfitLoss Submission CFA"}</definedName>
    <definedName name="steps" hidden="1">{#N/A,#N/A,FALSE,"LOAD CFA USAssy&amp;Stp";#N/A,#N/A,FALSE,"LOAD CFA CanAssy&amp;Stp";#N/A,#N/A,FALSE,"LOAD CFA US PTO&amp;CO";#N/A,#N/A,FALSE,"LOAD CFA Can PTO&amp;CO";#N/A,#N/A,FALSE,"LOAD CFA MfgGO";#N/A,#N/A,FALSE,"LOAD CFA Stats";#N/A,#N/A,FALSE,"LOAD CorpExpense";#N/A,#N/A,FALSE,"Total ProfitLoss Submission CFA"}</definedName>
    <definedName name="stock2" hidden="1">#REF!</definedName>
    <definedName name="STOCKM1">#REF!</definedName>
    <definedName name="stockmils">#REF!</definedName>
    <definedName name="StocksE16">#REF!</definedName>
    <definedName name="Strawman3" localSheetId="3" hidden="1">{#N/A,#N/A,FALSE,"Cover";#N/A,#N/A,FALSE,"Profits";#N/A,#N/A,FALSE,"ABS";#N/A,#N/A,FALSE,"TFLE Detail";#N/A,#N/A,FALSE,"TFLE Walk";#N/A,#N/A,FALSE,"Variable Cost";#N/A,#N/A,FALSE,"V.C. Walk"}</definedName>
    <definedName name="Strawman3" hidden="1">{#N/A,#N/A,FALSE,"Cover";#N/A,#N/A,FALSE,"Profits";#N/A,#N/A,FALSE,"ABS";#N/A,#N/A,FALSE,"TFLE Detail";#N/A,#N/A,FALSE,"TFLE Walk";#N/A,#N/A,FALSE,"Variable Cost";#N/A,#N/A,FALSE,"V.C. Walk"}</definedName>
    <definedName name="struct">#REF!</definedName>
    <definedName name="struct2" localSheetId="3">#REF!</definedName>
    <definedName name="struct2">#REF!</definedName>
    <definedName name="STUDeTECH" localSheetId="3">#REF!</definedName>
    <definedName name="STUDeTECH">#REF!</definedName>
    <definedName name="STUDeTECHss">#REF!</definedName>
    <definedName name="STUDeTECHssAC">#REF!</definedName>
    <definedName name="Stuff" localSheetId="3" hidden="1">{#N/A,#N/A,FALSE,"LOAD CFA USAssy&amp;Stp";#N/A,#N/A,FALSE,"LOAD CFA CanAssy&amp;Stp";#N/A,#N/A,FALSE,"LOAD CFA US PTO&amp;CO";#N/A,#N/A,FALSE,"LOAD CFA Can PTO&amp;CO";#N/A,#N/A,FALSE,"LOAD CFA MfgGO";#N/A,#N/A,FALSE,"LOAD CFA Stats";#N/A,#N/A,FALSE,"LOAD CorpExpense";#N/A,#N/A,FALSE,"Total ProfitLoss Submission CFA"}</definedName>
    <definedName name="Stuff" hidden="1">{#N/A,#N/A,FALSE,"LOAD CFA USAssy&amp;Stp";#N/A,#N/A,FALSE,"LOAD CFA CanAssy&amp;Stp";#N/A,#N/A,FALSE,"LOAD CFA US PTO&amp;CO";#N/A,#N/A,FALSE,"LOAD CFA Can PTO&amp;CO";#N/A,#N/A,FALSE,"LOAD CFA MfgGO";#N/A,#N/A,FALSE,"LOAD CFA Stats";#N/A,#N/A,FALSE,"LOAD CorpExpense";#N/A,#N/A,FALSE,"Total ProfitLoss Submission CFA"}</definedName>
    <definedName name="Style">OFFSET(#REF!,0,0,COUNTA(#REF!),1)</definedName>
    <definedName name="sube" localSheetId="3">#REF!</definedName>
    <definedName name="sube">#REF!</definedName>
    <definedName name="subida" localSheetId="3">#REF!</definedName>
    <definedName name="subida">#REF!</definedName>
    <definedName name="subida_can" localSheetId="3">#REF!</definedName>
    <definedName name="subida_can">#REF!</definedName>
    <definedName name="Subtotals">#REF!</definedName>
    <definedName name="suca">#REF!</definedName>
    <definedName name="sud">#REF!</definedName>
    <definedName name="SudAmerica">#REF!</definedName>
    <definedName name="SUL">#REF!</definedName>
    <definedName name="SUMMARY">#REF!</definedName>
    <definedName name="SUPORTE">#REF!</definedName>
    <definedName name="Surcout_Log_EL1">#REF!</definedName>
    <definedName name="Surcout_Log_PRSDV">#REF!</definedName>
    <definedName name="Surcout_Log_PRSUT">#REF!</definedName>
    <definedName name="Suspensions">#REF!</definedName>
    <definedName name="SVA">#REF!</definedName>
    <definedName name="svc" localSheetId="3" hidden="1">{#N/A,#N/A,FALSE,"Cover";#N/A,#N/A,FALSE,"Assumptions";#N/A,#N/A,FALSE,"Volumes";#N/A,#N/A,FALSE,"Pricing";#N/A,#N/A,FALSE,"TFLE Walk";#N/A,#N/A,FALSE,"Variable Cost";#N/A,#N/A,FALSE,"Sensitivity";#N/A,#N/A,FALSE,"Investment";#N/A,#N/A,FALSE,"Profitability"}</definedName>
    <definedName name="svc" hidden="1">{#N/A,#N/A,FALSE,"Cover";#N/A,#N/A,FALSE,"Assumptions";#N/A,#N/A,FALSE,"Volumes";#N/A,#N/A,FALSE,"Pricing";#N/A,#N/A,FALSE,"TFLE Walk";#N/A,#N/A,FALSE,"Variable Cost";#N/A,#N/A,FALSE,"Sensitivity";#N/A,#N/A,FALSE,"Investment";#N/A,#N/A,FALSE,"Profitability"}</definedName>
    <definedName name="SWB_BASE">#REF!</definedName>
    <definedName name="SWB_TYP" localSheetId="3">#REF!</definedName>
    <definedName name="SWB_TYP">#REF!</definedName>
    <definedName name="Sweden" localSheetId="3">#REF!</definedName>
    <definedName name="Sweden">#REF!</definedName>
    <definedName name="SWFilter">#REF!</definedName>
    <definedName name="Switch_Mode_Programme">#REF!</definedName>
    <definedName name="Switch_multi_AMC">#REF!</definedName>
    <definedName name="SWITZ">#REF!</definedName>
    <definedName name="Switzerland">#REF!</definedName>
    <definedName name="sx" localSheetId="3" hidden="1">{#N/A,#N/A,TRUE,"SCR-LA 2000";#N/A,#N/A,TRUE,"SCR-LA 2001";#N/A,#N/A,TRUE,"SCR-LA 2002";#N/A,#N/A,TRUE,"SCR-LA 2003"}</definedName>
    <definedName name="sx" hidden="1">{#N/A,#N/A,TRUE,"SCR-LA 2000";#N/A,#N/A,TRUE,"SCR-LA 2001";#N/A,#N/A,TRUE,"SCR-LA 2002";#N/A,#N/A,TRUE,"SCR-LA 2003"}</definedName>
    <definedName name="SXT">#REF!</definedName>
    <definedName name="SXTOPT" localSheetId="3">#REF!</definedName>
    <definedName name="SXTOPT">#REF!</definedName>
    <definedName name="symb">#REF!</definedName>
    <definedName name="symboles">#REF!</definedName>
    <definedName name="SYNTHESE">#REF!</definedName>
    <definedName name="Synthèse">#REF!</definedName>
    <definedName name="T">#REF!</definedName>
    <definedName name="T_Costi_sviluppo">#REF!</definedName>
    <definedName name="T0_AWD">#REF!</definedName>
    <definedName name="T0_gbx_fam">#REF!</definedName>
    <definedName name="T1_AWD">#REF!</definedName>
    <definedName name="T1_gbx_fam">#REF!</definedName>
    <definedName name="T1_ouvrants_2001">#REF!</definedName>
    <definedName name="T1_un" localSheetId="3">#REF!,#REF!,#REF!,#REF!,#REF!,#REF!,#REF!,#REF!,#REF!,#REF!,#REF!,#REF!,#REF!,#REF!,#REF!,#REF!</definedName>
    <definedName name="T1_un">#REF!,#REF!,#REF!,#REF!,#REF!,#REF!,#REF!,#REF!,#REF!,#REF!,#REF!,#REF!,#REF!,#REF!,#REF!,#REF!</definedName>
    <definedName name="T192_2001" localSheetId="3">#REF!</definedName>
    <definedName name="T192_2001">#REF!</definedName>
    <definedName name="T192_3" localSheetId="3">#REF!</definedName>
    <definedName name="T192_3">#REF!</definedName>
    <definedName name="T2_1_un" localSheetId="3">#REF!,#REF!,#REF!,#REF!,#REF!,#REF!,#REF!,#REF!,#REF!,#REF!,#REF!,#REF!,#REF!,#REF!,#REF!</definedName>
    <definedName name="T2_1_un">#REF!,#REF!,#REF!,#REF!,#REF!,#REF!,#REF!,#REF!,#REF!,#REF!,#REF!,#REF!,#REF!,#REF!,#REF!</definedName>
    <definedName name="T2_2_un" localSheetId="3">#REF!,#REF!,#REF!,#REF!,#REF!,#REF!,#REF!,#REF!,#REF!,#REF!,#REF!,#REF!,#REF!,#REF!,#REF!</definedName>
    <definedName name="T2_2_un">#REF!,#REF!,#REF!,#REF!,#REF!,#REF!,#REF!,#REF!,#REF!,#REF!,#REF!,#REF!,#REF!,#REF!,#REF!</definedName>
    <definedName name="T2_3_un" localSheetId="3">#REF!,#REF!,#REF!,#REF!,#REF!,#REF!,#REF!,#REF!,#REF!,#REF!,#REF!,#REF!,#REF!,#REF!</definedName>
    <definedName name="T2_3_un">#REF!,#REF!,#REF!,#REF!,#REF!,#REF!,#REF!,#REF!,#REF!,#REF!,#REF!,#REF!,#REF!,#REF!</definedName>
    <definedName name="T2_4_un" localSheetId="3">#REF!,#REF!,#REF!,#REF!,#REF!,#REF!,#REF!,#REF!,#REF!,#REF!,#REF!,#REF!</definedName>
    <definedName name="T2_4_un">#REF!,#REF!,#REF!,#REF!,#REF!,#REF!,#REF!,#REF!,#REF!,#REF!,#REF!,#REF!</definedName>
    <definedName name="T2_6_un" localSheetId="3">#REF!,#REF!,#REF!,#REF!,#REF!,#REF!,#REF!</definedName>
    <definedName name="T2_6_un">#REF!,#REF!,#REF!,#REF!,#REF!,#REF!,#REF!</definedName>
    <definedName name="T2_AWD" localSheetId="3">#REF!</definedName>
    <definedName name="T2_AWD">#REF!</definedName>
    <definedName name="T2_gbx_fam" localSheetId="3">#REF!</definedName>
    <definedName name="T2_gbx_fam">#REF!</definedName>
    <definedName name="T2_un" localSheetId="3">#REF!,#REF!,#REF!,#REF!,#REF!,#REF!,#REF!,#REF!,#REF!,#REF!,#REF!,#REF!,#REF!,#REF!,#REF!,#REF!,#REF!,#REF!,#REF!,#REF!,#REF!</definedName>
    <definedName name="T2_un">#REF!,#REF!,#REF!,#REF!,#REF!,#REF!,#REF!,#REF!,#REF!,#REF!,#REF!,#REF!,#REF!,#REF!,#REF!,#REF!,#REF!,#REF!,#REF!,#REF!,#REF!</definedName>
    <definedName name="T3_deux" localSheetId="3">#REF!,#REF!,#REF!,#REF!,#REF!,#REF!,#REF!,#REF!,#REF!,#REF!,#REF!,#REF!,#REF!,#REF!,#REF!</definedName>
    <definedName name="T3_deux">#REF!,#REF!,#REF!,#REF!,#REF!,#REF!,#REF!,#REF!,#REF!,#REF!,#REF!,#REF!,#REF!,#REF!,#REF!</definedName>
    <definedName name="T3_un" localSheetId="3">#REF!,#REF!,#REF!,#REF!,#REF!,#REF!,#REF!,#REF!,#REF!,#REF!,#REF!,#REF!,#REF!,#REF!,#REF!</definedName>
    <definedName name="T3_un">#REF!,#REF!,#REF!,#REF!,#REF!,#REF!,#REF!,#REF!,#REF!,#REF!,#REF!,#REF!,#REF!,#REF!,#REF!</definedName>
    <definedName name="T4_un" localSheetId="3">#REF!,#REF!,#REF!,#REF!,#REF!,#REF!,#REF!,#REF!,#REF!,#REF!,#REF!,#REF!,#REF!</definedName>
    <definedName name="T4_un">#REF!,#REF!,#REF!,#REF!,#REF!,#REF!,#REF!,#REF!,#REF!,#REF!,#REF!,#REF!,#REF!</definedName>
    <definedName name="T5_un" localSheetId="3">#REF!,#REF!,#REF!,#REF!,#REF!,#REF!,#REF!,#REF!,#REF!,#REF!,#REF!,#REF!,#REF!,#REF!</definedName>
    <definedName name="T5_un">#REF!,#REF!,#REF!,#REF!,#REF!,#REF!,#REF!,#REF!,#REF!,#REF!,#REF!,#REF!,#REF!,#REF!</definedName>
    <definedName name="T6_un" localSheetId="3">#REF!,#REF!,#REF!,#REF!,#REF!,#REF!,#REF!</definedName>
    <definedName name="T6_un">#REF!,#REF!,#REF!,#REF!,#REF!,#REF!,#REF!</definedName>
    <definedName name="T7_un" localSheetId="3">#REF!,#REF!,#REF!,#REF!,#REF!,#REF!,#REF!,#REF!,#REF!,#REF!,#REF!,#REF!</definedName>
    <definedName name="T7_un">#REF!,#REF!,#REF!,#REF!,#REF!,#REF!,#REF!,#REF!,#REF!,#REF!,#REF!,#REF!</definedName>
    <definedName name="TA">#REF!</definedName>
    <definedName name="TA_ferr_A7">#REF!</definedName>
    <definedName name="TA_mon_A7">#REF!</definedName>
    <definedName name="TA_pei_A7">#REF!</definedName>
    <definedName name="TAB">#REF!</definedName>
    <definedName name="TAB_DELTA_MOTORE">#REF!</definedName>
    <definedName name="TAB_DELTA_NOTE">#REF!</definedName>
    <definedName name="TAB_DELTA_PAESE">#REF!</definedName>
    <definedName name="TAB_DELTA_PASSO_TETTO">#REF!</definedName>
    <definedName name="TAB_DELTA_PORTATE">#REF!</definedName>
    <definedName name="TAB_DELTA_SPECIAL">#REF!</definedName>
    <definedName name="Tab_langue">#REF!</definedName>
    <definedName name="TAB_MODALE">#REF!</definedName>
    <definedName name="TABA00">#REF!</definedName>
    <definedName name="TABA0001">#REF!</definedName>
    <definedName name="TABA01">#REF!</definedName>
    <definedName name="TABA99">#REF!</definedName>
    <definedName name="TABA9900">#REF!</definedName>
    <definedName name="TABB00">#REF!</definedName>
    <definedName name="TABB0001">#REF!</definedName>
    <definedName name="TABB01">#REF!</definedName>
    <definedName name="TABB99">#REF!</definedName>
    <definedName name="TABB9900">#REF!</definedName>
    <definedName name="TABC00">#REF!</definedName>
    <definedName name="TABC0001">#REF!</definedName>
    <definedName name="TABC01">#REF!</definedName>
    <definedName name="TABC99">#REF!</definedName>
    <definedName name="TABC9900">#REF!</definedName>
    <definedName name="TABD00">#REF!</definedName>
    <definedName name="TABD0001">#REF!</definedName>
    <definedName name="TABD01">#REF!</definedName>
    <definedName name="TABD99">#REF!</definedName>
    <definedName name="TABD9900">#REF!</definedName>
    <definedName name="TABE00">#REF!</definedName>
    <definedName name="TABE0001">#REF!</definedName>
    <definedName name="TABE01">#REF!</definedName>
    <definedName name="TABE99">#REF!</definedName>
    <definedName name="TABE9900">#REF!</definedName>
    <definedName name="TABELLA">#REF!</definedName>
    <definedName name="Tabella_unic_ris">#REF!</definedName>
    <definedName name="tablaCOSTES">#REF!</definedName>
    <definedName name="tablaFACTURADO">#REF!</definedName>
    <definedName name="tablaMix">#REF!</definedName>
    <definedName name="table">#REF!</definedName>
    <definedName name="table2">#REF!</definedName>
    <definedName name="TabRecup">#REF!</definedName>
    <definedName name="tabroue">#REF!</definedName>
    <definedName name="TAUX">#REF!</definedName>
    <definedName name="Taux_PRD_HR">#REF!</definedName>
    <definedName name="Taux_PRF_Silhouette">#REF!</definedName>
    <definedName name="Taux_Proto_HR">#REF!</definedName>
    <definedName name="Taux_Reconception">#REF!</definedName>
    <definedName name="Taux_valorisation_IL_DRD__Han">#REF!</definedName>
    <definedName name="TauxIG1">#REF!</definedName>
    <definedName name="TauxYen">#REF!</definedName>
    <definedName name="TAX">#REF!</definedName>
    <definedName name="Tax_Rate">#REF!</definedName>
    <definedName name="TAXGRAPH">#REF!</definedName>
    <definedName name="Technical_origin">#REF!</definedName>
    <definedName name="Téléphone">#REF!</definedName>
    <definedName name="temp"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mp"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mp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mp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mplate">#REF!</definedName>
    <definedName name="TEMPO" localSheetId="3">#REF!</definedName>
    <definedName name="TEMPO">#REF!</definedName>
    <definedName name="TEMPRA" localSheetId="3">#REF!</definedName>
    <definedName name="TEMPRA">#REF!</definedName>
    <definedName name="TEMPRA__SW">#REF!</definedName>
    <definedName name="TEMPRA1">#REF!</definedName>
    <definedName name="TEMPRA2">#REF!</definedName>
    <definedName name="TempsParPse">#REF!</definedName>
    <definedName name="TEST"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1" localSheetId="3" hidden="1">{#N/A,#N/A,FALSE,"Cover";#N/A,#N/A,FALSE,"Profits";#N/A,#N/A,FALSE,"ABS";#N/A,#N/A,FALSE,"TFLE Detail";#N/A,#N/A,FALSE,"TFLE Walk";#N/A,#N/A,FALSE,"Variable Cost";#N/A,#N/A,FALSE,"V.C. Walk"}</definedName>
    <definedName name="test1" hidden="1">{#N/A,#N/A,FALSE,"Cover";#N/A,#N/A,FALSE,"Profits";#N/A,#N/A,FALSE,"ABS";#N/A,#N/A,FALSE,"TFLE Detail";#N/A,#N/A,FALSE,"TFLE Walk";#N/A,#N/A,FALSE,"Variable Cost";#N/A,#N/A,FALSE,"V.C. Walk"}</definedName>
    <definedName name="test10" localSheetId="3" hidden="1">{#N/A,#N/A,FALSE,"Profit Status";#N/A,#N/A,FALSE,"Invest";#N/A,#N/A,FALSE,"Revenue";#N/A,#N/A,FALSE,"Variable Cost";#N/A,#N/A,FALSE,"Options &amp; Series"}</definedName>
    <definedName name="test10" hidden="1">{#N/A,#N/A,FALSE,"Profit Status";#N/A,#N/A,FALSE,"Invest";#N/A,#N/A,FALSE,"Revenue";#N/A,#N/A,FALSE,"Variable Cost";#N/A,#N/A,FALSE,"Options &amp; Series"}</definedName>
    <definedName name="TEST11">#REF!</definedName>
    <definedName name="TEST12" localSheetId="3">#REF!</definedName>
    <definedName name="TEST12">#REF!</definedName>
    <definedName name="TEST13" localSheetId="3">#REF!</definedName>
    <definedName name="TEST13">#REF!</definedName>
    <definedName name="TEST14">#REF!</definedName>
    <definedName name="TEST15">#REF!</definedName>
    <definedName name="TEST16">#REF!</definedName>
    <definedName name="TEST17">#REF!</definedName>
    <definedName name="TEST18">#REF!</definedName>
    <definedName name="TEST2"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2"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3"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est4" localSheetId="3" hidden="1">{#N/A,#N/A,FALSE,"Cover";#N/A,#N/A,FALSE,"Assumptions";#N/A,#N/A,FALSE,"Volumes";#N/A,#N/A,FALSE,"Pricing";#N/A,#N/A,FALSE,"TFLE Walk";#N/A,#N/A,FALSE,"Variable Cost";#N/A,#N/A,FALSE,"Sensitivity";#N/A,#N/A,FALSE,"Investment";#N/A,#N/A,FALSE,"Profitability"}</definedName>
    <definedName name="test4" hidden="1">{#N/A,#N/A,FALSE,"Cover";#N/A,#N/A,FALSE,"Assumptions";#N/A,#N/A,FALSE,"Volumes";#N/A,#N/A,FALSE,"Pricing";#N/A,#N/A,FALSE,"TFLE Walk";#N/A,#N/A,FALSE,"Variable Cost";#N/A,#N/A,FALSE,"Sensitivity";#N/A,#N/A,FALSE,"Investment";#N/A,#N/A,FALSE,"Profitability"}</definedName>
    <definedName name="test5" localSheetId="3" hidden="1">{#N/A,#N/A,FALSE,"Cover";#N/A,#N/A,FALSE,"Assumptions";#N/A,#N/A,FALSE,"Volumes";#N/A,#N/A,FALSE,"Pricing";#N/A,#N/A,FALSE,"TFLE Walk";#N/A,#N/A,FALSE,"Variable Cost";#N/A,#N/A,FALSE,"Sensitivity";#N/A,#N/A,FALSE,"Investment";#N/A,#N/A,FALSE,"Profitability"}</definedName>
    <definedName name="test5" hidden="1">{#N/A,#N/A,FALSE,"Cover";#N/A,#N/A,FALSE,"Assumptions";#N/A,#N/A,FALSE,"Volumes";#N/A,#N/A,FALSE,"Pricing";#N/A,#N/A,FALSE,"TFLE Walk";#N/A,#N/A,FALSE,"Variable Cost";#N/A,#N/A,FALSE,"Sensitivity";#N/A,#N/A,FALSE,"Investment";#N/A,#N/A,FALSE,"Profitability"}</definedName>
    <definedName name="TEST6">#REF!</definedName>
    <definedName name="TEST7" localSheetId="3">#REF!</definedName>
    <definedName name="TEST7">#REF!</definedName>
    <definedName name="TEST8" localSheetId="3">#REF!</definedName>
    <definedName name="TEST8">#REF!</definedName>
    <definedName name="TEST9">#REF!</definedName>
    <definedName name="teste" localSheetId="3">"Anno  "&amp;#REF!-1</definedName>
    <definedName name="teste">"Anno  "&amp;#REF!-1</definedName>
    <definedName name="teste1">#N/A</definedName>
    <definedName name="teste2" localSheetId="3">#REF!&amp;" "&amp;#REF!</definedName>
    <definedName name="teste2">#REF!&amp;" "&amp;#REF!</definedName>
    <definedName name="TESTHKEY" localSheetId="3">#REF!</definedName>
    <definedName name="TESTHKEY">#REF!</definedName>
    <definedName name="TESTKEYS" localSheetId="3">#REF!</definedName>
    <definedName name="TESTKEYS">#REF!</definedName>
    <definedName name="TESTVKEY">#REF!</definedName>
    <definedName name="tesxt">#REF!</definedName>
    <definedName name="text">#REF!</definedName>
    <definedName name="texy">#REF!</definedName>
    <definedName name="tey">#REF!</definedName>
    <definedName name="tg" localSheetId="3" hidden="1">{#N/A,#N/A,TRUE,"2001 TOTAL";#N/A,#N/A,TRUE,"2001 Argentina";#N/A,#N/A,TRUE,"2001 Brazil";#N/A,#N/A,TRUE,"2001 Venezuela";#N/A,#N/A,TRUE,"2001 Chile";#N/A,#N/A,TRUE,"2001 Other Latin America";#N/A,#N/A,TRUE,"2001 Puerto Rico"}</definedName>
    <definedName name="tg" hidden="1">{#N/A,#N/A,TRUE,"2001 TOTAL";#N/A,#N/A,TRUE,"2001 Argentina";#N/A,#N/A,TRUE,"2001 Brazil";#N/A,#N/A,TRUE,"2001 Venezuela";#N/A,#N/A,TRUE,"2001 Chile";#N/A,#N/A,TRUE,"2001 Other Latin America";#N/A,#N/A,TRUE,"2001 Puerto Rico"}</definedName>
    <definedName name="tgerhtrht">#REF!</definedName>
    <definedName name="tgrv" localSheetId="3">#REF!</definedName>
    <definedName name="tgrv">#REF!</definedName>
    <definedName name="thais">#REF!</definedName>
    <definedName name="thesis" localSheetId="3">#REF!</definedName>
    <definedName name="thesis">#REF!</definedName>
    <definedName name="THIRD">#REF!</definedName>
    <definedName name="three">#REF!</definedName>
    <definedName name="ThreeDr">#REF!</definedName>
    <definedName name="thyj">#REF!</definedName>
    <definedName name="TI">#REF!</definedName>
    <definedName name="TIPO">#REF!</definedName>
    <definedName name="TipolCambi">#REF!</definedName>
    <definedName name="TipolMotori">#REF!</definedName>
    <definedName name="TIPOLOGIA_OGGETTI">#REF!</definedName>
    <definedName name="TipolScocca">#REF!</definedName>
    <definedName name="tiroir16">#REF!</definedName>
    <definedName name="tit">#REF!</definedName>
    <definedName name="titi">#REF!</definedName>
    <definedName name="Title">#REF!</definedName>
    <definedName name="titoli">#REF!</definedName>
    <definedName name="TITOLI_2">#REF!</definedName>
    <definedName name="TITOLO">#REF!</definedName>
    <definedName name="Titre">#REF!</definedName>
    <definedName name="Titre_colonnes">#REF!</definedName>
    <definedName name="Titre_general">#REF!</definedName>
    <definedName name="Titre_lignes">#REF!</definedName>
    <definedName name="Título">#REF!</definedName>
    <definedName name="tiz">#N/A</definedName>
    <definedName name="tkfkfyfjfjffjfjfj">#N/A</definedName>
    <definedName name="tkjtr" localSheetId="3">#REF!</definedName>
    <definedName name="tkjtr">#REF!</definedName>
    <definedName name="TMH" localSheetId="7">'CdC STLAM-HEV(EB2)'!$B$656</definedName>
    <definedName name="TMH" localSheetId="3">#REF!</definedName>
    <definedName name="TMH">#REF!</definedName>
    <definedName name="TML" localSheetId="7">'CdC STLAM-HEV(EB2)'!$B$655</definedName>
    <definedName name="TML" localSheetId="3">#REF!</definedName>
    <definedName name="TML">#REF!</definedName>
    <definedName name="TOMBOLA">#N/A</definedName>
    <definedName name="tonnno" localSheetId="3" hidden="1">{#N/A,#N/A,FALSE,"Cover";#N/A,#N/A,FALSE,"Assumptions";#N/A,#N/A,FALSE,"Volumes";#N/A,#N/A,FALSE,"Pricing";#N/A,#N/A,FALSE,"TFLE Walk";#N/A,#N/A,FALSE,"Variable Cost";#N/A,#N/A,FALSE,"Sensitivity";#N/A,#N/A,FALSE,"Investment";#N/A,#N/A,FALSE,"Profitability"}</definedName>
    <definedName name="tonnno" hidden="1">{#N/A,#N/A,FALSE,"Cover";#N/A,#N/A,FALSE,"Assumptions";#N/A,#N/A,FALSE,"Volumes";#N/A,#N/A,FALSE,"Pricing";#N/A,#N/A,FALSE,"TFLE Walk";#N/A,#N/A,FALSE,"Variable Cost";#N/A,#N/A,FALSE,"Sensitivity";#N/A,#N/A,FALSE,"Investment";#N/A,#N/A,FALSE,"Profitability"}</definedName>
    <definedName name="Top">#REF!</definedName>
    <definedName name="topo" localSheetId="3">#REF!</definedName>
    <definedName name="topo">#REF!</definedName>
    <definedName name="tot_bz_ds" localSheetId="3">#REF!,#REF!,#REF!,#REF!,#REF!,#REF!</definedName>
    <definedName name="tot_bz_ds">#REF!,#REF!,#REF!,#REF!,#REF!,#REF!</definedName>
    <definedName name="Tot_Ds_Bz" localSheetId="3">#REF!,#REF!,#REF!,#REF!</definedName>
    <definedName name="Tot_Ds_Bz">#REF!,#REF!,#REF!,#REF!</definedName>
    <definedName name="Total" localSheetId="3">#REF!</definedName>
    <definedName name="Total">#REF!</definedName>
    <definedName name="total_jan" localSheetId="3">#REF!</definedName>
    <definedName name="total_jan">#REF!</definedName>
    <definedName name="total_masse">#REF!</definedName>
    <definedName name="Total_Model_Sales">#REF!</definedName>
    <definedName name="total_other">#REF!</definedName>
    <definedName name="Total_Road_Backup">#REF!</definedName>
    <definedName name="Total_Road_MfgGrp">#REF!</definedName>
    <definedName name="Total_Road_Pres">#REF!</definedName>
    <definedName name="TOTAL1">#N/A</definedName>
    <definedName name="total10" localSheetId="3">#REF!</definedName>
    <definedName name="total10">#REF!</definedName>
    <definedName name="total11" localSheetId="3">#REF!</definedName>
    <definedName name="total11">#REF!</definedName>
    <definedName name="total12" localSheetId="3">#REF!</definedName>
    <definedName name="total12">#REF!</definedName>
    <definedName name="total1q">#REF!</definedName>
    <definedName name="TOTAL2">#N/A</definedName>
    <definedName name="total2q" localSheetId="3">#REF!</definedName>
    <definedName name="total2q">#REF!</definedName>
    <definedName name="total3" localSheetId="3">#REF!</definedName>
    <definedName name="total3">#REF!</definedName>
    <definedName name="total3q" localSheetId="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talarea">#REF!</definedName>
    <definedName name="totale_Brava___Bravo">#REF!</definedName>
    <definedName name="TOTALE_INVESTIMENTI">#REF!</definedName>
    <definedName name="totale_Marea">#REF!</definedName>
    <definedName name="totale_Marea_MY98">#REF!</definedName>
    <definedName name="Totale_Mercati">#REF!</definedName>
    <definedName name="TOTALE1">#REF!</definedName>
    <definedName name="TOTALE2">#REF!</definedName>
    <definedName name="totale3">#REF!</definedName>
    <definedName name="totalexplorer">#REF!</definedName>
    <definedName name="Totals">#REF!</definedName>
    <definedName name="TotLot">#REF!</definedName>
    <definedName name="TOTO">#REF!</definedName>
    <definedName name="totoA"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otoA"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TotPav">#REF!</definedName>
    <definedName name="TotPsa" localSheetId="3">#REF!</definedName>
    <definedName name="TotPsa">#REF!</definedName>
    <definedName name="TOUT" localSheetId="3">#REF!</definedName>
    <definedName name="TOUT">#REF!</definedName>
    <definedName name="TParFix">#REF!</definedName>
    <definedName name="TParPiece">#REF!</definedName>
    <definedName name="TParPse">#REF!</definedName>
    <definedName name="TR">#REF!</definedName>
    <definedName name="TRA">#REF!</definedName>
    <definedName name="Traction">#REF!</definedName>
    <definedName name="trans" localSheetId="3" hidden="1">{#N/A,#N/A,FALSE,"Summary Page";#N/A,#N/A,FALSE,"Backup Factory Order Request";#N/A,#N/A,FALSE,"Mix Updated to Include V227";#N/A,#N/A,FALSE,"2000 Bus Plan Status"}</definedName>
    <definedName name="trans" hidden="1">{#N/A,#N/A,FALSE,"Summary Page";#N/A,#N/A,FALSE,"Backup Factory Order Request";#N/A,#N/A,FALSE,"Mix Updated to Include V227";#N/A,#N/A,FALSE,"2000 Bus Plan Status"}</definedName>
    <definedName name="Trans_CKDCost">#REF!</definedName>
    <definedName name="Trans_CKDCost_BigFourAvg" localSheetId="3">#REF!</definedName>
    <definedName name="Trans_CKDCost_BigFourAvg">#REF!</definedName>
    <definedName name="Trans_Man_Cost_BigFiveAvg" localSheetId="3">#REF!</definedName>
    <definedName name="Trans_Man_Cost_BigFiveAvg">#REF!</definedName>
    <definedName name="Trans_Man_Cost_BigFourAvg">#REF!</definedName>
    <definedName name="TransactionPrice">#REF!</definedName>
    <definedName name="transfer_price">#REF!</definedName>
    <definedName name="TRE">#REF!</definedName>
    <definedName name="TREND">#REF!</definedName>
    <definedName name="Trend_Rates">#REF!</definedName>
    <definedName name="Trend0">#REF!</definedName>
    <definedName name="TRIM">#REF!</definedName>
    <definedName name="trimestrale">#REF!</definedName>
    <definedName name="TRM">#REF!</definedName>
    <definedName name="TT">#REF!</definedName>
    <definedName name="TT_ID_01">#REF!</definedName>
    <definedName name="TT_ID_02">#REF!</definedName>
    <definedName name="TT_ID_03">#REF!</definedName>
    <definedName name="TT_ID_04">#REF!</definedName>
    <definedName name="TT_ID_05">#REF!</definedName>
    <definedName name="TT_ID_06">#REF!</definedName>
    <definedName name="TT_ID_07">#REF!</definedName>
    <definedName name="TT1600_1">#REF!</definedName>
    <definedName name="TT1600_2">#REF!</definedName>
    <definedName name="tte">#REF!</definedName>
    <definedName name="TTESCID_01">#REF!</definedName>
    <definedName name="TTESCID_02">#REF!</definedName>
    <definedName name="TTESCID_03">#REF!</definedName>
    <definedName name="TTESCID_04">#REF!</definedName>
    <definedName name="TTESCID_05">#REF!</definedName>
    <definedName name="TTESCID_06">#REF!</definedName>
    <definedName name="TTESCID_07">#REF!</definedName>
    <definedName name="ttesst" localSheetId="3" hidden="1">{#N/A,#N/A,FALSE,"Cover";#N/A,#N/A,FALSE,"Profits";#N/A,#N/A,FALSE,"ABS";#N/A,#N/A,FALSE,"TFLE Detail";#N/A,#N/A,FALSE,"TFLE Walk";#N/A,#N/A,FALSE,"Variable Cost";#N/A,#N/A,FALSE,"V.C. Walk"}</definedName>
    <definedName name="ttesst" hidden="1">{#N/A,#N/A,FALSE,"Cover";#N/A,#N/A,FALSE,"Profits";#N/A,#N/A,FALSE,"ABS";#N/A,#N/A,FALSE,"TFLE Detail";#N/A,#N/A,FALSE,"TFLE Walk";#N/A,#N/A,FALSE,"Variable Cost";#N/A,#N/A,FALSE,"V.C. Walk"}</definedName>
    <definedName name="TTP">#REF!</definedName>
    <definedName name="TTP_A7" localSheetId="3">#REF!</definedName>
    <definedName name="TTP_A7">#REF!</definedName>
    <definedName name="TTP_fer_A7">#REF!</definedName>
    <definedName name="TTP_mon_A7">#REF!</definedName>
    <definedName name="TTP_pei_A7">#REF!</definedName>
    <definedName name="TTRAZ">#REF!</definedName>
    <definedName name="TTRAZF">#REF!</definedName>
    <definedName name="ttt" localSheetId="3" hidden="1">{"'OBT_6M_30_6'!$S$1:$AE$53"}</definedName>
    <definedName name="ttt" hidden="1">{"'OBT_6M_30_6'!$S$1:$AE$53"}</definedName>
    <definedName name="TTX">#REF!</definedName>
    <definedName name="TU1Bil3ASP">#REF!</definedName>
    <definedName name="TU3AL">#REF!</definedName>
    <definedName name="TU3MA">#REF!</definedName>
    <definedName name="tudor" localSheetId="3">#REF!,#REF!</definedName>
    <definedName name="tudor">#REF!,#REF!</definedName>
    <definedName name="TurboATX" localSheetId="3">#REF!</definedName>
    <definedName name="TurboATX">#REF!</definedName>
    <definedName name="TurboMTX" localSheetId="3">#REF!</definedName>
    <definedName name="TurboMTX">#REF!</definedName>
    <definedName name="TURCHIA">#N/A</definedName>
    <definedName name="Turn_down">#REF!</definedName>
    <definedName name="tutto">#REF!,#REF!,#REF!,#REF!,#REF!,#REF!,#REF!,#REF!,#REF!,#REF!,#REF!</definedName>
    <definedName name="two" localSheetId="3">#REF!</definedName>
    <definedName name="two">#REF!</definedName>
    <definedName name="TX" localSheetId="3">#REF!</definedName>
    <definedName name="TX">#REF!</definedName>
    <definedName name="Tx_Enc">#REF!</definedName>
    <definedName name="Tx_horaire_ENC_France">#REF!</definedName>
    <definedName name="Tx_horaire_MO_Py">#REF!</definedName>
    <definedName name="Tx_ITA">#REF!</definedName>
    <definedName name="Tx_MO">#REF!</definedName>
    <definedName name="TxENC_2001">#REF!</definedName>
    <definedName name="TxENC_2004">#REF!</definedName>
    <definedName name="TxENC_final">#REF!</definedName>
    <definedName name="TxENC_initial">#REF!</definedName>
    <definedName name="TxMO_2001">#REF!</definedName>
    <definedName name="TxMO_2004">#REF!</definedName>
    <definedName name="TxMOF_final">#REF!</definedName>
    <definedName name="TxMOF_initial">#REF!</definedName>
    <definedName name="TYCHY1">#REF!</definedName>
    <definedName name="TYCHY2">#REF!</definedName>
    <definedName name="tyj" localSheetId="3" hidden="1">{"'OBT_6M_30_6'!$S$1:$AE$53"}</definedName>
    <definedName name="tyj" hidden="1">{"'OBT_6M_30_6'!$S$1:$AE$53"}</definedName>
    <definedName name="tyo">#N/A</definedName>
    <definedName name="Type">#REF!</definedName>
    <definedName name="TYPICAL_WALK">#REF!</definedName>
    <definedName name="tyty" localSheetId="3" hidden="1">{#N/A,#N/A,FALSE,"Feuil3"}</definedName>
    <definedName name="tyty" hidden="1">{#N/A,#N/A,FALSE,"Feuil3"}</definedName>
    <definedName name="TYU" localSheetId="7">_a1O,_a2O</definedName>
    <definedName name="TYU" localSheetId="3">_a1O,_a2O</definedName>
    <definedName name="TYU">_a1O,_a2O</definedName>
    <definedName name="tyuj">#REF!</definedName>
    <definedName name="u">#REF!</definedName>
    <definedName name="u8k8" localSheetId="3" hidden="1">{"'OBT_6M_30_6'!$S$1:$AE$53"}</definedName>
    <definedName name="u8k8" hidden="1">{"'OBT_6M_30_6'!$S$1:$AE$53"}</definedName>
    <definedName name="UC_Road_Backup">#REF!</definedName>
    <definedName name="UC_Road_Pres">#REF!</definedName>
    <definedName name="UEC">#REF!</definedName>
    <definedName name="ugo">#REF!</definedName>
    <definedName name="ui" localSheetId="3" hidden="1">{#N/A,#N/A,TRUE,"SCR-LA 2000";#N/A,#N/A,TRUE,"SCR-LA 2001";#N/A,#N/A,TRUE,"SCR-LA 2002";#N/A,#N/A,TRUE,"SCR-LA 2003"}</definedName>
    <definedName name="ui" hidden="1">{#N/A,#N/A,TRUE,"SCR-LA 2000";#N/A,#N/A,TRUE,"SCR-LA 2001";#N/A,#N/A,TRUE,"SCR-LA 2002";#N/A,#N/A,TRUE,"SCR-LA 2003"}</definedName>
    <definedName name="uid">#REF!</definedName>
    <definedName name="uilli" localSheetId="3" hidden="1">{"'OBT_6M_30_6'!$S$1:$AE$53"}</definedName>
    <definedName name="uilli" hidden="1">{"'OBT_6M_30_6'!$S$1:$AE$53"}</definedName>
    <definedName name="ujhjg" localSheetId="3" hidden="1">{#N/A,#N/A,FALSE,"Contr. Margin"}</definedName>
    <definedName name="ujhjg" hidden="1">{#N/A,#N/A,FALSE,"Contr. Margin"}</definedName>
    <definedName name="UK">#REF!</definedName>
    <definedName name="ukilo" localSheetId="3">#REF!</definedName>
    <definedName name="ukilo">#REF!</definedName>
    <definedName name="ukuk" localSheetId="3">#REF!</definedName>
    <definedName name="ukuk">#REF!</definedName>
    <definedName name="umil" localSheetId="3" hidden="1">{"'OBT_6M_30_6'!$S$1:$AE$53"}</definedName>
    <definedName name="umil" hidden="1">{"'OBT_6M_30_6'!$S$1:$AE$53"}</definedName>
    <definedName name="UN">#REF!</definedName>
    <definedName name="unique">#REF!</definedName>
    <definedName name="Unitee">#REF!</definedName>
    <definedName name="UNM">#REF!</definedName>
    <definedName name="uno">#REF!</definedName>
    <definedName name="UNTEN">#REF!</definedName>
    <definedName name="unu">#N/A</definedName>
    <definedName name="US_CY_Retr" localSheetId="3">#REF!</definedName>
    <definedName name="US_CY_Retr">#REF!</definedName>
    <definedName name="USContPU" localSheetId="3">#REF!</definedName>
    <definedName name="USContPU">#REF!</definedName>
    <definedName name="userlist" localSheetId="3">#REF!</definedName>
    <definedName name="userlist">#REF!</definedName>
    <definedName name="usexplorer">#REF!</definedName>
    <definedName name="USFleet092">#REF!</definedName>
    <definedName name="USRetailAffectedUnits">#REF!</definedName>
    <definedName name="USRetailMils">#REF!</definedName>
    <definedName name="USRetailPU">#REF!</definedName>
    <definedName name="USStockPU">#REF!</definedName>
    <definedName name="USTietoCFA">#REF!</definedName>
    <definedName name="utitbnfjhdffh">#N/A</definedName>
    <definedName name="uu"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uu"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ùù">#REF!</definedName>
    <definedName name="uy" localSheetId="3" hidden="1">{#N/A,#N/A,TRUE,"SCR-LA 2000";#N/A,#N/A,TRUE,"SCR-LA 2001";#N/A,#N/A,TRUE,"SCR-LA 2002";#N/A,#N/A,TRUE,"SCR-LA 2003"}</definedName>
    <definedName name="uy" hidden="1">{#N/A,#N/A,TRUE,"SCR-LA 2000";#N/A,#N/A,TRUE,"SCR-LA 2001";#N/A,#N/A,TRUE,"SCR-LA 2002";#N/A,#N/A,TRUE,"SCR-LA 2003"}</definedName>
    <definedName name="v">#REF!</definedName>
    <definedName name="V_188" localSheetId="3">#REF!</definedName>
    <definedName name="V_188">#REF!</definedName>
    <definedName name="V2__N2" localSheetId="3">#REF!</definedName>
    <definedName name="V2__N2">#REF!</definedName>
    <definedName name="V2_N1">#REF!</definedName>
    <definedName name="V2_N2">#REF!</definedName>
    <definedName name="V2_N3">#REF!</definedName>
    <definedName name="V3_N1">#REF!</definedName>
    <definedName name="V3_N2">#REF!</definedName>
    <definedName name="V3_N3">#REF!</definedName>
    <definedName name="VA_FIN">#REF!</definedName>
    <definedName name="VA_PRE">#REF!</definedName>
    <definedName name="VA_PRF">#REF!</definedName>
    <definedName name="Val_Switch">#REF!</definedName>
    <definedName name="Val25_Average_Hundred_Percent">"No"</definedName>
    <definedName name="Val25_Average_Includes">"Exclude Benchmark"</definedName>
    <definedName name="Val25_Centre_Adjustment">"No"</definedName>
    <definedName name="Val25_Centre_All_Results">"Yes"</definedName>
    <definedName name="Val25_Show_Fixed_Fields_First">"No"</definedName>
    <definedName name="Val25_Show_Option_Codes">"Yes"</definedName>
    <definedName name="Val25_Show_Repeated_Option_Prices">"Hide"</definedName>
    <definedName name="VALANNO">#REF!</definedName>
    <definedName name="Validated">#REF!</definedName>
    <definedName name="Valor_Opcionales">#REF!</definedName>
    <definedName name="Values_Entered" localSheetId="3">IF('P64 PHEV LR'!Loan_Amount*Interest_Rate*Loan_Years*Loan_Start&gt;0,1,0)</definedName>
    <definedName name="Values_Entered">IF(Loan_Amount*Interest_Rate*Loan_Years*Loan_Start&gt;0,1,0)</definedName>
    <definedName name="valuevx">42.314159</definedName>
    <definedName name="VAPRE_fer" localSheetId="3">#REF!</definedName>
    <definedName name="VAPRE_fer">#REF!</definedName>
    <definedName name="VAPRE_MON">#REF!</definedName>
    <definedName name="VAPRE_PEI">#REF!</definedName>
    <definedName name="VAPRF_FER">#REF!</definedName>
    <definedName name="VAPRF_MON">#REF!</definedName>
    <definedName name="VAPRF_PEI">#REF!</definedName>
    <definedName name="var" localSheetId="3">OFFSET(#REF!,0,0,1,COUNTA(#REF!))</definedName>
    <definedName name="var">OFFSET(#REF!,0,0,1,COUNTA(#REF!))</definedName>
    <definedName name="Var_Anno" localSheetId="3">#REF!</definedName>
    <definedName name="Var_Anno">#REF!</definedName>
    <definedName name="var_ferrage_obj">OFFSET(#REF!,0,0,1,COUNTA(#REF!))</definedName>
    <definedName name="var_ferrage_real">OFFSET(#REF!,0,0,1,COUNTA(#REF!))</definedName>
    <definedName name="var_ferrage_reprev">OFFSET(#REF!,0,0,1,COUNTA(#REF!))</definedName>
    <definedName name="var_livraison_obj">OFFSET(#REF!,0,0,1,COUNTA(#REF!))</definedName>
    <definedName name="var_livraison_real">OFFSET(#REF!,0,0,1,COUNTA(#REF!))</definedName>
    <definedName name="var_livraison_reprev">OFFSET(#REF!,0,0,1,COUNTA(#REF!))</definedName>
    <definedName name="Var_Mercato" localSheetId="3">#REF!</definedName>
    <definedName name="Var_Mercato">#REF!</definedName>
    <definedName name="Var_Mese" localSheetId="3">#REF!</definedName>
    <definedName name="Var_Mese">#REF!</definedName>
    <definedName name="var_montage_obj">OFFSET(#REF!,0,0,1,COUNTA(#REF!))</definedName>
    <definedName name="var_montage_real">OFFSET(#REF!,0,0,1,COUNTA(#REF!))</definedName>
    <definedName name="var_montage_reprev">OFFSET(#REF!,0,0,1,COUNTA(#REF!))</definedName>
    <definedName name="Var_NumPO" localSheetId="3">#REF!</definedName>
    <definedName name="Var_NumPO">#REF!</definedName>
    <definedName name="var_peinture_obj">OFFSET(#REF!,0,0,1,COUNTA(#REF!))</definedName>
    <definedName name="var_peinture_real">OFFSET(#REF!,0,0,1,COUNTA(#REF!))</definedName>
    <definedName name="var_peinture_reprev">OFFSET(#REF!,0,0,1,COUNTA(#REF!))</definedName>
    <definedName name="VARBS" localSheetId="3">#REF!</definedName>
    <definedName name="VARBS">#REF!</definedName>
    <definedName name="VARBSDETAIL" localSheetId="3">#REF!</definedName>
    <definedName name="VARBSDETAIL">#REF!</definedName>
    <definedName name="VARCF" localSheetId="3">#REF!</definedName>
    <definedName name="VARCF">#REF!</definedName>
    <definedName name="vari">#REF!</definedName>
    <definedName name="VARIANCE">#REF!</definedName>
    <definedName name="Variaz">#REF!</definedName>
    <definedName name="variazione" hidden="1">#REF!</definedName>
    <definedName name="VARWC">#REF!</definedName>
    <definedName name="VARWCOTH">#REF!</definedName>
    <definedName name="VARWOTH">#REF!</definedName>
    <definedName name="VBWSHRS">#REF!</definedName>
    <definedName name="vc" localSheetId="3" hidden="1">{#N/A,#N/A,TRUE,"SCR-LA 2000";#N/A,#N/A,TRUE,"SCR-LA 2001";#N/A,#N/A,TRUE,"SCR-LA 2002";#N/A,#N/A,TRUE,"SCR-LA 2003"}</definedName>
    <definedName name="vc" hidden="1">{#N/A,#N/A,TRUE,"SCR-LA 2000";#N/A,#N/A,TRUE,"SCR-LA 2001";#N/A,#N/A,TRUE,"SCR-LA 2002";#N/A,#N/A,TRUE,"SCR-LA 2003"}</definedName>
    <definedName name="Vectra">#REF!</definedName>
    <definedName name="VectraPre" localSheetId="3">#REF!</definedName>
    <definedName name="VectraPre">#REF!</definedName>
    <definedName name="Véhicule" localSheetId="3">#REF!</definedName>
    <definedName name="Véhicule">#REF!</definedName>
    <definedName name="VelGGProdPO">#REF!</definedName>
    <definedName name="VENDPO71999">#REF!</definedName>
    <definedName name="venezuela_cons_98">#REF!</definedName>
    <definedName name="venezuela_cons_99">#REF!</definedName>
    <definedName name="venezuela_obt_99">#REF!</definedName>
    <definedName name="VER">#REF!</definedName>
    <definedName name="verre">#REF!</definedName>
    <definedName name="vers">#REF!</definedName>
    <definedName name="Version_Ref_outil">#REF!</definedName>
    <definedName name="VERSIONE">#REF!</definedName>
    <definedName name="vertex42_copyright" hidden="1">"© 2015 Vertex42 LLC"</definedName>
    <definedName name="vertex42_id" hidden="1">"waterfall-chart.xlsx"</definedName>
    <definedName name="vertex42_title" hidden="1">"Waterfall Chart Template"</definedName>
    <definedName name="VETTURE95">#REF!</definedName>
    <definedName name="ViewFilter" localSheetId="3">#REF!</definedName>
    <definedName name="ViewFilter">#REF!</definedName>
    <definedName name="Ville">#REF!</definedName>
    <definedName name="VINCW">#REF!</definedName>
    <definedName name="VISU">#REF!</definedName>
    <definedName name="Visuels">#REF!</definedName>
    <definedName name="VitASA">#REF!</definedName>
    <definedName name="Vitrages">#REF!</definedName>
    <definedName name="vlook">#REF!</definedName>
    <definedName name="VN">#REF!</definedName>
    <definedName name="Vo_adjust">#REF!</definedName>
    <definedName name="VOGUE">#REF!</definedName>
    <definedName name="Vol_Bonus_Non_Retro">#REF!</definedName>
    <definedName name="Vol_Bonus_Retro">#REF!</definedName>
    <definedName name="vol_canarias">#REF!</definedName>
    <definedName name="VOLANL">#REF!</definedName>
    <definedName name="voldollar">#REF!</definedName>
    <definedName name="volum">#REF!</definedName>
    <definedName name="volume">#REF!</definedName>
    <definedName name="Volume_1">#REF!</definedName>
    <definedName name="Volume_2">#REF!</definedName>
    <definedName name="Volume_2001">#REF!</definedName>
    <definedName name="Volume_2004">#REF!</definedName>
    <definedName name="Volume_Bonus">#REF!</definedName>
    <definedName name="Volume_Bonus_Lease_Eligible">#REF!</definedName>
    <definedName name="Volume_D2_2004">#REF!</definedName>
    <definedName name="Volume_D25_2004">#REF!</definedName>
    <definedName name="Volume_final">#REF!</definedName>
    <definedName name="Volume_initial">#REF!</definedName>
    <definedName name="Volume_X4_2001">#REF!</definedName>
    <definedName name="Volume_X4_2004">#REF!</definedName>
    <definedName name="Volume_X6_2004">#REF!</definedName>
    <definedName name="Volume_Xantia_2001">#REF!</definedName>
    <definedName name="Volume_Xsara_2001">#REF!</definedName>
    <definedName name="VOLUME2">#REF!</definedName>
    <definedName name="VOLUME3">#REF!</definedName>
    <definedName name="VOLUME4">#REF!</definedName>
    <definedName name="Volumes">#REF!</definedName>
    <definedName name="VOLUMI">#REF!</definedName>
    <definedName name="VOLUMI_PGP">#REF!</definedName>
    <definedName name="VOLUMI1">#REF!</definedName>
    <definedName name="VOLUMI2">#REF!</definedName>
    <definedName name="VOLUMI937">#REF!</definedName>
    <definedName name="VppsUsedasof41101">#REF!</definedName>
    <definedName name="vsd" localSheetId="3" hidden="1">{#N/A,#N/A,TRUE,"SCR-LA 2001";#N/A,#N/A,TRUE,"2001 TOTAL";#N/A,#N/A,TRUE,"2001 Puerto Rico";#N/A,#N/A,TRUE,"2001 Argentina";#N/A,#N/A,TRUE,"2001 Brazil";#N/A,#N/A,TRUE,"2001 Venezuela";#N/A,#N/A,TRUE,"2001 Chile";#N/A,#N/A,TRUE,"2001 Other Latin America"}</definedName>
    <definedName name="vsd" hidden="1">{#N/A,#N/A,TRUE,"SCR-LA 2001";#N/A,#N/A,TRUE,"2001 TOTAL";#N/A,#N/A,TRUE,"2001 Puerto Rico";#N/A,#N/A,TRUE,"2001 Argentina";#N/A,#N/A,TRUE,"2001 Brazil";#N/A,#N/A,TRUE,"2001 Venezuela";#N/A,#N/A,TRUE,"2001 Chile";#N/A,#N/A,TRUE,"2001 Other Latin America"}</definedName>
    <definedName name="vsdm">#REF!</definedName>
    <definedName name="vv" localSheetId="3">#REF!</definedName>
    <definedName name="vv">#REF!</definedName>
    <definedName name="VVV" localSheetId="3" hidden="1">{"'OBT_6M_30_6'!$S$1:$AE$53"}</definedName>
    <definedName name="VVV" hidden="1">{"'OBT_6M_30_6'!$S$1:$AE$53"}</definedName>
    <definedName name="vvvv">#REF!</definedName>
    <definedName name="vvvvv">#REF!</definedName>
    <definedName name="vvvvvv">#REF!</definedName>
    <definedName name="vvvvvvvvvv">#REF!</definedName>
    <definedName name="vvvvvvvvvvv">#REF!</definedName>
    <definedName name="w" localSheetId="3" hidden="1">{"'OBT_6M_30_6'!$S$1:$AE$53"}</definedName>
    <definedName name="w" hidden="1">{"'OBT_6M_30_6'!$S$1:$AE$53"}</definedName>
    <definedName name="W_StA">#REF!</definedName>
    <definedName name="W_StC">#REF!</definedName>
    <definedName name="W_TdP">#REF!</definedName>
    <definedName name="WACC">10.5%</definedName>
    <definedName name="WAKU">#REF!</definedName>
    <definedName name="warr">#REF!</definedName>
    <definedName name="WARRANTY">#REF!</definedName>
    <definedName name="WC">#REF!</definedName>
    <definedName name="WCarIndAlbania">#REF!</definedName>
    <definedName name="WCarIndAustria">#REF!</definedName>
    <definedName name="WCarIndBaltics">#REF!</definedName>
    <definedName name="WCarIndBelgium">#REF!</definedName>
    <definedName name="WCarIndBosniaHerzegovina">#REF!</definedName>
    <definedName name="WCarIndBulgaria">#REF!</definedName>
    <definedName name="WCarIndCEurope">#REF!</definedName>
    <definedName name="WCarIndCroatia">#REF!</definedName>
    <definedName name="WCarIndCzechSlovakRep">#REF!</definedName>
    <definedName name="WCarIndDenmark">#REF!</definedName>
    <definedName name="WCarIndEEurope">#REF!</definedName>
    <definedName name="WCarIndFinland">#REF!</definedName>
    <definedName name="WCarIndFrance">#REF!</definedName>
    <definedName name="WCarIndGermany">#REF!</definedName>
    <definedName name="WCarIndGreece">#REF!</definedName>
    <definedName name="WCarIndHungary">#REF!</definedName>
    <definedName name="WCarIndIreland">#REF!</definedName>
    <definedName name="WCarIndItaly">#REF!</definedName>
    <definedName name="WCarIndMacedonia">#REF!</definedName>
    <definedName name="WCarIndNetherlands">#REF!</definedName>
    <definedName name="WCarIndNorway">#REF!</definedName>
    <definedName name="WCarIndNSO">#REF!</definedName>
    <definedName name="WCarIndOthFSU">#REF!</definedName>
    <definedName name="WCarIndPoland">#REF!</definedName>
    <definedName name="WCarIndPortugal">#REF!</definedName>
    <definedName name="WCarIndRomania">#REF!</definedName>
    <definedName name="WCarIndRussia">#REF!</definedName>
    <definedName name="WCarIndSEEurope">#REF!</definedName>
    <definedName name="WCarIndSlovenia">#REF!</definedName>
    <definedName name="WCarIndSpain">#REF!</definedName>
    <definedName name="WCarIndSweden">#REF!</definedName>
    <definedName name="WCarIndSwitzerland">#REF!</definedName>
    <definedName name="WCarIndTotal">#REF!</definedName>
    <definedName name="WCarIndTurkey">#REF!</definedName>
    <definedName name="WCarIndUkraine">#REF!</definedName>
    <definedName name="WCarIndUnitedKingdom">#REF!</definedName>
    <definedName name="WCarIndWEurope">#REF!</definedName>
    <definedName name="WCarIndYugoslavia">#REF!</definedName>
    <definedName name="WCDETAIL">#REF!</definedName>
    <definedName name="WCGraph">#REF!</definedName>
    <definedName name="WCOTHER">#REF!</definedName>
    <definedName name="WCsumm">#REF!</definedName>
    <definedName name="WER" localSheetId="7">_a1Z,_a2Z</definedName>
    <definedName name="WER" localSheetId="3">_a1Z,_a2Z</definedName>
    <definedName name="WER">_a1Z,_a2Z</definedName>
    <definedName name="Work">#REF!</definedName>
    <definedName name="wqedw"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wqedw"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wrn.2001._.Product." localSheetId="3" hidden="1">{#N/A,#N/A,TRUE,"2001 TOTAL";#N/A,#N/A,TRUE,"2001 South Africa";#N/A,#N/A,TRUE,"2001 Egypt";#N/A,#N/A,TRUE,"2001 RCENA";#N/A,#N/A,TRUE,"2001Czech Rep";#N/A,#N/A,TRUE,"2001 Poland";#N/A,#N/A,TRUE,"2001 RCWA";#N/A,#N/A,TRUE,"2001 RCSA";#N/A,#N/A,TRUE,"2001 Turkey";#N/A,#N/A,TRUE,"2001 Dubai"}</definedName>
    <definedName name="wrn.2001._.Product." hidden="1">{#N/A,#N/A,TRUE,"2001 TOTAL";#N/A,#N/A,TRUE,"2001 South Africa";#N/A,#N/A,TRUE,"2001 Egypt";#N/A,#N/A,TRUE,"2001 RCENA";#N/A,#N/A,TRUE,"2001Czech Rep";#N/A,#N/A,TRUE,"2001 Poland";#N/A,#N/A,TRUE,"2001 RCWA";#N/A,#N/A,TRUE,"2001 RCSA";#N/A,#N/A,TRUE,"2001 Turkey";#N/A,#N/A,TRUE,"2001 Dubai"}</definedName>
    <definedName name="wrn.2001._.Summary." localSheetId="3" hidden="1">{#N/A,#N/A,TRUE,"SCR-LA 2001";#N/A,#N/A,TRUE,"2001 TOTAL";#N/A,#N/A,TRUE,"2001 Puerto Rico";#N/A,#N/A,TRUE,"2001 Argentina";#N/A,#N/A,TRUE,"2001 Brazil";#N/A,#N/A,TRUE,"2001 Venezuela";#N/A,#N/A,TRUE,"2001 Chile";#N/A,#N/A,TRUE,"2001 Other Latin America"}</definedName>
    <definedName name="wrn.2001._.Summary." hidden="1">{#N/A,#N/A,TRUE,"SCR-LA 2001";#N/A,#N/A,TRUE,"2001 TOTAL";#N/A,#N/A,TRUE,"2001 Puerto Rico";#N/A,#N/A,TRUE,"2001 Argentina";#N/A,#N/A,TRUE,"2001 Brazil";#N/A,#N/A,TRUE,"2001 Venezuela";#N/A,#N/A,TRUE,"2001 Chile";#N/A,#N/A,TRUE,"2001 Other Latin America"}</definedName>
    <definedName name="wrn.AFFECTION." localSheetId="3" hidden="1">{"AFFECTION",#N/A,FALSE,"TABULATO - ALL. 12"}</definedName>
    <definedName name="wrn.AFFECTION." hidden="1">{"AFFECTION",#N/A,FALSE,"TABULATO - ALL. 12"}</definedName>
    <definedName name="wrn.All." localSheetId="3" hidden="1">{#N/A,#N/A,FALSE,"Summary Page";#N/A,#N/A,FALSE,"Backup Factory Order Request";#N/A,#N/A,FALSE,"Mix Updated to Include V227";#N/A,#N/A,FALSE,"2000 Bus Plan Status"}</definedName>
    <definedName name="wrn.All." hidden="1">{#N/A,#N/A,FALSE,"Summary Page";#N/A,#N/A,FALSE,"Backup Factory Order Request";#N/A,#N/A,FALSE,"Mix Updated to Include V227";#N/A,#N/A,FALSE,"2000 Bus Plan Status"}</definedName>
    <definedName name="wrn.Big._.Four._.Countries." localSheetId="3" hidden="1">{#N/A,#N/A,FALSE,"Japan";#N/A,#N/A,FALSE,"Taiwan";#N/A,#N/A,FALSE,"Thailand";#N/A,#N/A,FALSE,"Australia"}</definedName>
    <definedName name="wrn.Big._.Four._.Countries." hidden="1">{#N/A,#N/A,FALSE,"Japan";#N/A,#N/A,FALSE,"Taiwan";#N/A,#N/A,FALSE,"Thailand";#N/A,#N/A,FALSE,"Australia"}</definedName>
    <definedName name="wrn.Bilan._.mensuel._.X5."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wrn.Bilan._.mensuel._.X5."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wrn.capitaux._.employes." localSheetId="3" hidden="1">{"C_PSA",#N/A,FALSE,"PSA";"C_PSA",#N/A,FALSE,"PSA-DAMS&amp;FIN";"C_ECIA",#N/A,FALSE,"ECIA";"C_GEFCO",#N/A,FALSE,"GEFCO";"C_PSAFH",#N/A,FALSE,"PSA-FH"}</definedName>
    <definedName name="wrn.capitaux._.employes." hidden="1">{"C_PSA",#N/A,FALSE,"PSA";"C_PSA",#N/A,FALSE,"PSA-DAMS&amp;FIN";"C_ECIA",#N/A,FALSE,"ECIA";"C_GEFCO",#N/A,FALSE,"GEFCO";"C_PSAFH",#N/A,FALSE,"PSA-FH"}</definedName>
    <definedName name="wrn.CKD._.Price._.Build._.Up." localSheetId="3" hidden="1">{#N/A,#N/A,FALSE,"CKD Price Build Up"}</definedName>
    <definedName name="wrn.CKD._.Price._.Build._.Up." hidden="1">{#N/A,#N/A,FALSE,"CKD Price Build Up"}</definedName>
    <definedName name="wrn.COMPARISON." localSheetId="3" hidden="1">{"COMPARISON",#N/A,FALSE,"Sheet1"}</definedName>
    <definedName name="wrn.COMPARISON." hidden="1">{"COMPARISON",#N/A,FALSE,"Sheet1"}</definedName>
    <definedName name="wrn.Contribution._.Margin." localSheetId="3" hidden="1">{#N/A,#N/A,FALSE,"Contr. Margin"}</definedName>
    <definedName name="wrn.Contribution._.Margin." hidden="1">{#N/A,#N/A,FALSE,"Contr. Margin"}</definedName>
    <definedName name="wrn.Country._.by._.Year." localSheetId="3" hidden="1">{#N/A,#N/A,TRUE,"Argentina";#N/A,#N/A,TRUE,"Brazil";#N/A,#N/A,TRUE,"Venezuela";#N/A,#N/A,TRUE,"Chile";#N/A,#N/A,TRUE,"Other LA";#N/A,#N/A,TRUE,"Puerto Rico";#N/A,#N/A,TRUE,"Group Office"}</definedName>
    <definedName name="wrn.Country._.by._.Year." hidden="1">{#N/A,#N/A,TRUE,"Argentina";#N/A,#N/A,TRUE,"Brazil";#N/A,#N/A,TRUE,"Venezuela";#N/A,#N/A,TRUE,"Chile";#N/A,#N/A,TRUE,"Other LA";#N/A,#N/A,TRUE,"Puerto Rico";#N/A,#N/A,TRUE,"Group Office"}</definedName>
    <definedName name="wrn.due_stringhe_bdg_po." localSheetId="3"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wrn.due_stringhe_bdg_po."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wrn.due_stringhe_bdg_tc." localSheetId="3"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wrn.due_stringhe_bdg_tc." hidden="1">{"due_stringhe_bdg_tc",#N/A,FALSE,"TOT_VET_00";"due_stringhe_bdg_tc",#N/A,FALSE,"TOT_VET_FIAT";"due_stringhe_bdg_tc",#N/A,FALSE,"SEICENTO";"due_stringhe_bdg_tc",#N/A,FALSE,"SEIC+VAN";"due_stringhe_bdg_tc",#N/A,FALSE,"PANDA";"due_stringhe_bdg_tc",#N/A,FALSE,"PANDA+VAN";"due_stringhe_bdg_tc",#N/A,FALSE,"PUNTO";"due_stringhe_bdg_tc",#N/A,FALSE,"188";"due_stringhe_bdg_tc",#N/A,FALSE,"188_BN+VAN";"due_stringhe_bdg_tc",#N/A,FALSE,"PALIO-2V";"due_stringhe_bdg_tc",#N/A,FALSE,"PALIOWE";"due_stringhe_bdg_tc",#N/A,FALSE,"BRAVO_A";"due_stringhe_bdg_tc",#N/A,FALSE,"TIPO2";"due_stringhe_bdg_tc",#N/A,FALSE,"MAREA";"due_stringhe_bdg_tc",#N/A,FALSE,"MAREA+MAR";"due_stringhe_bdg_tc",#N/A,FALSE,"COUPE";"due_stringhe_bdg_tc",#N/A,FALSE,"BARCHETTA";"due_stringhe_bdg_tc",#N/A,FALSE,"MULTIPLA";"due_stringhe_bdg_tc",#N/A,FALSE,"ULYSSE";"due_stringhe_bdg_tc",#N/A,FALSE,"NUO_ULY";"due_stringhe_bdg_tc",#N/A,FALSE,"ULY TOT";"due_stringhe_bdg_tc",#N/A,FALSE,"DOBLO_TOT";"due_stringhe_bdg_tc",#N/A,FALSE,"DOBLO_PERS"}</definedName>
    <definedName name="wrn.due_stringhe_po_tc." localSheetId="3"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wrn.due_stringhe_po_tc." hidden="1">{"due_stringhe_po_tc",#N/A,FALSE,"TOT_VET_00";"due_stringhe_po_tc",#N/A,FALSE,"TOT_VET_FIAT";"due_stringhe_po_tc",#N/A,FALSE,"SEICENTO";"due_stringhe_po_tc",#N/A,FALSE,"SEIC+VAN";"due_stringhe_po_tc",#N/A,FALSE,"PANDA";"due_stringhe_po_tc",#N/A,FALSE,"PANDA+VAN";"due_stringhe_po_tc",#N/A,FALSE,"PUNTO";"due_stringhe_po_tc",#N/A,FALSE,"188";"due_stringhe_po_tc",#N/A,FALSE,"188_BN+VAN";"due_stringhe_po_tc",#N/A,FALSE,"PALIO-2V";"due_stringhe_po_tc",#N/A,FALSE,"PALIOWE";"due_stringhe_po_tc",#N/A,FALSE,"BRAVO_A";"due_stringhe_po_tc",#N/A,FALSE,"TIPO2";"due_stringhe_po_tc",#N/A,FALSE,"MAREA";"due_stringhe_po_tc",#N/A,FALSE,"MAREA+MAR";"due_stringhe_po_tc",#N/A,FALSE,"COUPE";"due_stringhe_po_tc",#N/A,FALSE,"BARCHETTA";"due_stringhe_po_tc",#N/A,FALSE,"MULTIPLA";"due_stringhe_po_tc",#N/A,FALSE,"ULYSSE";"due_stringhe_po_tc",#N/A,FALSE,"NUO_ULY";"due_stringhe_po_tc",#N/A,FALSE,"ULY TOT";"due_stringhe_po_tc",#N/A,FALSE,"DOBLO_TOT";"due_stringhe_po_tc",#N/A,FALSE,"DOBLO_PERS"}</definedName>
    <definedName name="wrn.Executive._.Summary." localSheetId="3" hidden="1">{#N/A,#N/A,FALSE,"Exec 2000";#N/A,#N/A,FALSE,"Exec 2001";#N/A,#N/A,FALSE,"Exec Comparison"}</definedName>
    <definedName name="wrn.Executive._.Summary." hidden="1">{#N/A,#N/A,FALSE,"Exec 2000";#N/A,#N/A,FALSE,"Exec 2001";#N/A,#N/A,FALSE,"Exec Comparison"}</definedName>
    <definedName name="wrn.FINAL._.RESUMO." localSheetId="3" hidden="1">{"CORSA",#N/A,FALSE,"RESUMO FINAL";"KADETT",#N/A,FALSE,"RESUMO FINAL";"VECTRA",#N/A,FALSE,"RESUMO FINAL";"OMEGA",#N/A,FALSE,"RESUMO FINAL";"S_10",#N/A,FALSE,"RESUMO FINAL";"BLAZER",#N/A,FALSE,"RESUMO FINAL"}</definedName>
    <definedName name="wrn.FINAL._.RESUMO." hidden="1">{"CORSA",#N/A,FALSE,"RESUMO FINAL";"KADETT",#N/A,FALSE,"RESUMO FINAL";"VECTRA",#N/A,FALSE,"RESUMO FINAL";"OMEGA",#N/A,FALSE,"RESUMO FINAL";"S_10",#N/A,FALSE,"RESUMO FINAL";"BLAZER",#N/A,FALSE,"RESUMO FINAL"}</definedName>
    <definedName name="wrn.KKK._.Review." localSheetId="3" hidden="1">{#N/A,#N/A,FALSE,"Cover";#N/A,#N/A,FALSE,"Profits";#N/A,#N/A,FALSE,"ABS";#N/A,#N/A,FALSE,"TFLE Detail";#N/A,#N/A,FALSE,"TFLE Walk";#N/A,#N/A,FALSE,"Variable Cost";#N/A,#N/A,FALSE,"V.C. Walk"}</definedName>
    <definedName name="wrn.KKK._.Review." hidden="1">{#N/A,#N/A,FALSE,"Cover";#N/A,#N/A,FALSE,"Profits";#N/A,#N/A,FALSE,"ABS";#N/A,#N/A,FALSE,"TFLE Detail";#N/A,#N/A,FALSE,"TFLE Walk";#N/A,#N/A,FALSE,"Variable Cost";#N/A,#N/A,FALSE,"V.C. Walk"}</definedName>
    <definedName name="wrn.ocm_pkg." localSheetId="3" hidden="1">{#N/A,#N/A,FALSE,"Cover Sheet";#N/A,#N/A,FALSE,"Ave_Trans_Shp_Abs";#N/A,#N/A,FALSE,"Det_Shp_Abs";#N/A,#N/A,FALSE,"Ave_Trans_Inst_Abs";#N/A,#N/A,FALSE,"Det_Ins_Abs";#N/A,#N/A,FALSE,"Ave_Trans_Tot_ABS";#N/A,#N/A,FALSE,"Det_Total_ABS"}</definedName>
    <definedName name="wrn.ocm_pkg." hidden="1">{#N/A,#N/A,FALSE,"Cover Sheet";#N/A,#N/A,FALSE,"Ave_Trans_Shp_Abs";#N/A,#N/A,FALSE,"Det_Shp_Abs";#N/A,#N/A,FALSE,"Ave_Trans_Inst_Abs";#N/A,#N/A,FALSE,"Det_Ins_Abs";#N/A,#N/A,FALSE,"Ave_Trans_Tot_ABS";#N/A,#N/A,FALSE,"Det_Total_ABS"}</definedName>
    <definedName name="wrn.Print." localSheetId="3" hidden="1">{#N/A,#N/A,FALSE,"Cover Sheet";#N/A,#N/A,FALSE,"BE 13 Fiesta";#N/A,#N/A,FALSE,"New Fiesta";#N/A,#N/A,FALSE,"Escort";#N/A,#N/A,FALSE,"Mondeo";#N/A,#N/A,FALSE,"Scorpio";#N/A,#N/A,FALSE,"Probe";#N/A,#N/A,FALSE,"Maverick";#N/A,#N/A,FALSE,"Galaxy";#N/A,#N/A,FALSE,"Light vans";#N/A,#N/A,FALSE,"Transit"}</definedName>
    <definedName name="wrn.Print." hidden="1">{#N/A,#N/A,FALSE,"Cover Sheet";#N/A,#N/A,FALSE,"BE 13 Fiesta";#N/A,#N/A,FALSE,"New Fiesta";#N/A,#N/A,FALSE,"Escort";#N/A,#N/A,FALSE,"Mondeo";#N/A,#N/A,FALSE,"Scorpio";#N/A,#N/A,FALSE,"Probe";#N/A,#N/A,FALSE,"Maverick";#N/A,#N/A,FALSE,"Galaxy";#N/A,#N/A,FALSE,"Light vans";#N/A,#N/A,FALSE,"Transit"}</definedName>
    <definedName name="wrn.Print._.Full._.Report." localSheetId="3"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wrn.Print._.Full._.Report." hidden="1">{#N/A,#N/A,TRUE,"Cover Page";#N/A,#N/A,TRUE,"Tracking sheet";#N/A,#N/A,TRUE,"Profit for '95'96'97 at Aug 96 ";#N/A,#N/A,TRUE,"1997 MY Summary PAPP";#N/A,#N/A,TRUE,"Sub Encore v GM";#N/A,#N/A,TRUE,"Encore v GM";#N/A,#N/A,TRUE,"LX 1.3 3dr";#N/A,#N/A,TRUE,"LX 1.25 3dr";#N/A,#N/A,TRUE,"Si 1.25 v Polo";#N/A,#N/A,TRUE,"Si 1.4";#N/A,#N/A,TRUE,"Ghia 1.25";#N/A,#N/A,TRUE,"Ghia 1.4";#N/A,#N/A,TRUE,"Ghia v CDX";#N/A,#N/A,TRUE,"Ghia X v CDX";#N/A,#N/A,TRUE,"WIRING Wholsesale";#N/A,#N/A,TRUE,"WIRING Retail"}</definedName>
    <definedName name="wrn.Profit._.Analysis." localSheetId="3" hidden="1">{#N/A,#N/A,FALSE,"Profit Status";#N/A,#N/A,FALSE,"Invest";#N/A,#N/A,FALSE,"Revenue";#N/A,#N/A,FALSE,"Variable Cost";#N/A,#N/A,FALSE,"Options &amp; Series"}</definedName>
    <definedName name="wrn.Profit._.Analysis." hidden="1">{#N/A,#N/A,FALSE,"Profit Status";#N/A,#N/A,FALSE,"Invest";#N/A,#N/A,FALSE,"Revenue";#N/A,#N/A,FALSE,"Variable Cost";#N/A,#N/A,FALSE,"Options &amp; Series"}</definedName>
    <definedName name="wrn.Proposition._.gains._.masse._.prix." localSheetId="3" hidden="1">{#N/A,#N/A,FALSE,"Feuil3"}</definedName>
    <definedName name="wrn.Proposition._.gains._.masse._.prix." hidden="1">{#N/A,#N/A,FALSE,"Feuil3"}</definedName>
    <definedName name="wrn.REVISED." localSheetId="3" hidden="1">{"REVISED",#N/A,FALSE,"Sheet1"}</definedName>
    <definedName name="wrn.REVISED." hidden="1">{"REVISED",#N/A,FALSE,"Sheet1"}</definedName>
    <definedName name="wrn.SHIPMENT_PLAN." localSheetId="3" hidden="1">{#N/A,#N/A,FALSE,"F1"}</definedName>
    <definedName name="wrn.SHIPMENT_PLAN." hidden="1">{#N/A,#N/A,FALSE,"F1"}</definedName>
    <definedName name="wrn.Stampa_dati." localSheetId="3" hidden="1">{#N/A,#N/A,FALSE,"DATI_VOL";#N/A,#N/A,FALSE,"DATI"}</definedName>
    <definedName name="wrn.Stampa_dati." hidden="1">{#N/A,#N/A,FALSE,"DATI_VOL";#N/A,#N/A,FALSE,"DATI"}</definedName>
    <definedName name="wrn.Stampa_moduli." localSheetId="3" hidden="1">{#N/A,#N/A,FALSE,"FORM_TO1";#N/A,#N/A,FALSE,"TO1_A_BIS";#N/A,#N/A,FALSE,"TO1_A";#N/A,#N/A,FALSE,"TO1D";#N/A,#N/A,FALSE,"TO1B";#N/A,#N/A,FALSE,"ALL. 2";#N/A,#N/A,FALSE,"TO1E";#N/A,#N/A,FALSE,"TO1B2";#N/A,#N/A,FALSE,"TO1B1";#N/A,#N/A,FALSE,"TO1C"}</definedName>
    <definedName name="wrn.Stampa_moduli." hidden="1">{#N/A,#N/A,FALSE,"FORM_TO1";#N/A,#N/A,FALSE,"TO1_A_BIS";#N/A,#N/A,FALSE,"TO1_A";#N/A,#N/A,FALSE,"TO1D";#N/A,#N/A,FALSE,"TO1B";#N/A,#N/A,FALSE,"ALL. 2";#N/A,#N/A,FALSE,"TO1E";#N/A,#N/A,FALSE,"TO1B2";#N/A,#N/A,FALSE,"TO1B1";#N/A,#N/A,FALSE,"TO1C"}</definedName>
    <definedName name="wrn.Stampa_supporti." localSheetId="3" hidden="1">{#N/A,#N/A,FALSE,"TO1_DETT";#N/A,#N/A,FALSE,"EFFICIENZE";#N/A,#N/A,FALSE,"ANAL. AUX"}</definedName>
    <definedName name="wrn.Stampa_supporti." hidden="1">{#N/A,#N/A,FALSE,"TO1_DETT";#N/A,#N/A,FALSE,"EFFICIENZE";#N/A,#N/A,FALSE,"ANAL. AUX"}</definedName>
    <definedName name="wrn.TABLE." localSheetId="3" hidden="1">{#N/A,#N/A,FALSE,"TABLE"}</definedName>
    <definedName name="wrn.TABLE." hidden="1">{#N/A,#N/A,FALSE,"TABLE"}</definedName>
    <definedName name="wrn.total." localSheetId="3" hidden="1">{#N/A,#N/A,TRUE,"Año";#N/A,#N/A,TRUE,"Ene";#N/A,#N/A,TRUE,"Feb";#N/A,#N/A,TRUE,"Mar";#N/A,#N/A,TRUE,"Abr";#N/A,#N/A,TRUE,"May";#N/A,#N/A,TRUE,"Jun";#N/A,#N/A,TRUE,"Jul";#N/A,#N/A,TRUE,"Ago";#N/A,#N/A,TRUE,"Sep";#N/A,#N/A,TRUE,"Oct";#N/A,#N/A,TRUE,"Nov";#N/A,#N/A,TRUE,"Dic"}</definedName>
    <definedName name="wrn.total." hidden="1">{#N/A,#N/A,TRUE,"Año";#N/A,#N/A,TRUE,"Ene";#N/A,#N/A,TRUE,"Feb";#N/A,#N/A,TRUE,"Mar";#N/A,#N/A,TRUE,"Abr";#N/A,#N/A,TRUE,"May";#N/A,#N/A,TRUE,"Jun";#N/A,#N/A,TRUE,"Jul";#N/A,#N/A,TRUE,"Ago";#N/A,#N/A,TRUE,"Sep";#N/A,#N/A,TRUE,"Oct";#N/A,#N/A,TRUE,"Nov";#N/A,#N/A,TRUE,"Dic"}</definedName>
    <definedName name="wrn.tre_stringhe." localSheetId="3" hidden="1">{"tre_stringhe",#N/A,FALSE,"TOT_VET_00";"tre_stringhe",#N/A,FALSE,"TOT_VET_FIAT";"tre_stringhe",#N/A,FALSE,"SEICENTO";"tre_stringhe",#N/A,FALSE,"SEIC+VAN";"tre_stringhe",#N/A,FALSE,"PANDA";"tre_stringhe",#N/A,FALSE,"PANDA+VAN";"tre_stringhe",#N/A,FALSE,"PUNTO";"tre_stringhe",#N/A,FALSE,"188";"tre_stringhe",#N/A,FALSE,"188_BN+VAN";"tre_stringhe",#N/A,FALSE,"PALIO-2V";"tre_stringhe",#N/A,FALSE,"BRAVO_A";"tre_stringhe",#N/A,FALSE,"PALIOWE";"tre_stringhe",#N/A,FALSE,"TIPO2";"tre_stringhe",#N/A,FALSE,"MAREA";"tre_stringhe",#N/A,FALSE,"MAREA+MAR";"tre_stringhe",#N/A,FALSE,"COUPE";"tre_stringhe",#N/A,FALSE,"BARCHETTA";"tre_stringhe",#N/A,FALSE,"MULTIPLA";"tre_stringhe",#N/A,FALSE,"ULYSSE";"tre_stringhe",#N/A,FALSE,"NUO_ULY";"tre_stringhe",#N/A,FALSE,"ULY TOT";"tre_stringhe",#N/A,FALSE,"DOBLO_TOT";"tre_stringhe",#N/A,FALSE,"DOBLO_PERS"}</definedName>
    <definedName name="wrn.tre_stringhe." hidden="1">{"tre_stringhe",#N/A,FALSE,"TOT_VET_00";"tre_stringhe",#N/A,FALSE,"TOT_VET_FIAT";"tre_stringhe",#N/A,FALSE,"SEICENTO";"tre_stringhe",#N/A,FALSE,"SEIC+VAN";"tre_stringhe",#N/A,FALSE,"PANDA";"tre_stringhe",#N/A,FALSE,"PANDA+VAN";"tre_stringhe",#N/A,FALSE,"PUNTO";"tre_stringhe",#N/A,FALSE,"188";"tre_stringhe",#N/A,FALSE,"188_BN+VAN";"tre_stringhe",#N/A,FALSE,"PALIO-2V";"tre_stringhe",#N/A,FALSE,"BRAVO_A";"tre_stringhe",#N/A,FALSE,"PALIOWE";"tre_stringhe",#N/A,FALSE,"TIPO2";"tre_stringhe",#N/A,FALSE,"MAREA";"tre_stringhe",#N/A,FALSE,"MAREA+MAR";"tre_stringhe",#N/A,FALSE,"COUPE";"tre_stringhe",#N/A,FALSE,"BARCHETTA";"tre_stringhe",#N/A,FALSE,"MULTIPLA";"tre_stringhe",#N/A,FALSE,"ULYSSE";"tre_stringhe",#N/A,FALSE,"NUO_ULY";"tre_stringhe",#N/A,FALSE,"ULY TOT";"tre_stringhe",#N/A,FALSE,"DOBLO_TOT";"tre_stringhe",#N/A,FALSE,"DOBLO_PERS"}</definedName>
    <definedName name="wrn.UT1." localSheetId="3" hidden="1">{#N/A,#N/A,FALSE,"UT-36100"}</definedName>
    <definedName name="wrn.UT1." hidden="1">{#N/A,#N/A,FALSE,"UT-36100"}</definedName>
    <definedName name="wrn.UT2." localSheetId="3" hidden="1">{#N/A,#N/A,FALSE,"UT-36100 (2)"}</definedName>
    <definedName name="wrn.UT2." hidden="1">{#N/A,#N/A,FALSE,"UT-36100 (2)"}</definedName>
    <definedName name="wrn.UT3." localSheetId="3" hidden="1">{#N/A,#N/A,FALSE,"UT-36400-36600-36700-36800-36A0"}</definedName>
    <definedName name="wrn.UT3." hidden="1">{#N/A,#N/A,FALSE,"UT-36400-36600-36700-36800-36A0"}</definedName>
    <definedName name="wrn.VC2._.and._.VC3._.Thunderbird." localSheetId="3" hidden="1">{#N/A,#N/A,FALSE,"Cover";#N/A,#N/A,FALSE,"Assumptions";#N/A,#N/A,FALSE,"Volumes";#N/A,#N/A,FALSE,"Pricing";#N/A,#N/A,FALSE,"TFLE Walk";#N/A,#N/A,FALSE,"Variable Cost";#N/A,#N/A,FALSE,"Sensitivity";#N/A,#N/A,FALSE,"Investment";#N/A,#N/A,FALSE,"Profitability"}</definedName>
    <definedName name="wrn.VC2._.and._.VC3._.Thunderbird." hidden="1">{#N/A,#N/A,FALSE,"Cover";#N/A,#N/A,FALSE,"Assumptions";#N/A,#N/A,FALSE,"Volumes";#N/A,#N/A,FALSE,"Pricing";#N/A,#N/A,FALSE,"TFLE Walk";#N/A,#N/A,FALSE,"Variable Cost";#N/A,#N/A,FALSE,"Sensitivity";#N/A,#N/A,FALSE,"Investment";#N/A,#N/A,FALSE,"Profitability"}</definedName>
    <definedName name="wrn.Year._.by._.Country." localSheetId="3" hidden="1">{#N/A,#N/A,TRUE,"SCR-DCOS 2000";#N/A,#N/A,TRUE,"SCR-DCOS 2001";#N/A,#N/A,TRUE,"SCR-DCOS 2002";#N/A,#N/A,TRUE,"SCR-DCOS 2003"}</definedName>
    <definedName name="wrn.Year._.by._.Country." hidden="1">{#N/A,#N/A,TRUE,"SCR-DCOS 2000";#N/A,#N/A,TRUE,"SCR-DCOS 2001";#N/A,#N/A,TRUE,"SCR-DCOS 2002";#N/A,#N/A,TRUE,"SCR-DCOS 2003"}</definedName>
    <definedName name="wrwe">#N/A</definedName>
    <definedName name="ws" localSheetId="3" hidden="1">{#N/A,#N/A,TRUE,"SCR-LA 2001";#N/A,#N/A,TRUE,"2001 TOTAL";#N/A,#N/A,TRUE,"2001 Puerto Rico";#N/A,#N/A,TRUE,"2001 Argentina";#N/A,#N/A,TRUE,"2001 Brazil";#N/A,#N/A,TRUE,"2001 Venezuela";#N/A,#N/A,TRUE,"2001 Chile";#N/A,#N/A,TRUE,"2001 Other Latin America"}</definedName>
    <definedName name="ws" hidden="1">{#N/A,#N/A,TRUE,"SCR-LA 2001";#N/A,#N/A,TRUE,"2001 TOTAL";#N/A,#N/A,TRUE,"2001 Puerto Rico";#N/A,#N/A,TRUE,"2001 Argentina";#N/A,#N/A,TRUE,"2001 Brazil";#N/A,#N/A,TRUE,"2001 Venezuela";#N/A,#N/A,TRUE,"2001 Chile";#N/A,#N/A,TRUE,"2001 Other Latin America"}</definedName>
    <definedName name="WW" localSheetId="3"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WW" hidden="1">{"due-stringhe_bdg_po",#N/A,FALSE,"TOT_VET_00";"due-stringhe_bdg_po",#N/A,FALSE,"TOT_VET_FIAT";"due-stringhe_bdg_po",#N/A,FALSE,"SEICENTO";"due-stringhe_bdg_po",#N/A,FALSE,"SEIC+VAN";"due-stringhe_bdg_po",#N/A,FALSE,"PANDA";"due-stringhe_bdg_po",#N/A,FALSE,"PANDA+VAN";"due-stringhe_bdg_po",#N/A,FALSE,"PUNTO";"due-stringhe_bdg_po",#N/A,FALSE,"188";"due-stringhe_bdg_po",#N/A,FALSE,"188_BN+VAN";"due-stringhe_bdg_po",#N/A,FALSE,"PALIO-2V";"due-stringhe_bdg_po",#N/A,FALSE,"PALIOWE";"due-stringhe_bdg_po",#N/A,FALSE,"BRAVO_A";"due-stringhe_bdg_po",#N/A,FALSE,"TIPO2";"due-stringhe_bdg_po",#N/A,FALSE,"MAREA";"due-stringhe_bdg_po",#N/A,FALSE,"MAREA+MAR";"due-stringhe_bdg_po",#N/A,FALSE,"COUPE";"due-stringhe_bdg_po",#N/A,FALSE,"BARCHETTA";"due-stringhe_bdg_po",#N/A,FALSE,"MULTIPLA";"due-stringhe_bdg_po",#N/A,FALSE,"ULYSSE";"due-stringhe_bdg_po",#N/A,FALSE,"NUO_ULY";"due-stringhe_bdg_po",#N/A,FALSE,"ULY TOT";"due-stringhe_bdg_po",#N/A,FALSE,"DOBLO_TOT";"due-stringhe_bdg_po",#N/A,FALSE,"DOBLO_PERS"}</definedName>
    <definedName name="wwp" localSheetId="3">#REF!</definedName>
    <definedName name="wwp">#REF!</definedName>
    <definedName name="WWRetailMils">#REF!</definedName>
    <definedName name="www" hidden="1">#REF!</definedName>
    <definedName name="WWWWW">#REF!</definedName>
    <definedName name="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1_DB">#REF!</definedName>
    <definedName name="X6_N1" localSheetId="3">#REF!</definedName>
    <definedName name="X6_N1">#REF!</definedName>
    <definedName name="X6_N2" localSheetId="3">#REF!</definedName>
    <definedName name="X6_N2">#REF!</definedName>
    <definedName name="Xantia_Iran_2001">#REF!</definedName>
    <definedName name="XAxisDescriptions">#N/A</definedName>
    <definedName name="XAxisLabels">#N/A</definedName>
    <definedName name="xc" hidden="1">#REF!</definedName>
    <definedName name="xccccvcxbxc">#N/A</definedName>
    <definedName name="xcv" localSheetId="3" hidden="1">{0,0,0,0;0,0,0,0;0,0,0,0;0,0,0,0;0,0,0,0;0,0,"",0;0,0,0,0;0,0,0,0;0,0,0,0;0,0,0,0;0,0,0,0;0,0,0,0;0,0,0,0}</definedName>
    <definedName name="xcv" hidden="1">{0,0,0,0;0,0,0,0;0,0,0,0;0,0,0,0;0,0,0,0;0,0,"",0;0,0,0,0;0,0,0,0;0,0,0,0;0,0,0,0;0,0,0,0;0,0,0,0;0,0,0,0}</definedName>
    <definedName name="xd" localSheetId="3" hidden="1">{#N/A,#N/A,TRUE,"SCR-LA 2000";#N/A,#N/A,TRUE,"SCR-LA 2001";#N/A,#N/A,TRUE,"SCR-LA 2002";#N/A,#N/A,TRUE,"SCR-LA 2003"}</definedName>
    <definedName name="xd" hidden="1">{#N/A,#N/A,TRUE,"SCR-LA 2000";#N/A,#N/A,TRUE,"SCR-LA 2001";#N/A,#N/A,TRUE,"SCR-LA 2002";#N/A,#N/A,TRUE,"SCR-LA 2003"}</definedName>
    <definedName name="xfgh">#N/A</definedName>
    <definedName name="XG">#REF!</definedName>
    <definedName name="xj">#N/A</definedName>
    <definedName name="XSARA">#REF!</definedName>
    <definedName name="Xsara_5p_mad_2001" localSheetId="3">#REF!</definedName>
    <definedName name="Xsara_5p_mad_2001">#REF!</definedName>
    <definedName name="Xsara_Uru_2001" localSheetId="3">#REF!</definedName>
    <definedName name="Xsara_Uru_2001">#REF!</definedName>
    <definedName name="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s" hidden="1">#REF!</definedName>
    <definedName name="xxx" hidden="1">#REF!</definedName>
    <definedName name="xxx_Headers">#REF!</definedName>
    <definedName name="xxx_Headers2">#REF!</definedName>
    <definedName name="xxx_RO2">#REF!</definedName>
    <definedName name="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XX" localSheetId="3"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XXXXXXXXX" hidden="1">{#N/A,#N/A,TRUE,"Synthèse PRF";#N/A,#N/A,TRUE,"Adapation Moteur";#N/A,#N/A,TRUE,"Adaptation Transmissions";#N/A,#N/A,TRUE,"Freins";#N/A,#N/A,TRUE,"Structure";#N/A,#N/A,TRUE,"Ouvrants";#N/A,#N/A,TRUE,"Poste De Conduite";#N/A,#N/A,TRUE,"Equip. Intérieurs Garnissage";#N/A,#N/A,TRUE,"Equipements extérieurs";#N/A,#N/A,TRUE,"Assises";#N/A,#N/A,TRUE,"Eclairage Signalisa. Visibilité";#N/A,#N/A,TRUE,"Electricité Electro. Habitacle";#N/A,#N/A,TRUE,"Archi. Electrique Electronique"}</definedName>
    <definedName name="xy" localSheetId="3" hidden="1">{#N/A,#N/A,FALSE,"Cover";#N/A,#N/A,FALSE,"Profits";#N/A,#N/A,FALSE,"ABS";#N/A,#N/A,FALSE,"TFLE Detail";#N/A,#N/A,FALSE,"TFLE Walk";#N/A,#N/A,FALSE,"Variable Cost";#N/A,#N/A,FALSE,"V.C. Walk"}</definedName>
    <definedName name="xy" hidden="1">{#N/A,#N/A,FALSE,"Cover";#N/A,#N/A,FALSE,"Profits";#N/A,#N/A,FALSE,"ABS";#N/A,#N/A,FALSE,"TFLE Detail";#N/A,#N/A,FALSE,"TFLE Walk";#N/A,#N/A,FALSE,"Variable Cost";#N/A,#N/A,FALSE,"V.C. Walk"}</definedName>
    <definedName name="y" hidden="1">255</definedName>
    <definedName name="y_140">#REF!</definedName>
    <definedName name="y_t_d_bw_obj" localSheetId="3">#REF!</definedName>
    <definedName name="y_t_d_bw_obj">#REF!</definedName>
    <definedName name="Y_T_D_savings" localSheetId="3">#REF!</definedName>
    <definedName name="Y_T_D_savings">#REF!</definedName>
    <definedName name="Y2001_">#REF!</definedName>
    <definedName name="Y3_">#REF!</definedName>
    <definedName name="year">#REF!</definedName>
    <definedName name="years5">#REF!</definedName>
    <definedName name="years8">#REF!</definedName>
    <definedName name="yearsensi">#REF!</definedName>
    <definedName name="yearVNC">#REF!</definedName>
    <definedName name="yes">#REF!</definedName>
    <definedName name="yh" localSheetId="3" hidden="1">{#N/A,#N/A,TRUE,"SCR-LA 2000";#N/A,#N/A,TRUE,"SCR-LA 2001";#N/A,#N/A,TRUE,"SCR-LA 2002";#N/A,#N/A,TRUE,"SCR-LA 2003"}</definedName>
    <definedName name="yh" hidden="1">{#N/A,#N/A,TRUE,"SCR-LA 2000";#N/A,#N/A,TRUE,"SCR-LA 2001";#N/A,#N/A,TRUE,"SCR-LA 2002";#N/A,#N/A,TRUE,"SCR-LA 2003"}</definedName>
    <definedName name="yjnn8u" localSheetId="3" hidden="1">{"'OBT_6M_30_6'!$S$1:$AE$53"}</definedName>
    <definedName name="yjnn8u" hidden="1">{"'OBT_6M_30_6'!$S$1:$AE$53"}</definedName>
    <definedName name="yjy" localSheetId="3" hidden="1">{"'Distinta'!$A$1:$I$277"}</definedName>
    <definedName name="yjy" hidden="1">{"'Distinta'!$A$1:$I$277"}</definedName>
    <definedName name="yt" localSheetId="7">_a1O,_a2O</definedName>
    <definedName name="yt" localSheetId="3">_a1O,_a2O</definedName>
    <definedName name="yt">_a1O,_a2O</definedName>
    <definedName name="yt6y">#REF!</definedName>
    <definedName name="ytor">#N/A</definedName>
    <definedName name="yunus" localSheetId="3">#REF!</definedName>
    <definedName name="yunus">#REF!</definedName>
    <definedName name="yx" localSheetId="3" hidden="1">{#N/A,#N/A,FALSE,"Profit Status";#N/A,#N/A,FALSE,"Invest";#N/A,#N/A,FALSE,"Revenue";#N/A,#N/A,FALSE,"Variable Cost";#N/A,#N/A,FALSE,"Options &amp; Series"}</definedName>
    <definedName name="yx" hidden="1">{#N/A,#N/A,FALSE,"Profit Status";#N/A,#N/A,FALSE,"Invest";#N/A,#N/A,FALSE,"Revenue";#N/A,#N/A,FALSE,"Variable Cost";#N/A,#N/A,FALSE,"Options &amp; Series"}</definedName>
    <definedName name="yyy">#REF!</definedName>
    <definedName name="yyyyyy" localSheetId="3">#REF!</definedName>
    <definedName name="yyyyyy">#REF!</definedName>
    <definedName name="YYYYYYYYY" localSheetId="3">#REF!</definedName>
    <definedName name="YYYYYYYYY">#REF!</definedName>
    <definedName name="yz" localSheetId="3" hidden="1">{"'OBT_6M_30_6'!$S$1:$AE$53"}</definedName>
    <definedName name="yz" hidden="1">{"'OBT_6M_30_6'!$S$1:$AE$53"}</definedName>
    <definedName name="Z">#REF!</definedName>
    <definedName name="Z\">#REF!</definedName>
    <definedName name="Z_27466CB9_DA57_431B_97C9_80F3D2798D40_.wvu.Cols" hidden="1">#REF!</definedName>
    <definedName name="Z_27466CB9_DA57_431B_97C9_80F3D2798D40_.wvu.PrintArea" hidden="1">#REF!</definedName>
    <definedName name="Z_4A92CE63_6599_443B_960D_5B91D3A4B48D_.wvu.FilterData" hidden="1">#REF!</definedName>
    <definedName name="Z_4A92CE63_6599_443B_960D_5B91D3A4B48D_.wvu.PrintArea" hidden="1">#REF!</definedName>
    <definedName name="Z_66358BD7_CA88_42C4_90BE_77EE0F0899B6_.wvu.Cols" hidden="1">#REF!</definedName>
    <definedName name="Z_66358BD7_CA88_42C4_90BE_77EE0F0899B6_.wvu.PrintArea" hidden="1">#REF!</definedName>
    <definedName name="za">#REF!</definedName>
    <definedName name="zaz">#REF!</definedName>
    <definedName name="ZBoîteVitessesTBG1">#REF!</definedName>
    <definedName name="ZCarrosserieTBG1">#REF!</definedName>
    <definedName name="ZChampConcurrenceTBG1">#REF!</definedName>
    <definedName name="ZColonneCritèreTri1TBG1">#REF!</definedName>
    <definedName name="ZColonneCritèreTri2TBG1">#REF!</definedName>
    <definedName name="ZColonneCritèreTri3TBG1">#REF!</definedName>
    <definedName name="ZColonneEditionComplèteTBG1">#REF!</definedName>
    <definedName name="ZColonneEditionSynthèseTBG1">#REF!</definedName>
    <definedName name="ZCommentaireTBG1">#REF!</definedName>
    <definedName name="ZCritèreTriActifTBG1">#REF!</definedName>
    <definedName name="ZCritèreTriTableauParMarquesTBG1">#REF!</definedName>
    <definedName name="ZCylindréeCm3TBG1">#REF!</definedName>
    <definedName name="ZCylindréeLitresTBG1">#REF!</definedName>
    <definedName name="ZDescriptifValorisationsTBG1">#REF!</definedName>
    <definedName name="zdfhch" localSheetId="3" hidden="1">{#N/A,#N/A,TRUE,"Argentina";#N/A,#N/A,TRUE,"Brazil";#N/A,#N/A,TRUE,"Venezuela";#N/A,#N/A,TRUE,"Chile";#N/A,#N/A,TRUE,"Other LA";#N/A,#N/A,TRUE,"Puerto Rico"}</definedName>
    <definedName name="zdfhch" hidden="1">{#N/A,#N/A,TRUE,"Argentina";#N/A,#N/A,TRUE,"Brazil";#N/A,#N/A,TRUE,"Venezuela";#N/A,#N/A,TRUE,"Chile";#N/A,#N/A,TRUE,"Other LA";#N/A,#N/A,TRUE,"Puerto Rico"}</definedName>
    <definedName name="Ze">#REF!</definedName>
    <definedName name="ZEcartTarifCorrigéTBG1">#REF!</definedName>
    <definedName name="ZEcartTarifTBG1">#REF!</definedName>
    <definedName name="ZElémentsValorisablesTBG1">#REF!</definedName>
    <definedName name="ZEnergieTBG1">#REF!</definedName>
    <definedName name="ZEntêteEditionComplèteTBG1">#REF!</definedName>
    <definedName name="zerzerze">#REF!</definedName>
    <definedName name="ZFlagChampConcurrenceTBG1">#REF!</definedName>
    <definedName name="ZG_reticolo">#REF!</definedName>
    <definedName name="ZInjectionDirecteDieselTBG1">#REF!</definedName>
    <definedName name="ZInjectionDirecteEssenceTBG1">#REF!</definedName>
    <definedName name="ZListeChapitresTBG1">#REF!</definedName>
    <definedName name="ZListePortefeuilleRLV1">#REF!</definedName>
    <definedName name="ZListeValorisationTBG1">#REF!</definedName>
    <definedName name="ZMixTBG1">#REF!</definedName>
    <definedName name="ZModèleTBG1">#REF!</definedName>
    <definedName name="ZNiveauFinitionTBG1">#REF!</definedName>
    <definedName name="ZNombreCylindresTBG1">#REF!</definedName>
    <definedName name="ZNombrePortesTBG1">#REF!</definedName>
    <definedName name="ZNombreSoupapesTBG1">#REF!</definedName>
    <definedName name="ZNomListeValorisationTBG1">#REF!</definedName>
    <definedName name="ZON1">#REF!</definedName>
    <definedName name="Zone">#REF!</definedName>
    <definedName name="zone_a_conso">#REF!</definedName>
    <definedName name="_xlnm.Print_Area">#REF!</definedName>
    <definedName name="Zone_impres_MI">#REF!</definedName>
    <definedName name="Zone_OBS_Levier">#REF!</definedName>
    <definedName name="Zone_Result_Processus_Adapt_Module">#REF!</definedName>
    <definedName name="Zone_Result_Processus_AVP">#REF!</definedName>
    <definedName name="Zone_Result_Processus_ByPass">#REF!</definedName>
    <definedName name="Zone_Result_Processus_Conception">#REF!</definedName>
    <definedName name="Zone_Result_Processus_EXP">#REF!</definedName>
    <definedName name="Zone_Result_Processus_HR_standard">#REF!</definedName>
    <definedName name="Zone_Result_Processus_IL">#REF!</definedName>
    <definedName name="Zone_Result_Processus_Indust">#REF!</definedName>
    <definedName name="Zones">#REF!</definedName>
    <definedName name="zonetta">#REF!</definedName>
    <definedName name="Zoom">#REF!</definedName>
    <definedName name="ZPaysTBG1">#REF!</definedName>
    <definedName name="ZRéférenceAutresTBG1">#REF!</definedName>
    <definedName name="ZRéférenceCoefficientImageTBG1">#REF!</definedName>
    <definedName name="ZRéférenceConstanteTBG1">#REF!</definedName>
    <definedName name="ZRéférenceDateTBG1">#REF!</definedName>
    <definedName name="ZRéférenceImageTBG1">#REF!</definedName>
    <definedName name="ZRéférencePerçuTBG1">#REF!</definedName>
    <definedName name="ZRéférencePrixTarifTBG1">#REF!</definedName>
    <definedName name="ZRéférenceTechniqueTBG1">#REF!</definedName>
    <definedName name="ZRéférenceTotalProduitTBG1">#REF!</definedName>
    <definedName name="ZSegmentTBG1">#REF!</definedName>
    <definedName name="ZSynthèseTBG1">#REF!</definedName>
    <definedName name="ZTarifTBG1">#REF!</definedName>
    <definedName name="ZTêteColonneàCacherTBG1">#REF!</definedName>
    <definedName name="ZTêteEditionComplèteTBG1">#REF!</definedName>
    <definedName name="ZTêteEditionSynthèseTBG1">#REF!</definedName>
    <definedName name="ZTurboDieselTBG1">#REF!</definedName>
    <definedName name="ZTurboEssenceTBG1">#REF!</definedName>
    <definedName name="ZValorisationTBG1">#REF!</definedName>
    <definedName name="ZVersionTBG1">#REF!</definedName>
    <definedName name="ZVolumeModèleTBG1">#REF!</definedName>
    <definedName name="ZVolumeTBG1">#REF!</definedName>
    <definedName name="ZX__ELYSEE">#REF!</definedName>
    <definedName name="ZX__ELYSEE_II">#REF!</definedName>
    <definedName name="zz">#N/A</definedName>
    <definedName name="zz_moltiplicatore" localSheetId="3">#REF!</definedName>
    <definedName name="zz_moltiplicatore">#REF!</definedName>
    <definedName name="ZZoneCentralePourTriTBG1">#REF!</definedName>
    <definedName name="ZZoneCentraleTBG1">#REF!</definedName>
    <definedName name="ZZoneEcartsTarifTBG1">#REF!</definedName>
    <definedName name="ZZoneFormulesValorisationTBG1">#REF!</definedName>
    <definedName name="zztab1">#REF!</definedName>
    <definedName name="zztabdato">#REF!</definedName>
    <definedName name="zzz">#REF!</definedName>
    <definedName name="zzzzzzzzz">#REF!</definedName>
    <definedName name="ZZZZZZZZZZZZZZ" localSheetId="3" hidden="1">{"'OBT_6M_30_6'!$S$1:$AE$53"}</definedName>
    <definedName name="ZZZZZZZZZZZZZZ" hidden="1">{"'OBT_6M_30_6'!$S$1:$AE$53"}</definedName>
    <definedName name="zzzzzzzzzzzzzzzzzzzzzzzzzzzz" hidden="1">#REF!</definedName>
    <definedName name="あ">#N/A</definedName>
    <definedName name="あa1" localSheetId="3">#REF!</definedName>
    <definedName name="あa1">#REF!</definedName>
    <definedName name="エラー処理" localSheetId="3">#REF!</definedName>
    <definedName name="エラー処理">#REF!</definedName>
    <definedName name="メニュ_1" localSheetId="3">#REF!</definedName>
    <definedName name="メニュ_1">#REF!</definedName>
    <definedName name="メニュ_2">#REF!</definedName>
    <definedName name="メニュ_3">#REF!</definedName>
    <definedName name="位置">#REF!</definedName>
    <definedName name="内开启手柄">#REF!,#REF!,#REF!,#REF!</definedName>
    <definedName name="前后门铰链">#REF!</definedName>
    <definedName name="前围挡板右加强板">#REF!</definedName>
    <definedName name="前门后玻璃导槽">#REF!</definedName>
    <definedName name="区分のﾘｽﾄ">#REF!</definedName>
    <definedName name="区分ﾘｽﾄ">#REF!</definedName>
    <definedName name="単位">#REF!</definedName>
    <definedName name="印刷">#REF!</definedName>
    <definedName name="印刷2">#REF!</definedName>
    <definedName name="印刷3">#REF!</definedName>
    <definedName name="印刷準備">#REF!</definedName>
    <definedName name="印刷準備0">#REF!</definedName>
    <definedName name="印刷準備11">#REF!</definedName>
    <definedName name="印刷準備2">#REF!</definedName>
    <definedName name="印刷準備3">#REF!</definedName>
    <definedName name="印刷準備4">#REF!</definedName>
    <definedName name="印刷準備5">#REF!</definedName>
    <definedName name="印刷準備6">#REF!</definedName>
    <definedName name="印刷準備7">#REF!</definedName>
    <definedName name="印刷準備8">#REF!</definedName>
    <definedName name="印刷準備9">#REF!</definedName>
    <definedName name="印範1">#N/A</definedName>
    <definedName name="印範2">#N/A</definedName>
    <definedName name="印範3">#N/A</definedName>
    <definedName name="印範4">#N/A</definedName>
    <definedName name="印範7">#N/A</definedName>
    <definedName name="后三角窗玻璃">#REF!</definedName>
    <definedName name="后挡泥板">#REF!</definedName>
    <definedName name="后玻璃升降器">#REF!,#REF!</definedName>
    <definedName name="后门钢化玻璃">#REF!,#REF!,#REF!</definedName>
    <definedName name="后风窗">#REF!</definedName>
    <definedName name="左右中立柱安全带下加强板">#REF!</definedName>
    <definedName name="左右后门">#REF!</definedName>
    <definedName name="平均値F">#REF!</definedName>
    <definedName name="平均値R">#REF!</definedName>
    <definedName name="換算F">#REF!</definedName>
    <definedName name="換算R">#REF!</definedName>
    <definedName name="最後尾">#REF!</definedName>
    <definedName name="玻璃升降器开关">#REF!</definedName>
    <definedName name="登録">#REF!</definedName>
    <definedName name="登録2">#REF!</definedName>
    <definedName name="登録3">#REF!</definedName>
    <definedName name="登録4">#REF!</definedName>
    <definedName name="終了J">#REF!</definedName>
    <definedName name="終了S">#REF!</definedName>
    <definedName name="要因ｺｰﾄﾞ">#REF!</definedName>
    <definedName name="车门外把手">#REF!,#REF!,#REF!,#REF!</definedName>
    <definedName name="選択" localSheetId="3">#REF!</definedName>
    <definedName name="選択">#REF!</definedName>
    <definedName name="门总成">#REF!</definedName>
    <definedName name="门角撑外护板">#REF!,#REF!</definedName>
    <definedName name="驾驶员侧门外手柄">#REF!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 i="7" l="1"/>
  <c r="R176" i="46" l="1"/>
  <c r="E55" i="53"/>
  <c r="E54" i="53"/>
  <c r="E53" i="53"/>
  <c r="S119" i="7" l="1"/>
  <c r="R119" i="7"/>
  <c r="Q119" i="7"/>
  <c r="S118" i="7"/>
  <c r="R118" i="7"/>
  <c r="Q118" i="7"/>
  <c r="H297" i="46" l="1"/>
  <c r="H335" i="46" l="1"/>
  <c r="H334" i="46"/>
  <c r="G337" i="46"/>
  <c r="G336" i="46"/>
  <c r="K258" i="46" l="1"/>
  <c r="L258" i="46" s="1"/>
  <c r="H258" i="46"/>
  <c r="BJ258" i="46" s="1"/>
  <c r="K257" i="46"/>
  <c r="L257" i="46" s="1"/>
  <c r="Z258" i="46" l="1"/>
  <c r="AR258" i="46"/>
  <c r="AS258" i="46" s="1"/>
  <c r="AA258" i="46"/>
  <c r="BK258" i="46"/>
  <c r="AC258" i="46"/>
  <c r="AD258" i="46" s="1"/>
  <c r="AU258" i="46"/>
  <c r="AV258" i="46" s="1"/>
  <c r="BP258" i="46"/>
  <c r="BQ258" i="46" s="1"/>
  <c r="N258" i="46"/>
  <c r="O258" i="46" s="1"/>
  <c r="AF258" i="46"/>
  <c r="AG258" i="46" s="1"/>
  <c r="AX258" i="46"/>
  <c r="AY258" i="46" s="1"/>
  <c r="BS258" i="46"/>
  <c r="BT258" i="46" s="1"/>
  <c r="Q258" i="46"/>
  <c r="AI258" i="46"/>
  <c r="BA258" i="46"/>
  <c r="BV258" i="46"/>
  <c r="R258" i="46"/>
  <c r="AJ258" i="46"/>
  <c r="BB258" i="46"/>
  <c r="BW258" i="46"/>
  <c r="T258" i="46"/>
  <c r="U258" i="46" s="1"/>
  <c r="AL258" i="46"/>
  <c r="BD258" i="46"/>
  <c r="BY258" i="46"/>
  <c r="AM258" i="46"/>
  <c r="BE258" i="46"/>
  <c r="BZ258" i="46"/>
  <c r="W258" i="46"/>
  <c r="X258" i="46" s="1"/>
  <c r="AO258" i="46"/>
  <c r="AP258" i="46" s="1"/>
  <c r="BG258" i="46"/>
  <c r="BH258" i="46"/>
  <c r="L170" i="46" l="1"/>
  <c r="K170" i="46"/>
  <c r="H170" i="46"/>
  <c r="BJ170" i="46" s="1"/>
  <c r="Z170" i="46" l="1"/>
  <c r="AR170" i="46"/>
  <c r="AC170" i="46"/>
  <c r="AU170" i="46"/>
  <c r="AV170" i="46" s="1"/>
  <c r="BP170" i="46"/>
  <c r="AD170" i="46"/>
  <c r="BQ170" i="46"/>
  <c r="N170" i="46"/>
  <c r="O170" i="46" s="1"/>
  <c r="AF170" i="46"/>
  <c r="AG170" i="46" s="1"/>
  <c r="AX170" i="46"/>
  <c r="AY170" i="46" s="1"/>
  <c r="BS170" i="46"/>
  <c r="BT170" i="46" s="1"/>
  <c r="Q170" i="46"/>
  <c r="AI170" i="46"/>
  <c r="AJ170" i="46" s="1"/>
  <c r="BA170" i="46"/>
  <c r="BB170" i="46" s="1"/>
  <c r="BV170" i="46"/>
  <c r="BW170" i="46" s="1"/>
  <c r="R170" i="46"/>
  <c r="T170" i="46"/>
  <c r="U170" i="46" s="1"/>
  <c r="AL170" i="46"/>
  <c r="AM170" i="46" s="1"/>
  <c r="BD170" i="46"/>
  <c r="BE170" i="46" s="1"/>
  <c r="BY170" i="46"/>
  <c r="BZ170" i="46" s="1"/>
  <c r="W170" i="46"/>
  <c r="AO170" i="46"/>
  <c r="AP170" i="46" s="1"/>
  <c r="BG170" i="46"/>
  <c r="X170" i="46"/>
  <c r="BH170" i="46"/>
  <c r="AA170" i="46"/>
  <c r="AS170" i="46"/>
  <c r="BK170" i="46"/>
  <c r="K152" i="46" l="1"/>
  <c r="L152" i="46" s="1"/>
  <c r="H152" i="46"/>
  <c r="K151" i="46"/>
  <c r="H151" i="46"/>
  <c r="AF151" i="46" s="1"/>
  <c r="AG151" i="46" s="1"/>
  <c r="L306" i="46"/>
  <c r="K306" i="46"/>
  <c r="J306" i="46"/>
  <c r="H306" i="46"/>
  <c r="L307" i="46"/>
  <c r="K307" i="46"/>
  <c r="J307" i="46"/>
  <c r="H307" i="46"/>
  <c r="L279" i="46"/>
  <c r="K279" i="46"/>
  <c r="H279" i="46"/>
  <c r="BP279" i="46" s="1"/>
  <c r="L278" i="46"/>
  <c r="K278" i="46"/>
  <c r="H278" i="46"/>
  <c r="L277" i="46"/>
  <c r="K277" i="46"/>
  <c r="H277" i="46"/>
  <c r="L280" i="46"/>
  <c r="K280" i="46"/>
  <c r="H280" i="46"/>
  <c r="L276" i="46"/>
  <c r="K276" i="46"/>
  <c r="H276" i="46"/>
  <c r="E271" i="46"/>
  <c r="H271" i="46" s="1"/>
  <c r="L271" i="46"/>
  <c r="K271" i="46"/>
  <c r="H247" i="46"/>
  <c r="H246" i="46"/>
  <c r="W306" i="46" l="1"/>
  <c r="T151" i="46"/>
  <c r="U151" i="46" s="1"/>
  <c r="W151" i="46"/>
  <c r="X151" i="46" s="1"/>
  <c r="AO151" i="46"/>
  <c r="AP151" i="46" s="1"/>
  <c r="Q151" i="46"/>
  <c r="R151" i="46" s="1"/>
  <c r="AC151" i="46"/>
  <c r="AD151" i="46" s="1"/>
  <c r="AI151" i="46"/>
  <c r="AJ151" i="46" s="1"/>
  <c r="N151" i="46"/>
  <c r="O151" i="46" s="1"/>
  <c r="BP151" i="46"/>
  <c r="BQ151" i="46" s="1"/>
  <c r="AX151" i="46"/>
  <c r="AY151" i="46" s="1"/>
  <c r="BS151" i="46"/>
  <c r="BT151" i="46" s="1"/>
  <c r="AF152" i="46"/>
  <c r="AG152" i="46" s="1"/>
  <c r="BS152" i="46"/>
  <c r="BT152" i="46" s="1"/>
  <c r="BA151" i="46"/>
  <c r="BB151" i="46" s="1"/>
  <c r="Q152" i="46"/>
  <c r="R152" i="46" s="1"/>
  <c r="BA152" i="46"/>
  <c r="BB152" i="46" s="1"/>
  <c r="BD151" i="46"/>
  <c r="BE151" i="46" s="1"/>
  <c r="AL152" i="46"/>
  <c r="AM152" i="46" s="1"/>
  <c r="BD152" i="46"/>
  <c r="BE152" i="46" s="1"/>
  <c r="BG151" i="46"/>
  <c r="BH151" i="46" s="1"/>
  <c r="W152" i="46"/>
  <c r="X152" i="46" s="1"/>
  <c r="BG152" i="46"/>
  <c r="BH152" i="46" s="1"/>
  <c r="Z151" i="46"/>
  <c r="AA151" i="46" s="1"/>
  <c r="AR151" i="46"/>
  <c r="AS151" i="46" s="1"/>
  <c r="BJ151" i="46"/>
  <c r="BK151" i="46" s="1"/>
  <c r="AU151" i="46"/>
  <c r="AV151" i="46" s="1"/>
  <c r="L151" i="46"/>
  <c r="AC152" i="46"/>
  <c r="AD152" i="46" s="1"/>
  <c r="AU152" i="46"/>
  <c r="AV152" i="46" s="1"/>
  <c r="BP152" i="46"/>
  <c r="BQ152" i="46" s="1"/>
  <c r="N152" i="46"/>
  <c r="AX152" i="46"/>
  <c r="AY152" i="46" s="1"/>
  <c r="BV151" i="46"/>
  <c r="BW151" i="46" s="1"/>
  <c r="O152" i="46"/>
  <c r="AI152" i="46"/>
  <c r="AJ152" i="46" s="1"/>
  <c r="BV152" i="46"/>
  <c r="BW152" i="46" s="1"/>
  <c r="AL151" i="46"/>
  <c r="AM151" i="46" s="1"/>
  <c r="BY151" i="46"/>
  <c r="BZ151" i="46" s="1"/>
  <c r="T152" i="46"/>
  <c r="U152" i="46" s="1"/>
  <c r="BY152" i="46"/>
  <c r="BZ152" i="46" s="1"/>
  <c r="AO152" i="46"/>
  <c r="AP152" i="46" s="1"/>
  <c r="Z152" i="46"/>
  <c r="AA152" i="46" s="1"/>
  <c r="AR152" i="46"/>
  <c r="AS152" i="46" s="1"/>
  <c r="BJ152" i="46"/>
  <c r="BK152" i="46" s="1"/>
  <c r="N306" i="46"/>
  <c r="O306" i="46" s="1"/>
  <c r="AF306" i="46"/>
  <c r="AG306" i="46" s="1"/>
  <c r="AC306" i="46"/>
  <c r="AD306" i="46" s="1"/>
  <c r="T306" i="46"/>
  <c r="U306" i="46" s="1"/>
  <c r="AO307" i="46"/>
  <c r="AP307" i="46" s="1"/>
  <c r="Q306" i="46"/>
  <c r="R306" i="46" s="1"/>
  <c r="AI306" i="46"/>
  <c r="AJ306" i="46" s="1"/>
  <c r="X306" i="46"/>
  <c r="Z306" i="46"/>
  <c r="AA306" i="46"/>
  <c r="AX307" i="46"/>
  <c r="AY307" i="46" s="1"/>
  <c r="BS307" i="46"/>
  <c r="BT307" i="46" s="1"/>
  <c r="BA307" i="46"/>
  <c r="BB307" i="46" s="1"/>
  <c r="BV307" i="46"/>
  <c r="BW307" i="46" s="1"/>
  <c r="AU307" i="46"/>
  <c r="AV307" i="46" s="1"/>
  <c r="BP307" i="46"/>
  <c r="BQ307" i="46" s="1"/>
  <c r="BD307" i="46"/>
  <c r="BE307" i="46" s="1"/>
  <c r="BY307" i="46"/>
  <c r="BZ307" i="46" s="1"/>
  <c r="BG307" i="46"/>
  <c r="BH307" i="46"/>
  <c r="AL307" i="46"/>
  <c r="AM307" i="46" s="1"/>
  <c r="AR307" i="46"/>
  <c r="AS307" i="46" s="1"/>
  <c r="BJ307" i="46"/>
  <c r="BK307" i="46"/>
  <c r="BV279" i="46"/>
  <c r="BW279" i="46" s="1"/>
  <c r="AU278" i="46"/>
  <c r="AV278" i="46" s="1"/>
  <c r="BQ279" i="46"/>
  <c r="BS279" i="46"/>
  <c r="BT279" i="46" s="1"/>
  <c r="BY279" i="46"/>
  <c r="BZ279" i="46" s="1"/>
  <c r="AL278" i="46"/>
  <c r="AM278" i="46" s="1"/>
  <c r="AO278" i="46"/>
  <c r="AP278" i="46" s="1"/>
  <c r="AR278" i="46"/>
  <c r="AS278" i="46" s="1"/>
  <c r="AX277" i="46"/>
  <c r="AY277" i="46" s="1"/>
  <c r="BA277" i="46"/>
  <c r="BB277" i="46" s="1"/>
  <c r="BD277" i="46"/>
  <c r="BE277" i="46" s="1"/>
  <c r="BG276" i="46"/>
  <c r="BH276" i="46" s="1"/>
  <c r="BJ276" i="46"/>
  <c r="BK276" i="46" s="1"/>
  <c r="BJ271" i="46"/>
  <c r="BK271" i="46" s="1"/>
  <c r="AR271" i="46"/>
  <c r="AS271" i="46" s="1"/>
  <c r="Z271" i="46"/>
  <c r="AA271" i="46" s="1"/>
  <c r="BG271" i="46"/>
  <c r="BH271" i="46" s="1"/>
  <c r="AO271" i="46"/>
  <c r="AP271" i="46" s="1"/>
  <c r="W271" i="46"/>
  <c r="X271" i="46" s="1"/>
  <c r="BY271" i="46"/>
  <c r="BZ271" i="46" s="1"/>
  <c r="BD271" i="46"/>
  <c r="BE271" i="46" s="1"/>
  <c r="AL271" i="46"/>
  <c r="AM271" i="46" s="1"/>
  <c r="T271" i="46"/>
  <c r="U271" i="46" s="1"/>
  <c r="BV271" i="46"/>
  <c r="BW271" i="46" s="1"/>
  <c r="BA271" i="46"/>
  <c r="BB271" i="46" s="1"/>
  <c r="AI271" i="46"/>
  <c r="AJ271" i="46" s="1"/>
  <c r="Q271" i="46"/>
  <c r="R271" i="46" s="1"/>
  <c r="AU271" i="46"/>
  <c r="AV271" i="46" s="1"/>
  <c r="BS271" i="46"/>
  <c r="BT271" i="46" s="1"/>
  <c r="AX271" i="46"/>
  <c r="AY271" i="46" s="1"/>
  <c r="AF271" i="46"/>
  <c r="AG271" i="46" s="1"/>
  <c r="N271" i="46"/>
  <c r="O271" i="46" s="1"/>
  <c r="BP271" i="46"/>
  <c r="BQ271" i="46" s="1"/>
  <c r="AC271" i="46"/>
  <c r="AD271" i="46" s="1"/>
  <c r="H880" i="46" l="1"/>
  <c r="Q880" i="46" s="1"/>
  <c r="H879" i="46"/>
  <c r="AU879" i="46" s="1"/>
  <c r="AV879" i="46" s="1"/>
  <c r="H875" i="46"/>
  <c r="AX875" i="46" s="1"/>
  <c r="AY875" i="46" s="1"/>
  <c r="H874" i="46"/>
  <c r="T874" i="46" s="1"/>
  <c r="U874" i="46" s="1"/>
  <c r="H870" i="46"/>
  <c r="BJ870" i="46" s="1"/>
  <c r="H869" i="46"/>
  <c r="BY869" i="46" s="1"/>
  <c r="AL870" i="46" l="1"/>
  <c r="AM870" i="46" s="1"/>
  <c r="AC870" i="46"/>
  <c r="AD870" i="46" s="1"/>
  <c r="AF870" i="46"/>
  <c r="BP870" i="46"/>
  <c r="BQ870" i="46" s="1"/>
  <c r="BY870" i="46"/>
  <c r="BZ870" i="46" s="1"/>
  <c r="BJ875" i="46"/>
  <c r="BK875" i="46" s="1"/>
  <c r="BS870" i="46"/>
  <c r="BT870" i="46" s="1"/>
  <c r="BP875" i="46"/>
  <c r="BQ875" i="46" s="1"/>
  <c r="AI875" i="46"/>
  <c r="AJ875" i="46" s="1"/>
  <c r="BA875" i="46"/>
  <c r="BB875" i="46" s="1"/>
  <c r="BS875" i="46"/>
  <c r="BT875" i="46" s="1"/>
  <c r="AC875" i="46"/>
  <c r="AD875" i="46" s="1"/>
  <c r="AF875" i="46"/>
  <c r="AG875" i="46" s="1"/>
  <c r="AO870" i="46"/>
  <c r="AP870" i="46" s="1"/>
  <c r="AR870" i="46"/>
  <c r="AS870" i="46" s="1"/>
  <c r="BG875" i="46"/>
  <c r="BH875" i="46" s="1"/>
  <c r="BV875" i="46"/>
  <c r="BW875" i="46" s="1"/>
  <c r="W870" i="46"/>
  <c r="X870" i="46" s="1"/>
  <c r="W875" i="46"/>
  <c r="X875" i="46" s="1"/>
  <c r="BP879" i="46"/>
  <c r="BQ879" i="46" s="1"/>
  <c r="Z870" i="46"/>
  <c r="AA870" i="46" s="1"/>
  <c r="Z875" i="46"/>
  <c r="AA875" i="46" s="1"/>
  <c r="AO874" i="46"/>
  <c r="AP874" i="46" s="1"/>
  <c r="AU870" i="46"/>
  <c r="AV870" i="46" s="1"/>
  <c r="AR874" i="46"/>
  <c r="AS874" i="46" s="1"/>
  <c r="AO875" i="46"/>
  <c r="AP875" i="46" s="1"/>
  <c r="W879" i="46"/>
  <c r="X879" i="46" s="1"/>
  <c r="AR880" i="46"/>
  <c r="AS880" i="46" s="1"/>
  <c r="W874" i="46"/>
  <c r="X874" i="46" s="1"/>
  <c r="AX870" i="46"/>
  <c r="AY870" i="46" s="1"/>
  <c r="BY874" i="46"/>
  <c r="BZ874" i="46" s="1"/>
  <c r="Z879" i="46"/>
  <c r="AA879" i="46" s="1"/>
  <c r="BJ880" i="46"/>
  <c r="BK880" i="46" s="1"/>
  <c r="AF880" i="46"/>
  <c r="AG880" i="46" s="1"/>
  <c r="AI880" i="46"/>
  <c r="AJ880" i="46" s="1"/>
  <c r="AL880" i="46"/>
  <c r="AM880" i="46" s="1"/>
  <c r="BD870" i="46"/>
  <c r="BE870" i="46" s="1"/>
  <c r="AR875" i="46"/>
  <c r="AS875" i="46" s="1"/>
  <c r="AO879" i="46"/>
  <c r="AP879" i="46" s="1"/>
  <c r="BS880" i="46"/>
  <c r="BT880" i="46" s="1"/>
  <c r="N880" i="46"/>
  <c r="O880" i="46" s="1"/>
  <c r="N870" i="46"/>
  <c r="O870" i="46" s="1"/>
  <c r="BG870" i="46"/>
  <c r="BH870" i="46" s="1"/>
  <c r="N875" i="46"/>
  <c r="O875" i="46" s="1"/>
  <c r="AU875" i="46"/>
  <c r="AV875" i="46" s="1"/>
  <c r="AR879" i="46"/>
  <c r="AS879" i="46" s="1"/>
  <c r="BV880" i="46"/>
  <c r="BW880" i="46" s="1"/>
  <c r="T870" i="46"/>
  <c r="U870" i="46" s="1"/>
  <c r="Q875" i="46"/>
  <c r="R875" i="46" s="1"/>
  <c r="Q869" i="46"/>
  <c r="R869" i="46" s="1"/>
  <c r="BS869" i="46"/>
  <c r="BT869" i="46" s="1"/>
  <c r="AX869" i="46"/>
  <c r="AY869" i="46" s="1"/>
  <c r="AF869" i="46"/>
  <c r="AG869" i="46" s="1"/>
  <c r="N869" i="46"/>
  <c r="O869" i="46" s="1"/>
  <c r="BP869" i="46"/>
  <c r="BQ869" i="46" s="1"/>
  <c r="AU869" i="46"/>
  <c r="AV869" i="46" s="1"/>
  <c r="AC869" i="46"/>
  <c r="AD869" i="46" s="1"/>
  <c r="BJ869" i="46"/>
  <c r="BK869" i="46" s="1"/>
  <c r="AR869" i="46"/>
  <c r="AS869" i="46" s="1"/>
  <c r="Z869" i="46"/>
  <c r="BG869" i="46"/>
  <c r="AI869" i="46"/>
  <c r="AJ869" i="46" s="1"/>
  <c r="BD869" i="46"/>
  <c r="AL869" i="46"/>
  <c r="AM869" i="46" s="1"/>
  <c r="BZ869" i="46"/>
  <c r="W869" i="46"/>
  <c r="X869" i="46" s="1"/>
  <c r="BA869" i="46"/>
  <c r="BV869" i="46"/>
  <c r="BW869" i="46" s="1"/>
  <c r="AO869" i="46"/>
  <c r="AP869" i="46" s="1"/>
  <c r="T869" i="46"/>
  <c r="U869" i="46" s="1"/>
  <c r="BV874" i="46"/>
  <c r="BW874" i="46" s="1"/>
  <c r="BA874" i="46"/>
  <c r="BB874" i="46" s="1"/>
  <c r="AI874" i="46"/>
  <c r="AJ874" i="46" s="1"/>
  <c r="Q874" i="46"/>
  <c r="R874" i="46" s="1"/>
  <c r="BS874" i="46"/>
  <c r="BT874" i="46" s="1"/>
  <c r="AX874" i="46"/>
  <c r="AY874" i="46" s="1"/>
  <c r="AF874" i="46"/>
  <c r="AG874" i="46" s="1"/>
  <c r="N874" i="46"/>
  <c r="O874" i="46" s="1"/>
  <c r="BP874" i="46"/>
  <c r="BQ874" i="46" s="1"/>
  <c r="AU874" i="46"/>
  <c r="AV874" i="46" s="1"/>
  <c r="AC874" i="46"/>
  <c r="AD874" i="46" s="1"/>
  <c r="BJ874" i="46"/>
  <c r="BK874" i="46" s="1"/>
  <c r="AL874" i="46"/>
  <c r="AM874" i="46" s="1"/>
  <c r="BD874" i="46"/>
  <c r="BE874" i="46" s="1"/>
  <c r="Z874" i="46"/>
  <c r="AA874" i="46" s="1"/>
  <c r="BG874" i="46"/>
  <c r="BH874" i="46" s="1"/>
  <c r="BY879" i="46"/>
  <c r="BZ879" i="46" s="1"/>
  <c r="BD879" i="46"/>
  <c r="BE879" i="46" s="1"/>
  <c r="AL879" i="46"/>
  <c r="AM879" i="46" s="1"/>
  <c r="T879" i="46"/>
  <c r="U879" i="46" s="1"/>
  <c r="BV879" i="46"/>
  <c r="BW879" i="46" s="1"/>
  <c r="BA879" i="46"/>
  <c r="BB879" i="46" s="1"/>
  <c r="AI879" i="46"/>
  <c r="AJ879" i="46" s="1"/>
  <c r="Q879" i="46"/>
  <c r="R879" i="46" s="1"/>
  <c r="BS879" i="46"/>
  <c r="BT879" i="46" s="1"/>
  <c r="AX879" i="46"/>
  <c r="AY879" i="46" s="1"/>
  <c r="AF879" i="46"/>
  <c r="AG879" i="46" s="1"/>
  <c r="N879" i="46"/>
  <c r="O879" i="46" s="1"/>
  <c r="BJ879" i="46"/>
  <c r="BK879" i="46" s="1"/>
  <c r="BG879" i="46"/>
  <c r="BH879" i="46" s="1"/>
  <c r="AC879" i="46"/>
  <c r="AD879" i="46" s="1"/>
  <c r="R880" i="46"/>
  <c r="BG880" i="46"/>
  <c r="BH880" i="46" s="1"/>
  <c r="AO880" i="46"/>
  <c r="AP880" i="46" s="1"/>
  <c r="W880" i="46"/>
  <c r="X880" i="46" s="1"/>
  <c r="BD880" i="46"/>
  <c r="BE880" i="46" s="1"/>
  <c r="AC880" i="46"/>
  <c r="AD880" i="46" s="1"/>
  <c r="BA880" i="46"/>
  <c r="BB880" i="46" s="1"/>
  <c r="BY880" i="46"/>
  <c r="BZ880" i="46" s="1"/>
  <c r="AU880" i="46"/>
  <c r="AV880" i="46" s="1"/>
  <c r="T880" i="46"/>
  <c r="U880" i="46" s="1"/>
  <c r="AX880" i="46"/>
  <c r="AY880" i="46" s="1"/>
  <c r="Z880" i="46"/>
  <c r="AA880" i="46" s="1"/>
  <c r="BP880" i="46"/>
  <c r="BQ880" i="46" s="1"/>
  <c r="Q870" i="46"/>
  <c r="R870" i="46" s="1"/>
  <c r="AI870" i="46"/>
  <c r="AJ870" i="46" s="1"/>
  <c r="BA870" i="46"/>
  <c r="BB870" i="46" s="1"/>
  <c r="BV870" i="46"/>
  <c r="BW870" i="46" s="1"/>
  <c r="T875" i="46"/>
  <c r="U875" i="46" s="1"/>
  <c r="AL875" i="46"/>
  <c r="AM875" i="46" s="1"/>
  <c r="BD875" i="46"/>
  <c r="BE875" i="46" s="1"/>
  <c r="BY875" i="46"/>
  <c r="BZ875" i="46" s="1"/>
  <c r="BK870" i="46"/>
  <c r="AG870" i="46"/>
  <c r="L759" i="46"/>
  <c r="K759" i="46"/>
  <c r="L676" i="46"/>
  <c r="K676" i="46"/>
  <c r="L675" i="46"/>
  <c r="K675" i="46"/>
  <c r="H739" i="46"/>
  <c r="BP739" i="46" s="1"/>
  <c r="E592" i="46"/>
  <c r="H592" i="46" s="1"/>
  <c r="L733" i="46"/>
  <c r="K733" i="46"/>
  <c r="L732" i="46"/>
  <c r="K732" i="46"/>
  <c r="L601" i="46"/>
  <c r="K601" i="46"/>
  <c r="L600" i="46"/>
  <c r="K600" i="46"/>
  <c r="L599" i="46"/>
  <c r="K599" i="46"/>
  <c r="L598" i="46"/>
  <c r="K598" i="46"/>
  <c r="H601" i="46"/>
  <c r="H600" i="46"/>
  <c r="L594" i="46"/>
  <c r="K594" i="46"/>
  <c r="L593" i="46"/>
  <c r="K593" i="46"/>
  <c r="L592" i="46"/>
  <c r="K592" i="46"/>
  <c r="E724" i="46"/>
  <c r="H724" i="46" s="1"/>
  <c r="E720" i="46"/>
  <c r="H720" i="46" s="1"/>
  <c r="BG720" i="46" s="1"/>
  <c r="BH720" i="46" s="1"/>
  <c r="G726" i="46"/>
  <c r="E726" i="46"/>
  <c r="H729" i="46"/>
  <c r="BP729" i="46" s="1"/>
  <c r="G722" i="46"/>
  <c r="E722" i="46"/>
  <c r="E182" i="46"/>
  <c r="H182" i="46" s="1"/>
  <c r="G184" i="46"/>
  <c r="H184" i="46" s="1"/>
  <c r="E178" i="46"/>
  <c r="H178" i="46" s="1"/>
  <c r="BS178" i="46" s="1"/>
  <c r="BT178" i="46" s="1"/>
  <c r="G180" i="46"/>
  <c r="H180" i="46" s="1"/>
  <c r="H183" i="46"/>
  <c r="H179" i="46"/>
  <c r="AU179" i="46" s="1"/>
  <c r="AV179" i="46" s="1"/>
  <c r="L172" i="46"/>
  <c r="K172" i="46"/>
  <c r="L169" i="46"/>
  <c r="K169" i="46"/>
  <c r="L711" i="46"/>
  <c r="K711" i="46"/>
  <c r="L710" i="46"/>
  <c r="K710" i="46"/>
  <c r="G718" i="46"/>
  <c r="G176" i="46"/>
  <c r="H176" i="46" s="1"/>
  <c r="G175" i="46"/>
  <c r="E718" i="46"/>
  <c r="G711" i="46"/>
  <c r="H711" i="46" s="1"/>
  <c r="E713" i="46"/>
  <c r="H172" i="46"/>
  <c r="H725" i="46"/>
  <c r="H721" i="46"/>
  <c r="BP721" i="46" s="1"/>
  <c r="BQ721" i="46" s="1"/>
  <c r="E710" i="46"/>
  <c r="H714" i="46"/>
  <c r="BP714" i="46" s="1"/>
  <c r="H728" i="46"/>
  <c r="AU728" i="46" s="1"/>
  <c r="H834" i="46"/>
  <c r="BP834" i="46" s="1"/>
  <c r="H652" i="46"/>
  <c r="H651" i="46"/>
  <c r="L657" i="46"/>
  <c r="K657" i="46"/>
  <c r="H657" i="46"/>
  <c r="AI657" i="46" s="1"/>
  <c r="AJ657" i="46" s="1"/>
  <c r="L656" i="46"/>
  <c r="K656" i="46"/>
  <c r="H656" i="46"/>
  <c r="AI656" i="46" s="1"/>
  <c r="AJ656" i="46" s="1"/>
  <c r="H659" i="46"/>
  <c r="H658" i="46"/>
  <c r="L695" i="46"/>
  <c r="K695" i="46"/>
  <c r="L588" i="46"/>
  <c r="K588" i="46"/>
  <c r="AC739" i="46" l="1"/>
  <c r="AD739" i="46" s="1"/>
  <c r="AU739" i="46"/>
  <c r="AV739" i="46" s="1"/>
  <c r="BE869" i="46"/>
  <c r="AA869" i="46"/>
  <c r="BH869" i="46"/>
  <c r="BB869" i="46"/>
  <c r="BQ739" i="46"/>
  <c r="N739" i="46"/>
  <c r="O739" i="46" s="1"/>
  <c r="AF739" i="46"/>
  <c r="AG739" i="46" s="1"/>
  <c r="AX739" i="46"/>
  <c r="AY739" i="46" s="1"/>
  <c r="BA739" i="46"/>
  <c r="BB739" i="46" s="1"/>
  <c r="AL739" i="46"/>
  <c r="AM739" i="46" s="1"/>
  <c r="W739" i="46"/>
  <c r="X739" i="46" s="1"/>
  <c r="BG739" i="46"/>
  <c r="BH739" i="46" s="1"/>
  <c r="BP600" i="46"/>
  <c r="BQ600" i="46" s="1"/>
  <c r="BS739" i="46"/>
  <c r="BT739" i="46" s="1"/>
  <c r="Q739" i="46"/>
  <c r="R739" i="46" s="1"/>
  <c r="AI739" i="46"/>
  <c r="AJ739" i="46" s="1"/>
  <c r="BV739" i="46"/>
  <c r="BW739" i="46" s="1"/>
  <c r="T739" i="46"/>
  <c r="U739" i="46" s="1"/>
  <c r="BD739" i="46"/>
  <c r="BE739" i="46" s="1"/>
  <c r="BY739" i="46"/>
  <c r="BZ739" i="46" s="1"/>
  <c r="AO739" i="46"/>
  <c r="AP739" i="46" s="1"/>
  <c r="BY601" i="46"/>
  <c r="BZ601" i="46" s="1"/>
  <c r="Z739" i="46"/>
  <c r="AA739" i="46" s="1"/>
  <c r="AR739" i="46"/>
  <c r="AS739" i="46" s="1"/>
  <c r="BJ739" i="46"/>
  <c r="BK739" i="46" s="1"/>
  <c r="BV600" i="46"/>
  <c r="BW600" i="46" s="1"/>
  <c r="BY600" i="46"/>
  <c r="BZ600" i="46" s="1"/>
  <c r="Q600" i="46"/>
  <c r="R600" i="46" s="1"/>
  <c r="T601" i="46"/>
  <c r="U601" i="46" s="1"/>
  <c r="T600" i="46"/>
  <c r="U600" i="46" s="1"/>
  <c r="AC601" i="46"/>
  <c r="AD601" i="46" s="1"/>
  <c r="AC600" i="46"/>
  <c r="AD600" i="46" s="1"/>
  <c r="AL601" i="46"/>
  <c r="AM601" i="46" s="1"/>
  <c r="AI600" i="46"/>
  <c r="AJ600" i="46" s="1"/>
  <c r="AU601" i="46"/>
  <c r="AV601" i="46" s="1"/>
  <c r="AL600" i="46"/>
  <c r="AM600" i="46" s="1"/>
  <c r="BD601" i="46"/>
  <c r="BE601" i="46" s="1"/>
  <c r="AU600" i="46"/>
  <c r="AV600" i="46" s="1"/>
  <c r="BP601" i="46"/>
  <c r="BQ601" i="46" s="1"/>
  <c r="BA600" i="46"/>
  <c r="BB600" i="46" s="1"/>
  <c r="BD600" i="46"/>
  <c r="BE600" i="46" s="1"/>
  <c r="N601" i="46"/>
  <c r="O601" i="46" s="1"/>
  <c r="AF601" i="46"/>
  <c r="AG601" i="46" s="1"/>
  <c r="AX601" i="46"/>
  <c r="AY601" i="46" s="1"/>
  <c r="BS601" i="46"/>
  <c r="BT601" i="46" s="1"/>
  <c r="H726" i="46"/>
  <c r="N600" i="46"/>
  <c r="O600" i="46" s="1"/>
  <c r="AF600" i="46"/>
  <c r="AG600" i="46" s="1"/>
  <c r="AX600" i="46"/>
  <c r="AY600" i="46" s="1"/>
  <c r="BS600" i="46"/>
  <c r="BT600" i="46" s="1"/>
  <c r="Q601" i="46"/>
  <c r="R601" i="46" s="1"/>
  <c r="AI601" i="46"/>
  <c r="AJ601" i="46" s="1"/>
  <c r="BA601" i="46"/>
  <c r="BB601" i="46" s="1"/>
  <c r="BV601" i="46"/>
  <c r="BW601" i="46" s="1"/>
  <c r="W601" i="46"/>
  <c r="X601" i="46" s="1"/>
  <c r="AO601" i="46"/>
  <c r="AP601" i="46" s="1"/>
  <c r="BG601" i="46"/>
  <c r="BH601" i="46" s="1"/>
  <c r="W600" i="46"/>
  <c r="X600" i="46" s="1"/>
  <c r="AO600" i="46"/>
  <c r="AP600" i="46" s="1"/>
  <c r="BG600" i="46"/>
  <c r="BH600" i="46" s="1"/>
  <c r="Z601" i="46"/>
  <c r="AA601" i="46" s="1"/>
  <c r="AR601" i="46"/>
  <c r="AS601" i="46" s="1"/>
  <c r="BJ601" i="46"/>
  <c r="BK601" i="46" s="1"/>
  <c r="Z600" i="46"/>
  <c r="AA600" i="46" s="1"/>
  <c r="AR600" i="46"/>
  <c r="AS600" i="46" s="1"/>
  <c r="BJ600" i="46"/>
  <c r="BK600" i="46" s="1"/>
  <c r="BS592" i="46"/>
  <c r="BT592" i="46" s="1"/>
  <c r="AC729" i="46"/>
  <c r="AD729" i="46" s="1"/>
  <c r="AU729" i="46"/>
  <c r="AV729" i="46" s="1"/>
  <c r="Q592" i="46"/>
  <c r="R592" i="46" s="1"/>
  <c r="AI592" i="46"/>
  <c r="AJ592" i="46" s="1"/>
  <c r="BA592" i="46"/>
  <c r="BB592" i="46" s="1"/>
  <c r="BV592" i="46"/>
  <c r="BW592" i="46" s="1"/>
  <c r="BP592" i="46"/>
  <c r="BQ592" i="46" s="1"/>
  <c r="N592" i="46"/>
  <c r="O592" i="46" s="1"/>
  <c r="AF592" i="46"/>
  <c r="AG592" i="46" s="1"/>
  <c r="AX592" i="46"/>
  <c r="AY592" i="46" s="1"/>
  <c r="AO592" i="46"/>
  <c r="AP592" i="46" s="1"/>
  <c r="H722" i="46"/>
  <c r="AR722" i="46" s="1"/>
  <c r="AS722" i="46" s="1"/>
  <c r="AL592" i="46"/>
  <c r="AM592" i="46" s="1"/>
  <c r="W592" i="46"/>
  <c r="X592" i="46" s="1"/>
  <c r="AR179" i="46"/>
  <c r="AS179" i="46" s="1"/>
  <c r="AC592" i="46"/>
  <c r="AD592" i="46" s="1"/>
  <c r="T592" i="46"/>
  <c r="U592" i="46" s="1"/>
  <c r="BD592" i="46"/>
  <c r="BE592" i="46" s="1"/>
  <c r="BY592" i="46"/>
  <c r="BZ592" i="46" s="1"/>
  <c r="AO179" i="46"/>
  <c r="AP179" i="46" s="1"/>
  <c r="BV179" i="46"/>
  <c r="BW179" i="46" s="1"/>
  <c r="Z592" i="46"/>
  <c r="AA592" i="46" s="1"/>
  <c r="AR592" i="46"/>
  <c r="AS592" i="46" s="1"/>
  <c r="BJ592" i="46"/>
  <c r="BK592" i="46" s="1"/>
  <c r="AU592" i="46"/>
  <c r="AV592" i="46" s="1"/>
  <c r="BG592" i="46"/>
  <c r="BH592" i="46" s="1"/>
  <c r="BY179" i="46"/>
  <c r="BZ179" i="46" s="1"/>
  <c r="BS180" i="46"/>
  <c r="BT180" i="46" s="1"/>
  <c r="BY180" i="46"/>
  <c r="BZ180" i="46" s="1"/>
  <c r="BV180" i="46"/>
  <c r="BW180" i="46" s="1"/>
  <c r="AO180" i="46"/>
  <c r="AP180" i="46" s="1"/>
  <c r="BQ729" i="46"/>
  <c r="N729" i="46"/>
  <c r="O729" i="46" s="1"/>
  <c r="AF729" i="46"/>
  <c r="AG729" i="46" s="1"/>
  <c r="AX729" i="46"/>
  <c r="AY729" i="46" s="1"/>
  <c r="BS729" i="46"/>
  <c r="BT729" i="46" s="1"/>
  <c r="Q729" i="46"/>
  <c r="R729" i="46" s="1"/>
  <c r="AI729" i="46"/>
  <c r="AJ729" i="46" s="1"/>
  <c r="BA729" i="46"/>
  <c r="BB729" i="46" s="1"/>
  <c r="BV729" i="46"/>
  <c r="BW729" i="46" s="1"/>
  <c r="T729" i="46"/>
  <c r="U729" i="46" s="1"/>
  <c r="AL729" i="46"/>
  <c r="AM729" i="46" s="1"/>
  <c r="BD729" i="46"/>
  <c r="BE729" i="46" s="1"/>
  <c r="BY729" i="46"/>
  <c r="BZ729" i="46" s="1"/>
  <c r="W729" i="46"/>
  <c r="X729" i="46" s="1"/>
  <c r="AO729" i="46"/>
  <c r="AP729" i="46" s="1"/>
  <c r="BG729" i="46"/>
  <c r="BH729" i="46" s="1"/>
  <c r="Z729" i="46"/>
  <c r="AA729" i="46" s="1"/>
  <c r="AR729" i="46"/>
  <c r="AS729" i="46" s="1"/>
  <c r="BJ729" i="46"/>
  <c r="BK729" i="46" s="1"/>
  <c r="AU180" i="46"/>
  <c r="AV180" i="46" s="1"/>
  <c r="AX179" i="46"/>
  <c r="AY179" i="46" s="1"/>
  <c r="BG179" i="46"/>
  <c r="BH179" i="46" s="1"/>
  <c r="BG180" i="46"/>
  <c r="BH180" i="46" s="1"/>
  <c r="BJ179" i="46"/>
  <c r="BK179" i="46" s="1"/>
  <c r="BJ180" i="46"/>
  <c r="BK180" i="46" s="1"/>
  <c r="AX180" i="46"/>
  <c r="AY180" i="46" s="1"/>
  <c r="BA179" i="46"/>
  <c r="BB179" i="46" s="1"/>
  <c r="BP179" i="46"/>
  <c r="BQ179" i="46" s="1"/>
  <c r="AX178" i="46"/>
  <c r="AY178" i="46" s="1"/>
  <c r="AO178" i="46"/>
  <c r="AP178" i="46" s="1"/>
  <c r="BJ178" i="46"/>
  <c r="BK178" i="46" s="1"/>
  <c r="BP178" i="46"/>
  <c r="BQ178" i="46" s="1"/>
  <c r="AR178" i="46"/>
  <c r="AS178" i="46" s="1"/>
  <c r="BD178" i="46"/>
  <c r="BE178" i="46" s="1"/>
  <c r="AU178" i="46"/>
  <c r="AV178" i="46" s="1"/>
  <c r="BD179" i="46"/>
  <c r="BE179" i="46" s="1"/>
  <c r="BS179" i="46"/>
  <c r="BT179" i="46" s="1"/>
  <c r="BG178" i="46"/>
  <c r="BH178" i="46" s="1"/>
  <c r="BV178" i="46"/>
  <c r="BW178" i="46" s="1"/>
  <c r="BY178" i="46"/>
  <c r="BZ178" i="46" s="1"/>
  <c r="BA178" i="46"/>
  <c r="BB178" i="46" s="1"/>
  <c r="BA180" i="46"/>
  <c r="BB180" i="46" s="1"/>
  <c r="BP180" i="46"/>
  <c r="BQ180" i="46" s="1"/>
  <c r="AR180" i="46"/>
  <c r="AS180" i="46" s="1"/>
  <c r="BD180" i="46"/>
  <c r="BE180" i="46" s="1"/>
  <c r="AL179" i="46"/>
  <c r="AM179" i="46" s="1"/>
  <c r="AL178" i="46"/>
  <c r="AM178" i="46" s="1"/>
  <c r="AR172" i="46"/>
  <c r="AS172" i="46" s="1"/>
  <c r="AL180" i="46"/>
  <c r="AM180" i="46" s="1"/>
  <c r="BP711" i="46"/>
  <c r="BQ711" i="46" s="1"/>
  <c r="AR721" i="46"/>
  <c r="AS721" i="46" s="1"/>
  <c r="AU720" i="46"/>
  <c r="AV720" i="46" s="1"/>
  <c r="AU721" i="46"/>
  <c r="AV721" i="46" s="1"/>
  <c r="AX720" i="46"/>
  <c r="AY720" i="46" s="1"/>
  <c r="AX721" i="46"/>
  <c r="AY721" i="46" s="1"/>
  <c r="BG721" i="46"/>
  <c r="BH721" i="46" s="1"/>
  <c r="BJ720" i="46"/>
  <c r="BK720" i="46" s="1"/>
  <c r="BP720" i="46"/>
  <c r="BQ720" i="46" s="1"/>
  <c r="BJ721" i="46"/>
  <c r="BK721" i="46" s="1"/>
  <c r="BA720" i="46"/>
  <c r="BB720" i="46" s="1"/>
  <c r="BS721" i="46"/>
  <c r="BT721" i="46" s="1"/>
  <c r="AO720" i="46"/>
  <c r="AP720" i="46" s="1"/>
  <c r="BD720" i="46"/>
  <c r="BE720" i="46" s="1"/>
  <c r="BV721" i="46"/>
  <c r="BW721" i="46" s="1"/>
  <c r="AO721" i="46"/>
  <c r="AP721" i="46" s="1"/>
  <c r="BD721" i="46"/>
  <c r="BE721" i="46" s="1"/>
  <c r="BY720" i="46"/>
  <c r="BZ720" i="46" s="1"/>
  <c r="BD172" i="46"/>
  <c r="BE172" i="46" s="1"/>
  <c r="BS720" i="46"/>
  <c r="BT720" i="46" s="1"/>
  <c r="BA721" i="46"/>
  <c r="BB721" i="46" s="1"/>
  <c r="BY721" i="46"/>
  <c r="BZ721" i="46" s="1"/>
  <c r="BV720" i="46"/>
  <c r="BW720" i="46" s="1"/>
  <c r="AR720" i="46"/>
  <c r="AS720" i="46" s="1"/>
  <c r="H718" i="46"/>
  <c r="AF718" i="46" s="1"/>
  <c r="AG718" i="46" s="1"/>
  <c r="AC176" i="46"/>
  <c r="AD176" i="46" s="1"/>
  <c r="Q176" i="46"/>
  <c r="AI176" i="46"/>
  <c r="AJ176" i="46" s="1"/>
  <c r="T176" i="46"/>
  <c r="U176" i="46" s="1"/>
  <c r="W176" i="46"/>
  <c r="X176" i="46" s="1"/>
  <c r="N176" i="46"/>
  <c r="O176" i="46" s="1"/>
  <c r="AF176" i="46"/>
  <c r="AG176" i="46" s="1"/>
  <c r="Z176" i="46"/>
  <c r="AA176" i="46" s="1"/>
  <c r="BA172" i="46"/>
  <c r="BB172" i="46" s="1"/>
  <c r="BG172" i="46"/>
  <c r="BH172" i="46" s="1"/>
  <c r="W172" i="46"/>
  <c r="X172" i="46" s="1"/>
  <c r="Z172" i="46"/>
  <c r="AA172" i="46" s="1"/>
  <c r="AI172" i="46"/>
  <c r="AJ172" i="46" s="1"/>
  <c r="BJ172" i="46"/>
  <c r="BK172" i="46" s="1"/>
  <c r="BS172" i="46"/>
  <c r="BT172" i="46" s="1"/>
  <c r="AO172" i="46"/>
  <c r="AP172" i="46" s="1"/>
  <c r="N172" i="46"/>
  <c r="O172" i="46" s="1"/>
  <c r="BP172" i="46"/>
  <c r="BQ172" i="46" s="1"/>
  <c r="AC172" i="46"/>
  <c r="AD172" i="46" s="1"/>
  <c r="BV172" i="46"/>
  <c r="BW172" i="46" s="1"/>
  <c r="AF172" i="46"/>
  <c r="AG172" i="46" s="1"/>
  <c r="AL172" i="46"/>
  <c r="AM172" i="46" s="1"/>
  <c r="BY172" i="46"/>
  <c r="BZ172" i="46" s="1"/>
  <c r="Q172" i="46"/>
  <c r="R172" i="46" s="1"/>
  <c r="AU172" i="46"/>
  <c r="AV172" i="46" s="1"/>
  <c r="T172" i="46"/>
  <c r="U172" i="46" s="1"/>
  <c r="AX172" i="46"/>
  <c r="AY172" i="46" s="1"/>
  <c r="AC714" i="46"/>
  <c r="AD714" i="46" s="1"/>
  <c r="AU714" i="46"/>
  <c r="AV714" i="46" s="1"/>
  <c r="AL721" i="46"/>
  <c r="AM721" i="46" s="1"/>
  <c r="AL720" i="46"/>
  <c r="AM720" i="46" s="1"/>
  <c r="BY711" i="46"/>
  <c r="BZ711" i="46" s="1"/>
  <c r="BQ714" i="46"/>
  <c r="N714" i="46"/>
  <c r="O714" i="46" s="1"/>
  <c r="Q714" i="46"/>
  <c r="R714" i="46" s="1"/>
  <c r="BV714" i="46"/>
  <c r="BW714" i="46" s="1"/>
  <c r="AC711" i="46"/>
  <c r="AD711" i="46" s="1"/>
  <c r="AL711" i="46"/>
  <c r="AM711" i="46" s="1"/>
  <c r="T714" i="46"/>
  <c r="U714" i="46" s="1"/>
  <c r="AL714" i="46"/>
  <c r="AM714" i="46" s="1"/>
  <c r="BD714" i="46"/>
  <c r="BE714" i="46" s="1"/>
  <c r="BY714" i="46"/>
  <c r="BZ714" i="46" s="1"/>
  <c r="BJ711" i="46"/>
  <c r="BK711" i="46" s="1"/>
  <c r="Z714" i="46"/>
  <c r="AA714" i="46" s="1"/>
  <c r="AR714" i="46"/>
  <c r="AS714" i="46" s="1"/>
  <c r="BJ714" i="46"/>
  <c r="BK714" i="46" s="1"/>
  <c r="AF714" i="46"/>
  <c r="AG714" i="46" s="1"/>
  <c r="AX714" i="46"/>
  <c r="AY714" i="46" s="1"/>
  <c r="BS714" i="46"/>
  <c r="BT714" i="46" s="1"/>
  <c r="T711" i="46"/>
  <c r="U711" i="46" s="1"/>
  <c r="Z711" i="46"/>
  <c r="AA711" i="46" s="1"/>
  <c r="AI714" i="46"/>
  <c r="AJ714" i="46" s="1"/>
  <c r="BA714" i="46"/>
  <c r="BB714" i="46" s="1"/>
  <c r="AR711" i="46"/>
  <c r="AS711" i="46" s="1"/>
  <c r="AU711" i="46"/>
  <c r="AV711" i="46" s="1"/>
  <c r="W714" i="46"/>
  <c r="X714" i="46" s="1"/>
  <c r="AO714" i="46"/>
  <c r="AP714" i="46" s="1"/>
  <c r="BG714" i="46"/>
  <c r="BH714" i="46" s="1"/>
  <c r="BD711" i="46"/>
  <c r="BE711" i="46" s="1"/>
  <c r="AC728" i="46"/>
  <c r="AD728" i="46" s="1"/>
  <c r="BP728" i="46"/>
  <c r="BQ728" i="46" s="1"/>
  <c r="N711" i="46"/>
  <c r="O711" i="46" s="1"/>
  <c r="AF711" i="46"/>
  <c r="AG711" i="46" s="1"/>
  <c r="AX711" i="46"/>
  <c r="AY711" i="46" s="1"/>
  <c r="BS711" i="46"/>
  <c r="BT711" i="46" s="1"/>
  <c r="Q711" i="46"/>
  <c r="R711" i="46" s="1"/>
  <c r="AI711" i="46"/>
  <c r="AJ711" i="46" s="1"/>
  <c r="BA711" i="46"/>
  <c r="BB711" i="46" s="1"/>
  <c r="BV711" i="46"/>
  <c r="BW711" i="46" s="1"/>
  <c r="W711" i="46"/>
  <c r="X711" i="46" s="1"/>
  <c r="AO711" i="46"/>
  <c r="AP711" i="46" s="1"/>
  <c r="BG711" i="46"/>
  <c r="BH711" i="46" s="1"/>
  <c r="AV728" i="46"/>
  <c r="N728" i="46"/>
  <c r="O728" i="46" s="1"/>
  <c r="AF728" i="46"/>
  <c r="AG728" i="46" s="1"/>
  <c r="AX728" i="46"/>
  <c r="AY728" i="46" s="1"/>
  <c r="BS728" i="46"/>
  <c r="BT728" i="46" s="1"/>
  <c r="Q728" i="46"/>
  <c r="R728" i="46" s="1"/>
  <c r="AI728" i="46"/>
  <c r="AJ728" i="46" s="1"/>
  <c r="BA728" i="46"/>
  <c r="BB728" i="46" s="1"/>
  <c r="BV728" i="46"/>
  <c r="BW728" i="46" s="1"/>
  <c r="T728" i="46"/>
  <c r="U728" i="46" s="1"/>
  <c r="AL728" i="46"/>
  <c r="AM728" i="46" s="1"/>
  <c r="BD728" i="46"/>
  <c r="BE728" i="46" s="1"/>
  <c r="BY728" i="46"/>
  <c r="BZ728" i="46" s="1"/>
  <c r="W728" i="46"/>
  <c r="X728" i="46" s="1"/>
  <c r="AO728" i="46"/>
  <c r="AP728" i="46" s="1"/>
  <c r="BG728" i="46"/>
  <c r="BH728" i="46" s="1"/>
  <c r="Z728" i="46"/>
  <c r="AA728" i="46" s="1"/>
  <c r="AR728" i="46"/>
  <c r="AS728" i="46" s="1"/>
  <c r="BJ728" i="46"/>
  <c r="BK728" i="46" s="1"/>
  <c r="Q657" i="46"/>
  <c r="R657" i="46" s="1"/>
  <c r="T657" i="46"/>
  <c r="U657" i="46" s="1"/>
  <c r="W657" i="46"/>
  <c r="X657" i="46" s="1"/>
  <c r="Z657" i="46"/>
  <c r="AA657" i="46" s="1"/>
  <c r="AC657" i="46"/>
  <c r="AD657" i="46" s="1"/>
  <c r="AF657" i="46"/>
  <c r="AG657" i="46" s="1"/>
  <c r="AL656" i="46"/>
  <c r="AM656" i="46" s="1"/>
  <c r="AO656" i="46"/>
  <c r="AP656" i="46" s="1"/>
  <c r="AU657" i="46"/>
  <c r="AV657" i="46" s="1"/>
  <c r="AC834" i="46"/>
  <c r="AD834" i="46" s="1"/>
  <c r="AU834" i="46"/>
  <c r="AV834" i="46" s="1"/>
  <c r="N657" i="46"/>
  <c r="O657" i="46" s="1"/>
  <c r="BQ834" i="46"/>
  <c r="N834" i="46"/>
  <c r="O834" i="46" s="1"/>
  <c r="AX656" i="46"/>
  <c r="AY656" i="46" s="1"/>
  <c r="BA834" i="46"/>
  <c r="BB834" i="46" s="1"/>
  <c r="AR656" i="46"/>
  <c r="AS656" i="46" s="1"/>
  <c r="AX834" i="46"/>
  <c r="AY834" i="46" s="1"/>
  <c r="Q656" i="46"/>
  <c r="R656" i="46" s="1"/>
  <c r="BG656" i="46"/>
  <c r="BH656" i="46" s="1"/>
  <c r="T834" i="46"/>
  <c r="U834" i="46" s="1"/>
  <c r="AL834" i="46"/>
  <c r="AM834" i="46" s="1"/>
  <c r="BD834" i="46"/>
  <c r="BE834" i="46" s="1"/>
  <c r="BY834" i="46"/>
  <c r="BZ834" i="46" s="1"/>
  <c r="T656" i="46"/>
  <c r="U656" i="46" s="1"/>
  <c r="BJ656" i="46"/>
  <c r="BK656" i="46" s="1"/>
  <c r="W656" i="46"/>
  <c r="X656" i="46" s="1"/>
  <c r="BS656" i="46"/>
  <c r="BT656" i="46" s="1"/>
  <c r="W834" i="46"/>
  <c r="X834" i="46" s="1"/>
  <c r="AO834" i="46"/>
  <c r="AP834" i="46" s="1"/>
  <c r="BG834" i="46"/>
  <c r="BH834" i="46" s="1"/>
  <c r="Z656" i="46"/>
  <c r="AA656" i="46" s="1"/>
  <c r="BV656" i="46"/>
  <c r="BW656" i="46" s="1"/>
  <c r="AF834" i="46"/>
  <c r="AG834" i="46" s="1"/>
  <c r="BS834" i="46"/>
  <c r="BT834" i="46" s="1"/>
  <c r="BA656" i="46"/>
  <c r="BB656" i="46" s="1"/>
  <c r="Q834" i="46"/>
  <c r="R834" i="46" s="1"/>
  <c r="AI834" i="46"/>
  <c r="AJ834" i="46" s="1"/>
  <c r="BV834" i="46"/>
  <c r="BW834" i="46" s="1"/>
  <c r="N656" i="46"/>
  <c r="O656" i="46" s="1"/>
  <c r="BD656" i="46"/>
  <c r="BE656" i="46" s="1"/>
  <c r="AF656" i="46"/>
  <c r="AG656" i="46" s="1"/>
  <c r="BY656" i="46"/>
  <c r="BZ656" i="46" s="1"/>
  <c r="Z834" i="46"/>
  <c r="AA834" i="46" s="1"/>
  <c r="AR834" i="46"/>
  <c r="AS834" i="46" s="1"/>
  <c r="BJ834" i="46"/>
  <c r="BK834" i="46" s="1"/>
  <c r="BS652" i="46"/>
  <c r="BT652" i="46" s="1"/>
  <c r="AX651" i="46"/>
  <c r="AY651" i="46" s="1"/>
  <c r="AI652" i="46"/>
  <c r="AJ652" i="46" s="1"/>
  <c r="AL652" i="46"/>
  <c r="AM652" i="46" s="1"/>
  <c r="AL651" i="46"/>
  <c r="AM651" i="46" s="1"/>
  <c r="W652" i="46"/>
  <c r="X652" i="46" s="1"/>
  <c r="AO652" i="46"/>
  <c r="AP652" i="46" s="1"/>
  <c r="BG652" i="46"/>
  <c r="BH652" i="46" s="1"/>
  <c r="AC652" i="46"/>
  <c r="AD652" i="46" s="1"/>
  <c r="BP652" i="46"/>
  <c r="BQ652" i="46" s="1"/>
  <c r="AC651" i="46"/>
  <c r="AD651" i="46" s="1"/>
  <c r="AX652" i="46"/>
  <c r="AY652" i="46" s="1"/>
  <c r="BS651" i="46"/>
  <c r="BT651" i="46" s="1"/>
  <c r="BA652" i="46"/>
  <c r="BB652" i="46" s="1"/>
  <c r="Q651" i="46"/>
  <c r="R651" i="46" s="1"/>
  <c r="BV651" i="46"/>
  <c r="BW651" i="46" s="1"/>
  <c r="BD652" i="46"/>
  <c r="BE652" i="46" s="1"/>
  <c r="T651" i="46"/>
  <c r="U651" i="46" s="1"/>
  <c r="W651" i="46"/>
  <c r="X651" i="46" s="1"/>
  <c r="AO651" i="46"/>
  <c r="AP651" i="46" s="1"/>
  <c r="BG651" i="46"/>
  <c r="BH651" i="46" s="1"/>
  <c r="AU652" i="46"/>
  <c r="AV652" i="46" s="1"/>
  <c r="AU651" i="46"/>
  <c r="AV651" i="46" s="1"/>
  <c r="BP651" i="46"/>
  <c r="BQ651" i="46" s="1"/>
  <c r="N652" i="46"/>
  <c r="O652" i="46" s="1"/>
  <c r="AF651" i="46"/>
  <c r="AG651" i="46" s="1"/>
  <c r="BV652" i="46"/>
  <c r="BW652" i="46" s="1"/>
  <c r="AI651" i="46"/>
  <c r="AJ651" i="46" s="1"/>
  <c r="T652" i="46"/>
  <c r="U652" i="46" s="1"/>
  <c r="BD651" i="46"/>
  <c r="BE651" i="46" s="1"/>
  <c r="Z652" i="46"/>
  <c r="AA652" i="46" s="1"/>
  <c r="AR652" i="46"/>
  <c r="AS652" i="46" s="1"/>
  <c r="BJ652" i="46"/>
  <c r="BK652" i="46" s="1"/>
  <c r="AF652" i="46"/>
  <c r="AG652" i="46" s="1"/>
  <c r="N651" i="46"/>
  <c r="O651" i="46" s="1"/>
  <c r="Q652" i="46"/>
  <c r="R652" i="46" s="1"/>
  <c r="BA651" i="46"/>
  <c r="BB651" i="46" s="1"/>
  <c r="BY652" i="46"/>
  <c r="BZ652" i="46" s="1"/>
  <c r="BY651" i="46"/>
  <c r="BZ651" i="46" s="1"/>
  <c r="Z651" i="46"/>
  <c r="AA651" i="46" s="1"/>
  <c r="AR651" i="46"/>
  <c r="AS651" i="46" s="1"/>
  <c r="BJ651" i="46"/>
  <c r="BK651" i="46" s="1"/>
  <c r="BJ657" i="46"/>
  <c r="BK657" i="46" s="1"/>
  <c r="AR657" i="46"/>
  <c r="AS657" i="46" s="1"/>
  <c r="BG657" i="46"/>
  <c r="BH657" i="46" s="1"/>
  <c r="AO657" i="46"/>
  <c r="AP657" i="46" s="1"/>
  <c r="BY657" i="46"/>
  <c r="BZ657" i="46" s="1"/>
  <c r="BD657" i="46"/>
  <c r="BE657" i="46" s="1"/>
  <c r="AL657" i="46"/>
  <c r="AM657" i="46" s="1"/>
  <c r="BV657" i="46"/>
  <c r="BW657" i="46" s="1"/>
  <c r="BA657" i="46"/>
  <c r="BB657" i="46" s="1"/>
  <c r="BS657" i="46"/>
  <c r="BT657" i="46" s="1"/>
  <c r="AX657" i="46"/>
  <c r="AY657" i="46" s="1"/>
  <c r="BP657" i="46"/>
  <c r="BQ657" i="46" s="1"/>
  <c r="AC656" i="46"/>
  <c r="AD656" i="46" s="1"/>
  <c r="AU656" i="46"/>
  <c r="AV656" i="46" s="1"/>
  <c r="BP656" i="46"/>
  <c r="BQ656" i="46" s="1"/>
  <c r="AU659" i="46"/>
  <c r="AV659" i="46" s="1"/>
  <c r="N659" i="46"/>
  <c r="O659" i="46" s="1"/>
  <c r="AF659" i="46"/>
  <c r="AG659" i="46" s="1"/>
  <c r="AX659" i="46"/>
  <c r="AY659" i="46" s="1"/>
  <c r="BS659" i="46"/>
  <c r="BT659" i="46" s="1"/>
  <c r="BP659" i="46"/>
  <c r="BQ659" i="46" s="1"/>
  <c r="AI659" i="46"/>
  <c r="AJ659" i="46" s="1"/>
  <c r="BV659" i="46"/>
  <c r="BW659" i="46" s="1"/>
  <c r="BD659" i="46"/>
  <c r="BE659" i="46" s="1"/>
  <c r="Q659" i="46"/>
  <c r="R659" i="46" s="1"/>
  <c r="BA659" i="46"/>
  <c r="BB659" i="46" s="1"/>
  <c r="T659" i="46"/>
  <c r="U659" i="46" s="1"/>
  <c r="W659" i="46"/>
  <c r="X659" i="46" s="1"/>
  <c r="AO659" i="46"/>
  <c r="AP659" i="46" s="1"/>
  <c r="BG659" i="46"/>
  <c r="BH659" i="46" s="1"/>
  <c r="AC659" i="46"/>
  <c r="AD659" i="46" s="1"/>
  <c r="AL659" i="46"/>
  <c r="AM659" i="46" s="1"/>
  <c r="BY659" i="46"/>
  <c r="BZ659" i="46" s="1"/>
  <c r="Z659" i="46"/>
  <c r="AA659" i="46" s="1"/>
  <c r="AR659" i="46"/>
  <c r="AS659" i="46" s="1"/>
  <c r="BJ659" i="46"/>
  <c r="BK659" i="46" s="1"/>
  <c r="BY722" i="46" l="1"/>
  <c r="BZ722" i="46" s="1"/>
  <c r="BV722" i="46"/>
  <c r="BW722" i="46" s="1"/>
  <c r="BA722" i="46"/>
  <c r="BB722" i="46" s="1"/>
  <c r="BD722" i="46"/>
  <c r="BE722" i="46" s="1"/>
  <c r="BS722" i="46"/>
  <c r="BT722" i="46" s="1"/>
  <c r="BJ722" i="46"/>
  <c r="BK722" i="46" s="1"/>
  <c r="AO722" i="46"/>
  <c r="AP722" i="46" s="1"/>
  <c r="AX722" i="46"/>
  <c r="AY722" i="46" s="1"/>
  <c r="AL722" i="46"/>
  <c r="AM722" i="46" s="1"/>
  <c r="BP722" i="46"/>
  <c r="BQ722" i="46" s="1"/>
  <c r="AU722" i="46"/>
  <c r="AV722" i="46" s="1"/>
  <c r="BG722" i="46"/>
  <c r="BH722" i="46" s="1"/>
  <c r="AC718" i="46"/>
  <c r="AD718" i="46" s="1"/>
  <c r="W718" i="46"/>
  <c r="X718" i="46" s="1"/>
  <c r="N718" i="46"/>
  <c r="O718" i="46" s="1"/>
  <c r="Q718" i="46"/>
  <c r="R718" i="46" s="1"/>
  <c r="Z718" i="46"/>
  <c r="AA718" i="46" s="1"/>
  <c r="T718" i="46"/>
  <c r="U718" i="46" s="1"/>
  <c r="AI718" i="46"/>
  <c r="AJ718" i="46" s="1"/>
  <c r="L587" i="46" l="1"/>
  <c r="K587" i="46"/>
  <c r="L664" i="46"/>
  <c r="K664" i="46"/>
  <c r="L663" i="46"/>
  <c r="K663" i="46"/>
  <c r="L299" i="46"/>
  <c r="K299" i="46"/>
  <c r="L298" i="46"/>
  <c r="K298" i="46"/>
  <c r="L297" i="46"/>
  <c r="K297" i="46"/>
  <c r="L296" i="46"/>
  <c r="K296" i="46"/>
  <c r="L295" i="46"/>
  <c r="K295" i="46"/>
  <c r="L293" i="46"/>
  <c r="K293" i="46"/>
  <c r="L292" i="46"/>
  <c r="K292" i="46"/>
  <c r="L290" i="46"/>
  <c r="K290" i="46"/>
  <c r="L289" i="46"/>
  <c r="K289" i="46"/>
  <c r="H664" i="46" l="1"/>
  <c r="AU664" i="46" s="1"/>
  <c r="BJ664" i="46" l="1"/>
  <c r="BK664" i="46" s="1"/>
  <c r="AC664" i="46"/>
  <c r="AD664" i="46" s="1"/>
  <c r="AR664" i="46"/>
  <c r="AS664" i="46" s="1"/>
  <c r="BP664" i="46"/>
  <c r="BQ664" i="46" s="1"/>
  <c r="Z664" i="46"/>
  <c r="AA664" i="46" s="1"/>
  <c r="AV664" i="46"/>
  <c r="N664" i="46"/>
  <c r="O664" i="46" s="1"/>
  <c r="AF664" i="46"/>
  <c r="AG664" i="46" s="1"/>
  <c r="AX664" i="46"/>
  <c r="AY664" i="46" s="1"/>
  <c r="BS664" i="46"/>
  <c r="BT664" i="46" s="1"/>
  <c r="Q664" i="46"/>
  <c r="R664" i="46" s="1"/>
  <c r="AI664" i="46"/>
  <c r="AJ664" i="46" s="1"/>
  <c r="BA664" i="46"/>
  <c r="BB664" i="46" s="1"/>
  <c r="BV664" i="46"/>
  <c r="BW664" i="46" s="1"/>
  <c r="T664" i="46"/>
  <c r="U664" i="46" s="1"/>
  <c r="AL664" i="46"/>
  <c r="AM664" i="46" s="1"/>
  <c r="BD664" i="46"/>
  <c r="BE664" i="46" s="1"/>
  <c r="BY664" i="46"/>
  <c r="BZ664" i="46" s="1"/>
  <c r="W664" i="46"/>
  <c r="X664" i="46" s="1"/>
  <c r="AO664" i="46"/>
  <c r="AP664" i="46" s="1"/>
  <c r="BG664" i="46"/>
  <c r="BH664" i="46" s="1"/>
  <c r="L634" i="46" l="1"/>
  <c r="K634" i="46"/>
  <c r="L633" i="46"/>
  <c r="K633" i="46"/>
  <c r="L632" i="46"/>
  <c r="K632" i="46"/>
  <c r="L631" i="46"/>
  <c r="K631" i="46"/>
  <c r="H634" i="46"/>
  <c r="G633" i="46"/>
  <c r="H633" i="46" s="1"/>
  <c r="H632" i="46"/>
  <c r="L638" i="46"/>
  <c r="K638" i="46"/>
  <c r="G638" i="46"/>
  <c r="AU633" i="46" l="1"/>
  <c r="AV633" i="46" s="1"/>
  <c r="BY632" i="46"/>
  <c r="BZ632" i="46" s="1"/>
  <c r="AC634" i="46"/>
  <c r="AD634" i="46" s="1"/>
  <c r="N634" i="46"/>
  <c r="O634" i="46" s="1"/>
  <c r="Q634" i="46"/>
  <c r="R634" i="46" s="1"/>
  <c r="AI634" i="46"/>
  <c r="AJ634" i="46" s="1"/>
  <c r="BA634" i="46"/>
  <c r="BB634" i="46" s="1"/>
  <c r="BS634" i="46"/>
  <c r="BT634" i="46" s="1"/>
  <c r="T634" i="46"/>
  <c r="U634" i="46" s="1"/>
  <c r="AL634" i="46"/>
  <c r="AM634" i="46" s="1"/>
  <c r="BD634" i="46"/>
  <c r="BE634" i="46" s="1"/>
  <c r="BV634" i="46"/>
  <c r="BW634" i="46" s="1"/>
  <c r="W634" i="46"/>
  <c r="X634" i="46" s="1"/>
  <c r="AO634" i="46"/>
  <c r="AP634" i="46" s="1"/>
  <c r="BG634" i="46"/>
  <c r="BH634" i="46" s="1"/>
  <c r="BY634" i="46"/>
  <c r="BZ634" i="46" s="1"/>
  <c r="AX634" i="46"/>
  <c r="AY634" i="46" s="1"/>
  <c r="AU634" i="46"/>
  <c r="AV634" i="46" s="1"/>
  <c r="AF634" i="46"/>
  <c r="AG634" i="46" s="1"/>
  <c r="BP634" i="46"/>
  <c r="BQ634" i="46" s="1"/>
  <c r="Z634" i="46"/>
  <c r="AA634" i="46" s="1"/>
  <c r="AR634" i="46"/>
  <c r="AS634" i="46" s="1"/>
  <c r="BJ634" i="46"/>
  <c r="BK634" i="46" s="1"/>
  <c r="BG632" i="46"/>
  <c r="BH632" i="46" s="1"/>
  <c r="W632" i="46"/>
  <c r="X632" i="46" s="1"/>
  <c r="AO632" i="46"/>
  <c r="AP632" i="46" s="1"/>
  <c r="AC632" i="46"/>
  <c r="AD632" i="46" s="1"/>
  <c r="AU632" i="46"/>
  <c r="AV632" i="46" s="1"/>
  <c r="N632" i="46"/>
  <c r="O632" i="46" s="1"/>
  <c r="AF632" i="46"/>
  <c r="AG632" i="46" s="1"/>
  <c r="AX632" i="46"/>
  <c r="AY632" i="46" s="1"/>
  <c r="BP632" i="46"/>
  <c r="BQ632" i="46" s="1"/>
  <c r="Q632" i="46"/>
  <c r="R632" i="46" s="1"/>
  <c r="AI632" i="46"/>
  <c r="AJ632" i="46" s="1"/>
  <c r="BA632" i="46"/>
  <c r="BB632" i="46" s="1"/>
  <c r="BS632" i="46"/>
  <c r="BT632" i="46" s="1"/>
  <c r="T632" i="46"/>
  <c r="U632" i="46" s="1"/>
  <c r="AL632" i="46"/>
  <c r="AM632" i="46" s="1"/>
  <c r="BD632" i="46"/>
  <c r="BE632" i="46" s="1"/>
  <c r="BV632" i="46"/>
  <c r="BW632" i="46" s="1"/>
  <c r="AC633" i="46"/>
  <c r="AD633" i="46" s="1"/>
  <c r="AR632" i="46"/>
  <c r="AS632" i="46" s="1"/>
  <c r="Z632" i="46"/>
  <c r="AA632" i="46" s="1"/>
  <c r="BJ632" i="46"/>
  <c r="BK632" i="46" s="1"/>
  <c r="N633" i="46"/>
  <c r="O633" i="46" s="1"/>
  <c r="AF633" i="46"/>
  <c r="AG633" i="46" s="1"/>
  <c r="AX633" i="46"/>
  <c r="AY633" i="46" s="1"/>
  <c r="BP633" i="46"/>
  <c r="BQ633" i="46" s="1"/>
  <c r="Q633" i="46"/>
  <c r="R633" i="46" s="1"/>
  <c r="AI633" i="46"/>
  <c r="AJ633" i="46" s="1"/>
  <c r="BA633" i="46"/>
  <c r="BB633" i="46" s="1"/>
  <c r="BS633" i="46"/>
  <c r="BT633" i="46" s="1"/>
  <c r="T633" i="46"/>
  <c r="U633" i="46" s="1"/>
  <c r="AL633" i="46"/>
  <c r="AM633" i="46" s="1"/>
  <c r="BD633" i="46"/>
  <c r="BE633" i="46" s="1"/>
  <c r="BV633" i="46"/>
  <c r="BW633" i="46" s="1"/>
  <c r="W633" i="46"/>
  <c r="X633" i="46" s="1"/>
  <c r="AO633" i="46"/>
  <c r="AP633" i="46" s="1"/>
  <c r="BG633" i="46"/>
  <c r="BH633" i="46" s="1"/>
  <c r="BY633" i="46"/>
  <c r="BZ633" i="46" s="1"/>
  <c r="Z633" i="46"/>
  <c r="AA633" i="46" s="1"/>
  <c r="AR633" i="46"/>
  <c r="AS633" i="46" s="1"/>
  <c r="BJ633" i="46"/>
  <c r="BK633" i="46" s="1"/>
  <c r="G643" i="46"/>
  <c r="E644" i="46" s="1"/>
  <c r="H644" i="46" s="1"/>
  <c r="G647" i="46"/>
  <c r="E648" i="46" l="1"/>
  <c r="H648" i="46" s="1"/>
  <c r="BM648" i="46" s="1"/>
  <c r="BN648" i="46" s="1"/>
  <c r="H647" i="46"/>
  <c r="BM644" i="46"/>
  <c r="BN644" i="46" s="1"/>
  <c r="Z647" i="46" l="1"/>
  <c r="AA647" i="46" s="1"/>
  <c r="BJ647" i="46"/>
  <c r="BK647" i="46" s="1"/>
  <c r="AI647" i="46"/>
  <c r="AJ647" i="46" s="1"/>
  <c r="Q647" i="46"/>
  <c r="R647" i="46" s="1"/>
  <c r="BP647" i="46"/>
  <c r="BQ647" i="46" s="1"/>
  <c r="BY647" i="46"/>
  <c r="BZ647" i="46" s="1"/>
  <c r="AX647" i="46"/>
  <c r="AY647" i="46" s="1"/>
  <c r="BG647" i="46"/>
  <c r="BH647" i="46" s="1"/>
  <c r="AF647" i="46"/>
  <c r="AG647" i="46" s="1"/>
  <c r="AO647" i="46"/>
  <c r="AP647" i="46" s="1"/>
  <c r="N647" i="46"/>
  <c r="O647" i="46" s="1"/>
  <c r="W647" i="46"/>
  <c r="X647" i="46" s="1"/>
  <c r="AC647" i="46"/>
  <c r="AD647" i="46" s="1"/>
  <c r="BV647" i="46"/>
  <c r="BW647" i="46" s="1"/>
  <c r="BD647" i="46"/>
  <c r="BE647" i="46" s="1"/>
  <c r="AL647" i="46"/>
  <c r="AM647" i="46" s="1"/>
  <c r="AR647" i="46"/>
  <c r="AS647" i="46" s="1"/>
  <c r="BS647" i="46"/>
  <c r="BT647" i="46" s="1"/>
  <c r="BA647" i="46"/>
  <c r="BB647" i="46" s="1"/>
  <c r="AU647" i="46"/>
  <c r="AV647" i="46" s="1"/>
  <c r="T647" i="46"/>
  <c r="U647" i="46" s="1"/>
  <c r="AO13" i="46"/>
  <c r="AO15" i="46" s="1"/>
  <c r="L800" i="46"/>
  <c r="K800" i="46"/>
  <c r="J800" i="46"/>
  <c r="H800" i="46"/>
  <c r="H801" i="46"/>
  <c r="J801" i="46"/>
  <c r="K801" i="46"/>
  <c r="L801" i="46"/>
  <c r="AO570" i="46"/>
  <c r="AO565" i="46"/>
  <c r="AO568" i="46" s="1"/>
  <c r="AO561" i="46"/>
  <c r="AO455" i="46"/>
  <c r="AO847" i="46" s="1"/>
  <c r="AO884" i="46" s="1"/>
  <c r="AO403" i="46"/>
  <c r="AP403" i="46" s="1"/>
  <c r="AO401" i="46"/>
  <c r="AP401" i="46" s="1"/>
  <c r="AO395" i="46"/>
  <c r="AP395" i="46" s="1"/>
  <c r="AO393" i="46"/>
  <c r="AP393" i="46" s="1"/>
  <c r="AO390" i="46"/>
  <c r="AP390" i="46" s="1"/>
  <c r="AO251" i="46"/>
  <c r="AP251" i="46" s="1"/>
  <c r="AO248" i="46"/>
  <c r="AP248" i="46" s="1"/>
  <c r="AO246" i="46"/>
  <c r="AP246" i="46" s="1"/>
  <c r="AO242" i="46"/>
  <c r="AP242" i="46" s="1"/>
  <c r="AO241" i="46"/>
  <c r="AP241" i="46" s="1"/>
  <c r="AO237" i="46"/>
  <c r="AP237" i="46" s="1"/>
  <c r="AP91" i="46"/>
  <c r="AP462" i="46" s="1"/>
  <c r="AP858" i="46" s="1"/>
  <c r="AP895" i="46" s="1"/>
  <c r="AO91" i="46"/>
  <c r="AO462" i="46" s="1"/>
  <c r="AO858" i="46" s="1"/>
  <c r="AO895" i="46" s="1"/>
  <c r="AO894" i="46" s="1"/>
  <c r="AO16" i="46"/>
  <c r="AO90" i="46" s="1"/>
  <c r="AO800" i="46" l="1"/>
  <c r="AP800" i="46" s="1"/>
  <c r="AR801" i="46"/>
  <c r="AS801" i="46" s="1"/>
  <c r="AO857" i="46"/>
  <c r="AO494" i="46"/>
  <c r="AO851" i="46"/>
  <c r="AO888" i="46" s="1"/>
  <c r="AO490" i="46"/>
  <c r="AO501" i="46"/>
  <c r="AO461" i="46"/>
  <c r="AP501" i="46"/>
  <c r="AO500" i="46" l="1"/>
  <c r="L806" i="46" l="1"/>
  <c r="K806" i="46"/>
  <c r="J806" i="46"/>
  <c r="H806" i="46"/>
  <c r="L805" i="46"/>
  <c r="K805" i="46"/>
  <c r="J805" i="46"/>
  <c r="H805" i="46"/>
  <c r="L804" i="46"/>
  <c r="K804" i="46"/>
  <c r="J804" i="46"/>
  <c r="H804" i="46"/>
  <c r="L796" i="46" l="1"/>
  <c r="K796" i="46"/>
  <c r="J796" i="46"/>
  <c r="H796" i="46"/>
  <c r="L802" i="46"/>
  <c r="K802" i="46"/>
  <c r="J802" i="46"/>
  <c r="H802" i="46"/>
  <c r="L799" i="46"/>
  <c r="K799" i="46"/>
  <c r="J799" i="46"/>
  <c r="H799" i="46"/>
  <c r="L792" i="46"/>
  <c r="K792" i="46"/>
  <c r="J792" i="46"/>
  <c r="H792" i="46"/>
  <c r="AU802" i="46" l="1"/>
  <c r="AV802" i="46" s="1"/>
  <c r="AL799" i="46"/>
  <c r="AM799" i="46" s="1"/>
  <c r="BA796" i="46"/>
  <c r="BB796" i="46" s="1"/>
  <c r="BJ792" i="46"/>
  <c r="BK792" i="46" s="1"/>
  <c r="L797" i="46" l="1"/>
  <c r="K797" i="46"/>
  <c r="J797" i="46"/>
  <c r="L795" i="46"/>
  <c r="K795" i="46"/>
  <c r="J795" i="46"/>
  <c r="L793" i="46"/>
  <c r="K793" i="46"/>
  <c r="J793" i="46"/>
  <c r="L791" i="46"/>
  <c r="J791" i="46"/>
  <c r="K791" i="46"/>
  <c r="H793" i="46"/>
  <c r="H795" i="46"/>
  <c r="CW455" i="46"/>
  <c r="CW851" i="46" s="1"/>
  <c r="CW888" i="46" s="1"/>
  <c r="CT455" i="46"/>
  <c r="CT851" i="46" s="1"/>
  <c r="CT888" i="46" s="1"/>
  <c r="CQ455" i="46"/>
  <c r="CN455" i="46"/>
  <c r="CH455" i="46"/>
  <c r="CE455" i="46"/>
  <c r="CE494" i="46" s="1"/>
  <c r="AU455" i="46"/>
  <c r="AU851" i="46" s="1"/>
  <c r="AU888" i="46" s="1"/>
  <c r="AR455" i="46"/>
  <c r="AL455" i="46"/>
  <c r="AL494" i="46" s="1"/>
  <c r="AI455" i="46"/>
  <c r="AF455" i="46"/>
  <c r="AF490" i="46" s="1"/>
  <c r="AC455" i="46"/>
  <c r="AC847" i="46" s="1"/>
  <c r="AC884" i="46" s="1"/>
  <c r="Z455" i="46"/>
  <c r="Z847" i="46" s="1"/>
  <c r="Z884" i="46" s="1"/>
  <c r="W455" i="46"/>
  <c r="W851" i="46" s="1"/>
  <c r="W888" i="46" s="1"/>
  <c r="Q455" i="46"/>
  <c r="Q490" i="46" s="1"/>
  <c r="L28" i="46"/>
  <c r="K28" i="46"/>
  <c r="H28" i="46"/>
  <c r="AR28" i="46" l="1"/>
  <c r="AS28" i="46" s="1"/>
  <c r="AO28" i="46"/>
  <c r="AP28" i="46" s="1"/>
  <c r="BM793" i="46"/>
  <c r="BN793" i="46" s="1"/>
  <c r="AX795" i="46"/>
  <c r="AY795" i="46" s="1"/>
  <c r="AL28" i="46"/>
  <c r="AM28" i="46" s="1"/>
  <c r="Z490" i="46"/>
  <c r="Z494" i="46"/>
  <c r="Z851" i="46"/>
  <c r="Z888" i="46" s="1"/>
  <c r="AU28" i="46"/>
  <c r="AV28" i="46" s="1"/>
  <c r="CW494" i="46"/>
  <c r="AC490" i="46"/>
  <c r="AC494" i="46"/>
  <c r="AC851" i="46"/>
  <c r="AC888" i="46" s="1"/>
  <c r="AF851" i="46"/>
  <c r="AF888" i="46" s="1"/>
  <c r="Z28" i="46"/>
  <c r="AA28" i="46" s="1"/>
  <c r="AC28" i="46"/>
  <c r="AD28" i="46" s="1"/>
  <c r="CE847" i="46"/>
  <c r="CE884" i="46" s="1"/>
  <c r="Q494" i="46"/>
  <c r="CT490" i="46"/>
  <c r="Q851" i="46"/>
  <c r="Q888" i="46" s="1"/>
  <c r="CW490" i="46"/>
  <c r="W28" i="46"/>
  <c r="X28" i="46" s="1"/>
  <c r="CT494" i="46"/>
  <c r="BM851" i="46"/>
  <c r="BM888" i="46" s="1"/>
  <c r="BM847" i="46"/>
  <c r="BM884" i="46" s="1"/>
  <c r="CN851" i="46"/>
  <c r="CN888" i="46" s="1"/>
  <c r="CN494" i="46"/>
  <c r="BM858" i="46"/>
  <c r="AU490" i="46"/>
  <c r="AU494" i="46"/>
  <c r="AU847" i="46"/>
  <c r="AU884" i="46" s="1"/>
  <c r="CQ851" i="46"/>
  <c r="CQ888" i="46" s="1"/>
  <c r="CQ494" i="46"/>
  <c r="BN858" i="46"/>
  <c r="AI851" i="46"/>
  <c r="AI888" i="46" s="1"/>
  <c r="AI490" i="46"/>
  <c r="AI494" i="46"/>
  <c r="AI847" i="46"/>
  <c r="AI884" i="46" s="1"/>
  <c r="CN490" i="46"/>
  <c r="AR847" i="46"/>
  <c r="AR884" i="46" s="1"/>
  <c r="AR490" i="46"/>
  <c r="AR494" i="46"/>
  <c r="AR851" i="46"/>
  <c r="AR888" i="46" s="1"/>
  <c r="AL847" i="46"/>
  <c r="AL884" i="46" s="1"/>
  <c r="AL490" i="46"/>
  <c r="AL851" i="46"/>
  <c r="AL888" i="46" s="1"/>
  <c r="CQ490" i="46"/>
  <c r="CE490" i="46"/>
  <c r="CE851" i="46"/>
  <c r="CE888" i="46" s="1"/>
  <c r="CH490" i="46"/>
  <c r="CH851" i="46"/>
  <c r="CH888" i="46" s="1"/>
  <c r="CH494" i="46"/>
  <c r="CH847" i="46"/>
  <c r="CH884" i="46" s="1"/>
  <c r="Q847" i="46"/>
  <c r="Q884" i="46" s="1"/>
  <c r="AF494" i="46"/>
  <c r="CN847" i="46"/>
  <c r="CN884" i="46" s="1"/>
  <c r="CQ847" i="46"/>
  <c r="CQ884" i="46" s="1"/>
  <c r="CT847" i="46"/>
  <c r="CT884" i="46" s="1"/>
  <c r="CW847" i="46"/>
  <c r="CW884" i="46" s="1"/>
  <c r="AF847" i="46"/>
  <c r="AF884" i="46" s="1"/>
  <c r="W490" i="46"/>
  <c r="W847" i="46"/>
  <c r="W884" i="46" s="1"/>
  <c r="W494" i="46"/>
  <c r="BM857" i="46" l="1"/>
  <c r="H797" i="46" l="1"/>
  <c r="H791" i="46"/>
  <c r="H835" i="46"/>
  <c r="H832" i="46"/>
  <c r="H830" i="46"/>
  <c r="H828" i="46"/>
  <c r="H841" i="46"/>
  <c r="H840" i="46"/>
  <c r="H839" i="46"/>
  <c r="H683" i="46"/>
  <c r="H682" i="46"/>
  <c r="H679" i="46"/>
  <c r="H824" i="46"/>
  <c r="H823" i="46"/>
  <c r="H822" i="46"/>
  <c r="H687" i="46"/>
  <c r="H686" i="46"/>
  <c r="H691" i="46"/>
  <c r="H690" i="46"/>
  <c r="H819" i="46"/>
  <c r="H818" i="46"/>
  <c r="H815" i="46"/>
  <c r="H814" i="46"/>
  <c r="H811" i="46"/>
  <c r="H810" i="46"/>
  <c r="H665" i="46"/>
  <c r="H638" i="46"/>
  <c r="H695" i="46"/>
  <c r="H626" i="46"/>
  <c r="H625" i="46"/>
  <c r="H622" i="46"/>
  <c r="H621" i="46"/>
  <c r="H618" i="46"/>
  <c r="H617" i="46"/>
  <c r="H780" i="46"/>
  <c r="H779" i="46"/>
  <c r="H776" i="46"/>
  <c r="H775" i="46"/>
  <c r="H772" i="46"/>
  <c r="H771" i="46"/>
  <c r="H768" i="46"/>
  <c r="H767" i="46"/>
  <c r="H764" i="46"/>
  <c r="H763" i="46"/>
  <c r="H760" i="46"/>
  <c r="H759" i="46"/>
  <c r="H756" i="46"/>
  <c r="H755" i="46"/>
  <c r="H752" i="46"/>
  <c r="H751" i="46"/>
  <c r="H748" i="46"/>
  <c r="H747" i="46"/>
  <c r="H743" i="46"/>
  <c r="H613" i="46"/>
  <c r="H612" i="46"/>
  <c r="H611" i="46"/>
  <c r="H744" i="46"/>
  <c r="H740" i="46"/>
  <c r="H738" i="46"/>
  <c r="H734" i="46"/>
  <c r="H733" i="46"/>
  <c r="H732" i="46"/>
  <c r="H717" i="46"/>
  <c r="H713" i="46"/>
  <c r="H710" i="46"/>
  <c r="H707" i="46"/>
  <c r="H706" i="46"/>
  <c r="H705" i="46"/>
  <c r="H702" i="46"/>
  <c r="H701" i="46"/>
  <c r="H700" i="46"/>
  <c r="H607" i="46"/>
  <c r="H606" i="46"/>
  <c r="H605" i="46"/>
  <c r="H602" i="46"/>
  <c r="H599" i="46"/>
  <c r="H598" i="46"/>
  <c r="H595" i="46"/>
  <c r="H594" i="46"/>
  <c r="H593" i="46"/>
  <c r="H786" i="46"/>
  <c r="H785" i="46"/>
  <c r="H784" i="46"/>
  <c r="H680" i="46"/>
  <c r="H677" i="46"/>
  <c r="H676" i="46"/>
  <c r="H670" i="46"/>
  <c r="H669" i="46"/>
  <c r="H696" i="46"/>
  <c r="H589" i="46"/>
  <c r="H588" i="46"/>
  <c r="H643" i="46"/>
  <c r="H639" i="46"/>
  <c r="H635" i="46"/>
  <c r="Q717" i="46" l="1"/>
  <c r="R717" i="46" s="1"/>
  <c r="Z717" i="46"/>
  <c r="AA717" i="46" s="1"/>
  <c r="N717" i="46"/>
  <c r="O717" i="46" s="1"/>
  <c r="W717" i="46"/>
  <c r="X717" i="46" s="1"/>
  <c r="T717" i="46"/>
  <c r="U717" i="46" s="1"/>
  <c r="AO840" i="46"/>
  <c r="AP840" i="46" s="1"/>
  <c r="AO713" i="46"/>
  <c r="AP713" i="46" s="1"/>
  <c r="AO771" i="46"/>
  <c r="AP771" i="46" s="1"/>
  <c r="AO670" i="46"/>
  <c r="AP670" i="46" s="1"/>
  <c r="AO772" i="46"/>
  <c r="AP772" i="46" s="1"/>
  <c r="AO676" i="46"/>
  <c r="AP676" i="46" s="1"/>
  <c r="AO751" i="46"/>
  <c r="AP751" i="46" s="1"/>
  <c r="AO606" i="46"/>
  <c r="AP606" i="46" s="1"/>
  <c r="AO687" i="46"/>
  <c r="AP687" i="46" s="1"/>
  <c r="AO734" i="46"/>
  <c r="AP734" i="46" s="1"/>
  <c r="AO738" i="46"/>
  <c r="AP738" i="46" s="1"/>
  <c r="AO756" i="46"/>
  <c r="AP756" i="46" s="1"/>
  <c r="AO780" i="46"/>
  <c r="AP780" i="46" s="1"/>
  <c r="AO811" i="46"/>
  <c r="AP811" i="46" s="1"/>
  <c r="AO823" i="46"/>
  <c r="AP823" i="46" s="1"/>
  <c r="AO598" i="46"/>
  <c r="AP598" i="46" s="1"/>
  <c r="AO768" i="46"/>
  <c r="AP768" i="46" s="1"/>
  <c r="AO695" i="46"/>
  <c r="AP695" i="46" s="1"/>
  <c r="AO748" i="46"/>
  <c r="AP748" i="46" s="1"/>
  <c r="AO605" i="46"/>
  <c r="AP605" i="46" s="1"/>
  <c r="AO665" i="46"/>
  <c r="AP665" i="46" s="1"/>
  <c r="AO635" i="46"/>
  <c r="AP635" i="46" s="1"/>
  <c r="AO755" i="46"/>
  <c r="AP755" i="46" s="1"/>
  <c r="AO785" i="46"/>
  <c r="AP785" i="46" s="1"/>
  <c r="AO759" i="46"/>
  <c r="AP759" i="46" s="1"/>
  <c r="AO617" i="46"/>
  <c r="AP617" i="46" s="1"/>
  <c r="AO814" i="46"/>
  <c r="AP814" i="46" s="1"/>
  <c r="AO824" i="46"/>
  <c r="AP824" i="46" s="1"/>
  <c r="AO696" i="46"/>
  <c r="AP696" i="46" s="1"/>
  <c r="AO626" i="46"/>
  <c r="AP626" i="46" s="1"/>
  <c r="AO747" i="46"/>
  <c r="AP747" i="46" s="1"/>
  <c r="AO602" i="46"/>
  <c r="AP602" i="46" s="1"/>
  <c r="AO686" i="46"/>
  <c r="AP686" i="46" s="1"/>
  <c r="AO733" i="46"/>
  <c r="AP733" i="46" s="1"/>
  <c r="AO835" i="46"/>
  <c r="AP835" i="46" s="1"/>
  <c r="AO786" i="46"/>
  <c r="AP786" i="46" s="1"/>
  <c r="AO760" i="46"/>
  <c r="AP760" i="46" s="1"/>
  <c r="AO618" i="46"/>
  <c r="AP618" i="46" s="1"/>
  <c r="AO815" i="46"/>
  <c r="AP815" i="46" s="1"/>
  <c r="AO679" i="46"/>
  <c r="AP679" i="46" s="1"/>
  <c r="AO832" i="46"/>
  <c r="AP832" i="46" s="1"/>
  <c r="AO779" i="46"/>
  <c r="AP779" i="46" s="1"/>
  <c r="AO639" i="46"/>
  <c r="AP639" i="46" s="1"/>
  <c r="AO643" i="46"/>
  <c r="AP643" i="46" s="1"/>
  <c r="AO705" i="46"/>
  <c r="AP705" i="46" s="1"/>
  <c r="AO611" i="46"/>
  <c r="AP611" i="46" s="1"/>
  <c r="AO763" i="46"/>
  <c r="AP763" i="46" s="1"/>
  <c r="AO621" i="46"/>
  <c r="AP621" i="46" s="1"/>
  <c r="AO818" i="46"/>
  <c r="AP818" i="46" s="1"/>
  <c r="AO682" i="46"/>
  <c r="AP682" i="46" s="1"/>
  <c r="AO710" i="46"/>
  <c r="AP710" i="46" s="1"/>
  <c r="AO669" i="46"/>
  <c r="AP669" i="46" s="1"/>
  <c r="AO841" i="46"/>
  <c r="AP841" i="46" s="1"/>
  <c r="AO638" i="46"/>
  <c r="AP638" i="46" s="1"/>
  <c r="AO732" i="46"/>
  <c r="AP732" i="46" s="1"/>
  <c r="AO775" i="46"/>
  <c r="AP775" i="46" s="1"/>
  <c r="AO752" i="46"/>
  <c r="AP752" i="46" s="1"/>
  <c r="AO607" i="46"/>
  <c r="AP607" i="46" s="1"/>
  <c r="AO810" i="46"/>
  <c r="AP810" i="46" s="1"/>
  <c r="AO784" i="46"/>
  <c r="AP784" i="46" s="1"/>
  <c r="AO701" i="46"/>
  <c r="AP701" i="46" s="1"/>
  <c r="AO702" i="46"/>
  <c r="AP702" i="46" s="1"/>
  <c r="AO706" i="46"/>
  <c r="AP706" i="46" s="1"/>
  <c r="AO612" i="46"/>
  <c r="AP612" i="46" s="1"/>
  <c r="AO764" i="46"/>
  <c r="AP764" i="46" s="1"/>
  <c r="AO622" i="46"/>
  <c r="AP622" i="46" s="1"/>
  <c r="AO819" i="46"/>
  <c r="AP819" i="46" s="1"/>
  <c r="AO683" i="46"/>
  <c r="AP683" i="46" s="1"/>
  <c r="AO743" i="46"/>
  <c r="AP743" i="46" s="1"/>
  <c r="AO599" i="46"/>
  <c r="AP599" i="46" s="1"/>
  <c r="AO691" i="46"/>
  <c r="AP691" i="46" s="1"/>
  <c r="AO828" i="46"/>
  <c r="AP828" i="46" s="1"/>
  <c r="AO830" i="46"/>
  <c r="AP830" i="46" s="1"/>
  <c r="AO677" i="46"/>
  <c r="AP677" i="46" s="1"/>
  <c r="AO776" i="46"/>
  <c r="AP776" i="46" s="1"/>
  <c r="AO680" i="46"/>
  <c r="AP680" i="46" s="1"/>
  <c r="AO822" i="46"/>
  <c r="AP822" i="46" s="1"/>
  <c r="AO700" i="46"/>
  <c r="AP700" i="46" s="1"/>
  <c r="AO740" i="46"/>
  <c r="AP740" i="46" s="1"/>
  <c r="AO744" i="46"/>
  <c r="AP744" i="46" s="1"/>
  <c r="AO593" i="46"/>
  <c r="AP593" i="46" s="1"/>
  <c r="AO588" i="46"/>
  <c r="AP588" i="46" s="1"/>
  <c r="AO594" i="46"/>
  <c r="AP594" i="46" s="1"/>
  <c r="AO589" i="46"/>
  <c r="AP589" i="46" s="1"/>
  <c r="AO595" i="46"/>
  <c r="AP595" i="46" s="1"/>
  <c r="AO707" i="46"/>
  <c r="AP707" i="46" s="1"/>
  <c r="AO613" i="46"/>
  <c r="AP613" i="46" s="1"/>
  <c r="AO767" i="46"/>
  <c r="AP767" i="46" s="1"/>
  <c r="AO625" i="46"/>
  <c r="AP625" i="46" s="1"/>
  <c r="AO690" i="46"/>
  <c r="AP690" i="46" s="1"/>
  <c r="AO839" i="46"/>
  <c r="AP839" i="46" s="1"/>
  <c r="AR701" i="46"/>
  <c r="AS701" i="46" s="1"/>
  <c r="AC617" i="46"/>
  <c r="AD617" i="46" s="1"/>
  <c r="Z679" i="46"/>
  <c r="AA679" i="46" s="1"/>
  <c r="AX706" i="46"/>
  <c r="AY706" i="46" s="1"/>
  <c r="BS768" i="46"/>
  <c r="BT768" i="46" s="1"/>
  <c r="AX840" i="46"/>
  <c r="AY840" i="46" s="1"/>
  <c r="W759" i="46"/>
  <c r="X759" i="46" s="1"/>
  <c r="BS760" i="46"/>
  <c r="BT760" i="46" s="1"/>
  <c r="AC682" i="46"/>
  <c r="AD682" i="46" s="1"/>
  <c r="BS819" i="46"/>
  <c r="BT819" i="46" s="1"/>
  <c r="BY690" i="46"/>
  <c r="BZ690" i="46" s="1"/>
  <c r="AC743" i="46"/>
  <c r="AD743" i="46" s="1"/>
  <c r="BS695" i="46"/>
  <c r="BT695" i="46" s="1"/>
  <c r="BS748" i="46"/>
  <c r="BT748" i="46" s="1"/>
  <c r="AX732" i="46"/>
  <c r="AY732" i="46" s="1"/>
  <c r="BP830" i="46"/>
  <c r="BQ830" i="46" s="1"/>
  <c r="N643" i="46"/>
  <c r="O643" i="46" s="1"/>
  <c r="BS824" i="46"/>
  <c r="BT824" i="46" s="1"/>
  <c r="BP702" i="46"/>
  <c r="BQ702" i="46" s="1"/>
  <c r="AL611" i="46"/>
  <c r="AM611" i="46" s="1"/>
  <c r="AU621" i="46"/>
  <c r="AV621" i="46" s="1"/>
  <c r="BP594" i="46"/>
  <c r="BQ594" i="46" s="1"/>
  <c r="BA764" i="46"/>
  <c r="BB764" i="46" s="1"/>
  <c r="BY696" i="46"/>
  <c r="BZ696" i="46" s="1"/>
  <c r="Z707" i="46"/>
  <c r="AA707" i="46" s="1"/>
  <c r="BJ839" i="46"/>
  <c r="BK839" i="46" s="1"/>
  <c r="BY669" i="46"/>
  <c r="BZ669" i="46" s="1"/>
  <c r="AR598" i="46"/>
  <c r="AS598" i="46" s="1"/>
  <c r="AX747" i="46"/>
  <c r="AY747" i="46" s="1"/>
  <c r="BS841" i="46"/>
  <c r="BT841" i="46" s="1"/>
  <c r="BP638" i="46"/>
  <c r="BQ638" i="46" s="1"/>
  <c r="AC828" i="46"/>
  <c r="AD828" i="46" s="1"/>
  <c r="T605" i="46"/>
  <c r="U605" i="46" s="1"/>
  <c r="BV751" i="46"/>
  <c r="BW751" i="46" s="1"/>
  <c r="W775" i="46"/>
  <c r="X775" i="46" s="1"/>
  <c r="AU680" i="46"/>
  <c r="AV680" i="46" s="1"/>
  <c r="BP606" i="46"/>
  <c r="BQ606" i="46" s="1"/>
  <c r="AU733" i="46"/>
  <c r="AV733" i="46" s="1"/>
  <c r="BS752" i="46"/>
  <c r="BT752" i="46" s="1"/>
  <c r="BS776" i="46"/>
  <c r="BT776" i="46" s="1"/>
  <c r="BS665" i="46"/>
  <c r="BT665" i="46" s="1"/>
  <c r="Q687" i="46"/>
  <c r="R687" i="46" s="1"/>
  <c r="BS832" i="46"/>
  <c r="BT832" i="46" s="1"/>
  <c r="Z740" i="46"/>
  <c r="AA740" i="46" s="1"/>
  <c r="BP744" i="46"/>
  <c r="BQ744" i="46" s="1"/>
  <c r="AU815" i="46"/>
  <c r="AV815" i="46" s="1"/>
  <c r="BP588" i="46"/>
  <c r="BQ588" i="46" s="1"/>
  <c r="AX593" i="46"/>
  <c r="AY593" i="46" s="1"/>
  <c r="W612" i="46"/>
  <c r="X612" i="46" s="1"/>
  <c r="BP683" i="46"/>
  <c r="BQ683" i="46" s="1"/>
  <c r="BY613" i="46"/>
  <c r="BZ613" i="46" s="1"/>
  <c r="AR767" i="46"/>
  <c r="AS767" i="46" s="1"/>
  <c r="W625" i="46"/>
  <c r="X625" i="46" s="1"/>
  <c r="BS626" i="46"/>
  <c r="BT626" i="46" s="1"/>
  <c r="AC599" i="46"/>
  <c r="AD599" i="46" s="1"/>
  <c r="BP602" i="46"/>
  <c r="BQ602" i="46" s="1"/>
  <c r="BJ772" i="46"/>
  <c r="BK772" i="46" s="1"/>
  <c r="AX686" i="46"/>
  <c r="AY686" i="46" s="1"/>
  <c r="BV635" i="46"/>
  <c r="BW635" i="46" s="1"/>
  <c r="BJ639" i="46"/>
  <c r="BK639" i="46" s="1"/>
  <c r="AU784" i="46"/>
  <c r="AV784" i="46" s="1"/>
  <c r="BS607" i="46"/>
  <c r="BT607" i="46" s="1"/>
  <c r="BP734" i="46"/>
  <c r="BQ734" i="46" s="1"/>
  <c r="BP755" i="46"/>
  <c r="BQ755" i="46" s="1"/>
  <c r="BY779" i="46"/>
  <c r="BZ779" i="46" s="1"/>
  <c r="AR810" i="46"/>
  <c r="AS810" i="46" s="1"/>
  <c r="AU822" i="46"/>
  <c r="AV822" i="46" s="1"/>
  <c r="AU835" i="46"/>
  <c r="AV835" i="46" s="1"/>
  <c r="W786" i="46"/>
  <c r="X786" i="46" s="1"/>
  <c r="BJ814" i="46"/>
  <c r="BK814" i="46" s="1"/>
  <c r="BP618" i="46"/>
  <c r="BQ618" i="46" s="1"/>
  <c r="W818" i="46"/>
  <c r="X818" i="46" s="1"/>
  <c r="AX622" i="46"/>
  <c r="AY622" i="46" s="1"/>
  <c r="AX595" i="46"/>
  <c r="AY595" i="46" s="1"/>
  <c r="AX691" i="46"/>
  <c r="AY691" i="46" s="1"/>
  <c r="BD676" i="46"/>
  <c r="BE676" i="46" s="1"/>
  <c r="Z785" i="46"/>
  <c r="AA785" i="46" s="1"/>
  <c r="AC700" i="46"/>
  <c r="AD700" i="46" s="1"/>
  <c r="BY738" i="46"/>
  <c r="BZ738" i="46" s="1"/>
  <c r="BS756" i="46"/>
  <c r="BT756" i="46" s="1"/>
  <c r="BP780" i="46"/>
  <c r="BQ780" i="46" s="1"/>
  <c r="BP811" i="46"/>
  <c r="BQ811" i="46" s="1"/>
  <c r="AR823" i="46"/>
  <c r="AS823" i="46" s="1"/>
  <c r="Z835" i="46"/>
  <c r="AA835" i="46" s="1"/>
  <c r="BP835" i="46"/>
  <c r="BQ835" i="46" s="1"/>
  <c r="AC835" i="46"/>
  <c r="AD835" i="46" s="1"/>
  <c r="BD797" i="46"/>
  <c r="BE797" i="46" s="1"/>
  <c r="AX835" i="46"/>
  <c r="AY835" i="46" s="1"/>
  <c r="BS835" i="46"/>
  <c r="BT835" i="46" s="1"/>
  <c r="BG791" i="46"/>
  <c r="BH791" i="46" s="1"/>
  <c r="BD828" i="46"/>
  <c r="BE828" i="46" s="1"/>
  <c r="BA835" i="46"/>
  <c r="BB835" i="46" s="1"/>
  <c r="Q835" i="46"/>
  <c r="R835" i="46" s="1"/>
  <c r="BD835" i="46"/>
  <c r="BE835" i="46" s="1"/>
  <c r="T835" i="46"/>
  <c r="U835" i="46" s="1"/>
  <c r="AL835" i="46"/>
  <c r="AM835" i="46" s="1"/>
  <c r="BG835" i="46"/>
  <c r="BH835" i="46" s="1"/>
  <c r="AF835" i="46"/>
  <c r="AG835" i="46" s="1"/>
  <c r="AI835" i="46"/>
  <c r="AJ835" i="46" s="1"/>
  <c r="AR828" i="46"/>
  <c r="AS828" i="46" s="1"/>
  <c r="AU828" i="46"/>
  <c r="AV828" i="46" s="1"/>
  <c r="W835" i="46"/>
  <c r="X835" i="46" s="1"/>
  <c r="AR835" i="46"/>
  <c r="AS835" i="46" s="1"/>
  <c r="BJ835" i="46"/>
  <c r="BK835" i="46" s="1"/>
  <c r="N835" i="46"/>
  <c r="O835" i="46" s="1"/>
  <c r="BV835" i="46"/>
  <c r="BW835" i="46" s="1"/>
  <c r="BY835" i="46"/>
  <c r="BZ835" i="46" s="1"/>
  <c r="AX828" i="46"/>
  <c r="AY828" i="46" s="1"/>
  <c r="BY839" i="46"/>
  <c r="BZ839" i="46" s="1"/>
  <c r="W830" i="46"/>
  <c r="X830" i="46" s="1"/>
  <c r="Z830" i="46"/>
  <c r="AA830" i="46" s="1"/>
  <c r="AR830" i="46"/>
  <c r="AS830" i="46" s="1"/>
  <c r="AU830" i="46"/>
  <c r="AV830" i="46" s="1"/>
  <c r="BJ830" i="46"/>
  <c r="BK830" i="46" s="1"/>
  <c r="AI828" i="46"/>
  <c r="AJ828" i="46" s="1"/>
  <c r="AL828" i="46"/>
  <c r="AM828" i="46" s="1"/>
  <c r="Z841" i="46"/>
  <c r="AA841" i="46" s="1"/>
  <c r="AC841" i="46"/>
  <c r="AD841" i="46" s="1"/>
  <c r="AU841" i="46"/>
  <c r="AV841" i="46" s="1"/>
  <c r="BG828" i="46"/>
  <c r="BH828" i="46" s="1"/>
  <c r="Q828" i="46"/>
  <c r="R828" i="46" s="1"/>
  <c r="BJ828" i="46"/>
  <c r="BK828" i="46" s="1"/>
  <c r="Z832" i="46"/>
  <c r="AA832" i="46" s="1"/>
  <c r="T828" i="46"/>
  <c r="U828" i="46" s="1"/>
  <c r="BP828" i="46"/>
  <c r="BQ828" i="46" s="1"/>
  <c r="AC832" i="46"/>
  <c r="AD832" i="46" s="1"/>
  <c r="W828" i="46"/>
  <c r="X828" i="46" s="1"/>
  <c r="BS828" i="46"/>
  <c r="BT828" i="46" s="1"/>
  <c r="AU832" i="46"/>
  <c r="AV832" i="46" s="1"/>
  <c r="Z828" i="46"/>
  <c r="AA828" i="46" s="1"/>
  <c r="BY828" i="46"/>
  <c r="BZ828" i="46" s="1"/>
  <c r="AX832" i="46"/>
  <c r="AY832" i="46" s="1"/>
  <c r="BP832" i="46"/>
  <c r="BQ832" i="46" s="1"/>
  <c r="AC840" i="46"/>
  <c r="AD840" i="46" s="1"/>
  <c r="Q839" i="46"/>
  <c r="R839" i="46" s="1"/>
  <c r="T839" i="46"/>
  <c r="U839" i="46" s="1"/>
  <c r="BG840" i="46"/>
  <c r="BH840" i="46" s="1"/>
  <c r="N832" i="46"/>
  <c r="O832" i="46" s="1"/>
  <c r="AF832" i="46"/>
  <c r="AG832" i="46" s="1"/>
  <c r="BA832" i="46"/>
  <c r="BB832" i="46" s="1"/>
  <c r="BV832" i="46"/>
  <c r="BW832" i="46" s="1"/>
  <c r="W839" i="46"/>
  <c r="X839" i="46" s="1"/>
  <c r="AC830" i="46"/>
  <c r="AD830" i="46" s="1"/>
  <c r="AX830" i="46"/>
  <c r="AY830" i="46" s="1"/>
  <c r="BS830" i="46"/>
  <c r="BT830" i="46" s="1"/>
  <c r="AL840" i="46"/>
  <c r="AM840" i="46" s="1"/>
  <c r="AI832" i="46"/>
  <c r="AJ832" i="46" s="1"/>
  <c r="BD832" i="46"/>
  <c r="BE832" i="46" s="1"/>
  <c r="AL839" i="46"/>
  <c r="AM839" i="46" s="1"/>
  <c r="N830" i="46"/>
  <c r="O830" i="46" s="1"/>
  <c r="AF830" i="46"/>
  <c r="AG830" i="46" s="1"/>
  <c r="BA830" i="46"/>
  <c r="BB830" i="46" s="1"/>
  <c r="BV830" i="46"/>
  <c r="BW830" i="46" s="1"/>
  <c r="AR839" i="46"/>
  <c r="AS839" i="46" s="1"/>
  <c r="T832" i="46"/>
  <c r="U832" i="46" s="1"/>
  <c r="AL832" i="46"/>
  <c r="AM832" i="46" s="1"/>
  <c r="BG832" i="46"/>
  <c r="BH832" i="46" s="1"/>
  <c r="BD839" i="46"/>
  <c r="BE839" i="46" s="1"/>
  <c r="Q830" i="46"/>
  <c r="R830" i="46" s="1"/>
  <c r="AI830" i="46"/>
  <c r="AJ830" i="46" s="1"/>
  <c r="BD830" i="46"/>
  <c r="BE830" i="46" s="1"/>
  <c r="BY830" i="46"/>
  <c r="BZ830" i="46" s="1"/>
  <c r="AI839" i="46"/>
  <c r="AJ839" i="46" s="1"/>
  <c r="Q832" i="46"/>
  <c r="R832" i="46" s="1"/>
  <c r="BG839" i="46"/>
  <c r="BH839" i="46" s="1"/>
  <c r="N828" i="46"/>
  <c r="O828" i="46" s="1"/>
  <c r="AF828" i="46"/>
  <c r="AG828" i="46" s="1"/>
  <c r="BA828" i="46"/>
  <c r="BB828" i="46" s="1"/>
  <c r="BV828" i="46"/>
  <c r="BW828" i="46" s="1"/>
  <c r="W832" i="46"/>
  <c r="X832" i="46" s="1"/>
  <c r="AR832" i="46"/>
  <c r="AS832" i="46" s="1"/>
  <c r="BJ832" i="46"/>
  <c r="BK832" i="46" s="1"/>
  <c r="BY832" i="46"/>
  <c r="BZ832" i="46" s="1"/>
  <c r="T830" i="46"/>
  <c r="U830" i="46" s="1"/>
  <c r="AL830" i="46"/>
  <c r="AM830" i="46" s="1"/>
  <c r="BG830" i="46"/>
  <c r="BH830" i="46" s="1"/>
  <c r="BP682" i="46"/>
  <c r="BQ682" i="46" s="1"/>
  <c r="BS682" i="46"/>
  <c r="BT682" i="46" s="1"/>
  <c r="T840" i="46"/>
  <c r="U840" i="46" s="1"/>
  <c r="BJ840" i="46"/>
  <c r="BK840" i="46" s="1"/>
  <c r="Z682" i="46"/>
  <c r="AA682" i="46" s="1"/>
  <c r="AU839" i="46"/>
  <c r="AV839" i="46" s="1"/>
  <c r="BP840" i="46"/>
  <c r="BQ840" i="46" s="1"/>
  <c r="N839" i="46"/>
  <c r="O839" i="46" s="1"/>
  <c r="BA839" i="46"/>
  <c r="BB839" i="46" s="1"/>
  <c r="W840" i="46"/>
  <c r="X840" i="46" s="1"/>
  <c r="BS840" i="46"/>
  <c r="BT840" i="46" s="1"/>
  <c r="Z840" i="46"/>
  <c r="AA840" i="46" s="1"/>
  <c r="AR682" i="46"/>
  <c r="AS682" i="46" s="1"/>
  <c r="AU682" i="46"/>
  <c r="AV682" i="46" s="1"/>
  <c r="Z839" i="46"/>
  <c r="AA839" i="46" s="1"/>
  <c r="BP839" i="46"/>
  <c r="BQ839" i="46" s="1"/>
  <c r="AR840" i="46"/>
  <c r="AS840" i="46" s="1"/>
  <c r="AX841" i="46"/>
  <c r="AY841" i="46" s="1"/>
  <c r="AX682" i="46"/>
  <c r="AY682" i="46" s="1"/>
  <c r="AF839" i="46"/>
  <c r="AG839" i="46" s="1"/>
  <c r="BV839" i="46"/>
  <c r="BW839" i="46" s="1"/>
  <c r="AU840" i="46"/>
  <c r="AV840" i="46" s="1"/>
  <c r="BP841" i="46"/>
  <c r="BQ841" i="46" s="1"/>
  <c r="BJ682" i="46"/>
  <c r="BK682" i="46" s="1"/>
  <c r="N841" i="46"/>
  <c r="O841" i="46" s="1"/>
  <c r="AF841" i="46"/>
  <c r="AG841" i="46" s="1"/>
  <c r="BA841" i="46"/>
  <c r="BB841" i="46" s="1"/>
  <c r="Z683" i="46"/>
  <c r="AA683" i="46" s="1"/>
  <c r="AC683" i="46"/>
  <c r="AD683" i="46" s="1"/>
  <c r="AI841" i="46"/>
  <c r="AJ841" i="46" s="1"/>
  <c r="BD841" i="46"/>
  <c r="BE841" i="46" s="1"/>
  <c r="BY841" i="46"/>
  <c r="BZ841" i="46" s="1"/>
  <c r="AX683" i="46"/>
  <c r="AY683" i="46" s="1"/>
  <c r="N840" i="46"/>
  <c r="O840" i="46" s="1"/>
  <c r="AF840" i="46"/>
  <c r="AG840" i="46" s="1"/>
  <c r="BA840" i="46"/>
  <c r="BB840" i="46" s="1"/>
  <c r="BV840" i="46"/>
  <c r="BW840" i="46" s="1"/>
  <c r="BS683" i="46"/>
  <c r="BT683" i="46" s="1"/>
  <c r="AC839" i="46"/>
  <c r="AD839" i="46" s="1"/>
  <c r="AX839" i="46"/>
  <c r="AY839" i="46" s="1"/>
  <c r="BS839" i="46"/>
  <c r="BT839" i="46" s="1"/>
  <c r="T841" i="46"/>
  <c r="U841" i="46" s="1"/>
  <c r="AL841" i="46"/>
  <c r="AM841" i="46" s="1"/>
  <c r="BG841" i="46"/>
  <c r="BH841" i="46" s="1"/>
  <c r="BV841" i="46"/>
  <c r="BW841" i="46" s="1"/>
  <c r="Q841" i="46"/>
  <c r="R841" i="46" s="1"/>
  <c r="Q840" i="46"/>
  <c r="R840" i="46" s="1"/>
  <c r="AI840" i="46"/>
  <c r="AJ840" i="46" s="1"/>
  <c r="BD840" i="46"/>
  <c r="BE840" i="46" s="1"/>
  <c r="BY840" i="46"/>
  <c r="BZ840" i="46" s="1"/>
  <c r="W841" i="46"/>
  <c r="X841" i="46" s="1"/>
  <c r="AR841" i="46"/>
  <c r="AS841" i="46" s="1"/>
  <c r="BJ841" i="46"/>
  <c r="BK841" i="46" s="1"/>
  <c r="AX679" i="46"/>
  <c r="AY679" i="46" s="1"/>
  <c r="BP679" i="46"/>
  <c r="BQ679" i="46" s="1"/>
  <c r="AC679" i="46"/>
  <c r="AD679" i="46" s="1"/>
  <c r="AU679" i="46"/>
  <c r="AV679" i="46" s="1"/>
  <c r="BS679" i="46"/>
  <c r="BT679" i="46" s="1"/>
  <c r="W682" i="46"/>
  <c r="X682" i="46" s="1"/>
  <c r="AU683" i="46"/>
  <c r="AV683" i="46" s="1"/>
  <c r="N683" i="46"/>
  <c r="O683" i="46" s="1"/>
  <c r="BA683" i="46"/>
  <c r="BB683" i="46" s="1"/>
  <c r="BV683" i="46"/>
  <c r="BW683" i="46" s="1"/>
  <c r="Q683" i="46"/>
  <c r="R683" i="46" s="1"/>
  <c r="AI683" i="46"/>
  <c r="AJ683" i="46" s="1"/>
  <c r="BD683" i="46"/>
  <c r="BE683" i="46" s="1"/>
  <c r="AF682" i="46"/>
  <c r="AG682" i="46" s="1"/>
  <c r="BA682" i="46"/>
  <c r="BB682" i="46" s="1"/>
  <c r="BV682" i="46"/>
  <c r="BW682" i="46" s="1"/>
  <c r="T683" i="46"/>
  <c r="U683" i="46" s="1"/>
  <c r="AL683" i="46"/>
  <c r="AM683" i="46" s="1"/>
  <c r="BG683" i="46"/>
  <c r="BH683" i="46" s="1"/>
  <c r="Q682" i="46"/>
  <c r="R682" i="46" s="1"/>
  <c r="AI682" i="46"/>
  <c r="AJ682" i="46" s="1"/>
  <c r="BD682" i="46"/>
  <c r="BE682" i="46" s="1"/>
  <c r="BY682" i="46"/>
  <c r="BZ682" i="46" s="1"/>
  <c r="AF683" i="46"/>
  <c r="AG683" i="46" s="1"/>
  <c r="BY683" i="46"/>
  <c r="BZ683" i="46" s="1"/>
  <c r="N682" i="46"/>
  <c r="O682" i="46" s="1"/>
  <c r="W683" i="46"/>
  <c r="X683" i="46" s="1"/>
  <c r="AR683" i="46"/>
  <c r="AS683" i="46" s="1"/>
  <c r="BJ683" i="46"/>
  <c r="BK683" i="46" s="1"/>
  <c r="T682" i="46"/>
  <c r="U682" i="46" s="1"/>
  <c r="AL682" i="46"/>
  <c r="AM682" i="46" s="1"/>
  <c r="BG682" i="46"/>
  <c r="BH682" i="46" s="1"/>
  <c r="AF679" i="46"/>
  <c r="AG679" i="46" s="1"/>
  <c r="BV679" i="46"/>
  <c r="BW679" i="46" s="1"/>
  <c r="BY679" i="46"/>
  <c r="BZ679" i="46" s="1"/>
  <c r="T679" i="46"/>
  <c r="U679" i="46" s="1"/>
  <c r="AL679" i="46"/>
  <c r="AM679" i="46" s="1"/>
  <c r="BG679" i="46"/>
  <c r="BH679" i="46" s="1"/>
  <c r="W679" i="46"/>
  <c r="X679" i="46" s="1"/>
  <c r="AR679" i="46"/>
  <c r="AS679" i="46" s="1"/>
  <c r="BJ679" i="46"/>
  <c r="BK679" i="46" s="1"/>
  <c r="N679" i="46"/>
  <c r="O679" i="46" s="1"/>
  <c r="BA679" i="46"/>
  <c r="BB679" i="46" s="1"/>
  <c r="Q679" i="46"/>
  <c r="R679" i="46" s="1"/>
  <c r="AI679" i="46"/>
  <c r="AJ679" i="46" s="1"/>
  <c r="BD679" i="46"/>
  <c r="BE679" i="46" s="1"/>
  <c r="AX823" i="46"/>
  <c r="AY823" i="46" s="1"/>
  <c r="AU687" i="46"/>
  <c r="AV687" i="46" s="1"/>
  <c r="AX824" i="46"/>
  <c r="AY824" i="46" s="1"/>
  <c r="BD822" i="46"/>
  <c r="BE822" i="46" s="1"/>
  <c r="AC687" i="46"/>
  <c r="AD687" i="46" s="1"/>
  <c r="BJ823" i="46"/>
  <c r="BK823" i="46" s="1"/>
  <c r="AI687" i="46"/>
  <c r="AJ687" i="46" s="1"/>
  <c r="BP823" i="46"/>
  <c r="BQ823" i="46" s="1"/>
  <c r="AX687" i="46"/>
  <c r="AY687" i="46" s="1"/>
  <c r="Z824" i="46"/>
  <c r="AA824" i="46" s="1"/>
  <c r="AU823" i="46"/>
  <c r="AV823" i="46" s="1"/>
  <c r="BS687" i="46"/>
  <c r="BT687" i="46" s="1"/>
  <c r="AC824" i="46"/>
  <c r="AD824" i="46" s="1"/>
  <c r="BY687" i="46"/>
  <c r="BZ687" i="46" s="1"/>
  <c r="AU824" i="46"/>
  <c r="AV824" i="46" s="1"/>
  <c r="AX822" i="46"/>
  <c r="AY822" i="46" s="1"/>
  <c r="BP824" i="46"/>
  <c r="BQ824" i="46" s="1"/>
  <c r="T822" i="46"/>
  <c r="U822" i="46" s="1"/>
  <c r="BP822" i="46"/>
  <c r="BQ822" i="46" s="1"/>
  <c r="BS823" i="46"/>
  <c r="BT823" i="46" s="1"/>
  <c r="Z687" i="46"/>
  <c r="AA687" i="46" s="1"/>
  <c r="W822" i="46"/>
  <c r="X822" i="46" s="1"/>
  <c r="BS822" i="46"/>
  <c r="BT822" i="46" s="1"/>
  <c r="BD686" i="46"/>
  <c r="BE686" i="46" s="1"/>
  <c r="BG686" i="46"/>
  <c r="BH686" i="46" s="1"/>
  <c r="Q822" i="46"/>
  <c r="R822" i="46" s="1"/>
  <c r="Z822" i="46"/>
  <c r="AA822" i="46" s="1"/>
  <c r="AC822" i="46"/>
  <c r="AD822" i="46" s="1"/>
  <c r="AI822" i="46"/>
  <c r="AJ822" i="46" s="1"/>
  <c r="W823" i="46"/>
  <c r="X823" i="46" s="1"/>
  <c r="AL822" i="46"/>
  <c r="AM822" i="46" s="1"/>
  <c r="Z823" i="46"/>
  <c r="AA823" i="46" s="1"/>
  <c r="BD687" i="46"/>
  <c r="BE687" i="46" s="1"/>
  <c r="AR822" i="46"/>
  <c r="AS822" i="46" s="1"/>
  <c r="AC823" i="46"/>
  <c r="AD823" i="46" s="1"/>
  <c r="BG822" i="46"/>
  <c r="BH822" i="46" s="1"/>
  <c r="BJ822" i="46"/>
  <c r="BK822" i="46" s="1"/>
  <c r="BY822" i="46"/>
  <c r="BZ822" i="46" s="1"/>
  <c r="BP687" i="46"/>
  <c r="BQ687" i="46" s="1"/>
  <c r="T690" i="46"/>
  <c r="U690" i="46" s="1"/>
  <c r="Q686" i="46"/>
  <c r="R686" i="46" s="1"/>
  <c r="BJ686" i="46"/>
  <c r="BK686" i="46" s="1"/>
  <c r="AC690" i="46"/>
  <c r="AD690" i="46" s="1"/>
  <c r="W686" i="46"/>
  <c r="X686" i="46" s="1"/>
  <c r="BV824" i="46"/>
  <c r="BW824" i="46" s="1"/>
  <c r="AL690" i="46"/>
  <c r="AM690" i="46" s="1"/>
  <c r="Q824" i="46"/>
  <c r="R824" i="46" s="1"/>
  <c r="AI824" i="46"/>
  <c r="AJ824" i="46" s="1"/>
  <c r="BA823" i="46"/>
  <c r="BB823" i="46" s="1"/>
  <c r="BV823" i="46"/>
  <c r="BW823" i="46" s="1"/>
  <c r="AX690" i="46"/>
  <c r="AY690" i="46" s="1"/>
  <c r="AL824" i="46"/>
  <c r="AM824" i="46" s="1"/>
  <c r="BD690" i="46"/>
  <c r="BE690" i="46" s="1"/>
  <c r="AR686" i="46"/>
  <c r="AS686" i="46" s="1"/>
  <c r="Q823" i="46"/>
  <c r="R823" i="46" s="1"/>
  <c r="AI823" i="46"/>
  <c r="AJ823" i="46" s="1"/>
  <c r="BD823" i="46"/>
  <c r="BE823" i="46" s="1"/>
  <c r="BY823" i="46"/>
  <c r="BZ823" i="46" s="1"/>
  <c r="T686" i="46"/>
  <c r="U686" i="46" s="1"/>
  <c r="BS686" i="46"/>
  <c r="BT686" i="46" s="1"/>
  <c r="N824" i="46"/>
  <c r="O824" i="46" s="1"/>
  <c r="AF824" i="46"/>
  <c r="AG824" i="46" s="1"/>
  <c r="BA824" i="46"/>
  <c r="BB824" i="46" s="1"/>
  <c r="Z686" i="46"/>
  <c r="AA686" i="46" s="1"/>
  <c r="AC686" i="46"/>
  <c r="AD686" i="46" s="1"/>
  <c r="BD824" i="46"/>
  <c r="BE824" i="46" s="1"/>
  <c r="AR690" i="46"/>
  <c r="AS690" i="46" s="1"/>
  <c r="AF823" i="46"/>
  <c r="AG823" i="46" s="1"/>
  <c r="BG824" i="46"/>
  <c r="BH824" i="46" s="1"/>
  <c r="BG690" i="46"/>
  <c r="BH690" i="46" s="1"/>
  <c r="AU686" i="46"/>
  <c r="AV686" i="46" s="1"/>
  <c r="N822" i="46"/>
  <c r="O822" i="46" s="1"/>
  <c r="AF822" i="46"/>
  <c r="AG822" i="46" s="1"/>
  <c r="BA822" i="46"/>
  <c r="BB822" i="46" s="1"/>
  <c r="BV822" i="46"/>
  <c r="BW822" i="46" s="1"/>
  <c r="W824" i="46"/>
  <c r="X824" i="46" s="1"/>
  <c r="AR824" i="46"/>
  <c r="AS824" i="46" s="1"/>
  <c r="BJ824" i="46"/>
  <c r="BK824" i="46" s="1"/>
  <c r="W690" i="46"/>
  <c r="X690" i="46" s="1"/>
  <c r="BP686" i="46"/>
  <c r="BQ686" i="46" s="1"/>
  <c r="AI690" i="46"/>
  <c r="AJ690" i="46" s="1"/>
  <c r="BY686" i="46"/>
  <c r="BZ686" i="46" s="1"/>
  <c r="BY824" i="46"/>
  <c r="BZ824" i="46" s="1"/>
  <c r="AI686" i="46"/>
  <c r="AJ686" i="46" s="1"/>
  <c r="N823" i="46"/>
  <c r="O823" i="46" s="1"/>
  <c r="AL686" i="46"/>
  <c r="AM686" i="46" s="1"/>
  <c r="T824" i="46"/>
  <c r="U824" i="46" s="1"/>
  <c r="T823" i="46"/>
  <c r="U823" i="46" s="1"/>
  <c r="AL823" i="46"/>
  <c r="AM823" i="46" s="1"/>
  <c r="BG823" i="46"/>
  <c r="BH823" i="46" s="1"/>
  <c r="Z691" i="46"/>
  <c r="AA691" i="46" s="1"/>
  <c r="AC691" i="46"/>
  <c r="AD691" i="46" s="1"/>
  <c r="N687" i="46"/>
  <c r="O687" i="46" s="1"/>
  <c r="AF687" i="46"/>
  <c r="AG687" i="46" s="1"/>
  <c r="BA687" i="46"/>
  <c r="BB687" i="46" s="1"/>
  <c r="BV687" i="46"/>
  <c r="BW687" i="46" s="1"/>
  <c r="AU691" i="46"/>
  <c r="AV691" i="46" s="1"/>
  <c r="BP691" i="46"/>
  <c r="BQ691" i="46" s="1"/>
  <c r="BS691" i="46"/>
  <c r="BT691" i="46" s="1"/>
  <c r="T687" i="46"/>
  <c r="U687" i="46" s="1"/>
  <c r="AL687" i="46"/>
  <c r="AM687" i="46" s="1"/>
  <c r="BG687" i="46"/>
  <c r="BH687" i="46" s="1"/>
  <c r="BJ690" i="46"/>
  <c r="BK690" i="46" s="1"/>
  <c r="BS690" i="46"/>
  <c r="BT690" i="46" s="1"/>
  <c r="N686" i="46"/>
  <c r="O686" i="46" s="1"/>
  <c r="AF686" i="46"/>
  <c r="AG686" i="46" s="1"/>
  <c r="BA686" i="46"/>
  <c r="BB686" i="46" s="1"/>
  <c r="BV686" i="46"/>
  <c r="BW686" i="46" s="1"/>
  <c r="W687" i="46"/>
  <c r="X687" i="46" s="1"/>
  <c r="AR687" i="46"/>
  <c r="AS687" i="46" s="1"/>
  <c r="BJ687" i="46"/>
  <c r="BK687" i="46" s="1"/>
  <c r="Q690" i="46"/>
  <c r="R690" i="46" s="1"/>
  <c r="BV691" i="46"/>
  <c r="BW691" i="46" s="1"/>
  <c r="Z690" i="46"/>
  <c r="AA690" i="46" s="1"/>
  <c r="AU690" i="46"/>
  <c r="AV690" i="46" s="1"/>
  <c r="BP690" i="46"/>
  <c r="BQ690" i="46" s="1"/>
  <c r="Q691" i="46"/>
  <c r="R691" i="46" s="1"/>
  <c r="AI691" i="46"/>
  <c r="AJ691" i="46" s="1"/>
  <c r="BD691" i="46"/>
  <c r="BE691" i="46" s="1"/>
  <c r="BY691" i="46"/>
  <c r="BZ691" i="46" s="1"/>
  <c r="T691" i="46"/>
  <c r="U691" i="46" s="1"/>
  <c r="AL691" i="46"/>
  <c r="AM691" i="46" s="1"/>
  <c r="BG691" i="46"/>
  <c r="BH691" i="46" s="1"/>
  <c r="N691" i="46"/>
  <c r="O691" i="46" s="1"/>
  <c r="BA691" i="46"/>
  <c r="BB691" i="46" s="1"/>
  <c r="N690" i="46"/>
  <c r="O690" i="46" s="1"/>
  <c r="AF690" i="46"/>
  <c r="AG690" i="46" s="1"/>
  <c r="BA690" i="46"/>
  <c r="BB690" i="46" s="1"/>
  <c r="BV690" i="46"/>
  <c r="BW690" i="46" s="1"/>
  <c r="W691" i="46"/>
  <c r="X691" i="46" s="1"/>
  <c r="AR691" i="46"/>
  <c r="AS691" i="46" s="1"/>
  <c r="BJ691" i="46"/>
  <c r="BK691" i="46" s="1"/>
  <c r="AF691" i="46"/>
  <c r="AG691" i="46" s="1"/>
  <c r="Z818" i="46"/>
  <c r="AA818" i="46" s="1"/>
  <c r="AR818" i="46"/>
  <c r="AS818" i="46" s="1"/>
  <c r="BJ818" i="46"/>
  <c r="BK818" i="46" s="1"/>
  <c r="AU818" i="46"/>
  <c r="AV818" i="46" s="1"/>
  <c r="BP818" i="46"/>
  <c r="BQ818" i="46" s="1"/>
  <c r="AX815" i="46"/>
  <c r="AY815" i="46" s="1"/>
  <c r="AU819" i="46"/>
  <c r="AV819" i="46" s="1"/>
  <c r="BS815" i="46"/>
  <c r="BT815" i="46" s="1"/>
  <c r="AX819" i="46"/>
  <c r="AY819" i="46" s="1"/>
  <c r="Z815" i="46"/>
  <c r="AA815" i="46" s="1"/>
  <c r="AC815" i="46"/>
  <c r="AD815" i="46" s="1"/>
  <c r="Z819" i="46"/>
  <c r="AA819" i="46" s="1"/>
  <c r="AC819" i="46"/>
  <c r="AD819" i="46" s="1"/>
  <c r="BP815" i="46"/>
  <c r="BQ815" i="46" s="1"/>
  <c r="BP819" i="46"/>
  <c r="BQ819" i="46" s="1"/>
  <c r="BP810" i="46"/>
  <c r="BQ810" i="46" s="1"/>
  <c r="N819" i="46"/>
  <c r="O819" i="46" s="1"/>
  <c r="AF819" i="46"/>
  <c r="AG819" i="46" s="1"/>
  <c r="BA819" i="46"/>
  <c r="BB819" i="46" s="1"/>
  <c r="BV819" i="46"/>
  <c r="BW819" i="46" s="1"/>
  <c r="W814" i="46"/>
  <c r="X814" i="46" s="1"/>
  <c r="AC818" i="46"/>
  <c r="AD818" i="46" s="1"/>
  <c r="AX818" i="46"/>
  <c r="AY818" i="46" s="1"/>
  <c r="BS818" i="46"/>
  <c r="BT818" i="46" s="1"/>
  <c r="Q819" i="46"/>
  <c r="R819" i="46" s="1"/>
  <c r="AI819" i="46"/>
  <c r="AJ819" i="46" s="1"/>
  <c r="AR814" i="46"/>
  <c r="AS814" i="46" s="1"/>
  <c r="N818" i="46"/>
  <c r="O818" i="46" s="1"/>
  <c r="AF818" i="46"/>
  <c r="AG818" i="46" s="1"/>
  <c r="BA818" i="46"/>
  <c r="BB818" i="46" s="1"/>
  <c r="BV818" i="46"/>
  <c r="BW818" i="46" s="1"/>
  <c r="AU814" i="46"/>
  <c r="AV814" i="46" s="1"/>
  <c r="T819" i="46"/>
  <c r="U819" i="46" s="1"/>
  <c r="AL819" i="46"/>
  <c r="AM819" i="46" s="1"/>
  <c r="BG819" i="46"/>
  <c r="BH819" i="46" s="1"/>
  <c r="AX810" i="46"/>
  <c r="AY810" i="46" s="1"/>
  <c r="BD819" i="46"/>
  <c r="BE819" i="46" s="1"/>
  <c r="Q818" i="46"/>
  <c r="R818" i="46" s="1"/>
  <c r="BD818" i="46"/>
  <c r="BE818" i="46" s="1"/>
  <c r="BP814" i="46"/>
  <c r="BQ814" i="46" s="1"/>
  <c r="W819" i="46"/>
  <c r="X819" i="46" s="1"/>
  <c r="AR819" i="46"/>
  <c r="AS819" i="46" s="1"/>
  <c r="BJ819" i="46"/>
  <c r="BK819" i="46" s="1"/>
  <c r="Z814" i="46"/>
  <c r="AA814" i="46" s="1"/>
  <c r="BY819" i="46"/>
  <c r="BZ819" i="46" s="1"/>
  <c r="AI818" i="46"/>
  <c r="AJ818" i="46" s="1"/>
  <c r="BY818" i="46"/>
  <c r="BZ818" i="46" s="1"/>
  <c r="T818" i="46"/>
  <c r="U818" i="46" s="1"/>
  <c r="AL818" i="46"/>
  <c r="AM818" i="46" s="1"/>
  <c r="BG818" i="46"/>
  <c r="BH818" i="46" s="1"/>
  <c r="AX811" i="46"/>
  <c r="AY811" i="46" s="1"/>
  <c r="N815" i="46"/>
  <c r="O815" i="46" s="1"/>
  <c r="AF815" i="46"/>
  <c r="AG815" i="46" s="1"/>
  <c r="BA815" i="46"/>
  <c r="BB815" i="46" s="1"/>
  <c r="BV815" i="46"/>
  <c r="BW815" i="46" s="1"/>
  <c r="BS811" i="46"/>
  <c r="BT811" i="46" s="1"/>
  <c r="AC814" i="46"/>
  <c r="AD814" i="46" s="1"/>
  <c r="AX814" i="46"/>
  <c r="AY814" i="46" s="1"/>
  <c r="BS814" i="46"/>
  <c r="BT814" i="46" s="1"/>
  <c r="Z811" i="46"/>
  <c r="AA811" i="46" s="1"/>
  <c r="AC811" i="46"/>
  <c r="AD811" i="46" s="1"/>
  <c r="AI815" i="46"/>
  <c r="AJ815" i="46" s="1"/>
  <c r="N814" i="46"/>
  <c r="O814" i="46" s="1"/>
  <c r="AF814" i="46"/>
  <c r="AG814" i="46" s="1"/>
  <c r="BA814" i="46"/>
  <c r="BB814" i="46" s="1"/>
  <c r="BV814" i="46"/>
  <c r="BW814" i="46" s="1"/>
  <c r="AU810" i="46"/>
  <c r="AV810" i="46" s="1"/>
  <c r="T815" i="46"/>
  <c r="U815" i="46" s="1"/>
  <c r="AL815" i="46"/>
  <c r="AM815" i="46" s="1"/>
  <c r="BG815" i="46"/>
  <c r="BH815" i="46" s="1"/>
  <c r="Q815" i="46"/>
  <c r="R815" i="46" s="1"/>
  <c r="BD815" i="46"/>
  <c r="BE815" i="46" s="1"/>
  <c r="BY815" i="46"/>
  <c r="BZ815" i="46" s="1"/>
  <c r="Q814" i="46"/>
  <c r="R814" i="46" s="1"/>
  <c r="AI814" i="46"/>
  <c r="AJ814" i="46" s="1"/>
  <c r="BD814" i="46"/>
  <c r="BE814" i="46" s="1"/>
  <c r="BY814" i="46"/>
  <c r="BZ814" i="46" s="1"/>
  <c r="BJ810" i="46"/>
  <c r="BK810" i="46" s="1"/>
  <c r="W815" i="46"/>
  <c r="X815" i="46" s="1"/>
  <c r="AR815" i="46"/>
  <c r="AS815" i="46" s="1"/>
  <c r="BJ815" i="46"/>
  <c r="BK815" i="46" s="1"/>
  <c r="AU811" i="46"/>
  <c r="AV811" i="46" s="1"/>
  <c r="T814" i="46"/>
  <c r="U814" i="46" s="1"/>
  <c r="AL814" i="46"/>
  <c r="AM814" i="46" s="1"/>
  <c r="BG814" i="46"/>
  <c r="BH814" i="46" s="1"/>
  <c r="BS810" i="46"/>
  <c r="BT810" i="46" s="1"/>
  <c r="Z810" i="46"/>
  <c r="AA810" i="46" s="1"/>
  <c r="AC810" i="46"/>
  <c r="AD810" i="46" s="1"/>
  <c r="W810" i="46"/>
  <c r="X810" i="46" s="1"/>
  <c r="N811" i="46"/>
  <c r="O811" i="46" s="1"/>
  <c r="AF811" i="46"/>
  <c r="AG811" i="46" s="1"/>
  <c r="BA811" i="46"/>
  <c r="BB811" i="46" s="1"/>
  <c r="BV811" i="46"/>
  <c r="BW811" i="46" s="1"/>
  <c r="Q811" i="46"/>
  <c r="R811" i="46" s="1"/>
  <c r="AI811" i="46"/>
  <c r="AJ811" i="46" s="1"/>
  <c r="BD811" i="46"/>
  <c r="BE811" i="46" s="1"/>
  <c r="N810" i="46"/>
  <c r="O810" i="46" s="1"/>
  <c r="AF810" i="46"/>
  <c r="AG810" i="46" s="1"/>
  <c r="BA810" i="46"/>
  <c r="BB810" i="46" s="1"/>
  <c r="T811" i="46"/>
  <c r="U811" i="46" s="1"/>
  <c r="AL811" i="46"/>
  <c r="AM811" i="46" s="1"/>
  <c r="BG811" i="46"/>
  <c r="BH811" i="46" s="1"/>
  <c r="AI810" i="46"/>
  <c r="AJ810" i="46" s="1"/>
  <c r="BD810" i="46"/>
  <c r="BE810" i="46" s="1"/>
  <c r="W811" i="46"/>
  <c r="X811" i="46" s="1"/>
  <c r="AR811" i="46"/>
  <c r="AS811" i="46" s="1"/>
  <c r="BJ811" i="46"/>
  <c r="BK811" i="46" s="1"/>
  <c r="BY811" i="46"/>
  <c r="BZ811" i="46" s="1"/>
  <c r="BV810" i="46"/>
  <c r="BW810" i="46" s="1"/>
  <c r="Q810" i="46"/>
  <c r="R810" i="46" s="1"/>
  <c r="BY810" i="46"/>
  <c r="BZ810" i="46" s="1"/>
  <c r="T810" i="46"/>
  <c r="U810" i="46" s="1"/>
  <c r="AL810" i="46"/>
  <c r="AM810" i="46" s="1"/>
  <c r="BG810" i="46"/>
  <c r="BH810" i="46" s="1"/>
  <c r="Z665" i="46"/>
  <c r="AA665" i="46" s="1"/>
  <c r="AX665" i="46"/>
  <c r="AY665" i="46" s="1"/>
  <c r="AC665" i="46"/>
  <c r="AD665" i="46" s="1"/>
  <c r="AU665" i="46"/>
  <c r="AV665" i="46" s="1"/>
  <c r="BP665" i="46"/>
  <c r="BQ665" i="46" s="1"/>
  <c r="Z638" i="46"/>
  <c r="AA638" i="46" s="1"/>
  <c r="N665" i="46"/>
  <c r="O665" i="46" s="1"/>
  <c r="BA665" i="46"/>
  <c r="BB665" i="46" s="1"/>
  <c r="BS638" i="46"/>
  <c r="BT638" i="46" s="1"/>
  <c r="Q665" i="46"/>
  <c r="R665" i="46" s="1"/>
  <c r="AI665" i="46"/>
  <c r="AJ665" i="46" s="1"/>
  <c r="BD665" i="46"/>
  <c r="BE665" i="46" s="1"/>
  <c r="BY665" i="46"/>
  <c r="BZ665" i="46" s="1"/>
  <c r="T665" i="46"/>
  <c r="U665" i="46" s="1"/>
  <c r="AL665" i="46"/>
  <c r="AM665" i="46" s="1"/>
  <c r="BG665" i="46"/>
  <c r="BH665" i="46" s="1"/>
  <c r="AC638" i="46"/>
  <c r="AD638" i="46" s="1"/>
  <c r="AU638" i="46"/>
  <c r="AV638" i="46" s="1"/>
  <c r="AX638" i="46"/>
  <c r="AY638" i="46" s="1"/>
  <c r="AF665" i="46"/>
  <c r="AG665" i="46" s="1"/>
  <c r="BV665" i="46"/>
  <c r="BW665" i="46" s="1"/>
  <c r="W665" i="46"/>
  <c r="X665" i="46" s="1"/>
  <c r="AR665" i="46"/>
  <c r="AS665" i="46" s="1"/>
  <c r="BJ665" i="46"/>
  <c r="BK665" i="46" s="1"/>
  <c r="BJ695" i="46"/>
  <c r="BK695" i="46" s="1"/>
  <c r="BP695" i="46"/>
  <c r="BQ695" i="46" s="1"/>
  <c r="AX695" i="46"/>
  <c r="Q695" i="46"/>
  <c r="R695" i="46" s="1"/>
  <c r="N638" i="46"/>
  <c r="O638" i="46" s="1"/>
  <c r="AF638" i="46"/>
  <c r="AG638" i="46" s="1"/>
  <c r="BA638" i="46"/>
  <c r="BB638" i="46" s="1"/>
  <c r="Q638" i="46"/>
  <c r="R638" i="46" s="1"/>
  <c r="BD638" i="46"/>
  <c r="BE638" i="46" s="1"/>
  <c r="AC695" i="46"/>
  <c r="AD695" i="46" s="1"/>
  <c r="T638" i="46"/>
  <c r="U638" i="46" s="1"/>
  <c r="AL638" i="46"/>
  <c r="AM638" i="46" s="1"/>
  <c r="BG638" i="46"/>
  <c r="BH638" i="46" s="1"/>
  <c r="BV638" i="46"/>
  <c r="BW638" i="46" s="1"/>
  <c r="W695" i="46"/>
  <c r="X695" i="46" s="1"/>
  <c r="AI638" i="46"/>
  <c r="AJ638" i="46" s="1"/>
  <c r="BY638" i="46"/>
  <c r="BZ638" i="46" s="1"/>
  <c r="Z695" i="46"/>
  <c r="AA695" i="46" s="1"/>
  <c r="AI695" i="46"/>
  <c r="AJ695" i="46" s="1"/>
  <c r="AR695" i="46"/>
  <c r="AS695" i="46" s="1"/>
  <c r="W638" i="46"/>
  <c r="X638" i="46" s="1"/>
  <c r="AR638" i="46"/>
  <c r="AS638" i="46" s="1"/>
  <c r="BJ638" i="46"/>
  <c r="BK638" i="46" s="1"/>
  <c r="AU695" i="46"/>
  <c r="AV695" i="46" s="1"/>
  <c r="BD695" i="46"/>
  <c r="BE695" i="46" s="1"/>
  <c r="BY695" i="46"/>
  <c r="BZ695" i="46" s="1"/>
  <c r="Z625" i="46"/>
  <c r="AA625" i="46" s="1"/>
  <c r="AU625" i="46"/>
  <c r="AV625" i="46" s="1"/>
  <c r="AX625" i="46"/>
  <c r="AY625" i="46" s="1"/>
  <c r="BJ625" i="46"/>
  <c r="BK625" i="46" s="1"/>
  <c r="BP625" i="46"/>
  <c r="BQ625" i="46" s="1"/>
  <c r="BS625" i="46"/>
  <c r="BT625" i="46" s="1"/>
  <c r="N695" i="46"/>
  <c r="O695" i="46" s="1"/>
  <c r="AF695" i="46"/>
  <c r="AG695" i="46" s="1"/>
  <c r="BA695" i="46"/>
  <c r="BB695" i="46" s="1"/>
  <c r="BV695" i="46"/>
  <c r="BW695" i="46" s="1"/>
  <c r="AC625" i="46"/>
  <c r="AD625" i="46" s="1"/>
  <c r="AR625" i="46"/>
  <c r="AS625" i="46" s="1"/>
  <c r="T695" i="46"/>
  <c r="U695" i="46" s="1"/>
  <c r="AL695" i="46"/>
  <c r="AM695" i="46" s="1"/>
  <c r="BG695" i="46"/>
  <c r="BH695" i="46" s="1"/>
  <c r="Z622" i="46"/>
  <c r="AA622" i="46" s="1"/>
  <c r="AC622" i="46"/>
  <c r="AD622" i="46" s="1"/>
  <c r="Z626" i="46"/>
  <c r="AA626" i="46" s="1"/>
  <c r="AC626" i="46"/>
  <c r="AD626" i="46" s="1"/>
  <c r="AU622" i="46"/>
  <c r="AV622" i="46" s="1"/>
  <c r="BP622" i="46"/>
  <c r="BQ622" i="46" s="1"/>
  <c r="BS622" i="46"/>
  <c r="BT622" i="46" s="1"/>
  <c r="AU626" i="46"/>
  <c r="AV626" i="46" s="1"/>
  <c r="AX626" i="46"/>
  <c r="AY626" i="46" s="1"/>
  <c r="BP626" i="46"/>
  <c r="BQ626" i="46" s="1"/>
  <c r="W621" i="46"/>
  <c r="X621" i="46" s="1"/>
  <c r="BD626" i="46"/>
  <c r="BE626" i="46" s="1"/>
  <c r="AX621" i="46"/>
  <c r="AY621" i="46" s="1"/>
  <c r="AF779" i="46"/>
  <c r="AG779" i="46" s="1"/>
  <c r="BJ621" i="46"/>
  <c r="BK621" i="46" s="1"/>
  <c r="T626" i="46"/>
  <c r="U626" i="46" s="1"/>
  <c r="AL626" i="46"/>
  <c r="AM626" i="46" s="1"/>
  <c r="BG626" i="46"/>
  <c r="BH626" i="46" s="1"/>
  <c r="N626" i="46"/>
  <c r="O626" i="46" s="1"/>
  <c r="AF626" i="46"/>
  <c r="AG626" i="46" s="1"/>
  <c r="AI626" i="46"/>
  <c r="AJ626" i="46" s="1"/>
  <c r="AF625" i="46"/>
  <c r="AG625" i="46" s="1"/>
  <c r="AI779" i="46"/>
  <c r="AJ779" i="46" s="1"/>
  <c r="BP621" i="46"/>
  <c r="BQ621" i="46" s="1"/>
  <c r="Q625" i="46"/>
  <c r="R625" i="46" s="1"/>
  <c r="AI625" i="46"/>
  <c r="AJ625" i="46" s="1"/>
  <c r="BD625" i="46"/>
  <c r="BE625" i="46" s="1"/>
  <c r="BY625" i="46"/>
  <c r="BZ625" i="46" s="1"/>
  <c r="BA626" i="46"/>
  <c r="BB626" i="46" s="1"/>
  <c r="BY626" i="46"/>
  <c r="BZ626" i="46" s="1"/>
  <c r="N625" i="46"/>
  <c r="O625" i="46" s="1"/>
  <c r="BV625" i="46"/>
  <c r="BW625" i="46" s="1"/>
  <c r="BS621" i="46"/>
  <c r="BT621" i="46" s="1"/>
  <c r="W626" i="46"/>
  <c r="X626" i="46" s="1"/>
  <c r="AR626" i="46"/>
  <c r="AS626" i="46" s="1"/>
  <c r="BJ626" i="46"/>
  <c r="BK626" i="46" s="1"/>
  <c r="Z621" i="46"/>
  <c r="AA621" i="46" s="1"/>
  <c r="AC621" i="46"/>
  <c r="AD621" i="46" s="1"/>
  <c r="BV626" i="46"/>
  <c r="BW626" i="46" s="1"/>
  <c r="AR621" i="46"/>
  <c r="AS621" i="46" s="1"/>
  <c r="Q626" i="46"/>
  <c r="R626" i="46" s="1"/>
  <c r="BA625" i="46"/>
  <c r="BB625" i="46" s="1"/>
  <c r="T625" i="46"/>
  <c r="U625" i="46" s="1"/>
  <c r="AL625" i="46"/>
  <c r="AM625" i="46" s="1"/>
  <c r="BG625" i="46"/>
  <c r="BH625" i="46" s="1"/>
  <c r="BY622" i="46"/>
  <c r="BZ622" i="46" s="1"/>
  <c r="AF621" i="46"/>
  <c r="AG621" i="46" s="1"/>
  <c r="T622" i="46"/>
  <c r="U622" i="46" s="1"/>
  <c r="AL622" i="46"/>
  <c r="AM622" i="46" s="1"/>
  <c r="BG622" i="46"/>
  <c r="BH622" i="46" s="1"/>
  <c r="AF622" i="46"/>
  <c r="AG622" i="46" s="1"/>
  <c r="BS618" i="46"/>
  <c r="BT618" i="46" s="1"/>
  <c r="N621" i="46"/>
  <c r="O621" i="46" s="1"/>
  <c r="Q621" i="46"/>
  <c r="R621" i="46" s="1"/>
  <c r="AI621" i="46"/>
  <c r="AJ621" i="46" s="1"/>
  <c r="BD621" i="46"/>
  <c r="BE621" i="46" s="1"/>
  <c r="BY621" i="46"/>
  <c r="BZ621" i="46" s="1"/>
  <c r="N622" i="46"/>
  <c r="O622" i="46" s="1"/>
  <c r="BA622" i="46"/>
  <c r="BB622" i="46" s="1"/>
  <c r="BV622" i="46"/>
  <c r="BW622" i="46" s="1"/>
  <c r="Q622" i="46"/>
  <c r="R622" i="46" s="1"/>
  <c r="AI622" i="46"/>
  <c r="AJ622" i="46" s="1"/>
  <c r="BV621" i="46"/>
  <c r="BW621" i="46" s="1"/>
  <c r="W622" i="46"/>
  <c r="X622" i="46" s="1"/>
  <c r="AR622" i="46"/>
  <c r="AS622" i="46" s="1"/>
  <c r="BJ622" i="46"/>
  <c r="BK622" i="46" s="1"/>
  <c r="BD622" i="46"/>
  <c r="BE622" i="46" s="1"/>
  <c r="BA621" i="46"/>
  <c r="BB621" i="46" s="1"/>
  <c r="T621" i="46"/>
  <c r="U621" i="46" s="1"/>
  <c r="AL621" i="46"/>
  <c r="AM621" i="46" s="1"/>
  <c r="BG621" i="46"/>
  <c r="BH621" i="46" s="1"/>
  <c r="AR617" i="46"/>
  <c r="AS617" i="46" s="1"/>
  <c r="Z617" i="46"/>
  <c r="AA617" i="46" s="1"/>
  <c r="AU617" i="46"/>
  <c r="AV617" i="46" s="1"/>
  <c r="BP617" i="46"/>
  <c r="BQ617" i="46" s="1"/>
  <c r="BJ617" i="46"/>
  <c r="BK617" i="46" s="1"/>
  <c r="BS617" i="46"/>
  <c r="BT617" i="46" s="1"/>
  <c r="AX617" i="46"/>
  <c r="AY617" i="46" s="1"/>
  <c r="T779" i="46"/>
  <c r="U779" i="46" s="1"/>
  <c r="AL779" i="46"/>
  <c r="AM779" i="46" s="1"/>
  <c r="BG779" i="46"/>
  <c r="BH779" i="46" s="1"/>
  <c r="Z618" i="46"/>
  <c r="AA618" i="46" s="1"/>
  <c r="AC618" i="46"/>
  <c r="AD618" i="46" s="1"/>
  <c r="W617" i="46"/>
  <c r="X617" i="46" s="1"/>
  <c r="AU618" i="46"/>
  <c r="AV618" i="46" s="1"/>
  <c r="BD779" i="46"/>
  <c r="BE779" i="46" s="1"/>
  <c r="AX618" i="46"/>
  <c r="AY618" i="46" s="1"/>
  <c r="AF618" i="46"/>
  <c r="AG618" i="46" s="1"/>
  <c r="BV618" i="46"/>
  <c r="BW618" i="46" s="1"/>
  <c r="Q618" i="46"/>
  <c r="R618" i="46" s="1"/>
  <c r="AI618" i="46"/>
  <c r="AJ618" i="46" s="1"/>
  <c r="BD618" i="46"/>
  <c r="BE618" i="46" s="1"/>
  <c r="N617" i="46"/>
  <c r="O617" i="46" s="1"/>
  <c r="BA617" i="46"/>
  <c r="BB617" i="46" s="1"/>
  <c r="AU780" i="46"/>
  <c r="AV780" i="46" s="1"/>
  <c r="T618" i="46"/>
  <c r="U618" i="46" s="1"/>
  <c r="AL618" i="46"/>
  <c r="AM618" i="46" s="1"/>
  <c r="BG618" i="46"/>
  <c r="BH618" i="46" s="1"/>
  <c r="Q617" i="46"/>
  <c r="R617" i="46" s="1"/>
  <c r="AI617" i="46"/>
  <c r="AJ617" i="46" s="1"/>
  <c r="BD617" i="46"/>
  <c r="BE617" i="46" s="1"/>
  <c r="BY617" i="46"/>
  <c r="BZ617" i="46" s="1"/>
  <c r="N618" i="46"/>
  <c r="O618" i="46" s="1"/>
  <c r="BA618" i="46"/>
  <c r="BB618" i="46" s="1"/>
  <c r="AF617" i="46"/>
  <c r="AG617" i="46" s="1"/>
  <c r="W618" i="46"/>
  <c r="X618" i="46" s="1"/>
  <c r="AR618" i="46"/>
  <c r="AS618" i="46" s="1"/>
  <c r="BJ618" i="46"/>
  <c r="BK618" i="46" s="1"/>
  <c r="BY618" i="46"/>
  <c r="BZ618" i="46" s="1"/>
  <c r="T780" i="46"/>
  <c r="U780" i="46" s="1"/>
  <c r="BV617" i="46"/>
  <c r="BW617" i="46" s="1"/>
  <c r="Q779" i="46"/>
  <c r="R779" i="46" s="1"/>
  <c r="T617" i="46"/>
  <c r="U617" i="46" s="1"/>
  <c r="AL617" i="46"/>
  <c r="AM617" i="46" s="1"/>
  <c r="BG617" i="46"/>
  <c r="BH617" i="46" s="1"/>
  <c r="AU772" i="46"/>
  <c r="AV772" i="46" s="1"/>
  <c r="BG772" i="46"/>
  <c r="BH772" i="46" s="1"/>
  <c r="W780" i="46"/>
  <c r="X780" i="46" s="1"/>
  <c r="Z780" i="46"/>
  <c r="AA780" i="46" s="1"/>
  <c r="N779" i="46"/>
  <c r="O779" i="46" s="1"/>
  <c r="AL780" i="46"/>
  <c r="AM780" i="46" s="1"/>
  <c r="BD772" i="46"/>
  <c r="BE772" i="46" s="1"/>
  <c r="AC775" i="46"/>
  <c r="AD775" i="46" s="1"/>
  <c r="BP767" i="46"/>
  <c r="BQ767" i="46" s="1"/>
  <c r="AU775" i="46"/>
  <c r="AV775" i="46" s="1"/>
  <c r="BS767" i="46"/>
  <c r="BT767" i="46" s="1"/>
  <c r="AX775" i="46"/>
  <c r="AY775" i="46" s="1"/>
  <c r="BA779" i="46"/>
  <c r="BB779" i="46" s="1"/>
  <c r="AR780" i="46"/>
  <c r="AS780" i="46" s="1"/>
  <c r="AU767" i="46"/>
  <c r="AV767" i="46" s="1"/>
  <c r="BJ767" i="46"/>
  <c r="BK767" i="46" s="1"/>
  <c r="Q764" i="46"/>
  <c r="R764" i="46" s="1"/>
  <c r="BP775" i="46"/>
  <c r="BQ775" i="46" s="1"/>
  <c r="AU764" i="46"/>
  <c r="AV764" i="46" s="1"/>
  <c r="BS775" i="46"/>
  <c r="BT775" i="46" s="1"/>
  <c r="BV779" i="46"/>
  <c r="BW779" i="46" s="1"/>
  <c r="BG780" i="46"/>
  <c r="BH780" i="46" s="1"/>
  <c r="AR775" i="46"/>
  <c r="AS775" i="46" s="1"/>
  <c r="BD764" i="46"/>
  <c r="BE764" i="46" s="1"/>
  <c r="BJ780" i="46"/>
  <c r="BK780" i="46" s="1"/>
  <c r="Z775" i="46"/>
  <c r="AA775" i="46" s="1"/>
  <c r="AX767" i="46"/>
  <c r="AY767" i="46" s="1"/>
  <c r="BJ775" i="46"/>
  <c r="BK775" i="46" s="1"/>
  <c r="BG764" i="46"/>
  <c r="BH764" i="46" s="1"/>
  <c r="BP764" i="46"/>
  <c r="BQ764" i="46" s="1"/>
  <c r="Q772" i="46"/>
  <c r="R772" i="46" s="1"/>
  <c r="W764" i="46"/>
  <c r="X764" i="46" s="1"/>
  <c r="BV764" i="46"/>
  <c r="BW764" i="46" s="1"/>
  <c r="T772" i="46"/>
  <c r="U772" i="46" s="1"/>
  <c r="AC776" i="46"/>
  <c r="AD776" i="46" s="1"/>
  <c r="W779" i="46"/>
  <c r="X779" i="46" s="1"/>
  <c r="AR779" i="46"/>
  <c r="AS779" i="46" s="1"/>
  <c r="BJ779" i="46"/>
  <c r="BK779" i="46" s="1"/>
  <c r="BS764" i="46"/>
  <c r="BT764" i="46" s="1"/>
  <c r="Z776" i="46"/>
  <c r="AA776" i="46" s="1"/>
  <c r="Z764" i="46"/>
  <c r="AA764" i="46" s="1"/>
  <c r="BY764" i="46"/>
  <c r="BZ764" i="46" s="1"/>
  <c r="W772" i="46"/>
  <c r="X772" i="46" s="1"/>
  <c r="AU776" i="46"/>
  <c r="AV776" i="46" s="1"/>
  <c r="AC780" i="46"/>
  <c r="AD780" i="46" s="1"/>
  <c r="AX780" i="46"/>
  <c r="AY780" i="46" s="1"/>
  <c r="BS780" i="46"/>
  <c r="BT780" i="46" s="1"/>
  <c r="T764" i="46"/>
  <c r="U764" i="46" s="1"/>
  <c r="BY772" i="46"/>
  <c r="BZ772" i="46" s="1"/>
  <c r="AC764" i="46"/>
  <c r="AD764" i="46" s="1"/>
  <c r="Z772" i="46"/>
  <c r="AA772" i="46" s="1"/>
  <c r="AX776" i="46"/>
  <c r="AY776" i="46" s="1"/>
  <c r="Z779" i="46"/>
  <c r="AA779" i="46" s="1"/>
  <c r="AU779" i="46"/>
  <c r="AV779" i="46" s="1"/>
  <c r="BP779" i="46"/>
  <c r="BQ779" i="46" s="1"/>
  <c r="BP772" i="46"/>
  <c r="BQ772" i="46" s="1"/>
  <c r="AF764" i="46"/>
  <c r="AG764" i="46" s="1"/>
  <c r="AI772" i="46"/>
  <c r="AJ772" i="46" s="1"/>
  <c r="BP776" i="46"/>
  <c r="BQ776" i="46" s="1"/>
  <c r="N780" i="46"/>
  <c r="O780" i="46" s="1"/>
  <c r="AF780" i="46"/>
  <c r="AG780" i="46" s="1"/>
  <c r="BA780" i="46"/>
  <c r="BB780" i="46" s="1"/>
  <c r="BV780" i="46"/>
  <c r="BW780" i="46" s="1"/>
  <c r="AI764" i="46"/>
  <c r="AJ764" i="46" s="1"/>
  <c r="AL772" i="46"/>
  <c r="AM772" i="46" s="1"/>
  <c r="AC779" i="46"/>
  <c r="AD779" i="46" s="1"/>
  <c r="AX779" i="46"/>
  <c r="AY779" i="46" s="1"/>
  <c r="BS779" i="46"/>
  <c r="BT779" i="46" s="1"/>
  <c r="AL764" i="46"/>
  <c r="AM764" i="46" s="1"/>
  <c r="AR772" i="46"/>
  <c r="AS772" i="46" s="1"/>
  <c r="Q780" i="46"/>
  <c r="R780" i="46" s="1"/>
  <c r="AI780" i="46"/>
  <c r="AJ780" i="46" s="1"/>
  <c r="BD780" i="46"/>
  <c r="BE780" i="46" s="1"/>
  <c r="BY780" i="46"/>
  <c r="BZ780" i="46" s="1"/>
  <c r="BJ764" i="46"/>
  <c r="BK764" i="46" s="1"/>
  <c r="BV771" i="46"/>
  <c r="BW771" i="46" s="1"/>
  <c r="BD771" i="46"/>
  <c r="BE771" i="46" s="1"/>
  <c r="BY771" i="46"/>
  <c r="BZ771" i="46" s="1"/>
  <c r="BA776" i="46"/>
  <c r="BB776" i="46" s="1"/>
  <c r="AL771" i="46"/>
  <c r="AM771" i="46" s="1"/>
  <c r="Z768" i="46"/>
  <c r="AA768" i="46" s="1"/>
  <c r="AI776" i="46"/>
  <c r="AJ776" i="46" s="1"/>
  <c r="BY776" i="46"/>
  <c r="BZ776" i="46" s="1"/>
  <c r="AC768" i="46"/>
  <c r="AD768" i="46" s="1"/>
  <c r="W771" i="46"/>
  <c r="X771" i="46" s="1"/>
  <c r="BJ771" i="46"/>
  <c r="BK771" i="46" s="1"/>
  <c r="BA775" i="46"/>
  <c r="BB775" i="46" s="1"/>
  <c r="AR764" i="46"/>
  <c r="AS764" i="46" s="1"/>
  <c r="W767" i="46"/>
  <c r="X767" i="46" s="1"/>
  <c r="AU768" i="46"/>
  <c r="AV768" i="46" s="1"/>
  <c r="AC772" i="46"/>
  <c r="AD772" i="46" s="1"/>
  <c r="AX772" i="46"/>
  <c r="AY772" i="46" s="1"/>
  <c r="BS772" i="46"/>
  <c r="BT772" i="46" s="1"/>
  <c r="T776" i="46"/>
  <c r="U776" i="46" s="1"/>
  <c r="AL776" i="46"/>
  <c r="AM776" i="46" s="1"/>
  <c r="BG776" i="46"/>
  <c r="BH776" i="46" s="1"/>
  <c r="BA771" i="46"/>
  <c r="BB771" i="46" s="1"/>
  <c r="AI771" i="46"/>
  <c r="AJ771" i="46" s="1"/>
  <c r="AR759" i="46"/>
  <c r="AS759" i="46" s="1"/>
  <c r="N776" i="46"/>
  <c r="O776" i="46" s="1"/>
  <c r="AF776" i="46"/>
  <c r="AG776" i="46" s="1"/>
  <c r="BJ759" i="46"/>
  <c r="BK759" i="46" s="1"/>
  <c r="BD776" i="46"/>
  <c r="BE776" i="46" s="1"/>
  <c r="BP759" i="46"/>
  <c r="BQ759" i="46" s="1"/>
  <c r="Z767" i="46"/>
  <c r="AA767" i="46" s="1"/>
  <c r="AX768" i="46"/>
  <c r="AY768" i="46" s="1"/>
  <c r="Z771" i="46"/>
  <c r="AA771" i="46" s="1"/>
  <c r="AU771" i="46"/>
  <c r="AV771" i="46" s="1"/>
  <c r="BP771" i="46"/>
  <c r="BQ771" i="46" s="1"/>
  <c r="Q775" i="46"/>
  <c r="R775" i="46" s="1"/>
  <c r="AI775" i="46"/>
  <c r="AJ775" i="46" s="1"/>
  <c r="BD775" i="46"/>
  <c r="BE775" i="46" s="1"/>
  <c r="BY775" i="46"/>
  <c r="BZ775" i="46" s="1"/>
  <c r="N771" i="46"/>
  <c r="O771" i="46" s="1"/>
  <c r="Z759" i="46"/>
  <c r="AA759" i="46" s="1"/>
  <c r="Q771" i="46"/>
  <c r="R771" i="46" s="1"/>
  <c r="BV776" i="46"/>
  <c r="BW776" i="46" s="1"/>
  <c r="AU759" i="46"/>
  <c r="AV759" i="46" s="1"/>
  <c r="BG771" i="46"/>
  <c r="BH771" i="46" s="1"/>
  <c r="Q776" i="46"/>
  <c r="R776" i="46" s="1"/>
  <c r="AR771" i="46"/>
  <c r="AS771" i="46" s="1"/>
  <c r="N775" i="46"/>
  <c r="O775" i="46" s="1"/>
  <c r="AX764" i="46"/>
  <c r="AY764" i="46" s="1"/>
  <c r="AC767" i="46"/>
  <c r="AD767" i="46" s="1"/>
  <c r="BP768" i="46"/>
  <c r="BQ768" i="46" s="1"/>
  <c r="N772" i="46"/>
  <c r="O772" i="46" s="1"/>
  <c r="AF772" i="46"/>
  <c r="AG772" i="46" s="1"/>
  <c r="BA772" i="46"/>
  <c r="BB772" i="46" s="1"/>
  <c r="BV772" i="46"/>
  <c r="BW772" i="46" s="1"/>
  <c r="W776" i="46"/>
  <c r="X776" i="46" s="1"/>
  <c r="AR776" i="46"/>
  <c r="AS776" i="46" s="1"/>
  <c r="BJ776" i="46"/>
  <c r="BK776" i="46" s="1"/>
  <c r="AF771" i="46"/>
  <c r="AG771" i="46" s="1"/>
  <c r="T771" i="46"/>
  <c r="U771" i="46" s="1"/>
  <c r="AF775" i="46"/>
  <c r="AG775" i="46" s="1"/>
  <c r="BV775" i="46"/>
  <c r="BW775" i="46" s="1"/>
  <c r="N764" i="46"/>
  <c r="O764" i="46" s="1"/>
  <c r="AC771" i="46"/>
  <c r="AD771" i="46" s="1"/>
  <c r="AX771" i="46"/>
  <c r="AY771" i="46" s="1"/>
  <c r="BS771" i="46"/>
  <c r="BT771" i="46" s="1"/>
  <c r="T775" i="46"/>
  <c r="U775" i="46" s="1"/>
  <c r="AL775" i="46"/>
  <c r="AM775" i="46" s="1"/>
  <c r="BG775" i="46"/>
  <c r="BH775" i="46" s="1"/>
  <c r="Z755" i="46"/>
  <c r="AA755" i="46" s="1"/>
  <c r="BA763" i="46"/>
  <c r="BB763" i="46" s="1"/>
  <c r="AI763" i="46"/>
  <c r="AJ763" i="46" s="1"/>
  <c r="BA768" i="46"/>
  <c r="BB768" i="46" s="1"/>
  <c r="AC756" i="46"/>
  <c r="AD756" i="46" s="1"/>
  <c r="AC760" i="46"/>
  <c r="AD760" i="46" s="1"/>
  <c r="AU760" i="46"/>
  <c r="AV760" i="46" s="1"/>
  <c r="AR763" i="46"/>
  <c r="AS763" i="46" s="1"/>
  <c r="BJ763" i="46"/>
  <c r="BK763" i="46" s="1"/>
  <c r="N767" i="46"/>
  <c r="O767" i="46" s="1"/>
  <c r="AF767" i="46"/>
  <c r="AG767" i="46" s="1"/>
  <c r="BA767" i="46"/>
  <c r="BB767" i="46" s="1"/>
  <c r="BV767" i="46"/>
  <c r="BW767" i="46" s="1"/>
  <c r="AC752" i="46"/>
  <c r="AD752" i="46" s="1"/>
  <c r="BP756" i="46"/>
  <c r="BQ756" i="46" s="1"/>
  <c r="AX760" i="46"/>
  <c r="AY760" i="46" s="1"/>
  <c r="T768" i="46"/>
  <c r="U768" i="46" s="1"/>
  <c r="AL768" i="46"/>
  <c r="AM768" i="46" s="1"/>
  <c r="BG768" i="46"/>
  <c r="BH768" i="46" s="1"/>
  <c r="N763" i="46"/>
  <c r="O763" i="46" s="1"/>
  <c r="BV763" i="46"/>
  <c r="BW763" i="46" s="1"/>
  <c r="AR755" i="46"/>
  <c r="AS755" i="46" s="1"/>
  <c r="BY763" i="46"/>
  <c r="BZ763" i="46" s="1"/>
  <c r="Z760" i="46"/>
  <c r="AA760" i="46" s="1"/>
  <c r="BG763" i="46"/>
  <c r="BH763" i="46" s="1"/>
  <c r="Q768" i="46"/>
  <c r="R768" i="46" s="1"/>
  <c r="AI768" i="46"/>
  <c r="AJ768" i="46" s="1"/>
  <c r="BD768" i="46"/>
  <c r="BE768" i="46" s="1"/>
  <c r="BY768" i="46"/>
  <c r="BZ768" i="46" s="1"/>
  <c r="AX756" i="46"/>
  <c r="AY756" i="46" s="1"/>
  <c r="W763" i="46"/>
  <c r="X763" i="46" s="1"/>
  <c r="AU752" i="46"/>
  <c r="AV752" i="46" s="1"/>
  <c r="BD760" i="46"/>
  <c r="BE760" i="46" s="1"/>
  <c r="Z763" i="46"/>
  <c r="AA763" i="46" s="1"/>
  <c r="AU763" i="46"/>
  <c r="AV763" i="46" s="1"/>
  <c r="BP763" i="46"/>
  <c r="BQ763" i="46" s="1"/>
  <c r="Q767" i="46"/>
  <c r="R767" i="46" s="1"/>
  <c r="AI767" i="46"/>
  <c r="AJ767" i="46" s="1"/>
  <c r="BD767" i="46"/>
  <c r="BE767" i="46" s="1"/>
  <c r="BY767" i="46"/>
  <c r="BZ767" i="46" s="1"/>
  <c r="AF763" i="46"/>
  <c r="AG763" i="46" s="1"/>
  <c r="BD763" i="46"/>
  <c r="BE763" i="46" s="1"/>
  <c r="Z756" i="46"/>
  <c r="AA756" i="46" s="1"/>
  <c r="AF768" i="46"/>
  <c r="AG768" i="46" s="1"/>
  <c r="BV768" i="46"/>
  <c r="BW768" i="46" s="1"/>
  <c r="AL763" i="46"/>
  <c r="AM763" i="46" s="1"/>
  <c r="AU756" i="46"/>
  <c r="AV756" i="46" s="1"/>
  <c r="AX752" i="46"/>
  <c r="AY752" i="46" s="1"/>
  <c r="BP760" i="46"/>
  <c r="BQ760" i="46" s="1"/>
  <c r="W768" i="46"/>
  <c r="X768" i="46" s="1"/>
  <c r="AR768" i="46"/>
  <c r="AS768" i="46" s="1"/>
  <c r="BJ768" i="46"/>
  <c r="BK768" i="46" s="1"/>
  <c r="Q763" i="46"/>
  <c r="R763" i="46" s="1"/>
  <c r="N768" i="46"/>
  <c r="O768" i="46" s="1"/>
  <c r="T763" i="46"/>
  <c r="U763" i="46" s="1"/>
  <c r="BP752" i="46"/>
  <c r="BQ752" i="46" s="1"/>
  <c r="AC763" i="46"/>
  <c r="AD763" i="46" s="1"/>
  <c r="AX763" i="46"/>
  <c r="AY763" i="46" s="1"/>
  <c r="BS763" i="46"/>
  <c r="BT763" i="46" s="1"/>
  <c r="T767" i="46"/>
  <c r="U767" i="46" s="1"/>
  <c r="AL767" i="46"/>
  <c r="AM767" i="46" s="1"/>
  <c r="BG767" i="46"/>
  <c r="BH767" i="46" s="1"/>
  <c r="W751" i="46"/>
  <c r="X751" i="46" s="1"/>
  <c r="Z751" i="46"/>
  <c r="AA751" i="46" s="1"/>
  <c r="N760" i="46"/>
  <c r="O760" i="46" s="1"/>
  <c r="AF760" i="46"/>
  <c r="AG760" i="46" s="1"/>
  <c r="BA760" i="46"/>
  <c r="BB760" i="46" s="1"/>
  <c r="BV760" i="46"/>
  <c r="BW760" i="46" s="1"/>
  <c r="AC751" i="46"/>
  <c r="AD751" i="46" s="1"/>
  <c r="W755" i="46"/>
  <c r="X755" i="46" s="1"/>
  <c r="AC759" i="46"/>
  <c r="AD759" i="46" s="1"/>
  <c r="AX759" i="46"/>
  <c r="AY759" i="46" s="1"/>
  <c r="BS759" i="46"/>
  <c r="BT759" i="46" s="1"/>
  <c r="Q760" i="46"/>
  <c r="R760" i="46" s="1"/>
  <c r="AI760" i="46"/>
  <c r="AJ760" i="46" s="1"/>
  <c r="AR751" i="46"/>
  <c r="AS751" i="46" s="1"/>
  <c r="N759" i="46"/>
  <c r="O759" i="46" s="1"/>
  <c r="AF759" i="46"/>
  <c r="AG759" i="46" s="1"/>
  <c r="BA759" i="46"/>
  <c r="BB759" i="46" s="1"/>
  <c r="BV759" i="46"/>
  <c r="BW759" i="46" s="1"/>
  <c r="AU751" i="46"/>
  <c r="AV751" i="46" s="1"/>
  <c r="AU755" i="46"/>
  <c r="AV755" i="46" s="1"/>
  <c r="T760" i="46"/>
  <c r="U760" i="46" s="1"/>
  <c r="AL760" i="46"/>
  <c r="AM760" i="46" s="1"/>
  <c r="BG760" i="46"/>
  <c r="BH760" i="46" s="1"/>
  <c r="BA751" i="46"/>
  <c r="BB751" i="46" s="1"/>
  <c r="BJ755" i="46"/>
  <c r="BK755" i="46" s="1"/>
  <c r="Q759" i="46"/>
  <c r="R759" i="46" s="1"/>
  <c r="AI759" i="46"/>
  <c r="AJ759" i="46" s="1"/>
  <c r="BD759" i="46"/>
  <c r="BE759" i="46" s="1"/>
  <c r="BY759" i="46"/>
  <c r="BZ759" i="46" s="1"/>
  <c r="W760" i="46"/>
  <c r="X760" i="46" s="1"/>
  <c r="AR760" i="46"/>
  <c r="AS760" i="46" s="1"/>
  <c r="BJ760" i="46"/>
  <c r="BK760" i="46" s="1"/>
  <c r="AF751" i="46"/>
  <c r="AG751" i="46" s="1"/>
  <c r="BY760" i="46"/>
  <c r="BZ760" i="46" s="1"/>
  <c r="Z752" i="46"/>
  <c r="AA752" i="46" s="1"/>
  <c r="T759" i="46"/>
  <c r="U759" i="46" s="1"/>
  <c r="AL759" i="46"/>
  <c r="AM759" i="46" s="1"/>
  <c r="BG759" i="46"/>
  <c r="BH759" i="46" s="1"/>
  <c r="AU748" i="46"/>
  <c r="AV748" i="46" s="1"/>
  <c r="AX751" i="46"/>
  <c r="AY751" i="46" s="1"/>
  <c r="AC755" i="46"/>
  <c r="AD755" i="46" s="1"/>
  <c r="AX755" i="46"/>
  <c r="AY755" i="46" s="1"/>
  <c r="BS755" i="46"/>
  <c r="BT755" i="46" s="1"/>
  <c r="AC748" i="46"/>
  <c r="AD748" i="46" s="1"/>
  <c r="BA756" i="46"/>
  <c r="BB756" i="46" s="1"/>
  <c r="AX748" i="46"/>
  <c r="AY748" i="46" s="1"/>
  <c r="Q756" i="46"/>
  <c r="R756" i="46" s="1"/>
  <c r="AI756" i="46"/>
  <c r="AJ756" i="46" s="1"/>
  <c r="BD756" i="46"/>
  <c r="BE756" i="46" s="1"/>
  <c r="BY756" i="46"/>
  <c r="BZ756" i="46" s="1"/>
  <c r="BP748" i="46"/>
  <c r="BQ748" i="46" s="1"/>
  <c r="BJ751" i="46"/>
  <c r="BK751" i="46" s="1"/>
  <c r="N755" i="46"/>
  <c r="O755" i="46" s="1"/>
  <c r="AF755" i="46"/>
  <c r="AG755" i="46" s="1"/>
  <c r="BA755" i="46"/>
  <c r="BB755" i="46" s="1"/>
  <c r="BV755" i="46"/>
  <c r="BW755" i="46" s="1"/>
  <c r="Z748" i="46"/>
  <c r="AA748" i="46" s="1"/>
  <c r="BV756" i="46"/>
  <c r="BW756" i="46" s="1"/>
  <c r="BP751" i="46"/>
  <c r="BQ751" i="46" s="1"/>
  <c r="T756" i="46"/>
  <c r="U756" i="46" s="1"/>
  <c r="AL756" i="46"/>
  <c r="AM756" i="46" s="1"/>
  <c r="BG756" i="46"/>
  <c r="BH756" i="46" s="1"/>
  <c r="N756" i="46"/>
  <c r="O756" i="46" s="1"/>
  <c r="BS751" i="46"/>
  <c r="BT751" i="46" s="1"/>
  <c r="Q755" i="46"/>
  <c r="R755" i="46" s="1"/>
  <c r="AI755" i="46"/>
  <c r="AJ755" i="46" s="1"/>
  <c r="BD755" i="46"/>
  <c r="BE755" i="46" s="1"/>
  <c r="BY755" i="46"/>
  <c r="BZ755" i="46" s="1"/>
  <c r="AF756" i="46"/>
  <c r="AG756" i="46" s="1"/>
  <c r="N751" i="46"/>
  <c r="O751" i="46" s="1"/>
  <c r="W756" i="46"/>
  <c r="X756" i="46" s="1"/>
  <c r="AR756" i="46"/>
  <c r="AS756" i="46" s="1"/>
  <c r="BJ756" i="46"/>
  <c r="BK756" i="46" s="1"/>
  <c r="T755" i="46"/>
  <c r="U755" i="46" s="1"/>
  <c r="AL755" i="46"/>
  <c r="AM755" i="46" s="1"/>
  <c r="BG755" i="46"/>
  <c r="BH755" i="46" s="1"/>
  <c r="AC747" i="46"/>
  <c r="AD747" i="46" s="1"/>
  <c r="AR747" i="46"/>
  <c r="AS747" i="46" s="1"/>
  <c r="AU747" i="46"/>
  <c r="AV747" i="46" s="1"/>
  <c r="Q752" i="46"/>
  <c r="R752" i="46" s="1"/>
  <c r="AI752" i="46"/>
  <c r="AJ752" i="46" s="1"/>
  <c r="BD752" i="46"/>
  <c r="BE752" i="46" s="1"/>
  <c r="BY752" i="46"/>
  <c r="BZ752" i="46" s="1"/>
  <c r="Z747" i="46"/>
  <c r="AA747" i="46" s="1"/>
  <c r="BV752" i="46"/>
  <c r="BW752" i="46" s="1"/>
  <c r="BJ747" i="46"/>
  <c r="BK747" i="46" s="1"/>
  <c r="T752" i="46"/>
  <c r="U752" i="46" s="1"/>
  <c r="BG752" i="46"/>
  <c r="BH752" i="46" s="1"/>
  <c r="BP747" i="46"/>
  <c r="BQ747" i="46" s="1"/>
  <c r="Q751" i="46"/>
  <c r="R751" i="46" s="1"/>
  <c r="AI751" i="46"/>
  <c r="AJ751" i="46" s="1"/>
  <c r="BD751" i="46"/>
  <c r="BE751" i="46" s="1"/>
  <c r="BY751" i="46"/>
  <c r="BZ751" i="46" s="1"/>
  <c r="N752" i="46"/>
  <c r="O752" i="46" s="1"/>
  <c r="AF752" i="46"/>
  <c r="AG752" i="46" s="1"/>
  <c r="AL752" i="46"/>
  <c r="AM752" i="46" s="1"/>
  <c r="BS747" i="46"/>
  <c r="BT747" i="46" s="1"/>
  <c r="W752" i="46"/>
  <c r="X752" i="46" s="1"/>
  <c r="AR752" i="46"/>
  <c r="AS752" i="46" s="1"/>
  <c r="BJ752" i="46"/>
  <c r="BK752" i="46" s="1"/>
  <c r="W747" i="46"/>
  <c r="X747" i="46" s="1"/>
  <c r="BA752" i="46"/>
  <c r="BB752" i="46" s="1"/>
  <c r="T751" i="46"/>
  <c r="U751" i="46" s="1"/>
  <c r="AL751" i="46"/>
  <c r="AM751" i="46" s="1"/>
  <c r="BG751" i="46"/>
  <c r="BH751" i="46" s="1"/>
  <c r="AX743" i="46"/>
  <c r="AY743" i="46" s="1"/>
  <c r="N748" i="46"/>
  <c r="O748" i="46" s="1"/>
  <c r="AF748" i="46"/>
  <c r="AG748" i="46" s="1"/>
  <c r="BA748" i="46"/>
  <c r="BB748" i="46" s="1"/>
  <c r="Q748" i="46"/>
  <c r="R748" i="46" s="1"/>
  <c r="AF747" i="46"/>
  <c r="AG747" i="46" s="1"/>
  <c r="BA747" i="46"/>
  <c r="BB747" i="46" s="1"/>
  <c r="BV747" i="46"/>
  <c r="BW747" i="46" s="1"/>
  <c r="Q747" i="46"/>
  <c r="R747" i="46" s="1"/>
  <c r="AI747" i="46"/>
  <c r="AJ747" i="46" s="1"/>
  <c r="BD747" i="46"/>
  <c r="BE747" i="46" s="1"/>
  <c r="BY747" i="46"/>
  <c r="BZ747" i="46" s="1"/>
  <c r="BS743" i="46"/>
  <c r="BT743" i="46" s="1"/>
  <c r="N747" i="46"/>
  <c r="O747" i="46" s="1"/>
  <c r="T748" i="46"/>
  <c r="U748" i="46" s="1"/>
  <c r="AL748" i="46"/>
  <c r="AM748" i="46" s="1"/>
  <c r="BG748" i="46"/>
  <c r="BH748" i="46" s="1"/>
  <c r="W748" i="46"/>
  <c r="X748" i="46" s="1"/>
  <c r="AR748" i="46"/>
  <c r="AS748" i="46" s="1"/>
  <c r="BJ748" i="46"/>
  <c r="BK748" i="46" s="1"/>
  <c r="BV748" i="46"/>
  <c r="BW748" i="46" s="1"/>
  <c r="AI748" i="46"/>
  <c r="AJ748" i="46" s="1"/>
  <c r="BD748" i="46"/>
  <c r="BE748" i="46" s="1"/>
  <c r="BY748" i="46"/>
  <c r="BZ748" i="46" s="1"/>
  <c r="T747" i="46"/>
  <c r="U747" i="46" s="1"/>
  <c r="AL747" i="46"/>
  <c r="AM747" i="46" s="1"/>
  <c r="BG747" i="46"/>
  <c r="BH747" i="46" s="1"/>
  <c r="BJ612" i="46"/>
  <c r="BK612" i="46" s="1"/>
  <c r="Z743" i="46"/>
  <c r="AA743" i="46" s="1"/>
  <c r="AU743" i="46"/>
  <c r="AV743" i="46" s="1"/>
  <c r="BP743" i="46"/>
  <c r="BQ743" i="46" s="1"/>
  <c r="AF743" i="46"/>
  <c r="AG743" i="46" s="1"/>
  <c r="Q743" i="46"/>
  <c r="R743" i="46" s="1"/>
  <c r="AI743" i="46"/>
  <c r="AJ743" i="46" s="1"/>
  <c r="BD743" i="46"/>
  <c r="BE743" i="46" s="1"/>
  <c r="BY743" i="46"/>
  <c r="BZ743" i="46" s="1"/>
  <c r="T743" i="46"/>
  <c r="U743" i="46" s="1"/>
  <c r="AL743" i="46"/>
  <c r="AM743" i="46" s="1"/>
  <c r="BG743" i="46"/>
  <c r="BH743" i="46" s="1"/>
  <c r="BA743" i="46"/>
  <c r="BB743" i="46" s="1"/>
  <c r="N743" i="46"/>
  <c r="O743" i="46" s="1"/>
  <c r="BV743" i="46"/>
  <c r="BW743" i="46" s="1"/>
  <c r="W743" i="46"/>
  <c r="X743" i="46" s="1"/>
  <c r="AR743" i="46"/>
  <c r="AS743" i="46" s="1"/>
  <c r="BJ743" i="46"/>
  <c r="BK743" i="46" s="1"/>
  <c r="AU611" i="46"/>
  <c r="AV611" i="46" s="1"/>
  <c r="AX611" i="46"/>
  <c r="AY611" i="46" s="1"/>
  <c r="BP611" i="46"/>
  <c r="BQ611" i="46" s="1"/>
  <c r="AR611" i="46"/>
  <c r="AS611" i="46" s="1"/>
  <c r="AR612" i="46"/>
  <c r="AS612" i="46" s="1"/>
  <c r="T611" i="46"/>
  <c r="U611" i="46" s="1"/>
  <c r="BD611" i="46"/>
  <c r="BE611" i="46" s="1"/>
  <c r="AR740" i="46"/>
  <c r="AS740" i="46" s="1"/>
  <c r="Q613" i="46"/>
  <c r="R613" i="46" s="1"/>
  <c r="BG611" i="46"/>
  <c r="BH611" i="46" s="1"/>
  <c r="AC613" i="46"/>
  <c r="AD613" i="46" s="1"/>
  <c r="Q611" i="46"/>
  <c r="R611" i="46" s="1"/>
  <c r="BJ611" i="46"/>
  <c r="BK611" i="46" s="1"/>
  <c r="AI613" i="46"/>
  <c r="AJ613" i="46" s="1"/>
  <c r="Z613" i="46"/>
  <c r="AA613" i="46" s="1"/>
  <c r="BJ733" i="46"/>
  <c r="BK733" i="46" s="1"/>
  <c r="W611" i="46"/>
  <c r="X611" i="46" s="1"/>
  <c r="BS611" i="46"/>
  <c r="BT611" i="46" s="1"/>
  <c r="AX613" i="46"/>
  <c r="AY613" i="46" s="1"/>
  <c r="BJ740" i="46"/>
  <c r="BK740" i="46" s="1"/>
  <c r="AU613" i="46"/>
  <c r="AV613" i="46" s="1"/>
  <c r="BP733" i="46"/>
  <c r="BQ733" i="46" s="1"/>
  <c r="BD613" i="46"/>
  <c r="BE613" i="46" s="1"/>
  <c r="Z611" i="46"/>
  <c r="AA611" i="46" s="1"/>
  <c r="BS733" i="46"/>
  <c r="BT733" i="46" s="1"/>
  <c r="AC611" i="46"/>
  <c r="AD611" i="46" s="1"/>
  <c r="BP613" i="46"/>
  <c r="BQ613" i="46" s="1"/>
  <c r="BY611" i="46"/>
  <c r="BZ611" i="46" s="1"/>
  <c r="AI611" i="46"/>
  <c r="AJ611" i="46" s="1"/>
  <c r="BS613" i="46"/>
  <c r="BT613" i="46" s="1"/>
  <c r="T738" i="46"/>
  <c r="U738" i="46" s="1"/>
  <c r="BD732" i="46"/>
  <c r="BE732" i="46" s="1"/>
  <c r="Z744" i="46"/>
  <c r="AA744" i="46" s="1"/>
  <c r="Z612" i="46"/>
  <c r="AA612" i="46" s="1"/>
  <c r="AU612" i="46"/>
  <c r="AV612" i="46" s="1"/>
  <c r="BP612" i="46"/>
  <c r="BQ612" i="46" s="1"/>
  <c r="AI738" i="46"/>
  <c r="AJ738" i="46" s="1"/>
  <c r="AC744" i="46"/>
  <c r="AD744" i="46" s="1"/>
  <c r="N613" i="46"/>
  <c r="O613" i="46" s="1"/>
  <c r="AF613" i="46"/>
  <c r="AG613" i="46" s="1"/>
  <c r="BA613" i="46"/>
  <c r="BB613" i="46" s="1"/>
  <c r="BV613" i="46"/>
  <c r="BW613" i="46" s="1"/>
  <c r="Z738" i="46"/>
  <c r="AA738" i="46" s="1"/>
  <c r="AX733" i="46"/>
  <c r="AY733" i="46" s="1"/>
  <c r="AL738" i="46"/>
  <c r="AM738" i="46" s="1"/>
  <c r="AU744" i="46"/>
  <c r="AV744" i="46" s="1"/>
  <c r="AC612" i="46"/>
  <c r="AD612" i="46" s="1"/>
  <c r="AX612" i="46"/>
  <c r="AY612" i="46" s="1"/>
  <c r="BS612" i="46"/>
  <c r="BT612" i="46" s="1"/>
  <c r="Q738" i="46"/>
  <c r="R738" i="46" s="1"/>
  <c r="BG738" i="46"/>
  <c r="BH738" i="46" s="1"/>
  <c r="N612" i="46"/>
  <c r="O612" i="46" s="1"/>
  <c r="BV612" i="46"/>
  <c r="BW612" i="46" s="1"/>
  <c r="BS744" i="46"/>
  <c r="BT744" i="46" s="1"/>
  <c r="T613" i="46"/>
  <c r="U613" i="46" s="1"/>
  <c r="AL613" i="46"/>
  <c r="AM613" i="46" s="1"/>
  <c r="BG613" i="46"/>
  <c r="BH613" i="46" s="1"/>
  <c r="Q612" i="46"/>
  <c r="R612" i="46" s="1"/>
  <c r="AI612" i="46"/>
  <c r="AJ612" i="46" s="1"/>
  <c r="BD612" i="46"/>
  <c r="BE612" i="46" s="1"/>
  <c r="BY612" i="46"/>
  <c r="BZ612" i="46" s="1"/>
  <c r="BD738" i="46"/>
  <c r="BE738" i="46" s="1"/>
  <c r="BA612" i="46"/>
  <c r="BB612" i="46" s="1"/>
  <c r="BS706" i="46"/>
  <c r="BT706" i="46" s="1"/>
  <c r="AX734" i="46"/>
  <c r="AY734" i="46" s="1"/>
  <c r="W740" i="46"/>
  <c r="X740" i="46" s="1"/>
  <c r="N611" i="46"/>
  <c r="O611" i="46" s="1"/>
  <c r="AF611" i="46"/>
  <c r="AG611" i="46" s="1"/>
  <c r="BA611" i="46"/>
  <c r="BB611" i="46" s="1"/>
  <c r="BV611" i="46"/>
  <c r="BW611" i="46" s="1"/>
  <c r="W613" i="46"/>
  <c r="X613" i="46" s="1"/>
  <c r="AR613" i="46"/>
  <c r="AS613" i="46" s="1"/>
  <c r="BJ613" i="46"/>
  <c r="BK613" i="46" s="1"/>
  <c r="AC717" i="46"/>
  <c r="AD717" i="46" s="1"/>
  <c r="AX744" i="46"/>
  <c r="AY744" i="46" s="1"/>
  <c r="AF612" i="46"/>
  <c r="AG612" i="46" s="1"/>
  <c r="BS734" i="46"/>
  <c r="BT734" i="46" s="1"/>
  <c r="T612" i="46"/>
  <c r="U612" i="46" s="1"/>
  <c r="AL612" i="46"/>
  <c r="AM612" i="46" s="1"/>
  <c r="BG612" i="46"/>
  <c r="BH612" i="46" s="1"/>
  <c r="W732" i="46"/>
  <c r="X732" i="46" s="1"/>
  <c r="BS732" i="46"/>
  <c r="BT732" i="46" s="1"/>
  <c r="W738" i="46"/>
  <c r="X738" i="46" s="1"/>
  <c r="AR738" i="46"/>
  <c r="AS738" i="46" s="1"/>
  <c r="BJ738" i="46"/>
  <c r="BK738" i="46" s="1"/>
  <c r="N744" i="46"/>
  <c r="O744" i="46" s="1"/>
  <c r="AF744" i="46"/>
  <c r="AG744" i="46" s="1"/>
  <c r="BA744" i="46"/>
  <c r="BB744" i="46" s="1"/>
  <c r="BV744" i="46"/>
  <c r="BW744" i="46" s="1"/>
  <c r="T732" i="46"/>
  <c r="U732" i="46" s="1"/>
  <c r="BP732" i="46"/>
  <c r="BQ732" i="46" s="1"/>
  <c r="AU740" i="46"/>
  <c r="AV740" i="46" s="1"/>
  <c r="BP740" i="46"/>
  <c r="BQ740" i="46" s="1"/>
  <c r="Z732" i="46"/>
  <c r="AA732" i="46" s="1"/>
  <c r="BY732" i="46"/>
  <c r="BZ732" i="46" s="1"/>
  <c r="AU734" i="46"/>
  <c r="AV734" i="46" s="1"/>
  <c r="AC740" i="46"/>
  <c r="AD740" i="46" s="1"/>
  <c r="AX740" i="46"/>
  <c r="AY740" i="46" s="1"/>
  <c r="BS740" i="46"/>
  <c r="BT740" i="46" s="1"/>
  <c r="BJ732" i="46"/>
  <c r="BK732" i="46" s="1"/>
  <c r="AC732" i="46"/>
  <c r="AD732" i="46" s="1"/>
  <c r="AU738" i="46"/>
  <c r="AV738" i="46" s="1"/>
  <c r="BP738" i="46"/>
  <c r="BQ738" i="46" s="1"/>
  <c r="Q744" i="46"/>
  <c r="R744" i="46" s="1"/>
  <c r="AI744" i="46"/>
  <c r="AJ744" i="46" s="1"/>
  <c r="BD744" i="46"/>
  <c r="BE744" i="46" s="1"/>
  <c r="BY744" i="46"/>
  <c r="BZ744" i="46" s="1"/>
  <c r="AI732" i="46"/>
  <c r="AJ732" i="46" s="1"/>
  <c r="W733" i="46"/>
  <c r="X733" i="46" s="1"/>
  <c r="N740" i="46"/>
  <c r="O740" i="46" s="1"/>
  <c r="AF740" i="46"/>
  <c r="AG740" i="46" s="1"/>
  <c r="BA740" i="46"/>
  <c r="BB740" i="46" s="1"/>
  <c r="BV740" i="46"/>
  <c r="BW740" i="46" s="1"/>
  <c r="BG732" i="46"/>
  <c r="BH732" i="46" s="1"/>
  <c r="AL732" i="46"/>
  <c r="AM732" i="46" s="1"/>
  <c r="Z733" i="46"/>
  <c r="AA733" i="46" s="1"/>
  <c r="AC738" i="46"/>
  <c r="AD738" i="46" s="1"/>
  <c r="AX738" i="46"/>
  <c r="AY738" i="46" s="1"/>
  <c r="BS738" i="46"/>
  <c r="BT738" i="46" s="1"/>
  <c r="T744" i="46"/>
  <c r="U744" i="46" s="1"/>
  <c r="AL744" i="46"/>
  <c r="AM744" i="46" s="1"/>
  <c r="BG744" i="46"/>
  <c r="BH744" i="46" s="1"/>
  <c r="Q732" i="46"/>
  <c r="R732" i="46" s="1"/>
  <c r="AR732" i="46"/>
  <c r="AS732" i="46" s="1"/>
  <c r="AC733" i="46"/>
  <c r="AD733" i="46" s="1"/>
  <c r="Q740" i="46"/>
  <c r="R740" i="46" s="1"/>
  <c r="AI740" i="46"/>
  <c r="AJ740" i="46" s="1"/>
  <c r="BD740" i="46"/>
  <c r="BE740" i="46" s="1"/>
  <c r="BY740" i="46"/>
  <c r="BZ740" i="46" s="1"/>
  <c r="AU732" i="46"/>
  <c r="AV732" i="46" s="1"/>
  <c r="AR733" i="46"/>
  <c r="AS733" i="46" s="1"/>
  <c r="N738" i="46"/>
  <c r="O738" i="46" s="1"/>
  <c r="AF738" i="46"/>
  <c r="AG738" i="46" s="1"/>
  <c r="BA738" i="46"/>
  <c r="BB738" i="46" s="1"/>
  <c r="BV738" i="46"/>
  <c r="BW738" i="46" s="1"/>
  <c r="W744" i="46"/>
  <c r="X744" i="46" s="1"/>
  <c r="AR744" i="46"/>
  <c r="AS744" i="46" s="1"/>
  <c r="BJ744" i="46"/>
  <c r="BK744" i="46" s="1"/>
  <c r="T740" i="46"/>
  <c r="U740" i="46" s="1"/>
  <c r="AL740" i="46"/>
  <c r="AM740" i="46" s="1"/>
  <c r="BG740" i="46"/>
  <c r="BH740" i="46" s="1"/>
  <c r="BD710" i="46"/>
  <c r="BE710" i="46" s="1"/>
  <c r="AL710" i="46"/>
  <c r="AM710" i="46" s="1"/>
  <c r="W710" i="46"/>
  <c r="X710" i="46" s="1"/>
  <c r="AU710" i="46"/>
  <c r="AV710" i="46" s="1"/>
  <c r="AR710" i="46"/>
  <c r="AS710" i="46" s="1"/>
  <c r="AI710" i="46"/>
  <c r="AJ710" i="46" s="1"/>
  <c r="Z710" i="46"/>
  <c r="AA710" i="46" s="1"/>
  <c r="Q710" i="46"/>
  <c r="R710" i="46" s="1"/>
  <c r="T710" i="46"/>
  <c r="U710" i="46" s="1"/>
  <c r="BG710" i="46"/>
  <c r="BH710" i="46" s="1"/>
  <c r="BJ710" i="46"/>
  <c r="BK710" i="46" s="1"/>
  <c r="BJ701" i="46"/>
  <c r="BK701" i="46" s="1"/>
  <c r="BP710" i="46"/>
  <c r="BQ710" i="46" s="1"/>
  <c r="BP701" i="46"/>
  <c r="BQ701" i="46" s="1"/>
  <c r="BY710" i="46"/>
  <c r="BZ710" i="46" s="1"/>
  <c r="T734" i="46"/>
  <c r="U734" i="46" s="1"/>
  <c r="BY734" i="46"/>
  <c r="BZ734" i="46" s="1"/>
  <c r="AF734" i="46"/>
  <c r="AG734" i="46" s="1"/>
  <c r="BJ734" i="46"/>
  <c r="BK734" i="46" s="1"/>
  <c r="AR734" i="46"/>
  <c r="AS734" i="46" s="1"/>
  <c r="W734" i="46"/>
  <c r="X734" i="46" s="1"/>
  <c r="BG734" i="46"/>
  <c r="BH734" i="46" s="1"/>
  <c r="AL734" i="46"/>
  <c r="AM734" i="46" s="1"/>
  <c r="BD734" i="46"/>
  <c r="BE734" i="46" s="1"/>
  <c r="AI734" i="46"/>
  <c r="AJ734" i="46" s="1"/>
  <c r="Q734" i="46"/>
  <c r="R734" i="46" s="1"/>
  <c r="BV734" i="46"/>
  <c r="BW734" i="46" s="1"/>
  <c r="BA734" i="46"/>
  <c r="BB734" i="46" s="1"/>
  <c r="N734" i="46"/>
  <c r="O734" i="46" s="1"/>
  <c r="BG713" i="46"/>
  <c r="BH713" i="46" s="1"/>
  <c r="AR713" i="46"/>
  <c r="AS713" i="46" s="1"/>
  <c r="Z713" i="46"/>
  <c r="AA713" i="46" s="1"/>
  <c r="AU713" i="46"/>
  <c r="AV713" i="46" s="1"/>
  <c r="AL713" i="46"/>
  <c r="AM713" i="46" s="1"/>
  <c r="W713" i="46"/>
  <c r="X713" i="46" s="1"/>
  <c r="T713" i="46"/>
  <c r="U713" i="46" s="1"/>
  <c r="Z734" i="46"/>
  <c r="AA734" i="46" s="1"/>
  <c r="AU705" i="46"/>
  <c r="AV705" i="46" s="1"/>
  <c r="BJ705" i="46"/>
  <c r="BK705" i="46" s="1"/>
  <c r="BG705" i="46"/>
  <c r="BH705" i="46" s="1"/>
  <c r="BD705" i="46"/>
  <c r="BE705" i="46" s="1"/>
  <c r="BJ713" i="46"/>
  <c r="BK713" i="46" s="1"/>
  <c r="BP713" i="46"/>
  <c r="BQ713" i="46" s="1"/>
  <c r="AC734" i="46"/>
  <c r="AD734" i="46" s="1"/>
  <c r="AF733" i="46"/>
  <c r="AG733" i="46" s="1"/>
  <c r="BV733" i="46"/>
  <c r="BW733" i="46" s="1"/>
  <c r="Z706" i="46"/>
  <c r="AA706" i="46" s="1"/>
  <c r="Q733" i="46"/>
  <c r="R733" i="46" s="1"/>
  <c r="AI733" i="46"/>
  <c r="AJ733" i="46" s="1"/>
  <c r="BD733" i="46"/>
  <c r="BE733" i="46" s="1"/>
  <c r="BY733" i="46"/>
  <c r="BZ733" i="46" s="1"/>
  <c r="BJ706" i="46"/>
  <c r="BK706" i="46" s="1"/>
  <c r="N732" i="46"/>
  <c r="O732" i="46" s="1"/>
  <c r="AF732" i="46"/>
  <c r="AG732" i="46" s="1"/>
  <c r="BA732" i="46"/>
  <c r="BB732" i="46" s="1"/>
  <c r="BV732" i="46"/>
  <c r="BW732" i="46" s="1"/>
  <c r="N733" i="46"/>
  <c r="O733" i="46" s="1"/>
  <c r="BA733" i="46"/>
  <c r="BB733" i="46" s="1"/>
  <c r="BP706" i="46"/>
  <c r="BQ706" i="46" s="1"/>
  <c r="T733" i="46"/>
  <c r="U733" i="46" s="1"/>
  <c r="AL733" i="46"/>
  <c r="AM733" i="46" s="1"/>
  <c r="BG733" i="46"/>
  <c r="BH733" i="46" s="1"/>
  <c r="AR700" i="46"/>
  <c r="AS700" i="46" s="1"/>
  <c r="AU700" i="46"/>
  <c r="AV700" i="46" s="1"/>
  <c r="T705" i="46"/>
  <c r="U705" i="46" s="1"/>
  <c r="AC707" i="46"/>
  <c r="AD707" i="46" s="1"/>
  <c r="AF717" i="46"/>
  <c r="AG717" i="46" s="1"/>
  <c r="AX700" i="46"/>
  <c r="AY700" i="46" s="1"/>
  <c r="W705" i="46"/>
  <c r="X705" i="46" s="1"/>
  <c r="W706" i="46"/>
  <c r="X706" i="46" s="1"/>
  <c r="AU707" i="46"/>
  <c r="AV707" i="46" s="1"/>
  <c r="AC713" i="46"/>
  <c r="AD713" i="46" s="1"/>
  <c r="AX713" i="46"/>
  <c r="AY713" i="46" s="1"/>
  <c r="BS713" i="46"/>
  <c r="BT713" i="46" s="1"/>
  <c r="Q705" i="46"/>
  <c r="R705" i="46" s="1"/>
  <c r="BD700" i="46"/>
  <c r="BE700" i="46" s="1"/>
  <c r="Z705" i="46"/>
  <c r="AA705" i="46" s="1"/>
  <c r="AI705" i="46"/>
  <c r="AJ705" i="46" s="1"/>
  <c r="AL705" i="46"/>
  <c r="AM705" i="46" s="1"/>
  <c r="AR706" i="46"/>
  <c r="AS706" i="46" s="1"/>
  <c r="BS707" i="46"/>
  <c r="BT707" i="46" s="1"/>
  <c r="AC710" i="46"/>
  <c r="AD710" i="46" s="1"/>
  <c r="AX710" i="46"/>
  <c r="AY710" i="46" s="1"/>
  <c r="BS710" i="46"/>
  <c r="BT710" i="46" s="1"/>
  <c r="BP705" i="46"/>
  <c r="BQ705" i="46" s="1"/>
  <c r="BY705" i="46"/>
  <c r="BZ705" i="46" s="1"/>
  <c r="AX707" i="46"/>
  <c r="AY707" i="46" s="1"/>
  <c r="AI717" i="46"/>
  <c r="AJ717" i="46" s="1"/>
  <c r="BJ700" i="46"/>
  <c r="BK700" i="46" s="1"/>
  <c r="BP707" i="46"/>
  <c r="BQ707" i="46" s="1"/>
  <c r="N713" i="46"/>
  <c r="O713" i="46" s="1"/>
  <c r="AF713" i="46"/>
  <c r="AG713" i="46" s="1"/>
  <c r="BA713" i="46"/>
  <c r="BB713" i="46" s="1"/>
  <c r="BV713" i="46"/>
  <c r="BW713" i="46" s="1"/>
  <c r="W701" i="46"/>
  <c r="X701" i="46" s="1"/>
  <c r="AR705" i="46"/>
  <c r="AS705" i="46" s="1"/>
  <c r="AU706" i="46"/>
  <c r="AV706" i="46" s="1"/>
  <c r="Q713" i="46"/>
  <c r="R713" i="46" s="1"/>
  <c r="AI713" i="46"/>
  <c r="AJ713" i="46" s="1"/>
  <c r="BD713" i="46"/>
  <c r="BE713" i="46" s="1"/>
  <c r="BY713" i="46"/>
  <c r="BZ713" i="46" s="1"/>
  <c r="AC706" i="46"/>
  <c r="AD706" i="46" s="1"/>
  <c r="AU701" i="46"/>
  <c r="AV701" i="46" s="1"/>
  <c r="N710" i="46"/>
  <c r="O710" i="46" s="1"/>
  <c r="AF710" i="46"/>
  <c r="AG710" i="46" s="1"/>
  <c r="BA710" i="46"/>
  <c r="BB710" i="46" s="1"/>
  <c r="BV710" i="46"/>
  <c r="BW710" i="46" s="1"/>
  <c r="N707" i="46"/>
  <c r="O707" i="46" s="1"/>
  <c r="BA707" i="46"/>
  <c r="BB707" i="46" s="1"/>
  <c r="AC702" i="46"/>
  <c r="AD702" i="46" s="1"/>
  <c r="Q700" i="46"/>
  <c r="R700" i="46" s="1"/>
  <c r="BS700" i="46"/>
  <c r="BT700" i="46" s="1"/>
  <c r="AI707" i="46"/>
  <c r="AJ707" i="46" s="1"/>
  <c r="T700" i="46"/>
  <c r="U700" i="46" s="1"/>
  <c r="AX702" i="46"/>
  <c r="AY702" i="46" s="1"/>
  <c r="N706" i="46"/>
  <c r="O706" i="46" s="1"/>
  <c r="BA706" i="46"/>
  <c r="BB706" i="46" s="1"/>
  <c r="BV706" i="46"/>
  <c r="BW706" i="46" s="1"/>
  <c r="W700" i="46"/>
  <c r="X700" i="46" s="1"/>
  <c r="BS702" i="46"/>
  <c r="BT702" i="46" s="1"/>
  <c r="AC705" i="46"/>
  <c r="AD705" i="46" s="1"/>
  <c r="AX705" i="46"/>
  <c r="AY705" i="46" s="1"/>
  <c r="BS705" i="46"/>
  <c r="BT705" i="46" s="1"/>
  <c r="T707" i="46"/>
  <c r="U707" i="46" s="1"/>
  <c r="AL707" i="46"/>
  <c r="AM707" i="46" s="1"/>
  <c r="BG707" i="46"/>
  <c r="BH707" i="46" s="1"/>
  <c r="AF707" i="46"/>
  <c r="AG707" i="46" s="1"/>
  <c r="BV707" i="46"/>
  <c r="BW707" i="46" s="1"/>
  <c r="Q707" i="46"/>
  <c r="R707" i="46" s="1"/>
  <c r="BY707" i="46"/>
  <c r="BZ707" i="46" s="1"/>
  <c r="Z700" i="46"/>
  <c r="AA700" i="46" s="1"/>
  <c r="Q706" i="46"/>
  <c r="R706" i="46" s="1"/>
  <c r="AI706" i="46"/>
  <c r="AJ706" i="46" s="1"/>
  <c r="BD706" i="46"/>
  <c r="BE706" i="46" s="1"/>
  <c r="BY706" i="46"/>
  <c r="BZ706" i="46" s="1"/>
  <c r="BY700" i="46"/>
  <c r="BZ700" i="46" s="1"/>
  <c r="AF706" i="46"/>
  <c r="AG706" i="46" s="1"/>
  <c r="AI700" i="46"/>
  <c r="AJ700" i="46" s="1"/>
  <c r="Z701" i="46"/>
  <c r="AA701" i="46" s="1"/>
  <c r="N705" i="46"/>
  <c r="O705" i="46" s="1"/>
  <c r="AF705" i="46"/>
  <c r="AG705" i="46" s="1"/>
  <c r="BA705" i="46"/>
  <c r="BB705" i="46" s="1"/>
  <c r="BV705" i="46"/>
  <c r="BW705" i="46" s="1"/>
  <c r="W707" i="46"/>
  <c r="X707" i="46" s="1"/>
  <c r="AR707" i="46"/>
  <c r="AS707" i="46" s="1"/>
  <c r="BJ707" i="46"/>
  <c r="BK707" i="46" s="1"/>
  <c r="Z702" i="46"/>
  <c r="AA702" i="46" s="1"/>
  <c r="BP700" i="46"/>
  <c r="BQ700" i="46" s="1"/>
  <c r="AU702" i="46"/>
  <c r="AV702" i="46" s="1"/>
  <c r="BD707" i="46"/>
  <c r="BE707" i="46" s="1"/>
  <c r="AL700" i="46"/>
  <c r="AM700" i="46" s="1"/>
  <c r="T706" i="46"/>
  <c r="U706" i="46" s="1"/>
  <c r="AL706" i="46"/>
  <c r="AM706" i="46" s="1"/>
  <c r="BG706" i="46"/>
  <c r="BH706" i="46" s="1"/>
  <c r="BG700" i="46"/>
  <c r="BH700" i="46" s="1"/>
  <c r="N702" i="46"/>
  <c r="O702" i="46" s="1"/>
  <c r="AF702" i="46"/>
  <c r="AG702" i="46" s="1"/>
  <c r="BA702" i="46"/>
  <c r="BB702" i="46" s="1"/>
  <c r="BV702" i="46"/>
  <c r="BW702" i="46" s="1"/>
  <c r="AC701" i="46"/>
  <c r="AD701" i="46" s="1"/>
  <c r="AX701" i="46"/>
  <c r="AY701" i="46" s="1"/>
  <c r="BS701" i="46"/>
  <c r="BT701" i="46" s="1"/>
  <c r="Q702" i="46"/>
  <c r="R702" i="46" s="1"/>
  <c r="AI702" i="46"/>
  <c r="AJ702" i="46" s="1"/>
  <c r="BD702" i="46"/>
  <c r="BE702" i="46" s="1"/>
  <c r="BY702" i="46"/>
  <c r="BZ702" i="46" s="1"/>
  <c r="AF701" i="46"/>
  <c r="AG701" i="46" s="1"/>
  <c r="BV701" i="46"/>
  <c r="BW701" i="46" s="1"/>
  <c r="BG702" i="46"/>
  <c r="BH702" i="46" s="1"/>
  <c r="Q701" i="46"/>
  <c r="R701" i="46" s="1"/>
  <c r="AI701" i="46"/>
  <c r="AJ701" i="46" s="1"/>
  <c r="BD701" i="46"/>
  <c r="BE701" i="46" s="1"/>
  <c r="BY701" i="46"/>
  <c r="BZ701" i="46" s="1"/>
  <c r="BA701" i="46"/>
  <c r="BB701" i="46" s="1"/>
  <c r="N700" i="46"/>
  <c r="O700" i="46" s="1"/>
  <c r="AF700" i="46"/>
  <c r="AG700" i="46" s="1"/>
  <c r="BA700" i="46"/>
  <c r="BB700" i="46" s="1"/>
  <c r="BV700" i="46"/>
  <c r="BW700" i="46" s="1"/>
  <c r="W702" i="46"/>
  <c r="X702" i="46" s="1"/>
  <c r="AR702" i="46"/>
  <c r="AS702" i="46" s="1"/>
  <c r="BJ702" i="46"/>
  <c r="BK702" i="46" s="1"/>
  <c r="N701" i="46"/>
  <c r="O701" i="46" s="1"/>
  <c r="T702" i="46"/>
  <c r="U702" i="46" s="1"/>
  <c r="AL702" i="46"/>
  <c r="AM702" i="46" s="1"/>
  <c r="T701" i="46"/>
  <c r="U701" i="46" s="1"/>
  <c r="AL701" i="46"/>
  <c r="AM701" i="46" s="1"/>
  <c r="BG701" i="46"/>
  <c r="BH701" i="46" s="1"/>
  <c r="AL605" i="46"/>
  <c r="AM605" i="46" s="1"/>
  <c r="AR605" i="46"/>
  <c r="AS605" i="46" s="1"/>
  <c r="AU605" i="46"/>
  <c r="AV605" i="46" s="1"/>
  <c r="AI605" i="46"/>
  <c r="AJ605" i="46" s="1"/>
  <c r="W606" i="46"/>
  <c r="X606" i="46" s="1"/>
  <c r="Z606" i="46"/>
  <c r="AA606" i="46" s="1"/>
  <c r="AR606" i="46"/>
  <c r="AS606" i="46" s="1"/>
  <c r="AU606" i="46"/>
  <c r="AV606" i="46" s="1"/>
  <c r="BJ606" i="46"/>
  <c r="BK606" i="46" s="1"/>
  <c r="W605" i="46"/>
  <c r="X605" i="46" s="1"/>
  <c r="Z605" i="46"/>
  <c r="AA605" i="46" s="1"/>
  <c r="BD605" i="46"/>
  <c r="BE605" i="46" s="1"/>
  <c r="BG605" i="46"/>
  <c r="BH605" i="46" s="1"/>
  <c r="Z607" i="46"/>
  <c r="AA607" i="46" s="1"/>
  <c r="BJ605" i="46"/>
  <c r="BK605" i="46" s="1"/>
  <c r="AC607" i="46"/>
  <c r="AD607" i="46" s="1"/>
  <c r="BP605" i="46"/>
  <c r="BQ605" i="46" s="1"/>
  <c r="AU607" i="46"/>
  <c r="AV607" i="46" s="1"/>
  <c r="Q605" i="46"/>
  <c r="R605" i="46" s="1"/>
  <c r="BY605" i="46"/>
  <c r="BZ605" i="46" s="1"/>
  <c r="AX607" i="46"/>
  <c r="AY607" i="46" s="1"/>
  <c r="BP607" i="46"/>
  <c r="BQ607" i="46" s="1"/>
  <c r="AR599" i="46"/>
  <c r="AS599" i="46" s="1"/>
  <c r="BJ599" i="46"/>
  <c r="BK599" i="46" s="1"/>
  <c r="N607" i="46"/>
  <c r="O607" i="46" s="1"/>
  <c r="AF607" i="46"/>
  <c r="AG607" i="46" s="1"/>
  <c r="BA607" i="46"/>
  <c r="BB607" i="46" s="1"/>
  <c r="BV607" i="46"/>
  <c r="BW607" i="46" s="1"/>
  <c r="BY594" i="46"/>
  <c r="BZ594" i="46" s="1"/>
  <c r="BP599" i="46"/>
  <c r="BQ599" i="46" s="1"/>
  <c r="AC606" i="46"/>
  <c r="AD606" i="46" s="1"/>
  <c r="AX606" i="46"/>
  <c r="AY606" i="46" s="1"/>
  <c r="BS606" i="46"/>
  <c r="BT606" i="46" s="1"/>
  <c r="BS599" i="46"/>
  <c r="BT599" i="46" s="1"/>
  <c r="N606" i="46"/>
  <c r="O606" i="46" s="1"/>
  <c r="AF606" i="46"/>
  <c r="AG606" i="46" s="1"/>
  <c r="BA606" i="46"/>
  <c r="BB606" i="46" s="1"/>
  <c r="BV606" i="46"/>
  <c r="BW606" i="46" s="1"/>
  <c r="AX599" i="46"/>
  <c r="AY599" i="46" s="1"/>
  <c r="BD607" i="46"/>
  <c r="BE607" i="46" s="1"/>
  <c r="AU598" i="46"/>
  <c r="AV598" i="46" s="1"/>
  <c r="BS602" i="46"/>
  <c r="BT602" i="46" s="1"/>
  <c r="AC605" i="46"/>
  <c r="AD605" i="46" s="1"/>
  <c r="AX605" i="46"/>
  <c r="AY605" i="46" s="1"/>
  <c r="BS605" i="46"/>
  <c r="BT605" i="46" s="1"/>
  <c r="T607" i="46"/>
  <c r="U607" i="46" s="1"/>
  <c r="AL607" i="46"/>
  <c r="AM607" i="46" s="1"/>
  <c r="BG607" i="46"/>
  <c r="BH607" i="46" s="1"/>
  <c r="AU599" i="46"/>
  <c r="AV599" i="46" s="1"/>
  <c r="Q607" i="46"/>
  <c r="R607" i="46" s="1"/>
  <c r="AX598" i="46"/>
  <c r="AY598" i="46" s="1"/>
  <c r="Q606" i="46"/>
  <c r="R606" i="46" s="1"/>
  <c r="AI606" i="46"/>
  <c r="AJ606" i="46" s="1"/>
  <c r="BD606" i="46"/>
  <c r="BE606" i="46" s="1"/>
  <c r="BY606" i="46"/>
  <c r="BZ606" i="46" s="1"/>
  <c r="BY607" i="46"/>
  <c r="BZ607" i="46" s="1"/>
  <c r="BD598" i="46"/>
  <c r="BE598" i="46" s="1"/>
  <c r="N605" i="46"/>
  <c r="O605" i="46" s="1"/>
  <c r="AF605" i="46"/>
  <c r="AG605" i="46" s="1"/>
  <c r="BA605" i="46"/>
  <c r="BB605" i="46" s="1"/>
  <c r="BV605" i="46"/>
  <c r="BW605" i="46" s="1"/>
  <c r="W607" i="46"/>
  <c r="X607" i="46" s="1"/>
  <c r="AR607" i="46"/>
  <c r="AS607" i="46" s="1"/>
  <c r="BJ607" i="46"/>
  <c r="BK607" i="46" s="1"/>
  <c r="BV594" i="46"/>
  <c r="BW594" i="46" s="1"/>
  <c r="AI607" i="46"/>
  <c r="AJ607" i="46" s="1"/>
  <c r="BP786" i="46"/>
  <c r="BQ786" i="46" s="1"/>
  <c r="BG598" i="46"/>
  <c r="BH598" i="46" s="1"/>
  <c r="T606" i="46"/>
  <c r="U606" i="46" s="1"/>
  <c r="AL606" i="46"/>
  <c r="AM606" i="46" s="1"/>
  <c r="BG606" i="46"/>
  <c r="BH606" i="46" s="1"/>
  <c r="Q598" i="46"/>
  <c r="R598" i="46" s="1"/>
  <c r="T598" i="46"/>
  <c r="U598" i="46" s="1"/>
  <c r="BS598" i="46"/>
  <c r="BT598" i="46" s="1"/>
  <c r="Z598" i="46"/>
  <c r="AA598" i="46" s="1"/>
  <c r="BY598" i="46"/>
  <c r="BZ598" i="46" s="1"/>
  <c r="Z602" i="46"/>
  <c r="AA602" i="46" s="1"/>
  <c r="AC598" i="46"/>
  <c r="AD598" i="46" s="1"/>
  <c r="W599" i="46"/>
  <c r="X599" i="46" s="1"/>
  <c r="AL594" i="46"/>
  <c r="AM594" i="46" s="1"/>
  <c r="AL598" i="46"/>
  <c r="AM598" i="46" s="1"/>
  <c r="Z599" i="46"/>
  <c r="AA599" i="46" s="1"/>
  <c r="AX602" i="46"/>
  <c r="AY602" i="46" s="1"/>
  <c r="BD593" i="46"/>
  <c r="BE593" i="46" s="1"/>
  <c r="BJ598" i="46"/>
  <c r="BK598" i="46" s="1"/>
  <c r="BG593" i="46"/>
  <c r="BH593" i="46" s="1"/>
  <c r="BP598" i="46"/>
  <c r="BQ598" i="46" s="1"/>
  <c r="BJ593" i="46"/>
  <c r="BK593" i="46" s="1"/>
  <c r="W598" i="46"/>
  <c r="X598" i="46" s="1"/>
  <c r="AF594" i="46"/>
  <c r="AG594" i="46" s="1"/>
  <c r="AC602" i="46"/>
  <c r="AD602" i="46" s="1"/>
  <c r="AI594" i="46"/>
  <c r="AJ594" i="46" s="1"/>
  <c r="AI598" i="46"/>
  <c r="AJ598" i="46" s="1"/>
  <c r="AU602" i="46"/>
  <c r="AV602" i="46" s="1"/>
  <c r="AR594" i="46"/>
  <c r="AS594" i="46" s="1"/>
  <c r="AC595" i="46"/>
  <c r="AD595" i="46" s="1"/>
  <c r="N602" i="46"/>
  <c r="O602" i="46" s="1"/>
  <c r="AF602" i="46"/>
  <c r="AG602" i="46" s="1"/>
  <c r="BA602" i="46"/>
  <c r="BB602" i="46" s="1"/>
  <c r="BV602" i="46"/>
  <c r="BW602" i="46" s="1"/>
  <c r="T593" i="46"/>
  <c r="U593" i="46" s="1"/>
  <c r="AU595" i="46"/>
  <c r="AV595" i="46" s="1"/>
  <c r="BA594" i="46"/>
  <c r="BB594" i="46" s="1"/>
  <c r="Q602" i="46"/>
  <c r="R602" i="46" s="1"/>
  <c r="AI602" i="46"/>
  <c r="AJ602" i="46" s="1"/>
  <c r="BD602" i="46"/>
  <c r="BE602" i="46" s="1"/>
  <c r="Q594" i="46"/>
  <c r="R594" i="46" s="1"/>
  <c r="BD594" i="46"/>
  <c r="BE594" i="46" s="1"/>
  <c r="AI786" i="46"/>
  <c r="AJ786" i="46" s="1"/>
  <c r="T594" i="46"/>
  <c r="U594" i="46" s="1"/>
  <c r="BS595" i="46"/>
  <c r="BT595" i="46" s="1"/>
  <c r="T602" i="46"/>
  <c r="U602" i="46" s="1"/>
  <c r="AL602" i="46"/>
  <c r="AM602" i="46" s="1"/>
  <c r="BG602" i="46"/>
  <c r="BH602" i="46" s="1"/>
  <c r="AX786" i="46"/>
  <c r="AY786" i="46" s="1"/>
  <c r="AL593" i="46"/>
  <c r="AM593" i="46" s="1"/>
  <c r="Q599" i="46"/>
  <c r="R599" i="46" s="1"/>
  <c r="AI599" i="46"/>
  <c r="AJ599" i="46" s="1"/>
  <c r="BD599" i="46"/>
  <c r="BE599" i="46" s="1"/>
  <c r="BY599" i="46"/>
  <c r="BZ599" i="46" s="1"/>
  <c r="N594" i="46"/>
  <c r="O594" i="46" s="1"/>
  <c r="BY602" i="46"/>
  <c r="BZ602" i="46" s="1"/>
  <c r="AC786" i="46"/>
  <c r="AD786" i="46" s="1"/>
  <c r="AC593" i="46"/>
  <c r="AD593" i="46" s="1"/>
  <c r="BP595" i="46"/>
  <c r="BQ595" i="46" s="1"/>
  <c r="N599" i="46"/>
  <c r="O599" i="46" s="1"/>
  <c r="AF599" i="46"/>
  <c r="AG599" i="46" s="1"/>
  <c r="BA599" i="46"/>
  <c r="BB599" i="46" s="1"/>
  <c r="BV599" i="46"/>
  <c r="BW599" i="46" s="1"/>
  <c r="AI593" i="46"/>
  <c r="AJ593" i="46" s="1"/>
  <c r="BG594" i="46"/>
  <c r="BH594" i="46" s="1"/>
  <c r="BD786" i="46"/>
  <c r="BE786" i="46" s="1"/>
  <c r="AR593" i="46"/>
  <c r="AS593" i="46" s="1"/>
  <c r="W594" i="46"/>
  <c r="X594" i="46" s="1"/>
  <c r="BJ594" i="46"/>
  <c r="BK594" i="46" s="1"/>
  <c r="N598" i="46"/>
  <c r="O598" i="46" s="1"/>
  <c r="AF598" i="46"/>
  <c r="AG598" i="46" s="1"/>
  <c r="BA598" i="46"/>
  <c r="BB598" i="46" s="1"/>
  <c r="BV598" i="46"/>
  <c r="BW598" i="46" s="1"/>
  <c r="W602" i="46"/>
  <c r="X602" i="46" s="1"/>
  <c r="AR602" i="46"/>
  <c r="AS602" i="46" s="1"/>
  <c r="BJ602" i="46"/>
  <c r="BK602" i="46" s="1"/>
  <c r="BS593" i="46"/>
  <c r="BT593" i="46" s="1"/>
  <c r="Z595" i="46"/>
  <c r="AA595" i="46" s="1"/>
  <c r="Q593" i="46"/>
  <c r="R593" i="46" s="1"/>
  <c r="BY593" i="46"/>
  <c r="BZ593" i="46" s="1"/>
  <c r="AU594" i="46"/>
  <c r="AV594" i="46" s="1"/>
  <c r="Z786" i="46"/>
  <c r="AA786" i="46" s="1"/>
  <c r="W593" i="46"/>
  <c r="X593" i="46" s="1"/>
  <c r="BJ786" i="46"/>
  <c r="BK786" i="46" s="1"/>
  <c r="Z594" i="46"/>
  <c r="AA594" i="46" s="1"/>
  <c r="T599" i="46"/>
  <c r="U599" i="46" s="1"/>
  <c r="AL599" i="46"/>
  <c r="AM599" i="46" s="1"/>
  <c r="BG599" i="46"/>
  <c r="BH599" i="46" s="1"/>
  <c r="BA595" i="46"/>
  <c r="BB595" i="46" s="1"/>
  <c r="AC594" i="46"/>
  <c r="AD594" i="46" s="1"/>
  <c r="AX594" i="46"/>
  <c r="AY594" i="46" s="1"/>
  <c r="BS594" i="46"/>
  <c r="BT594" i="46" s="1"/>
  <c r="N595" i="46"/>
  <c r="O595" i="46" s="1"/>
  <c r="AF595" i="46"/>
  <c r="AG595" i="46" s="1"/>
  <c r="BV595" i="46"/>
  <c r="BW595" i="46" s="1"/>
  <c r="Z593" i="46"/>
  <c r="AA593" i="46" s="1"/>
  <c r="AU593" i="46"/>
  <c r="AV593" i="46" s="1"/>
  <c r="BP593" i="46"/>
  <c r="BQ593" i="46" s="1"/>
  <c r="Q595" i="46"/>
  <c r="R595" i="46" s="1"/>
  <c r="AI595" i="46"/>
  <c r="AJ595" i="46" s="1"/>
  <c r="BD595" i="46"/>
  <c r="BE595" i="46" s="1"/>
  <c r="BY595" i="46"/>
  <c r="BZ595" i="46" s="1"/>
  <c r="T595" i="46"/>
  <c r="U595" i="46" s="1"/>
  <c r="AL595" i="46"/>
  <c r="AM595" i="46" s="1"/>
  <c r="BG595" i="46"/>
  <c r="BH595" i="46" s="1"/>
  <c r="N593" i="46"/>
  <c r="O593" i="46" s="1"/>
  <c r="AF593" i="46"/>
  <c r="AG593" i="46" s="1"/>
  <c r="BA593" i="46"/>
  <c r="BB593" i="46" s="1"/>
  <c r="BV593" i="46"/>
  <c r="BW593" i="46" s="1"/>
  <c r="W595" i="46"/>
  <c r="X595" i="46" s="1"/>
  <c r="AR595" i="46"/>
  <c r="AS595" i="46" s="1"/>
  <c r="BJ595" i="46"/>
  <c r="BK595" i="46" s="1"/>
  <c r="BS786" i="46"/>
  <c r="BT786" i="46" s="1"/>
  <c r="BS643" i="46"/>
  <c r="BT643" i="46" s="1"/>
  <c r="BY643" i="46"/>
  <c r="BZ643" i="46" s="1"/>
  <c r="AF639" i="46"/>
  <c r="AG639" i="46" s="1"/>
  <c r="BJ676" i="46"/>
  <c r="BK676" i="46" s="1"/>
  <c r="AI639" i="46"/>
  <c r="AJ639" i="46" s="1"/>
  <c r="N676" i="46"/>
  <c r="O676" i="46" s="1"/>
  <c r="BV676" i="46"/>
  <c r="BW676" i="46" s="1"/>
  <c r="BP639" i="46"/>
  <c r="BQ639" i="46" s="1"/>
  <c r="W669" i="46"/>
  <c r="X669" i="46" s="1"/>
  <c r="Q676" i="46"/>
  <c r="R676" i="46" s="1"/>
  <c r="BY676" i="46"/>
  <c r="BZ676" i="46" s="1"/>
  <c r="BS639" i="46"/>
  <c r="BT639" i="46" s="1"/>
  <c r="T588" i="46"/>
  <c r="U588" i="46" s="1"/>
  <c r="Z669" i="46"/>
  <c r="AA669" i="46" s="1"/>
  <c r="Z588" i="46"/>
  <c r="AA588" i="46" s="1"/>
  <c r="AF669" i="46"/>
  <c r="AG669" i="46" s="1"/>
  <c r="W676" i="46"/>
  <c r="X676" i="46" s="1"/>
  <c r="AF588" i="46"/>
  <c r="AG588" i="46" s="1"/>
  <c r="AI669" i="46"/>
  <c r="AJ669" i="46" s="1"/>
  <c r="Z676" i="46"/>
  <c r="AA676" i="46" s="1"/>
  <c r="Z643" i="46"/>
  <c r="AA643" i="46" s="1"/>
  <c r="AL588" i="46"/>
  <c r="AM588" i="46" s="1"/>
  <c r="BA669" i="46"/>
  <c r="BB669" i="46" s="1"/>
  <c r="AF676" i="46"/>
  <c r="AG676" i="46" s="1"/>
  <c r="AL784" i="46"/>
  <c r="AM784" i="46" s="1"/>
  <c r="AC643" i="46"/>
  <c r="AD643" i="46" s="1"/>
  <c r="AU588" i="46"/>
  <c r="AV588" i="46" s="1"/>
  <c r="BD669" i="46"/>
  <c r="BE669" i="46" s="1"/>
  <c r="AI676" i="46"/>
  <c r="AJ676" i="46" s="1"/>
  <c r="BP784" i="46"/>
  <c r="BQ784" i="46" s="1"/>
  <c r="AF643" i="46"/>
  <c r="AG643" i="46" s="1"/>
  <c r="BA588" i="46"/>
  <c r="BB588" i="46" s="1"/>
  <c r="BG669" i="46"/>
  <c r="BH669" i="46" s="1"/>
  <c r="AR676" i="46"/>
  <c r="AS676" i="46" s="1"/>
  <c r="BV784" i="46"/>
  <c r="BW784" i="46" s="1"/>
  <c r="AI643" i="46"/>
  <c r="AJ643" i="46" s="1"/>
  <c r="BV588" i="46"/>
  <c r="BW588" i="46" s="1"/>
  <c r="BJ669" i="46"/>
  <c r="BK669" i="46" s="1"/>
  <c r="AU676" i="46"/>
  <c r="AV676" i="46" s="1"/>
  <c r="AU643" i="46"/>
  <c r="AV643" i="46" s="1"/>
  <c r="BY588" i="46"/>
  <c r="BZ588" i="46" s="1"/>
  <c r="BA676" i="46"/>
  <c r="BB676" i="46" s="1"/>
  <c r="AI635" i="46"/>
  <c r="AJ635" i="46" s="1"/>
  <c r="BY639" i="46"/>
  <c r="BZ639" i="46" s="1"/>
  <c r="W696" i="46"/>
  <c r="X696" i="46" s="1"/>
  <c r="N639" i="46"/>
  <c r="O639" i="46" s="1"/>
  <c r="AI696" i="46"/>
  <c r="AJ696" i="46" s="1"/>
  <c r="AF785" i="46"/>
  <c r="AG785" i="46" s="1"/>
  <c r="AR639" i="46"/>
  <c r="AS639" i="46" s="1"/>
  <c r="AR696" i="46"/>
  <c r="AS696" i="46" s="1"/>
  <c r="AI785" i="46"/>
  <c r="AJ785" i="46" s="1"/>
  <c r="Q639" i="46"/>
  <c r="R639" i="46" s="1"/>
  <c r="AU639" i="46"/>
  <c r="AV639" i="46" s="1"/>
  <c r="AU696" i="46"/>
  <c r="AV696" i="46" s="1"/>
  <c r="BA785" i="46"/>
  <c r="BB785" i="46" s="1"/>
  <c r="T639" i="46"/>
  <c r="U639" i="46" s="1"/>
  <c r="AX639" i="46"/>
  <c r="AY639" i="46" s="1"/>
  <c r="BD588" i="46"/>
  <c r="BE588" i="46" s="1"/>
  <c r="AX696" i="46"/>
  <c r="AY696" i="46" s="1"/>
  <c r="N784" i="46"/>
  <c r="O784" i="46" s="1"/>
  <c r="BP785" i="46"/>
  <c r="BQ785" i="46" s="1"/>
  <c r="BD639" i="46"/>
  <c r="BE639" i="46" s="1"/>
  <c r="N588" i="46"/>
  <c r="BG588" i="46"/>
  <c r="BH588" i="46" s="1"/>
  <c r="Q784" i="46"/>
  <c r="R784" i="46" s="1"/>
  <c r="W639" i="46"/>
  <c r="X639" i="46" s="1"/>
  <c r="Q588" i="46"/>
  <c r="R588" i="46" s="1"/>
  <c r="AF784" i="46"/>
  <c r="AG784" i="46" s="1"/>
  <c r="AU635" i="46"/>
  <c r="AV635" i="46" s="1"/>
  <c r="AL639" i="46"/>
  <c r="AM639" i="46" s="1"/>
  <c r="Z639" i="46"/>
  <c r="AA639" i="46" s="1"/>
  <c r="BG639" i="46"/>
  <c r="BH639" i="46" s="1"/>
  <c r="AC639" i="46"/>
  <c r="AD639" i="46" s="1"/>
  <c r="BA589" i="46"/>
  <c r="BB589" i="46" s="1"/>
  <c r="BD589" i="46"/>
  <c r="BE589" i="46" s="1"/>
  <c r="AX677" i="46"/>
  <c r="AY677" i="46" s="1"/>
  <c r="BG677" i="46"/>
  <c r="BH677" i="46" s="1"/>
  <c r="AL677" i="46"/>
  <c r="AM677" i="46" s="1"/>
  <c r="T677" i="46"/>
  <c r="U677" i="46" s="1"/>
  <c r="BV677" i="46"/>
  <c r="BW677" i="46" s="1"/>
  <c r="BA677" i="46"/>
  <c r="BB677" i="46" s="1"/>
  <c r="AF677" i="46"/>
  <c r="AG677" i="46" s="1"/>
  <c r="N677" i="46"/>
  <c r="O677" i="46" s="1"/>
  <c r="BP677" i="46"/>
  <c r="BQ677" i="46" s="1"/>
  <c r="AI677" i="46"/>
  <c r="AJ677" i="46" s="1"/>
  <c r="BJ677" i="46"/>
  <c r="BK677" i="46" s="1"/>
  <c r="AC677" i="46"/>
  <c r="AD677" i="46" s="1"/>
  <c r="AU677" i="46"/>
  <c r="AV677" i="46" s="1"/>
  <c r="AR677" i="46"/>
  <c r="AS677" i="46" s="1"/>
  <c r="W677" i="46"/>
  <c r="X677" i="46" s="1"/>
  <c r="BY677" i="46"/>
  <c r="BZ677" i="46" s="1"/>
  <c r="Z677" i="46"/>
  <c r="AA677" i="46" s="1"/>
  <c r="BS677" i="46"/>
  <c r="BT677" i="46" s="1"/>
  <c r="BS670" i="46"/>
  <c r="BT670" i="46" s="1"/>
  <c r="AX670" i="46"/>
  <c r="AY670" i="46" s="1"/>
  <c r="AC670" i="46"/>
  <c r="AD670" i="46" s="1"/>
  <c r="BJ670" i="46"/>
  <c r="BK670" i="46" s="1"/>
  <c r="AR670" i="46"/>
  <c r="AS670" i="46" s="1"/>
  <c r="W670" i="46"/>
  <c r="X670" i="46" s="1"/>
  <c r="BD670" i="46"/>
  <c r="BE670" i="46" s="1"/>
  <c r="BA670" i="46"/>
  <c r="BB670" i="46" s="1"/>
  <c r="Z670" i="46"/>
  <c r="AA670" i="46" s="1"/>
  <c r="BY670" i="46"/>
  <c r="BZ670" i="46" s="1"/>
  <c r="AL670" i="46"/>
  <c r="AM670" i="46" s="1"/>
  <c r="BV670" i="46"/>
  <c r="BW670" i="46" s="1"/>
  <c r="AI670" i="46"/>
  <c r="AJ670" i="46" s="1"/>
  <c r="T670" i="46"/>
  <c r="U670" i="46" s="1"/>
  <c r="Q670" i="46"/>
  <c r="R670" i="46" s="1"/>
  <c r="AF670" i="46"/>
  <c r="AG670" i="46" s="1"/>
  <c r="BP670" i="46"/>
  <c r="BQ670" i="46" s="1"/>
  <c r="BG670" i="46"/>
  <c r="BH670" i="46" s="1"/>
  <c r="Q677" i="46"/>
  <c r="R677" i="46" s="1"/>
  <c r="BG589" i="46"/>
  <c r="BH589" i="46" s="1"/>
  <c r="AL589" i="46"/>
  <c r="AM589" i="46" s="1"/>
  <c r="T589" i="46"/>
  <c r="U589" i="46" s="1"/>
  <c r="BY589" i="46"/>
  <c r="BZ589" i="46" s="1"/>
  <c r="AX589" i="46"/>
  <c r="AY589" i="46" s="1"/>
  <c r="W589" i="46"/>
  <c r="X589" i="46" s="1"/>
  <c r="BV589" i="46"/>
  <c r="BW589" i="46" s="1"/>
  <c r="AU589" i="46"/>
  <c r="AV589" i="46" s="1"/>
  <c r="BS589" i="46"/>
  <c r="BT589" i="46" s="1"/>
  <c r="AR589" i="46"/>
  <c r="AS589" i="46" s="1"/>
  <c r="Q589" i="46"/>
  <c r="R589" i="46" s="1"/>
  <c r="AI589" i="46"/>
  <c r="AJ589" i="46" s="1"/>
  <c r="AF589" i="46"/>
  <c r="AG589" i="46" s="1"/>
  <c r="BP589" i="46"/>
  <c r="BQ589" i="46" s="1"/>
  <c r="AC589" i="46"/>
  <c r="AD589" i="46" s="1"/>
  <c r="BJ589" i="46"/>
  <c r="BK589" i="46" s="1"/>
  <c r="Z589" i="46"/>
  <c r="AA589" i="46" s="1"/>
  <c r="N589" i="46"/>
  <c r="O589" i="46" s="1"/>
  <c r="N670" i="46"/>
  <c r="O670" i="46" s="1"/>
  <c r="BD677" i="46"/>
  <c r="BE677" i="46" s="1"/>
  <c r="BS635" i="46"/>
  <c r="BT635" i="46" s="1"/>
  <c r="AU670" i="46"/>
  <c r="AV670" i="46" s="1"/>
  <c r="BJ635" i="46"/>
  <c r="BK635" i="46" s="1"/>
  <c r="AR635" i="46"/>
  <c r="AS635" i="46" s="1"/>
  <c r="W635" i="46"/>
  <c r="X635" i="46" s="1"/>
  <c r="BG635" i="46"/>
  <c r="BH635" i="46" s="1"/>
  <c r="AL635" i="46"/>
  <c r="AM635" i="46" s="1"/>
  <c r="T635" i="46"/>
  <c r="U635" i="46" s="1"/>
  <c r="BP635" i="46"/>
  <c r="BQ635" i="46" s="1"/>
  <c r="AF635" i="46"/>
  <c r="AG635" i="46" s="1"/>
  <c r="BD635" i="46"/>
  <c r="BE635" i="46" s="1"/>
  <c r="AC635" i="46"/>
  <c r="AD635" i="46" s="1"/>
  <c r="BA635" i="46"/>
  <c r="BB635" i="46" s="1"/>
  <c r="Z635" i="46"/>
  <c r="AA635" i="46" s="1"/>
  <c r="BY635" i="46"/>
  <c r="BZ635" i="46" s="1"/>
  <c r="AX635" i="46"/>
  <c r="AY635" i="46" s="1"/>
  <c r="Q635" i="46"/>
  <c r="R635" i="46" s="1"/>
  <c r="BS680" i="46"/>
  <c r="BT680" i="46" s="1"/>
  <c r="AX680" i="46"/>
  <c r="AY680" i="46" s="1"/>
  <c r="AC680" i="46"/>
  <c r="AD680" i="46" s="1"/>
  <c r="BG680" i="46"/>
  <c r="BH680" i="46" s="1"/>
  <c r="AL680" i="46"/>
  <c r="AM680" i="46" s="1"/>
  <c r="T680" i="46"/>
  <c r="U680" i="46" s="1"/>
  <c r="BD680" i="46"/>
  <c r="BE680" i="46" s="1"/>
  <c r="Z680" i="46"/>
  <c r="AA680" i="46" s="1"/>
  <c r="BA680" i="46"/>
  <c r="BB680" i="46" s="1"/>
  <c r="W680" i="46"/>
  <c r="X680" i="46" s="1"/>
  <c r="BY680" i="46"/>
  <c r="BZ680" i="46" s="1"/>
  <c r="AI680" i="46"/>
  <c r="AJ680" i="46" s="1"/>
  <c r="Q680" i="46"/>
  <c r="R680" i="46" s="1"/>
  <c r="BV680" i="46"/>
  <c r="BW680" i="46" s="1"/>
  <c r="AF680" i="46"/>
  <c r="AG680" i="46" s="1"/>
  <c r="BP680" i="46"/>
  <c r="BQ680" i="46" s="1"/>
  <c r="BJ680" i="46"/>
  <c r="BK680" i="46" s="1"/>
  <c r="N680" i="46"/>
  <c r="O680" i="46" s="1"/>
  <c r="N635" i="46"/>
  <c r="O635" i="46" s="1"/>
  <c r="AR680" i="46"/>
  <c r="AS680" i="46" s="1"/>
  <c r="BG643" i="46"/>
  <c r="BH643" i="46" s="1"/>
  <c r="BV643" i="46"/>
  <c r="BW643" i="46" s="1"/>
  <c r="BA643" i="46"/>
  <c r="BB643" i="46" s="1"/>
  <c r="AR643" i="46"/>
  <c r="AS643" i="46" s="1"/>
  <c r="W643" i="46"/>
  <c r="X643" i="46" s="1"/>
  <c r="BP643" i="46"/>
  <c r="BQ643" i="46" s="1"/>
  <c r="BJ643" i="46"/>
  <c r="BK643" i="46" s="1"/>
  <c r="AL643" i="46"/>
  <c r="AM643" i="46" s="1"/>
  <c r="T643" i="46"/>
  <c r="U643" i="46" s="1"/>
  <c r="BG696" i="46"/>
  <c r="BH696" i="46" s="1"/>
  <c r="AL696" i="46"/>
  <c r="AM696" i="46" s="1"/>
  <c r="T696" i="46"/>
  <c r="U696" i="46" s="1"/>
  <c r="BV696" i="46"/>
  <c r="BW696" i="46" s="1"/>
  <c r="BA696" i="46"/>
  <c r="BB696" i="46" s="1"/>
  <c r="AF696" i="46"/>
  <c r="AG696" i="46" s="1"/>
  <c r="N696" i="46"/>
  <c r="O696" i="46" s="1"/>
  <c r="BD696" i="46"/>
  <c r="BE696" i="46" s="1"/>
  <c r="AC696" i="46"/>
  <c r="AD696" i="46" s="1"/>
  <c r="BS784" i="46"/>
  <c r="BT784" i="46" s="1"/>
  <c r="AX784" i="46"/>
  <c r="AY784" i="46" s="1"/>
  <c r="AC784" i="46"/>
  <c r="AD784" i="46" s="1"/>
  <c r="BJ784" i="46"/>
  <c r="BK784" i="46" s="1"/>
  <c r="AR784" i="46"/>
  <c r="AS784" i="46" s="1"/>
  <c r="W784" i="46"/>
  <c r="X784" i="46" s="1"/>
  <c r="BD784" i="46"/>
  <c r="BE784" i="46" s="1"/>
  <c r="Z784" i="46"/>
  <c r="AA784" i="46" s="1"/>
  <c r="BA784" i="46"/>
  <c r="BB784" i="46" s="1"/>
  <c r="T784" i="46"/>
  <c r="U784" i="46" s="1"/>
  <c r="BG784" i="46"/>
  <c r="BH784" i="46" s="1"/>
  <c r="BD785" i="46"/>
  <c r="BE785" i="46" s="1"/>
  <c r="BG785" i="46"/>
  <c r="BH785" i="46" s="1"/>
  <c r="AL785" i="46"/>
  <c r="AM785" i="46" s="1"/>
  <c r="T785" i="46"/>
  <c r="U785" i="46" s="1"/>
  <c r="BS785" i="46"/>
  <c r="BT785" i="46" s="1"/>
  <c r="AX785" i="46"/>
  <c r="AY785" i="46" s="1"/>
  <c r="AC785" i="46"/>
  <c r="AD785" i="46" s="1"/>
  <c r="AU785" i="46"/>
  <c r="AV785" i="46" s="1"/>
  <c r="BY785" i="46"/>
  <c r="BZ785" i="46" s="1"/>
  <c r="Q785" i="46"/>
  <c r="R785" i="46" s="1"/>
  <c r="BV785" i="46"/>
  <c r="BW785" i="46" s="1"/>
  <c r="AR785" i="46"/>
  <c r="AS785" i="46" s="1"/>
  <c r="N785" i="46"/>
  <c r="O785" i="46" s="1"/>
  <c r="Q643" i="46"/>
  <c r="R643" i="46" s="1"/>
  <c r="AX643" i="46"/>
  <c r="AY643" i="46" s="1"/>
  <c r="BJ696" i="46"/>
  <c r="BK696" i="46" s="1"/>
  <c r="W785" i="46"/>
  <c r="X785" i="46" s="1"/>
  <c r="BJ785" i="46"/>
  <c r="BK785" i="46" s="1"/>
  <c r="Q696" i="46"/>
  <c r="R696" i="46" s="1"/>
  <c r="BP696" i="46"/>
  <c r="BQ696" i="46" s="1"/>
  <c r="BD643" i="46"/>
  <c r="BE643" i="46" s="1"/>
  <c r="Z696" i="46"/>
  <c r="AA696" i="46" s="1"/>
  <c r="BS696" i="46"/>
  <c r="BT696" i="46" s="1"/>
  <c r="BS669" i="46"/>
  <c r="BT669" i="46" s="1"/>
  <c r="AX669" i="46"/>
  <c r="AY669" i="46" s="1"/>
  <c r="AC669" i="46"/>
  <c r="AD669" i="46" s="1"/>
  <c r="BV669" i="46"/>
  <c r="BW669" i="46" s="1"/>
  <c r="AU669" i="46"/>
  <c r="AV669" i="46" s="1"/>
  <c r="T669" i="46"/>
  <c r="U669" i="46" s="1"/>
  <c r="AR669" i="46"/>
  <c r="AS669" i="46" s="1"/>
  <c r="Q669" i="46"/>
  <c r="R669" i="46" s="1"/>
  <c r="BP669" i="46"/>
  <c r="BQ669" i="46" s="1"/>
  <c r="AL669" i="46"/>
  <c r="AM669" i="46" s="1"/>
  <c r="N669" i="46"/>
  <c r="O669" i="46" s="1"/>
  <c r="AI784" i="46"/>
  <c r="AJ784" i="46" s="1"/>
  <c r="BY784" i="46"/>
  <c r="BZ784" i="46" s="1"/>
  <c r="AI588" i="46"/>
  <c r="AJ588" i="46" s="1"/>
  <c r="BP676" i="46"/>
  <c r="BQ676" i="46" s="1"/>
  <c r="BG786" i="46"/>
  <c r="BH786" i="46" s="1"/>
  <c r="AL786" i="46"/>
  <c r="AM786" i="46" s="1"/>
  <c r="T786" i="46"/>
  <c r="U786" i="46" s="1"/>
  <c r="BV786" i="46"/>
  <c r="BW786" i="46" s="1"/>
  <c r="BA786" i="46"/>
  <c r="BB786" i="46" s="1"/>
  <c r="AF786" i="46"/>
  <c r="AG786" i="46" s="1"/>
  <c r="N786" i="46"/>
  <c r="O786" i="46" s="1"/>
  <c r="AR786" i="46"/>
  <c r="AS786" i="46" s="1"/>
  <c r="BA639" i="46"/>
  <c r="BB639" i="46" s="1"/>
  <c r="BV639" i="46"/>
  <c r="BW639" i="46" s="1"/>
  <c r="BS588" i="46"/>
  <c r="BT588" i="46" s="1"/>
  <c r="AX588" i="46"/>
  <c r="AY588" i="46" s="1"/>
  <c r="AC588" i="46"/>
  <c r="AD588" i="46" s="1"/>
  <c r="BJ588" i="46"/>
  <c r="BK588" i="46" s="1"/>
  <c r="AR588" i="46"/>
  <c r="AS588" i="46" s="1"/>
  <c r="W588" i="46"/>
  <c r="X588" i="46" s="1"/>
  <c r="BG676" i="46"/>
  <c r="BH676" i="46" s="1"/>
  <c r="AL676" i="46"/>
  <c r="AM676" i="46" s="1"/>
  <c r="T676" i="46"/>
  <c r="U676" i="46" s="1"/>
  <c r="BS676" i="46"/>
  <c r="BT676" i="46" s="1"/>
  <c r="AX676" i="46"/>
  <c r="AY676" i="46" s="1"/>
  <c r="AC676" i="46"/>
  <c r="AD676" i="46" s="1"/>
  <c r="Q786" i="46"/>
  <c r="R786" i="46" s="1"/>
  <c r="AU786" i="46"/>
  <c r="AV786" i="46" s="1"/>
  <c r="BY786" i="46"/>
  <c r="BZ786" i="46" s="1"/>
  <c r="AY695" i="46" l="1"/>
  <c r="O588" i="46"/>
  <c r="K103" i="46" l="1"/>
  <c r="L103" i="46" s="1"/>
  <c r="H103" i="46"/>
  <c r="AO103" i="46" l="1"/>
  <c r="AP103" i="46" s="1"/>
  <c r="BJ103" i="46"/>
  <c r="BK103" i="46" s="1"/>
  <c r="AR103" i="46"/>
  <c r="AS103" i="46" s="1"/>
  <c r="W103" i="46"/>
  <c r="X103" i="46" s="1"/>
  <c r="BG103" i="46"/>
  <c r="BH103" i="46" s="1"/>
  <c r="AL103" i="46"/>
  <c r="AM103" i="46" s="1"/>
  <c r="T103" i="46"/>
  <c r="U103" i="46" s="1"/>
  <c r="BD103" i="46"/>
  <c r="BE103" i="46" s="1"/>
  <c r="AI103" i="46"/>
  <c r="AJ103" i="46" s="1"/>
  <c r="Q103" i="46"/>
  <c r="R103" i="46" s="1"/>
  <c r="BV103" i="46"/>
  <c r="BW103" i="46" s="1"/>
  <c r="N103" i="46"/>
  <c r="BY103" i="46"/>
  <c r="BZ103" i="46" s="1"/>
  <c r="BA103" i="46"/>
  <c r="BB103" i="46" s="1"/>
  <c r="BS103" i="46"/>
  <c r="BT103" i="46" s="1"/>
  <c r="AX103" i="46"/>
  <c r="AY103" i="46" s="1"/>
  <c r="Z103" i="46"/>
  <c r="AA103" i="46" s="1"/>
  <c r="AF103" i="46"/>
  <c r="AG103" i="46" s="1"/>
  <c r="AC103" i="46"/>
  <c r="AD103" i="46" s="1"/>
  <c r="BP103" i="46"/>
  <c r="BQ103" i="46" s="1"/>
  <c r="AU103" i="46"/>
  <c r="AV103" i="46" s="1"/>
  <c r="G344" i="46"/>
  <c r="H344" i="46" s="1"/>
  <c r="O103" i="46" l="1"/>
  <c r="AO344" i="46"/>
  <c r="AP344" i="46" s="1"/>
  <c r="BG344" i="46"/>
  <c r="BH344" i="46" s="1"/>
  <c r="BP344" i="46"/>
  <c r="BQ344" i="46" s="1"/>
  <c r="BJ344" i="46"/>
  <c r="BK344" i="46" s="1"/>
  <c r="AU344" i="46"/>
  <c r="AV344" i="46" s="1"/>
  <c r="AR344" i="46"/>
  <c r="AS344" i="46" s="1"/>
  <c r="AF344" i="46"/>
  <c r="AG344" i="46" s="1"/>
  <c r="Z344" i="46"/>
  <c r="AA344" i="46" s="1"/>
  <c r="W344" i="46"/>
  <c r="X344" i="46" s="1"/>
  <c r="N344" i="46"/>
  <c r="O344" i="46" s="1"/>
  <c r="BV344" i="46"/>
  <c r="BW344" i="46" s="1"/>
  <c r="AI344" i="46"/>
  <c r="AJ344" i="46" s="1"/>
  <c r="BD344" i="46"/>
  <c r="BE344" i="46" s="1"/>
  <c r="AC344" i="46"/>
  <c r="AD344" i="46" s="1"/>
  <c r="AX344" i="46"/>
  <c r="AY344" i="46" s="1"/>
  <c r="BS344" i="46"/>
  <c r="BT344" i="46" s="1"/>
  <c r="BA344" i="46"/>
  <c r="BB344" i="46" s="1"/>
  <c r="Q344" i="46"/>
  <c r="R344" i="46" s="1"/>
  <c r="BY344" i="46"/>
  <c r="BZ344" i="46" s="1"/>
  <c r="T344" i="46"/>
  <c r="U344" i="46" s="1"/>
  <c r="AL344" i="46"/>
  <c r="AM344" i="46" s="1"/>
  <c r="H486" i="46"/>
  <c r="H485" i="46"/>
  <c r="H481" i="46"/>
  <c r="H480" i="46"/>
  <c r="H476" i="46"/>
  <c r="H475" i="46"/>
  <c r="AO486" i="46" l="1"/>
  <c r="AP486" i="46" s="1"/>
  <c r="AO475" i="46"/>
  <c r="AP475" i="46" s="1"/>
  <c r="AO481" i="46"/>
  <c r="AP481" i="46" s="1"/>
  <c r="AO476" i="46"/>
  <c r="AP476" i="46" s="1"/>
  <c r="AO485" i="46"/>
  <c r="AP485" i="46" s="1"/>
  <c r="AO480" i="46"/>
  <c r="AP480" i="46" s="1"/>
  <c r="AX485" i="46"/>
  <c r="AY485" i="46" s="1"/>
  <c r="BV480" i="46"/>
  <c r="BW480" i="46" s="1"/>
  <c r="BP486" i="46"/>
  <c r="BQ486" i="46" s="1"/>
  <c r="AX481" i="46"/>
  <c r="AY481" i="46" s="1"/>
  <c r="AU480" i="46"/>
  <c r="AV480" i="46" s="1"/>
  <c r="BA485" i="46"/>
  <c r="BB485" i="46" s="1"/>
  <c r="N485" i="46"/>
  <c r="O485" i="46" s="1"/>
  <c r="AC481" i="46"/>
  <c r="AD481" i="46" s="1"/>
  <c r="BS485" i="46"/>
  <c r="BT485" i="46" s="1"/>
  <c r="AF481" i="46"/>
  <c r="AG481" i="46" s="1"/>
  <c r="BD485" i="46"/>
  <c r="BE485" i="46" s="1"/>
  <c r="BA480" i="46"/>
  <c r="BB480" i="46" s="1"/>
  <c r="AI481" i="46"/>
  <c r="AJ481" i="46" s="1"/>
  <c r="BD480" i="46"/>
  <c r="BE480" i="46" s="1"/>
  <c r="BG480" i="46"/>
  <c r="BH480" i="46" s="1"/>
  <c r="BA481" i="46"/>
  <c r="BB481" i="46" s="1"/>
  <c r="Z485" i="46"/>
  <c r="AA485" i="46" s="1"/>
  <c r="BP485" i="46"/>
  <c r="BQ485" i="46" s="1"/>
  <c r="N480" i="46"/>
  <c r="O480" i="46" s="1"/>
  <c r="BJ480" i="46"/>
  <c r="BK480" i="46" s="1"/>
  <c r="BD481" i="46"/>
  <c r="BE481" i="46" s="1"/>
  <c r="AC485" i="46"/>
  <c r="AD485" i="46" s="1"/>
  <c r="Q480" i="46"/>
  <c r="R480" i="46" s="1"/>
  <c r="BY480" i="46"/>
  <c r="BZ480" i="46" s="1"/>
  <c r="BG481" i="46"/>
  <c r="BH481" i="46" s="1"/>
  <c r="AF485" i="46"/>
  <c r="AG485" i="46" s="1"/>
  <c r="BV485" i="46"/>
  <c r="BW485" i="46" s="1"/>
  <c r="BG485" i="46"/>
  <c r="BH485" i="46" s="1"/>
  <c r="W485" i="46"/>
  <c r="X485" i="46" s="1"/>
  <c r="T480" i="46"/>
  <c r="U480" i="46" s="1"/>
  <c r="N481" i="46"/>
  <c r="O481" i="46" s="1"/>
  <c r="BJ481" i="46"/>
  <c r="BK481" i="46" s="1"/>
  <c r="AI485" i="46"/>
  <c r="AJ485" i="46" s="1"/>
  <c r="BY485" i="46"/>
  <c r="BZ485" i="46" s="1"/>
  <c r="AX480" i="46"/>
  <c r="AY480" i="46" s="1"/>
  <c r="Q485" i="46"/>
  <c r="R485" i="46" s="1"/>
  <c r="T485" i="46"/>
  <c r="U485" i="46" s="1"/>
  <c r="AL481" i="46"/>
  <c r="AM481" i="46" s="1"/>
  <c r="BJ485" i="46"/>
  <c r="BK485" i="46" s="1"/>
  <c r="W480" i="46"/>
  <c r="X480" i="46" s="1"/>
  <c r="Q481" i="46"/>
  <c r="R481" i="46" s="1"/>
  <c r="BP481" i="46"/>
  <c r="BQ481" i="46" s="1"/>
  <c r="AL485" i="46"/>
  <c r="AM485" i="46" s="1"/>
  <c r="AF486" i="46"/>
  <c r="AG486" i="46" s="1"/>
  <c r="AI480" i="46"/>
  <c r="AJ480" i="46" s="1"/>
  <c r="T481" i="46"/>
  <c r="U481" i="46" s="1"/>
  <c r="BS481" i="46"/>
  <c r="BT481" i="46" s="1"/>
  <c r="AR485" i="46"/>
  <c r="AS485" i="46" s="1"/>
  <c r="AL480" i="46"/>
  <c r="AM480" i="46" s="1"/>
  <c r="W481" i="46"/>
  <c r="X481" i="46" s="1"/>
  <c r="BV481" i="46"/>
  <c r="BW481" i="46" s="1"/>
  <c r="AU485" i="46"/>
  <c r="AV485" i="46" s="1"/>
  <c r="AR480" i="46"/>
  <c r="AS480" i="46" s="1"/>
  <c r="Z481" i="46"/>
  <c r="AA481" i="46" s="1"/>
  <c r="BY481" i="46"/>
  <c r="BZ481" i="46" s="1"/>
  <c r="Z480" i="46"/>
  <c r="AA480" i="46" s="1"/>
  <c r="BP480" i="46"/>
  <c r="BQ480" i="46" s="1"/>
  <c r="AC480" i="46"/>
  <c r="AD480" i="46" s="1"/>
  <c r="BS480" i="46"/>
  <c r="BT480" i="46" s="1"/>
  <c r="AR481" i="46"/>
  <c r="AS481" i="46" s="1"/>
  <c r="AF480" i="46"/>
  <c r="AG480" i="46" s="1"/>
  <c r="AU481" i="46"/>
  <c r="AV481" i="46" s="1"/>
  <c r="AI486" i="46"/>
  <c r="AJ486" i="46" s="1"/>
  <c r="BS486" i="46"/>
  <c r="BT486" i="46" s="1"/>
  <c r="AL486" i="46"/>
  <c r="AM486" i="46" s="1"/>
  <c r="BV486" i="46"/>
  <c r="BW486" i="46" s="1"/>
  <c r="AR486" i="46"/>
  <c r="AS486" i="46" s="1"/>
  <c r="BY486" i="46"/>
  <c r="BZ486" i="46" s="1"/>
  <c r="N486" i="46"/>
  <c r="O486" i="46" s="1"/>
  <c r="AU486" i="46"/>
  <c r="AV486" i="46" s="1"/>
  <c r="Q486" i="46"/>
  <c r="R486" i="46" s="1"/>
  <c r="AX486" i="46"/>
  <c r="AY486" i="46" s="1"/>
  <c r="T486" i="46"/>
  <c r="U486" i="46" s="1"/>
  <c r="BA486" i="46"/>
  <c r="BB486" i="46" s="1"/>
  <c r="W486" i="46"/>
  <c r="X486" i="46" s="1"/>
  <c r="BD486" i="46"/>
  <c r="BE486" i="46" s="1"/>
  <c r="BG486" i="46"/>
  <c r="BH486" i="46" s="1"/>
  <c r="Z486" i="46"/>
  <c r="AA486" i="46" s="1"/>
  <c r="BJ486" i="46"/>
  <c r="BK486" i="46" s="1"/>
  <c r="AC486" i="46"/>
  <c r="AD486" i="46" s="1"/>
  <c r="H360" i="46" l="1"/>
  <c r="H190" i="46"/>
  <c r="H189" i="46"/>
  <c r="E716" i="46"/>
  <c r="H716" i="46" s="1"/>
  <c r="W716" i="46" l="1"/>
  <c r="X716" i="46" s="1"/>
  <c r="T716" i="46"/>
  <c r="U716" i="46" s="1"/>
  <c r="Z716" i="46"/>
  <c r="AA716" i="46" s="1"/>
  <c r="N716" i="46"/>
  <c r="O716" i="46" s="1"/>
  <c r="Q716" i="46"/>
  <c r="R716" i="46" s="1"/>
  <c r="AC716" i="46"/>
  <c r="AD716" i="46" s="1"/>
  <c r="AF716" i="46"/>
  <c r="AG716" i="46" s="1"/>
  <c r="AI716" i="46"/>
  <c r="AJ716" i="46" s="1"/>
  <c r="AO189" i="46"/>
  <c r="AP189" i="46" s="1"/>
  <c r="AO190" i="46"/>
  <c r="AP190" i="46" s="1"/>
  <c r="AO360" i="46"/>
  <c r="AP360" i="46" s="1"/>
  <c r="AC360" i="46"/>
  <c r="AD360" i="46" s="1"/>
  <c r="BS190" i="46"/>
  <c r="BT190" i="46" s="1"/>
  <c r="BP360" i="46"/>
  <c r="BQ360" i="46" s="1"/>
  <c r="AU360" i="46"/>
  <c r="AV360" i="46" s="1"/>
  <c r="AX360" i="46"/>
  <c r="AY360" i="46" s="1"/>
  <c r="BS360" i="46"/>
  <c r="BT360" i="46" s="1"/>
  <c r="Z360" i="46"/>
  <c r="AA360" i="46" s="1"/>
  <c r="W190" i="46"/>
  <c r="X190" i="46" s="1"/>
  <c r="Z190" i="46"/>
  <c r="AA190" i="46" s="1"/>
  <c r="AC190" i="46"/>
  <c r="AD190" i="46" s="1"/>
  <c r="N360" i="46"/>
  <c r="O360" i="46" s="1"/>
  <c r="AF360" i="46"/>
  <c r="AG360" i="46" s="1"/>
  <c r="BA360" i="46"/>
  <c r="BB360" i="46" s="1"/>
  <c r="BV360" i="46"/>
  <c r="BW360" i="46" s="1"/>
  <c r="AR190" i="46"/>
  <c r="AS190" i="46" s="1"/>
  <c r="AU190" i="46"/>
  <c r="AV190" i="46" s="1"/>
  <c r="Q360" i="46"/>
  <c r="R360" i="46" s="1"/>
  <c r="AI360" i="46"/>
  <c r="AJ360" i="46" s="1"/>
  <c r="BD360" i="46"/>
  <c r="BE360" i="46" s="1"/>
  <c r="BY360" i="46"/>
  <c r="BZ360" i="46" s="1"/>
  <c r="AX190" i="46"/>
  <c r="AY190" i="46" s="1"/>
  <c r="BJ190" i="46"/>
  <c r="BK190" i="46" s="1"/>
  <c r="T360" i="46"/>
  <c r="U360" i="46" s="1"/>
  <c r="AL360" i="46"/>
  <c r="AM360" i="46" s="1"/>
  <c r="BG360" i="46"/>
  <c r="BH360" i="46" s="1"/>
  <c r="BP190" i="46"/>
  <c r="BQ190" i="46" s="1"/>
  <c r="W360" i="46"/>
  <c r="X360" i="46" s="1"/>
  <c r="AR360" i="46"/>
  <c r="AS360" i="46" s="1"/>
  <c r="BJ360" i="46"/>
  <c r="BK360" i="46" s="1"/>
  <c r="N190" i="46"/>
  <c r="O190" i="46" s="1"/>
  <c r="AF190" i="46"/>
  <c r="AG190" i="46" s="1"/>
  <c r="BA190" i="46"/>
  <c r="BB190" i="46" s="1"/>
  <c r="BV190" i="46"/>
  <c r="BW190" i="46" s="1"/>
  <c r="Q190" i="46"/>
  <c r="R190" i="46" s="1"/>
  <c r="AI190" i="46"/>
  <c r="AJ190" i="46" s="1"/>
  <c r="BD190" i="46"/>
  <c r="BE190" i="46" s="1"/>
  <c r="BY190" i="46"/>
  <c r="BZ190" i="46" s="1"/>
  <c r="T190" i="46"/>
  <c r="U190" i="46" s="1"/>
  <c r="AL190" i="46"/>
  <c r="AM190" i="46" s="1"/>
  <c r="BG190" i="46"/>
  <c r="BH190" i="46" s="1"/>
  <c r="Z189" i="46"/>
  <c r="AA189" i="46" s="1"/>
  <c r="BP189" i="46"/>
  <c r="BQ189" i="46" s="1"/>
  <c r="AC189" i="46"/>
  <c r="AD189" i="46" s="1"/>
  <c r="AX189" i="46"/>
  <c r="AY189" i="46" s="1"/>
  <c r="AF189" i="46"/>
  <c r="AG189" i="46" s="1"/>
  <c r="Q189" i="46"/>
  <c r="R189" i="46" s="1"/>
  <c r="AI189" i="46"/>
  <c r="AJ189" i="46" s="1"/>
  <c r="BD189" i="46"/>
  <c r="BE189" i="46" s="1"/>
  <c r="BY189" i="46"/>
  <c r="BZ189" i="46" s="1"/>
  <c r="AL189" i="46"/>
  <c r="AM189" i="46" s="1"/>
  <c r="BG189" i="46"/>
  <c r="BH189" i="46" s="1"/>
  <c r="AU189" i="46"/>
  <c r="AV189" i="46" s="1"/>
  <c r="BS189" i="46"/>
  <c r="BT189" i="46" s="1"/>
  <c r="N189" i="46"/>
  <c r="O189" i="46" s="1"/>
  <c r="BA189" i="46"/>
  <c r="BB189" i="46" s="1"/>
  <c r="T189" i="46"/>
  <c r="U189" i="46" s="1"/>
  <c r="W189" i="46"/>
  <c r="X189" i="46" s="1"/>
  <c r="AR189" i="46"/>
  <c r="AS189" i="46" s="1"/>
  <c r="BJ189" i="46"/>
  <c r="BK189" i="46" s="1"/>
  <c r="BV189" i="46"/>
  <c r="BW189" i="46" s="1"/>
  <c r="H361" i="46" l="1"/>
  <c r="H359" i="46"/>
  <c r="BY251" i="46"/>
  <c r="BZ251" i="46" s="1"/>
  <c r="BV251" i="46"/>
  <c r="BW251" i="46" s="1"/>
  <c r="BS251" i="46"/>
  <c r="BT251" i="46" s="1"/>
  <c r="BP251" i="46"/>
  <c r="BQ251" i="46" s="1"/>
  <c r="BJ251" i="46"/>
  <c r="BK251" i="46" s="1"/>
  <c r="BG251" i="46"/>
  <c r="BH251" i="46" s="1"/>
  <c r="BD251" i="46"/>
  <c r="BE251" i="46" s="1"/>
  <c r="BA251" i="46"/>
  <c r="BB251" i="46" s="1"/>
  <c r="AX251" i="46"/>
  <c r="AY251" i="46" s="1"/>
  <c r="AU251" i="46"/>
  <c r="AV251" i="46" s="1"/>
  <c r="AR251" i="46"/>
  <c r="AS251" i="46" s="1"/>
  <c r="AL251" i="46"/>
  <c r="AM251" i="46" s="1"/>
  <c r="AI251" i="46"/>
  <c r="AJ251" i="46" s="1"/>
  <c r="AF251" i="46"/>
  <c r="AG251" i="46" s="1"/>
  <c r="AC251" i="46"/>
  <c r="AD251" i="46" s="1"/>
  <c r="Z251" i="46"/>
  <c r="AA251" i="46" s="1"/>
  <c r="W251" i="46"/>
  <c r="X251" i="46" s="1"/>
  <c r="T251" i="46"/>
  <c r="U251" i="46" s="1"/>
  <c r="Q251" i="46"/>
  <c r="R251" i="46" s="1"/>
  <c r="N251" i="46"/>
  <c r="O251" i="46" s="1"/>
  <c r="BY248" i="46"/>
  <c r="BZ248" i="46" s="1"/>
  <c r="BV248" i="46"/>
  <c r="BW248" i="46" s="1"/>
  <c r="BS248" i="46"/>
  <c r="BT248" i="46" s="1"/>
  <c r="BP248" i="46"/>
  <c r="BQ248" i="46" s="1"/>
  <c r="BJ248" i="46"/>
  <c r="BK248" i="46" s="1"/>
  <c r="BG248" i="46"/>
  <c r="BH248" i="46" s="1"/>
  <c r="BD248" i="46"/>
  <c r="BE248" i="46" s="1"/>
  <c r="BA248" i="46"/>
  <c r="BB248" i="46" s="1"/>
  <c r="AX248" i="46"/>
  <c r="AY248" i="46" s="1"/>
  <c r="AU248" i="46"/>
  <c r="AV248" i="46" s="1"/>
  <c r="AR248" i="46"/>
  <c r="AS248" i="46" s="1"/>
  <c r="AL248" i="46"/>
  <c r="AM248" i="46" s="1"/>
  <c r="AI248" i="46"/>
  <c r="AJ248" i="46" s="1"/>
  <c r="AF248" i="46"/>
  <c r="AG248" i="46" s="1"/>
  <c r="AC248" i="46"/>
  <c r="AD248" i="46" s="1"/>
  <c r="Z248" i="46"/>
  <c r="AA248" i="46" s="1"/>
  <c r="W248" i="46"/>
  <c r="X248" i="46" s="1"/>
  <c r="T248" i="46"/>
  <c r="U248" i="46" s="1"/>
  <c r="Q248" i="46"/>
  <c r="R248" i="46" s="1"/>
  <c r="N248" i="46"/>
  <c r="O248" i="46" s="1"/>
  <c r="BY246" i="46"/>
  <c r="BZ246" i="46" s="1"/>
  <c r="BV246" i="46"/>
  <c r="BW246" i="46" s="1"/>
  <c r="BS246" i="46"/>
  <c r="BT246" i="46" s="1"/>
  <c r="BP246" i="46"/>
  <c r="BQ246" i="46" s="1"/>
  <c r="BJ246" i="46"/>
  <c r="BK246" i="46" s="1"/>
  <c r="BG246" i="46"/>
  <c r="BH246" i="46" s="1"/>
  <c r="BD246" i="46"/>
  <c r="BE246" i="46" s="1"/>
  <c r="BA246" i="46"/>
  <c r="BB246" i="46" s="1"/>
  <c r="AX246" i="46"/>
  <c r="AY246" i="46" s="1"/>
  <c r="AU246" i="46"/>
  <c r="AV246" i="46" s="1"/>
  <c r="AR246" i="46"/>
  <c r="AS246" i="46" s="1"/>
  <c r="AL246" i="46"/>
  <c r="AM246" i="46" s="1"/>
  <c r="BY242" i="46"/>
  <c r="BZ242" i="46" s="1"/>
  <c r="BV242" i="46"/>
  <c r="BW242" i="46" s="1"/>
  <c r="BS242" i="46"/>
  <c r="BT242" i="46" s="1"/>
  <c r="BP242" i="46"/>
  <c r="BQ242" i="46" s="1"/>
  <c r="BJ242" i="46"/>
  <c r="BK242" i="46" s="1"/>
  <c r="BG242" i="46"/>
  <c r="BH242" i="46" s="1"/>
  <c r="BD242" i="46"/>
  <c r="BE242" i="46" s="1"/>
  <c r="BA242" i="46"/>
  <c r="BB242" i="46" s="1"/>
  <c r="AX242" i="46"/>
  <c r="AY242" i="46" s="1"/>
  <c r="AU242" i="46"/>
  <c r="AV242" i="46" s="1"/>
  <c r="AR242" i="46"/>
  <c r="AS242" i="46" s="1"/>
  <c r="AL242" i="46"/>
  <c r="AM242" i="46" s="1"/>
  <c r="AI242" i="46"/>
  <c r="AJ242" i="46" s="1"/>
  <c r="AF242" i="46"/>
  <c r="AG242" i="46" s="1"/>
  <c r="AC242" i="46"/>
  <c r="AD242" i="46" s="1"/>
  <c r="Z242" i="46"/>
  <c r="AA242" i="46" s="1"/>
  <c r="W242" i="46"/>
  <c r="X242" i="46" s="1"/>
  <c r="T242" i="46"/>
  <c r="U242" i="46" s="1"/>
  <c r="Q242" i="46"/>
  <c r="R242" i="46" s="1"/>
  <c r="N242" i="46"/>
  <c r="O242" i="46" s="1"/>
  <c r="BY241" i="46"/>
  <c r="BZ241" i="46" s="1"/>
  <c r="BV241" i="46"/>
  <c r="BW241" i="46" s="1"/>
  <c r="BS241" i="46"/>
  <c r="BT241" i="46" s="1"/>
  <c r="BP241" i="46"/>
  <c r="BQ241" i="46" s="1"/>
  <c r="BJ241" i="46"/>
  <c r="BK241" i="46" s="1"/>
  <c r="BG241" i="46"/>
  <c r="BH241" i="46" s="1"/>
  <c r="BD241" i="46"/>
  <c r="BE241" i="46" s="1"/>
  <c r="BA241" i="46"/>
  <c r="BB241" i="46" s="1"/>
  <c r="AX241" i="46"/>
  <c r="AY241" i="46" s="1"/>
  <c r="AU241" i="46"/>
  <c r="AV241" i="46" s="1"/>
  <c r="AR241" i="46"/>
  <c r="AS241" i="46" s="1"/>
  <c r="AL241" i="46"/>
  <c r="AM241" i="46" s="1"/>
  <c r="AI241" i="46"/>
  <c r="AJ241" i="46" s="1"/>
  <c r="AF241" i="46"/>
  <c r="AG241" i="46" s="1"/>
  <c r="AC241" i="46"/>
  <c r="AD241" i="46" s="1"/>
  <c r="Z241" i="46"/>
  <c r="AA241" i="46" s="1"/>
  <c r="W241" i="46"/>
  <c r="X241" i="46" s="1"/>
  <c r="T241" i="46"/>
  <c r="U241" i="46" s="1"/>
  <c r="Q241" i="46"/>
  <c r="R241" i="46" s="1"/>
  <c r="N241" i="46"/>
  <c r="O241" i="46" s="1"/>
  <c r="BY237" i="46"/>
  <c r="BZ237" i="46" s="1"/>
  <c r="BV237" i="46"/>
  <c r="BW237" i="46" s="1"/>
  <c r="BS237" i="46"/>
  <c r="BT237" i="46" s="1"/>
  <c r="BP237" i="46"/>
  <c r="BQ237" i="46" s="1"/>
  <c r="BJ237" i="46"/>
  <c r="BK237" i="46" s="1"/>
  <c r="BG237" i="46"/>
  <c r="BH237" i="46" s="1"/>
  <c r="BD237" i="46"/>
  <c r="BE237" i="46" s="1"/>
  <c r="BA237" i="46"/>
  <c r="BB237" i="46" s="1"/>
  <c r="AX237" i="46"/>
  <c r="AY237" i="46" s="1"/>
  <c r="AU237" i="46"/>
  <c r="AV237" i="46" s="1"/>
  <c r="AR237" i="46"/>
  <c r="AS237" i="46" s="1"/>
  <c r="AL237" i="46"/>
  <c r="AM237" i="46" s="1"/>
  <c r="AI237" i="46"/>
  <c r="AJ237" i="46" s="1"/>
  <c r="AF237" i="46"/>
  <c r="AG237" i="46" s="1"/>
  <c r="AC237" i="46"/>
  <c r="AD237" i="46" s="1"/>
  <c r="Z237" i="46"/>
  <c r="AA237" i="46" s="1"/>
  <c r="W237" i="46"/>
  <c r="X237" i="46" s="1"/>
  <c r="T237" i="46"/>
  <c r="U237" i="46" s="1"/>
  <c r="Q237" i="46"/>
  <c r="R237" i="46" s="1"/>
  <c r="N237" i="46"/>
  <c r="O237" i="46" s="1"/>
  <c r="AO359" i="46" l="1"/>
  <c r="AP359" i="46" s="1"/>
  <c r="AO361" i="46"/>
  <c r="AP361" i="46" s="1"/>
  <c r="BS361" i="46"/>
  <c r="AC361" i="46"/>
  <c r="AD361" i="46" s="1"/>
  <c r="AU361" i="46"/>
  <c r="AV361" i="46" s="1"/>
  <c r="BP361" i="46"/>
  <c r="BQ361" i="46" s="1"/>
  <c r="Z361" i="46"/>
  <c r="AA361" i="46" s="1"/>
  <c r="AX361" i="46"/>
  <c r="AY361" i="46" s="1"/>
  <c r="N361" i="46"/>
  <c r="O361" i="46" s="1"/>
  <c r="AF361" i="46"/>
  <c r="AG361" i="46" s="1"/>
  <c r="Q361" i="46"/>
  <c r="R361" i="46" s="1"/>
  <c r="BD361" i="46"/>
  <c r="BE361" i="46" s="1"/>
  <c r="BY361" i="46"/>
  <c r="BZ361" i="46" s="1"/>
  <c r="AL361" i="46"/>
  <c r="AM361" i="46" s="1"/>
  <c r="BG361" i="46"/>
  <c r="BH361" i="46" s="1"/>
  <c r="BV361" i="46"/>
  <c r="BW361" i="46" s="1"/>
  <c r="AI361" i="46"/>
  <c r="AJ361" i="46" s="1"/>
  <c r="T361" i="46"/>
  <c r="U361" i="46" s="1"/>
  <c r="W361" i="46"/>
  <c r="X361" i="46" s="1"/>
  <c r="AR361" i="46"/>
  <c r="AS361" i="46" s="1"/>
  <c r="BJ361" i="46"/>
  <c r="BK361" i="46" s="1"/>
  <c r="BT361" i="46"/>
  <c r="BA361" i="46"/>
  <c r="BB361" i="46" s="1"/>
  <c r="Z359" i="46"/>
  <c r="AA359" i="46" s="1"/>
  <c r="AU359" i="46"/>
  <c r="AV359" i="46" s="1"/>
  <c r="BP359" i="46"/>
  <c r="BQ359" i="46" s="1"/>
  <c r="AC359" i="46"/>
  <c r="AD359" i="46" s="1"/>
  <c r="AX359" i="46"/>
  <c r="AY359" i="46" s="1"/>
  <c r="BS359" i="46"/>
  <c r="BT359" i="46" s="1"/>
  <c r="BA359" i="46"/>
  <c r="BB359" i="46" s="1"/>
  <c r="BY359" i="46"/>
  <c r="BZ359" i="46" s="1"/>
  <c r="AF359" i="46"/>
  <c r="AG359" i="46" s="1"/>
  <c r="AI359" i="46"/>
  <c r="AJ359" i="46" s="1"/>
  <c r="T359" i="46"/>
  <c r="U359" i="46" s="1"/>
  <c r="AL359" i="46"/>
  <c r="AM359" i="46" s="1"/>
  <c r="BG359" i="46"/>
  <c r="N359" i="46"/>
  <c r="O359" i="46" s="1"/>
  <c r="BV359" i="46"/>
  <c r="BW359" i="46" s="1"/>
  <c r="BD359" i="46"/>
  <c r="BE359" i="46" s="1"/>
  <c r="W359" i="46"/>
  <c r="X359" i="46" s="1"/>
  <c r="AR359" i="46"/>
  <c r="AS359" i="46" s="1"/>
  <c r="BJ359" i="46"/>
  <c r="BK359" i="46" s="1"/>
  <c r="Q359" i="46"/>
  <c r="H245" i="46"/>
  <c r="H227" i="46"/>
  <c r="BH359" i="46" l="1"/>
  <c r="AO227" i="46"/>
  <c r="AP227" i="46" s="1"/>
  <c r="AO245" i="46"/>
  <c r="AP245" i="46" s="1"/>
  <c r="BS227" i="46"/>
  <c r="BT227" i="46" s="1"/>
  <c r="R359" i="46"/>
  <c r="AL245" i="46"/>
  <c r="AM245" i="46" s="1"/>
  <c r="BY245" i="46"/>
  <c r="BZ245" i="46" s="1"/>
  <c r="AI245" i="46"/>
  <c r="AJ245" i="46" s="1"/>
  <c r="AX245" i="46"/>
  <c r="AY245" i="46" s="1"/>
  <c r="BV245" i="46"/>
  <c r="BW245" i="46" s="1"/>
  <c r="AF245" i="46"/>
  <c r="AG245" i="46" s="1"/>
  <c r="BS245" i="46"/>
  <c r="BT245" i="46" s="1"/>
  <c r="AC245" i="46"/>
  <c r="AD245" i="46" s="1"/>
  <c r="BP245" i="46"/>
  <c r="BQ245" i="46" s="1"/>
  <c r="Z245" i="46"/>
  <c r="AA245" i="46" s="1"/>
  <c r="BJ245" i="46"/>
  <c r="BK245" i="46" s="1"/>
  <c r="W245" i="46"/>
  <c r="X245" i="46" s="1"/>
  <c r="BG245" i="46"/>
  <c r="BH245" i="46" s="1"/>
  <c r="T245" i="46"/>
  <c r="U245" i="46" s="1"/>
  <c r="BD245" i="46"/>
  <c r="BE245" i="46" s="1"/>
  <c r="Q245" i="46"/>
  <c r="R245" i="46" s="1"/>
  <c r="BA245" i="46"/>
  <c r="BB245" i="46" s="1"/>
  <c r="N245" i="46"/>
  <c r="O245" i="46" s="1"/>
  <c r="AU245" i="46"/>
  <c r="AV245" i="46" s="1"/>
  <c r="AR245" i="46"/>
  <c r="AS245" i="46" s="1"/>
  <c r="Z227" i="46"/>
  <c r="AA227" i="46" s="1"/>
  <c r="AC227" i="46"/>
  <c r="AD227" i="46" s="1"/>
  <c r="AU227" i="46"/>
  <c r="AV227" i="46" s="1"/>
  <c r="AX227" i="46"/>
  <c r="AY227" i="46" s="1"/>
  <c r="BP227" i="46"/>
  <c r="BQ227" i="46" s="1"/>
  <c r="N227" i="46"/>
  <c r="O227" i="46" s="1"/>
  <c r="AF227" i="46"/>
  <c r="AG227" i="46" s="1"/>
  <c r="BA227" i="46"/>
  <c r="BB227" i="46" s="1"/>
  <c r="BV227" i="46"/>
  <c r="BW227" i="46" s="1"/>
  <c r="Q227" i="46"/>
  <c r="R227" i="46" s="1"/>
  <c r="AI227" i="46"/>
  <c r="AJ227" i="46" s="1"/>
  <c r="BD227" i="46"/>
  <c r="BE227" i="46" s="1"/>
  <c r="BY227" i="46"/>
  <c r="BZ227" i="46" s="1"/>
  <c r="T227" i="46"/>
  <c r="U227" i="46" s="1"/>
  <c r="AL227" i="46"/>
  <c r="AM227" i="46" s="1"/>
  <c r="BG227" i="46"/>
  <c r="BH227" i="46" s="1"/>
  <c r="W227" i="46"/>
  <c r="X227" i="46" s="1"/>
  <c r="AR227" i="46"/>
  <c r="AS227" i="46" s="1"/>
  <c r="BJ227" i="46"/>
  <c r="BK227" i="46" s="1"/>
  <c r="H233" i="46" l="1"/>
  <c r="E230" i="46"/>
  <c r="H226" i="46"/>
  <c r="H217" i="46"/>
  <c r="H220" i="46"/>
  <c r="H223" i="46"/>
  <c r="E212" i="46"/>
  <c r="K208" i="46"/>
  <c r="L208" i="46" s="1"/>
  <c r="H208" i="46"/>
  <c r="G36" i="46"/>
  <c r="G37" i="46" s="1"/>
  <c r="L36" i="46"/>
  <c r="K36" i="46"/>
  <c r="L35" i="46"/>
  <c r="K35" i="46"/>
  <c r="H35" i="46"/>
  <c r="H34" i="46"/>
  <c r="L34" i="46"/>
  <c r="K34" i="46"/>
  <c r="AO217" i="46" l="1"/>
  <c r="AP217" i="46" s="1"/>
  <c r="AO34" i="46"/>
  <c r="AP34" i="46" s="1"/>
  <c r="W35" i="46"/>
  <c r="X35" i="46" s="1"/>
  <c r="AO35" i="46"/>
  <c r="AP35" i="46" s="1"/>
  <c r="AO226" i="46"/>
  <c r="AP226" i="46" s="1"/>
  <c r="AO223" i="46"/>
  <c r="AP223" i="46" s="1"/>
  <c r="AO208" i="46"/>
  <c r="AP208" i="46" s="1"/>
  <c r="AO220" i="46"/>
  <c r="AP220" i="46" s="1"/>
  <c r="AO233" i="46"/>
  <c r="AP233" i="46" s="1"/>
  <c r="BP217" i="46"/>
  <c r="BQ217" i="46" s="1"/>
  <c r="BV220" i="46"/>
  <c r="BW220" i="46" s="1"/>
  <c r="BY233" i="46"/>
  <c r="BZ233" i="46" s="1"/>
  <c r="AF233" i="46"/>
  <c r="AG233" i="46" s="1"/>
  <c r="BD233" i="46"/>
  <c r="BE233" i="46" s="1"/>
  <c r="BG233" i="46"/>
  <c r="BH233" i="46" s="1"/>
  <c r="AC233" i="46"/>
  <c r="AD233" i="46" s="1"/>
  <c r="H36" i="46"/>
  <c r="BJ233" i="46"/>
  <c r="BK233" i="46" s="1"/>
  <c r="AI233" i="46"/>
  <c r="AJ233" i="46" s="1"/>
  <c r="AL233" i="46"/>
  <c r="AM233" i="46" s="1"/>
  <c r="AX233" i="46"/>
  <c r="AY233" i="46" s="1"/>
  <c r="W233" i="46"/>
  <c r="X233" i="46" s="1"/>
  <c r="BV233" i="46"/>
  <c r="BW233" i="46" s="1"/>
  <c r="BP233" i="46"/>
  <c r="BQ233" i="46" s="1"/>
  <c r="Q233" i="46"/>
  <c r="R233" i="46" s="1"/>
  <c r="BS233" i="46"/>
  <c r="BT233" i="46" s="1"/>
  <c r="Z233" i="46"/>
  <c r="AA233" i="46" s="1"/>
  <c r="AR220" i="46"/>
  <c r="AS220" i="46" s="1"/>
  <c r="AR233" i="46"/>
  <c r="AS233" i="46" s="1"/>
  <c r="AI217" i="46"/>
  <c r="AJ217" i="46" s="1"/>
  <c r="AL217" i="46"/>
  <c r="AM217" i="46" s="1"/>
  <c r="BS217" i="46"/>
  <c r="BT217" i="46" s="1"/>
  <c r="BV217" i="46"/>
  <c r="BW217" i="46" s="1"/>
  <c r="BY220" i="46"/>
  <c r="BZ220" i="46" s="1"/>
  <c r="N233" i="46"/>
  <c r="O233" i="46" s="1"/>
  <c r="AU233" i="46"/>
  <c r="AV233" i="46" s="1"/>
  <c r="AF217" i="46"/>
  <c r="AG217" i="46" s="1"/>
  <c r="T233" i="46"/>
  <c r="U233" i="46" s="1"/>
  <c r="BA233" i="46"/>
  <c r="BB233" i="46" s="1"/>
  <c r="AU223" i="46"/>
  <c r="AV223" i="46" s="1"/>
  <c r="N223" i="46"/>
  <c r="O223" i="46" s="1"/>
  <c r="AR223" i="46"/>
  <c r="AS223" i="46" s="1"/>
  <c r="BY223" i="46"/>
  <c r="BZ223" i="46" s="1"/>
  <c r="BV223" i="46"/>
  <c r="BW223" i="46" s="1"/>
  <c r="AL223" i="46"/>
  <c r="AM223" i="46" s="1"/>
  <c r="BS223" i="46"/>
  <c r="BT223" i="46" s="1"/>
  <c r="AI223" i="46"/>
  <c r="AJ223" i="46" s="1"/>
  <c r="BP223" i="46"/>
  <c r="BQ223" i="46" s="1"/>
  <c r="AF223" i="46"/>
  <c r="AG223" i="46" s="1"/>
  <c r="BJ223" i="46"/>
  <c r="BK223" i="46" s="1"/>
  <c r="AC223" i="46"/>
  <c r="AD223" i="46" s="1"/>
  <c r="Z223" i="46"/>
  <c r="AA223" i="46" s="1"/>
  <c r="BG223" i="46"/>
  <c r="BH223" i="46" s="1"/>
  <c r="W223" i="46"/>
  <c r="X223" i="46" s="1"/>
  <c r="BD223" i="46"/>
  <c r="BE223" i="46" s="1"/>
  <c r="BA223" i="46"/>
  <c r="BB223" i="46" s="1"/>
  <c r="T223" i="46"/>
  <c r="U223" i="46" s="1"/>
  <c r="Q223" i="46"/>
  <c r="R223" i="46" s="1"/>
  <c r="AX223" i="46"/>
  <c r="AY223" i="46" s="1"/>
  <c r="N220" i="46"/>
  <c r="O220" i="46" s="1"/>
  <c r="AU220" i="46"/>
  <c r="AV220" i="46" s="1"/>
  <c r="BY217" i="46"/>
  <c r="BZ217" i="46" s="1"/>
  <c r="Q220" i="46"/>
  <c r="R220" i="46" s="1"/>
  <c r="AX220" i="46"/>
  <c r="AY220" i="46" s="1"/>
  <c r="AR217" i="46"/>
  <c r="AS217" i="46" s="1"/>
  <c r="T220" i="46"/>
  <c r="U220" i="46" s="1"/>
  <c r="BA220" i="46"/>
  <c r="BB220" i="46" s="1"/>
  <c r="N217" i="46"/>
  <c r="O217" i="46" s="1"/>
  <c r="AU217" i="46"/>
  <c r="AV217" i="46" s="1"/>
  <c r="BD220" i="46"/>
  <c r="BE220" i="46" s="1"/>
  <c r="Q217" i="46"/>
  <c r="R217" i="46" s="1"/>
  <c r="AX217" i="46"/>
  <c r="AY217" i="46" s="1"/>
  <c r="W220" i="46"/>
  <c r="X220" i="46" s="1"/>
  <c r="BG220" i="46"/>
  <c r="BH220" i="46" s="1"/>
  <c r="T217" i="46"/>
  <c r="U217" i="46" s="1"/>
  <c r="BA217" i="46"/>
  <c r="BB217" i="46" s="1"/>
  <c r="Z220" i="46"/>
  <c r="AA220" i="46" s="1"/>
  <c r="BD217" i="46"/>
  <c r="BE217" i="46" s="1"/>
  <c r="AC220" i="46"/>
  <c r="AD220" i="46" s="1"/>
  <c r="BJ220" i="46"/>
  <c r="BK220" i="46" s="1"/>
  <c r="W217" i="46"/>
  <c r="X217" i="46" s="1"/>
  <c r="BG217" i="46"/>
  <c r="BH217" i="46" s="1"/>
  <c r="AF220" i="46"/>
  <c r="AG220" i="46" s="1"/>
  <c r="BP220" i="46"/>
  <c r="BQ220" i="46" s="1"/>
  <c r="Z217" i="46"/>
  <c r="AA217" i="46" s="1"/>
  <c r="AI220" i="46"/>
  <c r="AJ220" i="46" s="1"/>
  <c r="BS220" i="46"/>
  <c r="BT220" i="46" s="1"/>
  <c r="AC217" i="46"/>
  <c r="AD217" i="46" s="1"/>
  <c r="BJ217" i="46"/>
  <c r="BK217" i="46" s="1"/>
  <c r="AL220" i="46"/>
  <c r="AM220" i="46" s="1"/>
  <c r="Q226" i="46"/>
  <c r="R226" i="46" s="1"/>
  <c r="T226" i="46"/>
  <c r="U226" i="46" s="1"/>
  <c r="BJ226" i="46"/>
  <c r="BK226" i="46" s="1"/>
  <c r="BS226" i="46"/>
  <c r="BT226" i="46" s="1"/>
  <c r="BV226" i="46"/>
  <c r="BW226" i="46" s="1"/>
  <c r="W226" i="46"/>
  <c r="X226" i="46" s="1"/>
  <c r="Z226" i="46"/>
  <c r="AA226" i="46" s="1"/>
  <c r="AC226" i="46"/>
  <c r="AD226" i="46" s="1"/>
  <c r="AF226" i="46"/>
  <c r="AG226" i="46" s="1"/>
  <c r="BD226" i="46"/>
  <c r="BE226" i="46" s="1"/>
  <c r="BG226" i="46"/>
  <c r="BH226" i="46" s="1"/>
  <c r="BP226" i="46"/>
  <c r="BQ226" i="46" s="1"/>
  <c r="AI226" i="46"/>
  <c r="AJ226" i="46" s="1"/>
  <c r="BY226" i="46"/>
  <c r="BZ226" i="46" s="1"/>
  <c r="AU226" i="46"/>
  <c r="AV226" i="46" s="1"/>
  <c r="AX226" i="46"/>
  <c r="AY226" i="46" s="1"/>
  <c r="AL226" i="46"/>
  <c r="AM226" i="46" s="1"/>
  <c r="AR226" i="46"/>
  <c r="AS226" i="46" s="1"/>
  <c r="N226" i="46"/>
  <c r="O226" i="46" s="1"/>
  <c r="BA226" i="46"/>
  <c r="BB226" i="46" s="1"/>
  <c r="BG208" i="46"/>
  <c r="BH208" i="46" s="1"/>
  <c r="AL208" i="46"/>
  <c r="AM208" i="46" s="1"/>
  <c r="T208" i="46"/>
  <c r="U208" i="46" s="1"/>
  <c r="BY208" i="46"/>
  <c r="BZ208" i="46" s="1"/>
  <c r="BD208" i="46"/>
  <c r="BE208" i="46" s="1"/>
  <c r="AI208" i="46"/>
  <c r="AJ208" i="46" s="1"/>
  <c r="Q208" i="46"/>
  <c r="R208" i="46" s="1"/>
  <c r="BV208" i="46"/>
  <c r="BW208" i="46" s="1"/>
  <c r="BA208" i="46"/>
  <c r="BB208" i="46" s="1"/>
  <c r="AF208" i="46"/>
  <c r="AG208" i="46" s="1"/>
  <c r="N208" i="46"/>
  <c r="O208" i="46" s="1"/>
  <c r="BS208" i="46"/>
  <c r="BT208" i="46" s="1"/>
  <c r="AX208" i="46"/>
  <c r="AY208" i="46" s="1"/>
  <c r="AC208" i="46"/>
  <c r="AD208" i="46" s="1"/>
  <c r="BP208" i="46"/>
  <c r="BQ208" i="46" s="1"/>
  <c r="AU208" i="46"/>
  <c r="AV208" i="46" s="1"/>
  <c r="Z208" i="46"/>
  <c r="AA208" i="46" s="1"/>
  <c r="BJ208" i="46"/>
  <c r="BK208" i="46" s="1"/>
  <c r="AR208" i="46"/>
  <c r="AS208" i="46" s="1"/>
  <c r="W208" i="46"/>
  <c r="X208" i="46" s="1"/>
  <c r="BY35" i="46"/>
  <c r="BZ35" i="46" s="1"/>
  <c r="Z35" i="46"/>
  <c r="AA35" i="46" s="1"/>
  <c r="AX35" i="46"/>
  <c r="AY35" i="46" s="1"/>
  <c r="BA35" i="46"/>
  <c r="BB35" i="46" s="1"/>
  <c r="AC35" i="46"/>
  <c r="AD35" i="46" s="1"/>
  <c r="BD35" i="46"/>
  <c r="BE35" i="46" s="1"/>
  <c r="N35" i="46"/>
  <c r="O35" i="46" s="1"/>
  <c r="AL35" i="46"/>
  <c r="AM35" i="46" s="1"/>
  <c r="BP35" i="46"/>
  <c r="BQ35" i="46" s="1"/>
  <c r="Q35" i="46"/>
  <c r="R35" i="46" s="1"/>
  <c r="AR35" i="46"/>
  <c r="AS35" i="46" s="1"/>
  <c r="BS35" i="46"/>
  <c r="BT35" i="46" s="1"/>
  <c r="T35" i="46"/>
  <c r="U35" i="46" s="1"/>
  <c r="AU35" i="46"/>
  <c r="AV35" i="46" s="1"/>
  <c r="BV35" i="46"/>
  <c r="BW35" i="46" s="1"/>
  <c r="Z34" i="46"/>
  <c r="AA34" i="46" s="1"/>
  <c r="AL34" i="46"/>
  <c r="AM34" i="46" s="1"/>
  <c r="AC34" i="46"/>
  <c r="AD34" i="46" s="1"/>
  <c r="BP34" i="46"/>
  <c r="BQ34" i="46" s="1"/>
  <c r="Q34" i="46"/>
  <c r="R34" i="46" s="1"/>
  <c r="BS34" i="46"/>
  <c r="BT34" i="46" s="1"/>
  <c r="AX34" i="46"/>
  <c r="AY34" i="46" s="1"/>
  <c r="N34" i="46"/>
  <c r="O34" i="46" s="1"/>
  <c r="BV34" i="46"/>
  <c r="BW34" i="46" s="1"/>
  <c r="W34" i="46"/>
  <c r="X34" i="46" s="1"/>
  <c r="BY34" i="46"/>
  <c r="BZ34" i="46" s="1"/>
  <c r="AR34" i="46"/>
  <c r="AS34" i="46" s="1"/>
  <c r="AU34" i="46"/>
  <c r="AV34" i="46" s="1"/>
  <c r="BA34" i="46"/>
  <c r="BB34" i="46" s="1"/>
  <c r="BD34" i="46"/>
  <c r="BE34" i="46" s="1"/>
  <c r="T34" i="46"/>
  <c r="U34" i="46" s="1"/>
  <c r="W36" i="46" l="1"/>
  <c r="X36" i="46" s="1"/>
  <c r="AO36" i="46"/>
  <c r="AP36" i="46" s="1"/>
  <c r="BS36" i="46"/>
  <c r="BT36" i="46" s="1"/>
  <c r="AX36" i="46"/>
  <c r="AY36" i="46" s="1"/>
  <c r="AL36" i="46"/>
  <c r="AM36" i="46" s="1"/>
  <c r="Q36" i="46"/>
  <c r="R36" i="46" s="1"/>
  <c r="BA36" i="46"/>
  <c r="BB36" i="46" s="1"/>
  <c r="N36" i="46"/>
  <c r="O36" i="46" s="1"/>
  <c r="AR36" i="46"/>
  <c r="AS36" i="46" s="1"/>
  <c r="AC36" i="46"/>
  <c r="AD36" i="46" s="1"/>
  <c r="BY36" i="46"/>
  <c r="BZ36" i="46" s="1"/>
  <c r="BD36" i="46"/>
  <c r="BE36" i="46" s="1"/>
  <c r="T36" i="46"/>
  <c r="U36" i="46" s="1"/>
  <c r="AU36" i="46"/>
  <c r="AV36" i="46" s="1"/>
  <c r="BP36" i="46"/>
  <c r="BQ36" i="46" s="1"/>
  <c r="BV36" i="46"/>
  <c r="BW36" i="46" s="1"/>
  <c r="Z36" i="46"/>
  <c r="AA36" i="46" s="1"/>
  <c r="K102" i="46"/>
  <c r="L102" i="46" s="1"/>
  <c r="G102" i="46"/>
  <c r="H102" i="46" s="1"/>
  <c r="H134" i="46"/>
  <c r="K128" i="46"/>
  <c r="L128" i="46" s="1"/>
  <c r="H128" i="46"/>
  <c r="AO128" i="46" l="1"/>
  <c r="AP128" i="46" s="1"/>
  <c r="AO134" i="46"/>
  <c r="AP134" i="46" s="1"/>
  <c r="AO102" i="46"/>
  <c r="AP102" i="46" s="1"/>
  <c r="BS134" i="46"/>
  <c r="BT134" i="46" s="1"/>
  <c r="BJ102" i="46"/>
  <c r="BK102" i="46" s="1"/>
  <c r="AR102" i="46"/>
  <c r="AS102" i="46" s="1"/>
  <c r="W102" i="46"/>
  <c r="X102" i="46" s="1"/>
  <c r="BG102" i="46"/>
  <c r="BH102" i="46" s="1"/>
  <c r="AL102" i="46"/>
  <c r="AM102" i="46" s="1"/>
  <c r="T102" i="46"/>
  <c r="U102" i="46" s="1"/>
  <c r="BY102" i="46"/>
  <c r="BZ102" i="46" s="1"/>
  <c r="BD102" i="46"/>
  <c r="BE102" i="46" s="1"/>
  <c r="AI102" i="46"/>
  <c r="AJ102" i="46" s="1"/>
  <c r="Q102" i="46"/>
  <c r="R102" i="46" s="1"/>
  <c r="BV102" i="46"/>
  <c r="BW102" i="46" s="1"/>
  <c r="BA102" i="46"/>
  <c r="BB102" i="46" s="1"/>
  <c r="AF102" i="46"/>
  <c r="AG102" i="46" s="1"/>
  <c r="N102" i="46"/>
  <c r="BS102" i="46"/>
  <c r="BT102" i="46" s="1"/>
  <c r="AX102" i="46"/>
  <c r="AY102" i="46" s="1"/>
  <c r="AC102" i="46"/>
  <c r="AD102" i="46" s="1"/>
  <c r="BP102" i="46"/>
  <c r="BQ102" i="46" s="1"/>
  <c r="AU102" i="46"/>
  <c r="AV102" i="46" s="1"/>
  <c r="Z102" i="46"/>
  <c r="AA102" i="46" s="1"/>
  <c r="Z134" i="46"/>
  <c r="AA134" i="46" s="1"/>
  <c r="AC134" i="46"/>
  <c r="AD134" i="46" s="1"/>
  <c r="AU134" i="46"/>
  <c r="AV134" i="46" s="1"/>
  <c r="AX134" i="46"/>
  <c r="AY134" i="46" s="1"/>
  <c r="BP134" i="46"/>
  <c r="BQ134" i="46" s="1"/>
  <c r="N134" i="46"/>
  <c r="O134" i="46" s="1"/>
  <c r="AF134" i="46"/>
  <c r="AG134" i="46" s="1"/>
  <c r="BA134" i="46"/>
  <c r="BB134" i="46" s="1"/>
  <c r="BV134" i="46"/>
  <c r="BW134" i="46" s="1"/>
  <c r="Q134" i="46"/>
  <c r="R134" i="46" s="1"/>
  <c r="AI134" i="46"/>
  <c r="AJ134" i="46" s="1"/>
  <c r="BD134" i="46"/>
  <c r="BE134" i="46" s="1"/>
  <c r="BY134" i="46"/>
  <c r="BZ134" i="46" s="1"/>
  <c r="T134" i="46"/>
  <c r="U134" i="46" s="1"/>
  <c r="AL134" i="46"/>
  <c r="AM134" i="46" s="1"/>
  <c r="BG134" i="46"/>
  <c r="BH134" i="46" s="1"/>
  <c r="W134" i="46"/>
  <c r="X134" i="46" s="1"/>
  <c r="AR134" i="46"/>
  <c r="AS134" i="46" s="1"/>
  <c r="BJ134" i="46"/>
  <c r="BK134" i="46" s="1"/>
  <c r="BS128" i="46"/>
  <c r="BT128" i="46" s="1"/>
  <c r="Z128" i="46"/>
  <c r="AA128" i="46" s="1"/>
  <c r="AU128" i="46"/>
  <c r="AV128" i="46" s="1"/>
  <c r="BP128" i="46"/>
  <c r="BQ128" i="46" s="1"/>
  <c r="AC128" i="46"/>
  <c r="AD128" i="46" s="1"/>
  <c r="N128" i="46"/>
  <c r="O128" i="46" s="1"/>
  <c r="AF128" i="46"/>
  <c r="AG128" i="46" s="1"/>
  <c r="BA128" i="46"/>
  <c r="BB128" i="46" s="1"/>
  <c r="BV128" i="46"/>
  <c r="BW128" i="46" s="1"/>
  <c r="AX128" i="46"/>
  <c r="AY128" i="46" s="1"/>
  <c r="AI128" i="46"/>
  <c r="AJ128" i="46" s="1"/>
  <c r="BY128" i="46"/>
  <c r="BZ128" i="46" s="1"/>
  <c r="T128" i="46"/>
  <c r="U128" i="46" s="1"/>
  <c r="AL128" i="46"/>
  <c r="AM128" i="46" s="1"/>
  <c r="BG128" i="46"/>
  <c r="BH128" i="46" s="1"/>
  <c r="Q128" i="46"/>
  <c r="R128" i="46" s="1"/>
  <c r="BD128" i="46"/>
  <c r="BE128" i="46" s="1"/>
  <c r="W128" i="46"/>
  <c r="X128" i="46" s="1"/>
  <c r="AR128" i="46"/>
  <c r="AS128" i="46" s="1"/>
  <c r="BJ128" i="46"/>
  <c r="BK128" i="46" s="1"/>
  <c r="O102" i="46" l="1"/>
  <c r="G107" i="46" l="1"/>
  <c r="H107" i="46" s="1"/>
  <c r="K104" i="46"/>
  <c r="L104" i="46" s="1"/>
  <c r="H104" i="46"/>
  <c r="K111" i="46"/>
  <c r="L111" i="46" s="1"/>
  <c r="H111" i="46"/>
  <c r="K110" i="46"/>
  <c r="L110" i="46" s="1"/>
  <c r="H110" i="46"/>
  <c r="K109" i="46"/>
  <c r="L109" i="46" s="1"/>
  <c r="H109" i="46"/>
  <c r="K108" i="46"/>
  <c r="L108" i="46" s="1"/>
  <c r="H108" i="46"/>
  <c r="K107" i="46"/>
  <c r="L107" i="46" s="1"/>
  <c r="AO107" i="46" l="1"/>
  <c r="AP107" i="46" s="1"/>
  <c r="AO109" i="46"/>
  <c r="AP109" i="46" s="1"/>
  <c r="AO108" i="46"/>
  <c r="AP108" i="46" s="1"/>
  <c r="AO104" i="46"/>
  <c r="AP104" i="46" s="1"/>
  <c r="AO110" i="46"/>
  <c r="AP110" i="46" s="1"/>
  <c r="AO111" i="46"/>
  <c r="AP111" i="46" s="1"/>
  <c r="AU109" i="46"/>
  <c r="AV109" i="46" s="1"/>
  <c r="BP104" i="46"/>
  <c r="BQ104" i="46" s="1"/>
  <c r="AU110" i="46"/>
  <c r="AV110" i="46" s="1"/>
  <c r="Z104" i="46"/>
  <c r="AA104" i="46" s="1"/>
  <c r="AU104" i="46"/>
  <c r="AV104" i="46" s="1"/>
  <c r="AX104" i="46"/>
  <c r="AY104" i="46" s="1"/>
  <c r="N104" i="46"/>
  <c r="AF104" i="46"/>
  <c r="AG104" i="46" s="1"/>
  <c r="BA104" i="46"/>
  <c r="BB104" i="46" s="1"/>
  <c r="BV104" i="46"/>
  <c r="BW104" i="46" s="1"/>
  <c r="AU108" i="46"/>
  <c r="AV108" i="46" s="1"/>
  <c r="T104" i="46"/>
  <c r="U104" i="46" s="1"/>
  <c r="AI104" i="46"/>
  <c r="AJ104" i="46" s="1"/>
  <c r="BY104" i="46"/>
  <c r="BZ104" i="46" s="1"/>
  <c r="BS104" i="46"/>
  <c r="BT104" i="46" s="1"/>
  <c r="Q104" i="46"/>
  <c r="R104" i="46" s="1"/>
  <c r="BD104" i="46"/>
  <c r="BE104" i="46" s="1"/>
  <c r="W104" i="46"/>
  <c r="X104" i="46" s="1"/>
  <c r="AR104" i="46"/>
  <c r="AS104" i="46" s="1"/>
  <c r="BJ104" i="46"/>
  <c r="BK104" i="46" s="1"/>
  <c r="AC104" i="46"/>
  <c r="AD104" i="46" s="1"/>
  <c r="AL104" i="46"/>
  <c r="AM104" i="46" s="1"/>
  <c r="BG104" i="46"/>
  <c r="BH104" i="46" s="1"/>
  <c r="BP111" i="46"/>
  <c r="BQ111" i="46" s="1"/>
  <c r="BP110" i="46"/>
  <c r="BQ110" i="46" s="1"/>
  <c r="Z111" i="46"/>
  <c r="AA111" i="46" s="1"/>
  <c r="AU111" i="46"/>
  <c r="AV111" i="46" s="1"/>
  <c r="AI111" i="46"/>
  <c r="AJ111" i="46" s="1"/>
  <c r="AC111" i="46"/>
  <c r="AD111" i="46" s="1"/>
  <c r="AX111" i="46"/>
  <c r="AY111" i="46" s="1"/>
  <c r="BS111" i="46"/>
  <c r="BT111" i="46" s="1"/>
  <c r="N111" i="46"/>
  <c r="O111" i="46" s="1"/>
  <c r="AF111" i="46"/>
  <c r="AG111" i="46" s="1"/>
  <c r="BA111" i="46"/>
  <c r="BB111" i="46" s="1"/>
  <c r="BV111" i="46"/>
  <c r="BW111" i="46" s="1"/>
  <c r="Q111" i="46"/>
  <c r="R111" i="46" s="1"/>
  <c r="BD111" i="46"/>
  <c r="BE111" i="46" s="1"/>
  <c r="BY111" i="46"/>
  <c r="BZ111" i="46" s="1"/>
  <c r="BP109" i="46"/>
  <c r="BQ109" i="46" s="1"/>
  <c r="T111" i="46"/>
  <c r="U111" i="46" s="1"/>
  <c r="AL111" i="46"/>
  <c r="AM111" i="46" s="1"/>
  <c r="BG111" i="46"/>
  <c r="BH111" i="46" s="1"/>
  <c r="Z110" i="46"/>
  <c r="AA110" i="46" s="1"/>
  <c r="W111" i="46"/>
  <c r="X111" i="46" s="1"/>
  <c r="AR111" i="46"/>
  <c r="AS111" i="46" s="1"/>
  <c r="BJ111" i="46"/>
  <c r="BK111" i="46" s="1"/>
  <c r="AX110" i="46"/>
  <c r="AY110" i="46" s="1"/>
  <c r="BS110" i="46"/>
  <c r="BT110" i="46" s="1"/>
  <c r="Z108" i="46"/>
  <c r="AA108" i="46" s="1"/>
  <c r="AI110" i="46"/>
  <c r="AJ110" i="46" s="1"/>
  <c r="Z109" i="46"/>
  <c r="AA109" i="46" s="1"/>
  <c r="W110" i="46"/>
  <c r="X110" i="46" s="1"/>
  <c r="AR110" i="46"/>
  <c r="AS110" i="46" s="1"/>
  <c r="BJ110" i="46"/>
  <c r="BK110" i="46" s="1"/>
  <c r="AC110" i="46"/>
  <c r="AD110" i="46" s="1"/>
  <c r="N110" i="46"/>
  <c r="O110" i="46" s="1"/>
  <c r="AF110" i="46"/>
  <c r="AG110" i="46" s="1"/>
  <c r="BA110" i="46"/>
  <c r="BB110" i="46" s="1"/>
  <c r="BV110" i="46"/>
  <c r="BW110" i="46" s="1"/>
  <c r="Q110" i="46"/>
  <c r="R110" i="46" s="1"/>
  <c r="BD110" i="46"/>
  <c r="BE110" i="46" s="1"/>
  <c r="BY110" i="46"/>
  <c r="BZ110" i="46" s="1"/>
  <c r="BP108" i="46"/>
  <c r="BQ108" i="46" s="1"/>
  <c r="T110" i="46"/>
  <c r="U110" i="46" s="1"/>
  <c r="AL110" i="46"/>
  <c r="AM110" i="46" s="1"/>
  <c r="BG110" i="46"/>
  <c r="BH110" i="46" s="1"/>
  <c r="AC109" i="46"/>
  <c r="AD109" i="46" s="1"/>
  <c r="AX109" i="46"/>
  <c r="AY109" i="46" s="1"/>
  <c r="BS109" i="46"/>
  <c r="BT109" i="46" s="1"/>
  <c r="N109" i="46"/>
  <c r="O109" i="46" s="1"/>
  <c r="AF109" i="46"/>
  <c r="AG109" i="46" s="1"/>
  <c r="BA109" i="46"/>
  <c r="BB109" i="46" s="1"/>
  <c r="BV109" i="46"/>
  <c r="BW109" i="46" s="1"/>
  <c r="Q109" i="46"/>
  <c r="AI109" i="46"/>
  <c r="AJ109" i="46" s="1"/>
  <c r="BD109" i="46"/>
  <c r="BE109" i="46" s="1"/>
  <c r="BY109" i="46"/>
  <c r="BZ109" i="46" s="1"/>
  <c r="T109" i="46"/>
  <c r="U109" i="46" s="1"/>
  <c r="AL109" i="46"/>
  <c r="AM109" i="46" s="1"/>
  <c r="BG109" i="46"/>
  <c r="BH109" i="46" s="1"/>
  <c r="W109" i="46"/>
  <c r="X109" i="46" s="1"/>
  <c r="AR109" i="46"/>
  <c r="AS109" i="46" s="1"/>
  <c r="BJ109" i="46"/>
  <c r="BK109" i="46" s="1"/>
  <c r="AC108" i="46"/>
  <c r="AD108" i="46" s="1"/>
  <c r="AX108" i="46"/>
  <c r="AY108" i="46" s="1"/>
  <c r="BS108" i="46"/>
  <c r="BT108" i="46" s="1"/>
  <c r="N108" i="46"/>
  <c r="O108" i="46" s="1"/>
  <c r="AF108" i="46"/>
  <c r="AG108" i="46" s="1"/>
  <c r="BA108" i="46"/>
  <c r="BB108" i="46" s="1"/>
  <c r="BV108" i="46"/>
  <c r="BW108" i="46" s="1"/>
  <c r="Q108" i="46"/>
  <c r="R108" i="46" s="1"/>
  <c r="AI108" i="46"/>
  <c r="AJ108" i="46" s="1"/>
  <c r="BD108" i="46"/>
  <c r="BE108" i="46" s="1"/>
  <c r="BY108" i="46"/>
  <c r="BZ108" i="46" s="1"/>
  <c r="T108" i="46"/>
  <c r="U108" i="46" s="1"/>
  <c r="AL108" i="46"/>
  <c r="AM108" i="46" s="1"/>
  <c r="BG108" i="46"/>
  <c r="BH108" i="46" s="1"/>
  <c r="W108" i="46"/>
  <c r="X108" i="46" s="1"/>
  <c r="AR108" i="46"/>
  <c r="AS108" i="46" s="1"/>
  <c r="BJ108" i="46"/>
  <c r="BK108" i="46" s="1"/>
  <c r="AC107" i="46"/>
  <c r="AD107" i="46" s="1"/>
  <c r="AF107" i="46"/>
  <c r="AG107" i="46" s="1"/>
  <c r="BA107" i="46"/>
  <c r="BB107" i="46" s="1"/>
  <c r="BV107" i="46"/>
  <c r="BW107" i="46" s="1"/>
  <c r="AU107" i="46"/>
  <c r="AV107" i="46" s="1"/>
  <c r="AX107" i="46"/>
  <c r="AY107" i="46" s="1"/>
  <c r="BS107" i="46"/>
  <c r="BT107" i="46" s="1"/>
  <c r="N107" i="46"/>
  <c r="Q107" i="46"/>
  <c r="AI107" i="46"/>
  <c r="AJ107" i="46" s="1"/>
  <c r="BD107" i="46"/>
  <c r="BE107" i="46" s="1"/>
  <c r="BY107" i="46"/>
  <c r="BZ107" i="46" s="1"/>
  <c r="T107" i="46"/>
  <c r="U107" i="46" s="1"/>
  <c r="AL107" i="46"/>
  <c r="AM107" i="46" s="1"/>
  <c r="BG107" i="46"/>
  <c r="Z107" i="46"/>
  <c r="AA107" i="46" s="1"/>
  <c r="BP107" i="46"/>
  <c r="BQ107" i="46" s="1"/>
  <c r="W107" i="46"/>
  <c r="X107" i="46" s="1"/>
  <c r="AR107" i="46"/>
  <c r="AS107" i="46" s="1"/>
  <c r="BJ107" i="46"/>
  <c r="BK107" i="46" s="1"/>
  <c r="O107" i="46" l="1"/>
  <c r="O104" i="46"/>
  <c r="BH107" i="46"/>
  <c r="R107" i="46"/>
  <c r="R109" i="46"/>
  <c r="E337" i="46"/>
  <c r="E336" i="46"/>
  <c r="H336" i="46" s="1"/>
  <c r="H298" i="46"/>
  <c r="AO297" i="46" l="1"/>
  <c r="AP297" i="46" s="1"/>
  <c r="AO336" i="46"/>
  <c r="AP336" i="46" s="1"/>
  <c r="AO335" i="46"/>
  <c r="AP335" i="46" s="1"/>
  <c r="AO298" i="46"/>
  <c r="AP298" i="46" s="1"/>
  <c r="BP335" i="46"/>
  <c r="BQ335" i="46" s="1"/>
  <c r="BS336" i="46"/>
  <c r="BT336" i="46" s="1"/>
  <c r="H337" i="46"/>
  <c r="W336" i="46"/>
  <c r="X336" i="46" s="1"/>
  <c r="Z336" i="46"/>
  <c r="AA336" i="46" s="1"/>
  <c r="AC336" i="46"/>
  <c r="AD336" i="46" s="1"/>
  <c r="AR336" i="46"/>
  <c r="AS336" i="46" s="1"/>
  <c r="AU336" i="46"/>
  <c r="AV336" i="46" s="1"/>
  <c r="AX336" i="46"/>
  <c r="AY336" i="46" s="1"/>
  <c r="BJ336" i="46"/>
  <c r="BK336" i="46" s="1"/>
  <c r="BP336" i="46"/>
  <c r="BQ336" i="46" s="1"/>
  <c r="N336" i="46"/>
  <c r="O336" i="46" s="1"/>
  <c r="AF336" i="46"/>
  <c r="AG336" i="46" s="1"/>
  <c r="BA336" i="46"/>
  <c r="BB336" i="46" s="1"/>
  <c r="BV336" i="46"/>
  <c r="BW336" i="46" s="1"/>
  <c r="Q336" i="46"/>
  <c r="R336" i="46" s="1"/>
  <c r="AI336" i="46"/>
  <c r="AJ336" i="46" s="1"/>
  <c r="BD336" i="46"/>
  <c r="BE336" i="46" s="1"/>
  <c r="BY336" i="46"/>
  <c r="BZ336" i="46" s="1"/>
  <c r="T336" i="46"/>
  <c r="U336" i="46" s="1"/>
  <c r="AL336" i="46"/>
  <c r="AM336" i="46" s="1"/>
  <c r="BG336" i="46"/>
  <c r="BH336" i="46" s="1"/>
  <c r="Z335" i="46"/>
  <c r="AA335" i="46" s="1"/>
  <c r="AU335" i="46"/>
  <c r="AV335" i="46" s="1"/>
  <c r="AX335" i="46"/>
  <c r="AY335" i="46" s="1"/>
  <c r="BS335" i="46"/>
  <c r="BT335" i="46" s="1"/>
  <c r="N335" i="46"/>
  <c r="O335" i="46" s="1"/>
  <c r="AC335" i="46"/>
  <c r="AD335" i="46" s="1"/>
  <c r="BA335" i="46"/>
  <c r="BB335" i="46" s="1"/>
  <c r="BV335" i="46"/>
  <c r="BW335" i="46" s="1"/>
  <c r="Q335" i="46"/>
  <c r="R335" i="46" s="1"/>
  <c r="AI335" i="46"/>
  <c r="AJ335" i="46" s="1"/>
  <c r="BD335" i="46"/>
  <c r="BE335" i="46" s="1"/>
  <c r="T335" i="46"/>
  <c r="U335" i="46" s="1"/>
  <c r="AL335" i="46"/>
  <c r="AM335" i="46" s="1"/>
  <c r="W335" i="46"/>
  <c r="X335" i="46" s="1"/>
  <c r="AR335" i="46"/>
  <c r="AS335" i="46" s="1"/>
  <c r="BJ335" i="46"/>
  <c r="BK335" i="46" s="1"/>
  <c r="AF335" i="46"/>
  <c r="AG335" i="46" s="1"/>
  <c r="BY335" i="46"/>
  <c r="BZ335" i="46" s="1"/>
  <c r="BG335" i="46"/>
  <c r="BH335" i="46" s="1"/>
  <c r="BJ298" i="46"/>
  <c r="BK298" i="46" s="1"/>
  <c r="AR298" i="46"/>
  <c r="AS298" i="46" s="1"/>
  <c r="W298" i="46"/>
  <c r="X298" i="46" s="1"/>
  <c r="AL298" i="46"/>
  <c r="AM298" i="46" s="1"/>
  <c r="T298" i="46"/>
  <c r="U298" i="46" s="1"/>
  <c r="BY298" i="46"/>
  <c r="BZ298" i="46" s="1"/>
  <c r="AI298" i="46"/>
  <c r="AJ298" i="46" s="1"/>
  <c r="BA298" i="46"/>
  <c r="BB298" i="46" s="1"/>
  <c r="BS298" i="46"/>
  <c r="BT298" i="46" s="1"/>
  <c r="AC298" i="46"/>
  <c r="AD298" i="46" s="1"/>
  <c r="Z298" i="46"/>
  <c r="AA298" i="46" s="1"/>
  <c r="BG298" i="46"/>
  <c r="BH298" i="46" s="1"/>
  <c r="BD298" i="46"/>
  <c r="BE298" i="46" s="1"/>
  <c r="Q298" i="46"/>
  <c r="R298" i="46" s="1"/>
  <c r="BV298" i="46"/>
  <c r="BW298" i="46" s="1"/>
  <c r="AF298" i="46"/>
  <c r="AG298" i="46" s="1"/>
  <c r="N298" i="46"/>
  <c r="O298" i="46" s="1"/>
  <c r="AX298" i="46"/>
  <c r="AY298" i="46" s="1"/>
  <c r="BP298" i="46"/>
  <c r="BQ298" i="46" s="1"/>
  <c r="AU298" i="46"/>
  <c r="AV298" i="46" s="1"/>
  <c r="BA297" i="46"/>
  <c r="BB297" i="46" s="1"/>
  <c r="AC297" i="46"/>
  <c r="AD297" i="46" s="1"/>
  <c r="AX297" i="46"/>
  <c r="AY297" i="46" s="1"/>
  <c r="BS297" i="46"/>
  <c r="BT297" i="46" s="1"/>
  <c r="N297" i="46"/>
  <c r="O297" i="46" s="1"/>
  <c r="BV297" i="46"/>
  <c r="BW297" i="46" s="1"/>
  <c r="AI297" i="46"/>
  <c r="AJ297" i="46" s="1"/>
  <c r="BD297" i="46"/>
  <c r="BE297" i="46" s="1"/>
  <c r="AL297" i="46"/>
  <c r="AM297" i="46" s="1"/>
  <c r="W297" i="46"/>
  <c r="X297" i="46" s="1"/>
  <c r="AR297" i="46"/>
  <c r="AS297" i="46" s="1"/>
  <c r="BJ297" i="46"/>
  <c r="BK297" i="46" s="1"/>
  <c r="Z297" i="46"/>
  <c r="AA297" i="46" s="1"/>
  <c r="AU297" i="46"/>
  <c r="AV297" i="46" s="1"/>
  <c r="BP297" i="46"/>
  <c r="BQ297" i="46" s="1"/>
  <c r="AF297" i="46"/>
  <c r="AG297" i="46" s="1"/>
  <c r="Q297" i="46"/>
  <c r="R297" i="46" s="1"/>
  <c r="BY297" i="46"/>
  <c r="BZ297" i="46" s="1"/>
  <c r="T297" i="46"/>
  <c r="U297" i="46" s="1"/>
  <c r="BG297" i="46"/>
  <c r="BH297" i="46" s="1"/>
  <c r="H210" i="46"/>
  <c r="H30" i="46"/>
  <c r="AO210" i="46" l="1"/>
  <c r="AP210" i="46" s="1"/>
  <c r="BD30" i="46"/>
  <c r="BE30" i="46" s="1"/>
  <c r="AO30" i="46"/>
  <c r="AP30" i="46" s="1"/>
  <c r="AO337" i="46"/>
  <c r="AP337" i="46" s="1"/>
  <c r="T337" i="46"/>
  <c r="U337" i="46" s="1"/>
  <c r="AX337" i="46"/>
  <c r="AY337" i="46" s="1"/>
  <c r="BS337" i="46"/>
  <c r="BT337" i="46" s="1"/>
  <c r="N337" i="46"/>
  <c r="O337" i="46" s="1"/>
  <c r="AF337" i="46"/>
  <c r="AG337" i="46" s="1"/>
  <c r="BA337" i="46"/>
  <c r="BB337" i="46" s="1"/>
  <c r="W337" i="46"/>
  <c r="X337" i="46" s="1"/>
  <c r="BV337" i="46"/>
  <c r="BW337" i="46" s="1"/>
  <c r="AR337" i="46"/>
  <c r="AS337" i="46" s="1"/>
  <c r="Q337" i="46"/>
  <c r="R337" i="46" s="1"/>
  <c r="BJ337" i="46"/>
  <c r="BK337" i="46" s="1"/>
  <c r="AI337" i="46"/>
  <c r="AJ337" i="46" s="1"/>
  <c r="Z337" i="46"/>
  <c r="AA337" i="46" s="1"/>
  <c r="BD337" i="46"/>
  <c r="BE337" i="46" s="1"/>
  <c r="AU337" i="46"/>
  <c r="AV337" i="46" s="1"/>
  <c r="BY337" i="46"/>
  <c r="BZ337" i="46" s="1"/>
  <c r="BP337" i="46"/>
  <c r="BQ337" i="46" s="1"/>
  <c r="AL337" i="46"/>
  <c r="AM337" i="46" s="1"/>
  <c r="AC337" i="46"/>
  <c r="AD337" i="46" s="1"/>
  <c r="BG337" i="46"/>
  <c r="BH337" i="46" s="1"/>
  <c r="BD210" i="46"/>
  <c r="BE210" i="46" s="1"/>
  <c r="W210" i="46"/>
  <c r="X210" i="46" s="1"/>
  <c r="BA210" i="46"/>
  <c r="BB210" i="46" s="1"/>
  <c r="T210" i="46"/>
  <c r="U210" i="46" s="1"/>
  <c r="AX210" i="46"/>
  <c r="AY210" i="46" s="1"/>
  <c r="Q210" i="46"/>
  <c r="R210" i="46" s="1"/>
  <c r="AU210" i="46"/>
  <c r="AV210" i="46" s="1"/>
  <c r="N210" i="46"/>
  <c r="O210" i="46" s="1"/>
  <c r="BG210" i="46"/>
  <c r="BH210" i="46" s="1"/>
  <c r="BY210" i="46"/>
  <c r="BZ210" i="46" s="1"/>
  <c r="AR210" i="46"/>
  <c r="AS210" i="46" s="1"/>
  <c r="BV210" i="46"/>
  <c r="BW210" i="46" s="1"/>
  <c r="AL210" i="46"/>
  <c r="AM210" i="46" s="1"/>
  <c r="BS210" i="46"/>
  <c r="BT210" i="46" s="1"/>
  <c r="AI210" i="46"/>
  <c r="AJ210" i="46" s="1"/>
  <c r="BP210" i="46"/>
  <c r="BQ210" i="46" s="1"/>
  <c r="AF210" i="46"/>
  <c r="AG210" i="46" s="1"/>
  <c r="AC210" i="46"/>
  <c r="AD210" i="46" s="1"/>
  <c r="BJ210" i="46"/>
  <c r="BK210" i="46" s="1"/>
  <c r="Z210" i="46"/>
  <c r="AA210" i="46" s="1"/>
  <c r="Z30" i="46"/>
  <c r="AA30" i="46" s="1"/>
  <c r="AC30" i="46"/>
  <c r="AD30" i="46" s="1"/>
  <c r="BA30" i="46"/>
  <c r="BB30" i="46" s="1"/>
  <c r="N30" i="46"/>
  <c r="O30" i="46" s="1"/>
  <c r="AL30" i="46"/>
  <c r="AM30" i="46" s="1"/>
  <c r="BP30" i="46"/>
  <c r="BQ30" i="46" s="1"/>
  <c r="Q30" i="46"/>
  <c r="R30" i="46" s="1"/>
  <c r="AR30" i="46"/>
  <c r="AS30" i="46" s="1"/>
  <c r="BS30" i="46"/>
  <c r="BT30" i="46" s="1"/>
  <c r="T30" i="46"/>
  <c r="U30" i="46" s="1"/>
  <c r="AU30" i="46"/>
  <c r="AV30" i="46" s="1"/>
  <c r="BV30" i="46"/>
  <c r="BW30" i="46" s="1"/>
  <c r="W30" i="46"/>
  <c r="X30" i="46" s="1"/>
  <c r="AX30" i="46"/>
  <c r="AY30" i="46" s="1"/>
  <c r="BY30" i="46"/>
  <c r="BZ30" i="46" s="1"/>
  <c r="K314" i="46" l="1"/>
  <c r="L314" i="46" s="1"/>
  <c r="H314" i="46"/>
  <c r="K313" i="46"/>
  <c r="L313" i="46" s="1"/>
  <c r="H313" i="46"/>
  <c r="H321" i="46"/>
  <c r="H137" i="46"/>
  <c r="H138" i="46"/>
  <c r="AO138" i="46" l="1"/>
  <c r="AP138" i="46" s="1"/>
  <c r="AO313" i="46"/>
  <c r="AP313" i="46" s="1"/>
  <c r="AO137" i="46"/>
  <c r="AP137" i="46" s="1"/>
  <c r="AX321" i="46"/>
  <c r="AY321" i="46" s="1"/>
  <c r="AO321" i="46"/>
  <c r="AP321" i="46" s="1"/>
  <c r="AO314" i="46"/>
  <c r="AP314" i="46" s="1"/>
  <c r="BS137" i="46"/>
  <c r="BT137" i="46" s="1"/>
  <c r="Z314" i="46"/>
  <c r="AA314" i="46" s="1"/>
  <c r="Q314" i="46"/>
  <c r="R314" i="46" s="1"/>
  <c r="T314" i="46"/>
  <c r="U314" i="46" s="1"/>
  <c r="BV314" i="46"/>
  <c r="BW314" i="46" s="1"/>
  <c r="AF314" i="46"/>
  <c r="AG314" i="46" s="1"/>
  <c r="AU314" i="46"/>
  <c r="AV314" i="46" s="1"/>
  <c r="W314" i="46"/>
  <c r="X314" i="46" s="1"/>
  <c r="AC314" i="46"/>
  <c r="AD314" i="46" s="1"/>
  <c r="AX314" i="46"/>
  <c r="AY314" i="46" s="1"/>
  <c r="BA314" i="46"/>
  <c r="BB314" i="46" s="1"/>
  <c r="BY314" i="46"/>
  <c r="BZ314" i="46" s="1"/>
  <c r="BD314" i="46"/>
  <c r="BE314" i="46" s="1"/>
  <c r="BG314" i="46"/>
  <c r="BH314" i="46" s="1"/>
  <c r="BJ314" i="46"/>
  <c r="BK314" i="46" s="1"/>
  <c r="AI314" i="46"/>
  <c r="AJ314" i="46" s="1"/>
  <c r="BP314" i="46"/>
  <c r="BQ314" i="46" s="1"/>
  <c r="AL314" i="46"/>
  <c r="AM314" i="46" s="1"/>
  <c r="AR314" i="46"/>
  <c r="AS314" i="46" s="1"/>
  <c r="BS314" i="46"/>
  <c r="BT314" i="46" s="1"/>
  <c r="N314" i="46"/>
  <c r="O314" i="46" s="1"/>
  <c r="BP313" i="46"/>
  <c r="BQ313" i="46" s="1"/>
  <c r="Z313" i="46"/>
  <c r="AA313" i="46" s="1"/>
  <c r="AU313" i="46"/>
  <c r="AV313" i="46" s="1"/>
  <c r="AC313" i="46"/>
  <c r="AD313" i="46" s="1"/>
  <c r="AX313" i="46"/>
  <c r="AY313" i="46" s="1"/>
  <c r="N313" i="46"/>
  <c r="O313" i="46" s="1"/>
  <c r="BA313" i="46"/>
  <c r="BB313" i="46" s="1"/>
  <c r="BV313" i="46"/>
  <c r="BW313" i="46" s="1"/>
  <c r="Q313" i="46"/>
  <c r="R313" i="46" s="1"/>
  <c r="AI313" i="46"/>
  <c r="AJ313" i="46" s="1"/>
  <c r="BD313" i="46"/>
  <c r="BE313" i="46" s="1"/>
  <c r="BY313" i="46"/>
  <c r="BZ313" i="46" s="1"/>
  <c r="T313" i="46"/>
  <c r="U313" i="46" s="1"/>
  <c r="AL313" i="46"/>
  <c r="AM313" i="46" s="1"/>
  <c r="BG313" i="46"/>
  <c r="BH313" i="46" s="1"/>
  <c r="BS313" i="46"/>
  <c r="BT313" i="46" s="1"/>
  <c r="AF313" i="46"/>
  <c r="AG313" i="46" s="1"/>
  <c r="W313" i="46"/>
  <c r="X313" i="46" s="1"/>
  <c r="AR313" i="46"/>
  <c r="AS313" i="46" s="1"/>
  <c r="BJ313" i="46"/>
  <c r="BK313" i="46" s="1"/>
  <c r="Z321" i="46"/>
  <c r="AA321" i="46" s="1"/>
  <c r="AC321" i="46"/>
  <c r="AD321" i="46" s="1"/>
  <c r="AU321" i="46"/>
  <c r="AV321" i="46" s="1"/>
  <c r="N321" i="46"/>
  <c r="O321" i="46" s="1"/>
  <c r="AF321" i="46"/>
  <c r="AG321" i="46" s="1"/>
  <c r="BA321" i="46"/>
  <c r="BB321" i="46" s="1"/>
  <c r="Q321" i="46"/>
  <c r="R321" i="46" s="1"/>
  <c r="AI321" i="46"/>
  <c r="AJ321" i="46" s="1"/>
  <c r="BD321" i="46"/>
  <c r="BE321" i="46" s="1"/>
  <c r="T321" i="46"/>
  <c r="U321" i="46" s="1"/>
  <c r="AL321" i="46"/>
  <c r="AM321" i="46" s="1"/>
  <c r="W321" i="46"/>
  <c r="X321" i="46" s="1"/>
  <c r="AR321" i="46"/>
  <c r="AS321" i="46" s="1"/>
  <c r="Z137" i="46"/>
  <c r="AA137" i="46" s="1"/>
  <c r="AC137" i="46"/>
  <c r="AD137" i="46" s="1"/>
  <c r="AX137" i="46"/>
  <c r="AY137" i="46" s="1"/>
  <c r="BP137" i="46"/>
  <c r="BQ137" i="46" s="1"/>
  <c r="AU137" i="46"/>
  <c r="AV137" i="46" s="1"/>
  <c r="N137" i="46"/>
  <c r="O137" i="46" s="1"/>
  <c r="AF137" i="46"/>
  <c r="AG137" i="46" s="1"/>
  <c r="BA137" i="46"/>
  <c r="BB137" i="46" s="1"/>
  <c r="BV137" i="46"/>
  <c r="BW137" i="46" s="1"/>
  <c r="Q137" i="46"/>
  <c r="R137" i="46" s="1"/>
  <c r="AI137" i="46"/>
  <c r="AJ137" i="46" s="1"/>
  <c r="BD137" i="46"/>
  <c r="BE137" i="46" s="1"/>
  <c r="BY137" i="46"/>
  <c r="BZ137" i="46" s="1"/>
  <c r="T137" i="46"/>
  <c r="U137" i="46" s="1"/>
  <c r="AL137" i="46"/>
  <c r="AM137" i="46" s="1"/>
  <c r="BG137" i="46"/>
  <c r="BH137" i="46" s="1"/>
  <c r="W137" i="46"/>
  <c r="X137" i="46" s="1"/>
  <c r="AR137" i="46"/>
  <c r="AS137" i="46" s="1"/>
  <c r="BJ137" i="46"/>
  <c r="BK137" i="46" s="1"/>
  <c r="Z138" i="46"/>
  <c r="AA138" i="46" s="1"/>
  <c r="AU138" i="46"/>
  <c r="AV138" i="46" s="1"/>
  <c r="BP138" i="46"/>
  <c r="BQ138" i="46" s="1"/>
  <c r="AC138" i="46"/>
  <c r="AD138" i="46" s="1"/>
  <c r="AX138" i="46"/>
  <c r="AY138" i="46" s="1"/>
  <c r="BS138" i="46"/>
  <c r="BT138" i="46" s="1"/>
  <c r="AI138" i="46"/>
  <c r="AJ138" i="46" s="1"/>
  <c r="BY138" i="46"/>
  <c r="BZ138" i="46" s="1"/>
  <c r="T138" i="46"/>
  <c r="U138" i="46" s="1"/>
  <c r="AL138" i="46"/>
  <c r="AM138" i="46" s="1"/>
  <c r="BG138" i="46"/>
  <c r="BH138" i="46" s="1"/>
  <c r="N138" i="46"/>
  <c r="O138" i="46" s="1"/>
  <c r="AF138" i="46"/>
  <c r="AG138" i="46" s="1"/>
  <c r="BA138" i="46"/>
  <c r="BB138" i="46" s="1"/>
  <c r="BV138" i="46"/>
  <c r="BW138" i="46" s="1"/>
  <c r="Q138" i="46"/>
  <c r="R138" i="46" s="1"/>
  <c r="BD138" i="46"/>
  <c r="BE138" i="46" s="1"/>
  <c r="W138" i="46"/>
  <c r="X138" i="46" s="1"/>
  <c r="AR138" i="46"/>
  <c r="AS138" i="46" s="1"/>
  <c r="BJ138" i="46"/>
  <c r="BK138" i="46" s="1"/>
  <c r="K150" i="46"/>
  <c r="L150" i="46" s="1"/>
  <c r="K149" i="46" l="1"/>
  <c r="L149" i="46" s="1"/>
  <c r="H150" i="46"/>
  <c r="H149" i="46"/>
  <c r="K147" i="46"/>
  <c r="L147" i="46" s="1"/>
  <c r="K145" i="46"/>
  <c r="L145" i="46" s="1"/>
  <c r="H145" i="46"/>
  <c r="K146" i="46"/>
  <c r="L146" i="46" s="1"/>
  <c r="H146" i="46"/>
  <c r="AO146" i="46" l="1"/>
  <c r="AP146" i="46" s="1"/>
  <c r="AO145" i="46"/>
  <c r="AP145" i="46" s="1"/>
  <c r="AO149" i="46"/>
  <c r="AP149" i="46" s="1"/>
  <c r="AO150" i="46"/>
  <c r="AP150" i="46" s="1"/>
  <c r="BP150" i="46"/>
  <c r="BQ150" i="46" s="1"/>
  <c r="BP149" i="46"/>
  <c r="BQ149" i="46" s="1"/>
  <c r="Z150" i="46"/>
  <c r="AA150" i="46" s="1"/>
  <c r="AU150" i="46"/>
  <c r="AV150" i="46" s="1"/>
  <c r="AC150" i="46"/>
  <c r="AD150" i="46" s="1"/>
  <c r="AX150" i="46"/>
  <c r="AY150" i="46" s="1"/>
  <c r="BS150" i="46"/>
  <c r="BT150" i="46" s="1"/>
  <c r="N150" i="46"/>
  <c r="O150" i="46" s="1"/>
  <c r="AF150" i="46"/>
  <c r="AG150" i="46" s="1"/>
  <c r="BA150" i="46"/>
  <c r="BB150" i="46" s="1"/>
  <c r="BV150" i="46"/>
  <c r="BW150" i="46" s="1"/>
  <c r="Q150" i="46"/>
  <c r="R150" i="46" s="1"/>
  <c r="AI150" i="46"/>
  <c r="AJ150" i="46" s="1"/>
  <c r="BD150" i="46"/>
  <c r="BE150" i="46" s="1"/>
  <c r="BY150" i="46"/>
  <c r="BZ150" i="46" s="1"/>
  <c r="T150" i="46"/>
  <c r="U150" i="46" s="1"/>
  <c r="AL150" i="46"/>
  <c r="AM150" i="46" s="1"/>
  <c r="BG150" i="46"/>
  <c r="BH150" i="46" s="1"/>
  <c r="W150" i="46"/>
  <c r="X150" i="46" s="1"/>
  <c r="AR150" i="46"/>
  <c r="AS150" i="46" s="1"/>
  <c r="BJ150" i="46"/>
  <c r="BK150" i="46" s="1"/>
  <c r="T149" i="46"/>
  <c r="U149" i="46" s="1"/>
  <c r="W149" i="46"/>
  <c r="X149" i="46" s="1"/>
  <c r="Z149" i="46"/>
  <c r="AA149" i="46" s="1"/>
  <c r="AL149" i="46"/>
  <c r="AM149" i="46" s="1"/>
  <c r="AR149" i="46"/>
  <c r="AS149" i="46" s="1"/>
  <c r="AU149" i="46"/>
  <c r="AV149" i="46" s="1"/>
  <c r="BG149" i="46"/>
  <c r="BH149" i="46" s="1"/>
  <c r="BJ149" i="46"/>
  <c r="BK149" i="46" s="1"/>
  <c r="AC149" i="46"/>
  <c r="AD149" i="46" s="1"/>
  <c r="AX149" i="46"/>
  <c r="AY149" i="46" s="1"/>
  <c r="BS149" i="46"/>
  <c r="BT149" i="46" s="1"/>
  <c r="N149" i="46"/>
  <c r="O149" i="46" s="1"/>
  <c r="AF149" i="46"/>
  <c r="AG149" i="46" s="1"/>
  <c r="BA149" i="46"/>
  <c r="BB149" i="46" s="1"/>
  <c r="BV149" i="46"/>
  <c r="BW149" i="46" s="1"/>
  <c r="Q149" i="46"/>
  <c r="R149" i="46" s="1"/>
  <c r="AI149" i="46"/>
  <c r="AJ149" i="46" s="1"/>
  <c r="BD149" i="46"/>
  <c r="BE149" i="46" s="1"/>
  <c r="BY149" i="46"/>
  <c r="BZ149" i="46" s="1"/>
  <c r="Z145" i="46"/>
  <c r="AA145" i="46" s="1"/>
  <c r="BJ145" i="46"/>
  <c r="BK145" i="46" s="1"/>
  <c r="AR145" i="46"/>
  <c r="AS145" i="46" s="1"/>
  <c r="W145" i="46"/>
  <c r="X145" i="46" s="1"/>
  <c r="BY145" i="46"/>
  <c r="BZ145" i="46" s="1"/>
  <c r="AI145" i="46"/>
  <c r="AJ145" i="46" s="1"/>
  <c r="BV145" i="46"/>
  <c r="BW145" i="46" s="1"/>
  <c r="AX145" i="46"/>
  <c r="AY145" i="46" s="1"/>
  <c r="AU145" i="46"/>
  <c r="AV145" i="46" s="1"/>
  <c r="BG145" i="46"/>
  <c r="BH145" i="46" s="1"/>
  <c r="AL145" i="46"/>
  <c r="AM145" i="46" s="1"/>
  <c r="T145" i="46"/>
  <c r="U145" i="46" s="1"/>
  <c r="BD145" i="46"/>
  <c r="BE145" i="46" s="1"/>
  <c r="BA145" i="46"/>
  <c r="BB145" i="46" s="1"/>
  <c r="N145" i="46"/>
  <c r="O145" i="46" s="1"/>
  <c r="AC145" i="46"/>
  <c r="AD145" i="46" s="1"/>
  <c r="BP145" i="46"/>
  <c r="BQ145" i="46" s="1"/>
  <c r="Q145" i="46"/>
  <c r="R145" i="46" s="1"/>
  <c r="AF145" i="46"/>
  <c r="AG145" i="46" s="1"/>
  <c r="BS145" i="46"/>
  <c r="BT145" i="46" s="1"/>
  <c r="T146" i="46"/>
  <c r="U146" i="46" s="1"/>
  <c r="Q146" i="46"/>
  <c r="R146" i="46" s="1"/>
  <c r="BV146" i="46"/>
  <c r="BW146" i="46" s="1"/>
  <c r="BS146" i="46"/>
  <c r="BT146" i="46" s="1"/>
  <c r="BJ146" i="46"/>
  <c r="BK146" i="46" s="1"/>
  <c r="AR146" i="46"/>
  <c r="AS146" i="46" s="1"/>
  <c r="W146" i="46"/>
  <c r="X146" i="46" s="1"/>
  <c r="BG146" i="46"/>
  <c r="BH146" i="46" s="1"/>
  <c r="AL146" i="46"/>
  <c r="AM146" i="46" s="1"/>
  <c r="BD146" i="46"/>
  <c r="BE146" i="46" s="1"/>
  <c r="AF146" i="46"/>
  <c r="AG146" i="46" s="1"/>
  <c r="AC146" i="46"/>
  <c r="AD146" i="46" s="1"/>
  <c r="AU146" i="46"/>
  <c r="AV146" i="46" s="1"/>
  <c r="BY146" i="46"/>
  <c r="BZ146" i="46" s="1"/>
  <c r="AI146" i="46"/>
  <c r="AJ146" i="46" s="1"/>
  <c r="BA146" i="46"/>
  <c r="BB146" i="46" s="1"/>
  <c r="N146" i="46"/>
  <c r="O146" i="46" s="1"/>
  <c r="AX146" i="46"/>
  <c r="AY146" i="46" s="1"/>
  <c r="BP146" i="46"/>
  <c r="BQ146" i="46" s="1"/>
  <c r="Z146" i="46"/>
  <c r="AA146" i="46" s="1"/>
  <c r="H153" i="46" l="1"/>
  <c r="H140" i="46"/>
  <c r="AO140" i="46" l="1"/>
  <c r="AP140" i="46" s="1"/>
  <c r="AO153" i="46"/>
  <c r="AP153" i="46" s="1"/>
  <c r="BP153" i="46"/>
  <c r="BQ153" i="46" s="1"/>
  <c r="AC153" i="46"/>
  <c r="AD153" i="46" s="1"/>
  <c r="AU153" i="46"/>
  <c r="AV153" i="46" s="1"/>
  <c r="BS153" i="46"/>
  <c r="BT153" i="46" s="1"/>
  <c r="AX153" i="46"/>
  <c r="AY153" i="46" s="1"/>
  <c r="Z153" i="46"/>
  <c r="AA153" i="46" s="1"/>
  <c r="N153" i="46"/>
  <c r="O153" i="46" s="1"/>
  <c r="AF153" i="46"/>
  <c r="AG153" i="46" s="1"/>
  <c r="BA153" i="46"/>
  <c r="BB153" i="46" s="1"/>
  <c r="BV153" i="46"/>
  <c r="BW153" i="46" s="1"/>
  <c r="Q153" i="46"/>
  <c r="R153" i="46" s="1"/>
  <c r="AI153" i="46"/>
  <c r="AJ153" i="46" s="1"/>
  <c r="BD153" i="46"/>
  <c r="BE153" i="46" s="1"/>
  <c r="BY153" i="46"/>
  <c r="BZ153" i="46" s="1"/>
  <c r="AL153" i="46"/>
  <c r="AM153" i="46" s="1"/>
  <c r="BG153" i="46"/>
  <c r="BH153" i="46" s="1"/>
  <c r="W153" i="46"/>
  <c r="X153" i="46" s="1"/>
  <c r="AR153" i="46"/>
  <c r="AS153" i="46" s="1"/>
  <c r="BJ153" i="46"/>
  <c r="BK153" i="46" s="1"/>
  <c r="T153" i="46"/>
  <c r="U153" i="46" s="1"/>
  <c r="Z140" i="46"/>
  <c r="AA140" i="46" s="1"/>
  <c r="AU140" i="46"/>
  <c r="AV140" i="46" s="1"/>
  <c r="BP140" i="46"/>
  <c r="BQ140" i="46" s="1"/>
  <c r="AC140" i="46"/>
  <c r="AD140" i="46" s="1"/>
  <c r="AX140" i="46"/>
  <c r="AY140" i="46" s="1"/>
  <c r="BS140" i="46"/>
  <c r="BT140" i="46" s="1"/>
  <c r="N140" i="46"/>
  <c r="O140" i="46" s="1"/>
  <c r="AF140" i="46"/>
  <c r="AG140" i="46" s="1"/>
  <c r="BA140" i="46"/>
  <c r="BB140" i="46" s="1"/>
  <c r="BV140" i="46"/>
  <c r="BW140" i="46" s="1"/>
  <c r="Q140" i="46"/>
  <c r="R140" i="46" s="1"/>
  <c r="AI140" i="46"/>
  <c r="AJ140" i="46" s="1"/>
  <c r="BD140" i="46"/>
  <c r="BE140" i="46" s="1"/>
  <c r="BY140" i="46"/>
  <c r="BZ140" i="46" s="1"/>
  <c r="T140" i="46"/>
  <c r="U140" i="46" s="1"/>
  <c r="AL140" i="46"/>
  <c r="AM140" i="46" s="1"/>
  <c r="BG140" i="46"/>
  <c r="BH140" i="46" s="1"/>
  <c r="W140" i="46"/>
  <c r="X140" i="46" s="1"/>
  <c r="AR140" i="46"/>
  <c r="AS140" i="46" s="1"/>
  <c r="BJ140" i="46"/>
  <c r="BK140" i="46" s="1"/>
  <c r="H312" i="46" l="1"/>
  <c r="H156" i="46"/>
  <c r="K163" i="46"/>
  <c r="L163" i="46" s="1"/>
  <c r="H163" i="46"/>
  <c r="K162" i="46"/>
  <c r="L162" i="46" s="1"/>
  <c r="H162" i="46"/>
  <c r="K165" i="46"/>
  <c r="L165" i="46" s="1"/>
  <c r="H165" i="46"/>
  <c r="K164" i="46"/>
  <c r="L164" i="46" s="1"/>
  <c r="H164" i="46"/>
  <c r="K166" i="46"/>
  <c r="L166" i="46" s="1"/>
  <c r="H166" i="46"/>
  <c r="K161" i="46"/>
  <c r="L161" i="46" s="1"/>
  <c r="H161" i="46"/>
  <c r="K159" i="46"/>
  <c r="L159" i="46" s="1"/>
  <c r="H159" i="46"/>
  <c r="K157" i="46"/>
  <c r="L157" i="46" s="1"/>
  <c r="H157" i="46"/>
  <c r="K156" i="46"/>
  <c r="L156" i="46" s="1"/>
  <c r="K158" i="46"/>
  <c r="L158" i="46" s="1"/>
  <c r="H158" i="46"/>
  <c r="K312" i="46"/>
  <c r="L312" i="46" s="1"/>
  <c r="AO158" i="46" l="1"/>
  <c r="AP158" i="46" s="1"/>
  <c r="AO166" i="46"/>
  <c r="AP166" i="46" s="1"/>
  <c r="AO162" i="46"/>
  <c r="AP162" i="46" s="1"/>
  <c r="AO159" i="46"/>
  <c r="AP159" i="46" s="1"/>
  <c r="AO164" i="46"/>
  <c r="AP164" i="46" s="1"/>
  <c r="AO165" i="46"/>
  <c r="AP165" i="46" s="1"/>
  <c r="AO157" i="46"/>
  <c r="AP157" i="46" s="1"/>
  <c r="AO161" i="46"/>
  <c r="AP161" i="46" s="1"/>
  <c r="AO156" i="46"/>
  <c r="AP156" i="46" s="1"/>
  <c r="AO163" i="46"/>
  <c r="AP163" i="46" s="1"/>
  <c r="AO312" i="46"/>
  <c r="AP312" i="46" s="1"/>
  <c r="Z157" i="46"/>
  <c r="AA157" i="46" s="1"/>
  <c r="AC161" i="46"/>
  <c r="AU158" i="46"/>
  <c r="AV158" i="46" s="1"/>
  <c r="AR312" i="46"/>
  <c r="AS312" i="46" s="1"/>
  <c r="BP166" i="46"/>
  <c r="BQ166" i="46" s="1"/>
  <c r="BS163" i="46"/>
  <c r="BT163" i="46" s="1"/>
  <c r="AX164" i="46"/>
  <c r="AY164" i="46" s="1"/>
  <c r="AX162" i="46"/>
  <c r="AY162" i="46" s="1"/>
  <c r="BP159" i="46"/>
  <c r="BQ159" i="46" s="1"/>
  <c r="Z163" i="46"/>
  <c r="AA163" i="46" s="1"/>
  <c r="AU166" i="46"/>
  <c r="AV166" i="46" s="1"/>
  <c r="AC163" i="46"/>
  <c r="AD163" i="46" s="1"/>
  <c r="AU163" i="46"/>
  <c r="AV163" i="46" s="1"/>
  <c r="AX163" i="46"/>
  <c r="AY163" i="46" s="1"/>
  <c r="BS165" i="46"/>
  <c r="BT165" i="46" s="1"/>
  <c r="BP163" i="46"/>
  <c r="BQ163" i="46" s="1"/>
  <c r="BJ162" i="46"/>
  <c r="BK162" i="46" s="1"/>
  <c r="AR162" i="46"/>
  <c r="AS162" i="46" s="1"/>
  <c r="W162" i="46"/>
  <c r="X162" i="46" s="1"/>
  <c r="BG162" i="46"/>
  <c r="BH162" i="46" s="1"/>
  <c r="AL162" i="46"/>
  <c r="AM162" i="46" s="1"/>
  <c r="T162" i="46"/>
  <c r="U162" i="46" s="1"/>
  <c r="BY162" i="46"/>
  <c r="BZ162" i="46" s="1"/>
  <c r="BD162" i="46"/>
  <c r="BE162" i="46" s="1"/>
  <c r="AI162" i="46"/>
  <c r="AJ162" i="46" s="1"/>
  <c r="Q162" i="46"/>
  <c r="R162" i="46" s="1"/>
  <c r="BV162" i="46"/>
  <c r="BW162" i="46" s="1"/>
  <c r="BA162" i="46"/>
  <c r="BB162" i="46" s="1"/>
  <c r="AF162" i="46"/>
  <c r="AG162" i="46" s="1"/>
  <c r="N162" i="46"/>
  <c r="O162" i="46" s="1"/>
  <c r="BP162" i="46"/>
  <c r="BQ162" i="46" s="1"/>
  <c r="BS162" i="46"/>
  <c r="BT162" i="46" s="1"/>
  <c r="Z162" i="46"/>
  <c r="AA162" i="46" s="1"/>
  <c r="AC162" i="46"/>
  <c r="AD162" i="46" s="1"/>
  <c r="BJ163" i="46"/>
  <c r="BK163" i="46" s="1"/>
  <c r="AR163" i="46"/>
  <c r="AS163" i="46" s="1"/>
  <c r="W163" i="46"/>
  <c r="X163" i="46" s="1"/>
  <c r="BG163" i="46"/>
  <c r="BH163" i="46" s="1"/>
  <c r="AL163" i="46"/>
  <c r="AM163" i="46" s="1"/>
  <c r="T163" i="46"/>
  <c r="U163" i="46" s="1"/>
  <c r="BY163" i="46"/>
  <c r="BZ163" i="46" s="1"/>
  <c r="BD163" i="46"/>
  <c r="BE163" i="46" s="1"/>
  <c r="AI163" i="46"/>
  <c r="AJ163" i="46" s="1"/>
  <c r="Q163" i="46"/>
  <c r="R163" i="46" s="1"/>
  <c r="BV163" i="46"/>
  <c r="BW163" i="46" s="1"/>
  <c r="BA163" i="46"/>
  <c r="BB163" i="46" s="1"/>
  <c r="AF163" i="46"/>
  <c r="AG163" i="46" s="1"/>
  <c r="N163" i="46"/>
  <c r="O163" i="46" s="1"/>
  <c r="AU162" i="46"/>
  <c r="AV162" i="46" s="1"/>
  <c r="BP161" i="46"/>
  <c r="BQ161" i="46" s="1"/>
  <c r="AC165" i="46"/>
  <c r="AD165" i="46" s="1"/>
  <c r="Z165" i="46"/>
  <c r="AA165" i="46" s="1"/>
  <c r="AU165" i="46"/>
  <c r="AV165" i="46" s="1"/>
  <c r="BS161" i="46"/>
  <c r="BT161" i="46" s="1"/>
  <c r="Z166" i="46"/>
  <c r="AA166" i="46" s="1"/>
  <c r="AX165" i="46"/>
  <c r="AY165" i="46" s="1"/>
  <c r="BP165" i="46"/>
  <c r="BQ165" i="46" s="1"/>
  <c r="BJ164" i="46"/>
  <c r="BK164" i="46" s="1"/>
  <c r="AR164" i="46"/>
  <c r="AS164" i="46" s="1"/>
  <c r="W164" i="46"/>
  <c r="X164" i="46" s="1"/>
  <c r="BG164" i="46"/>
  <c r="BH164" i="46" s="1"/>
  <c r="AL164" i="46"/>
  <c r="AM164" i="46" s="1"/>
  <c r="T164" i="46"/>
  <c r="U164" i="46" s="1"/>
  <c r="BY164" i="46"/>
  <c r="BZ164" i="46" s="1"/>
  <c r="BD164" i="46"/>
  <c r="BE164" i="46" s="1"/>
  <c r="AI164" i="46"/>
  <c r="AJ164" i="46" s="1"/>
  <c r="Q164" i="46"/>
  <c r="R164" i="46" s="1"/>
  <c r="BV164" i="46"/>
  <c r="BW164" i="46" s="1"/>
  <c r="BA164" i="46"/>
  <c r="BB164" i="46" s="1"/>
  <c r="AF164" i="46"/>
  <c r="AG164" i="46" s="1"/>
  <c r="N164" i="46"/>
  <c r="O164" i="46" s="1"/>
  <c r="BP164" i="46"/>
  <c r="BQ164" i="46" s="1"/>
  <c r="BS164" i="46"/>
  <c r="BT164" i="46" s="1"/>
  <c r="Z164" i="46"/>
  <c r="AA164" i="46" s="1"/>
  <c r="AC164" i="46"/>
  <c r="AD164" i="46" s="1"/>
  <c r="AU164" i="46"/>
  <c r="AV164" i="46" s="1"/>
  <c r="BJ165" i="46"/>
  <c r="BK165" i="46" s="1"/>
  <c r="AR165" i="46"/>
  <c r="AS165" i="46" s="1"/>
  <c r="W165" i="46"/>
  <c r="X165" i="46" s="1"/>
  <c r="BG165" i="46"/>
  <c r="BH165" i="46" s="1"/>
  <c r="AL165" i="46"/>
  <c r="AM165" i="46" s="1"/>
  <c r="T165" i="46"/>
  <c r="U165" i="46" s="1"/>
  <c r="BY165" i="46"/>
  <c r="BZ165" i="46" s="1"/>
  <c r="BD165" i="46"/>
  <c r="BE165" i="46" s="1"/>
  <c r="AI165" i="46"/>
  <c r="AJ165" i="46" s="1"/>
  <c r="Q165" i="46"/>
  <c r="R165" i="46" s="1"/>
  <c r="BV165" i="46"/>
  <c r="BW165" i="46" s="1"/>
  <c r="BA165" i="46"/>
  <c r="BB165" i="46" s="1"/>
  <c r="AF165" i="46"/>
  <c r="AG165" i="46" s="1"/>
  <c r="N165" i="46"/>
  <c r="O165" i="46" s="1"/>
  <c r="AU156" i="46"/>
  <c r="AV156" i="46" s="1"/>
  <c r="AC166" i="46"/>
  <c r="AD166" i="46" s="1"/>
  <c r="AX166" i="46"/>
  <c r="AY166" i="46" s="1"/>
  <c r="BS166" i="46"/>
  <c r="BT166" i="46" s="1"/>
  <c r="N166" i="46"/>
  <c r="O166" i="46" s="1"/>
  <c r="AF166" i="46"/>
  <c r="AG166" i="46" s="1"/>
  <c r="BA166" i="46"/>
  <c r="BB166" i="46" s="1"/>
  <c r="BV166" i="46"/>
  <c r="BW166" i="46" s="1"/>
  <c r="Q166" i="46"/>
  <c r="R166" i="46" s="1"/>
  <c r="AI166" i="46"/>
  <c r="AJ166" i="46" s="1"/>
  <c r="BD166" i="46"/>
  <c r="BE166" i="46" s="1"/>
  <c r="BY166" i="46"/>
  <c r="BZ166" i="46" s="1"/>
  <c r="T166" i="46"/>
  <c r="U166" i="46" s="1"/>
  <c r="AL166" i="46"/>
  <c r="AM166" i="46" s="1"/>
  <c r="BG166" i="46"/>
  <c r="BH166" i="46" s="1"/>
  <c r="AU161" i="46"/>
  <c r="AV161" i="46" s="1"/>
  <c r="AX161" i="46"/>
  <c r="AY161" i="46" s="1"/>
  <c r="W166" i="46"/>
  <c r="X166" i="46" s="1"/>
  <c r="AR166" i="46"/>
  <c r="AS166" i="46" s="1"/>
  <c r="BJ166" i="46"/>
  <c r="BK166" i="46" s="1"/>
  <c r="AX159" i="46"/>
  <c r="AY159" i="46" s="1"/>
  <c r="Z161" i="46"/>
  <c r="AA161" i="46" s="1"/>
  <c r="BP157" i="46"/>
  <c r="BQ157" i="46" s="1"/>
  <c r="BJ159" i="46"/>
  <c r="BK159" i="46" s="1"/>
  <c r="AR159" i="46"/>
  <c r="AS159" i="46" s="1"/>
  <c r="W159" i="46"/>
  <c r="X159" i="46" s="1"/>
  <c r="BG159" i="46"/>
  <c r="BH159" i="46" s="1"/>
  <c r="AL159" i="46"/>
  <c r="AM159" i="46" s="1"/>
  <c r="T159" i="46"/>
  <c r="U159" i="46" s="1"/>
  <c r="BY159" i="46"/>
  <c r="BZ159" i="46" s="1"/>
  <c r="BD159" i="46"/>
  <c r="BE159" i="46" s="1"/>
  <c r="AI159" i="46"/>
  <c r="AJ159" i="46" s="1"/>
  <c r="Q159" i="46"/>
  <c r="R159" i="46" s="1"/>
  <c r="BV159" i="46"/>
  <c r="BW159" i="46" s="1"/>
  <c r="BA159" i="46"/>
  <c r="BB159" i="46" s="1"/>
  <c r="AF159" i="46"/>
  <c r="AG159" i="46" s="1"/>
  <c r="N159" i="46"/>
  <c r="O159" i="46" s="1"/>
  <c r="BS159" i="46"/>
  <c r="BT159" i="46" s="1"/>
  <c r="Z159" i="46"/>
  <c r="AA159" i="46" s="1"/>
  <c r="AC159" i="46"/>
  <c r="AD159" i="46" s="1"/>
  <c r="AU159" i="46"/>
  <c r="AV159" i="46" s="1"/>
  <c r="BJ161" i="46"/>
  <c r="BK161" i="46" s="1"/>
  <c r="AR161" i="46"/>
  <c r="AS161" i="46" s="1"/>
  <c r="W161" i="46"/>
  <c r="X161" i="46" s="1"/>
  <c r="BG161" i="46"/>
  <c r="BH161" i="46" s="1"/>
  <c r="AL161" i="46"/>
  <c r="AM161" i="46" s="1"/>
  <c r="T161" i="46"/>
  <c r="U161" i="46" s="1"/>
  <c r="BY161" i="46"/>
  <c r="BZ161" i="46" s="1"/>
  <c r="BD161" i="46"/>
  <c r="BE161" i="46" s="1"/>
  <c r="AI161" i="46"/>
  <c r="AJ161" i="46" s="1"/>
  <c r="Q161" i="46"/>
  <c r="R161" i="46" s="1"/>
  <c r="BV161" i="46"/>
  <c r="BW161" i="46" s="1"/>
  <c r="BA161" i="46"/>
  <c r="BB161" i="46" s="1"/>
  <c r="AF161" i="46"/>
  <c r="AG161" i="46" s="1"/>
  <c r="N161" i="46"/>
  <c r="O161" i="46" s="1"/>
  <c r="AD161" i="46"/>
  <c r="Z158" i="46"/>
  <c r="AA158" i="46" s="1"/>
  <c r="BJ158" i="46"/>
  <c r="BK158" i="46" s="1"/>
  <c r="W158" i="46"/>
  <c r="X158" i="46" s="1"/>
  <c r="BP158" i="46"/>
  <c r="BQ158" i="46" s="1"/>
  <c r="AU157" i="46"/>
  <c r="AV157" i="46" s="1"/>
  <c r="Z156" i="46"/>
  <c r="AA156" i="46" s="1"/>
  <c r="BP156" i="46"/>
  <c r="BQ156" i="46" s="1"/>
  <c r="AC157" i="46"/>
  <c r="AD157" i="46" s="1"/>
  <c r="AX157" i="46"/>
  <c r="AY157" i="46" s="1"/>
  <c r="BS157" i="46"/>
  <c r="BT157" i="46" s="1"/>
  <c r="AU312" i="46"/>
  <c r="AV312" i="46" s="1"/>
  <c r="AC156" i="46"/>
  <c r="AD156" i="46" s="1"/>
  <c r="AX156" i="46"/>
  <c r="AY156" i="46" s="1"/>
  <c r="BS156" i="46"/>
  <c r="BT156" i="46" s="1"/>
  <c r="N157" i="46"/>
  <c r="O157" i="46" s="1"/>
  <c r="AF157" i="46"/>
  <c r="AG157" i="46" s="1"/>
  <c r="BA157" i="46"/>
  <c r="BB157" i="46" s="1"/>
  <c r="BV157" i="46"/>
  <c r="BW157" i="46" s="1"/>
  <c r="BP312" i="46"/>
  <c r="BQ312" i="46" s="1"/>
  <c r="N156" i="46"/>
  <c r="O156" i="46" s="1"/>
  <c r="AF156" i="46"/>
  <c r="AG156" i="46" s="1"/>
  <c r="BA156" i="46"/>
  <c r="BB156" i="46" s="1"/>
  <c r="BV156" i="46"/>
  <c r="BW156" i="46" s="1"/>
  <c r="Q157" i="46"/>
  <c r="R157" i="46" s="1"/>
  <c r="AI157" i="46"/>
  <c r="AJ157" i="46" s="1"/>
  <c r="BD157" i="46"/>
  <c r="BE157" i="46" s="1"/>
  <c r="BY157" i="46"/>
  <c r="BZ157" i="46" s="1"/>
  <c r="Q156" i="46"/>
  <c r="AI156" i="46"/>
  <c r="AJ156" i="46" s="1"/>
  <c r="BD156" i="46"/>
  <c r="BE156" i="46" s="1"/>
  <c r="BY156" i="46"/>
  <c r="BZ156" i="46" s="1"/>
  <c r="BJ312" i="46"/>
  <c r="BK312" i="46" s="1"/>
  <c r="AL156" i="46"/>
  <c r="AM156" i="46" s="1"/>
  <c r="AR158" i="46"/>
  <c r="AS158" i="46" s="1"/>
  <c r="W157" i="46"/>
  <c r="X157" i="46" s="1"/>
  <c r="AR157" i="46"/>
  <c r="AS157" i="46" s="1"/>
  <c r="BJ157" i="46"/>
  <c r="BK157" i="46" s="1"/>
  <c r="T157" i="46"/>
  <c r="U157" i="46" s="1"/>
  <c r="AL157" i="46"/>
  <c r="AM157" i="46" s="1"/>
  <c r="BG157" i="46"/>
  <c r="BH157" i="46" s="1"/>
  <c r="T156" i="46"/>
  <c r="U156" i="46" s="1"/>
  <c r="BG156" i="46"/>
  <c r="W156" i="46"/>
  <c r="X156" i="46" s="1"/>
  <c r="AR156" i="46"/>
  <c r="AS156" i="46" s="1"/>
  <c r="BJ156" i="46"/>
  <c r="BK156" i="46" s="1"/>
  <c r="AC158" i="46"/>
  <c r="AD158" i="46" s="1"/>
  <c r="AX158" i="46"/>
  <c r="AY158" i="46" s="1"/>
  <c r="BS158" i="46"/>
  <c r="BT158" i="46" s="1"/>
  <c r="N158" i="46"/>
  <c r="O158" i="46" s="1"/>
  <c r="AF158" i="46"/>
  <c r="AG158" i="46" s="1"/>
  <c r="BA158" i="46"/>
  <c r="BB158" i="46" s="1"/>
  <c r="BV158" i="46"/>
  <c r="BW158" i="46" s="1"/>
  <c r="Q158" i="46"/>
  <c r="R158" i="46" s="1"/>
  <c r="AI158" i="46"/>
  <c r="AJ158" i="46" s="1"/>
  <c r="BD158" i="46"/>
  <c r="BE158" i="46" s="1"/>
  <c r="BY158" i="46"/>
  <c r="BZ158" i="46" s="1"/>
  <c r="W312" i="46"/>
  <c r="X312" i="46" s="1"/>
  <c r="Z312" i="46"/>
  <c r="AA312" i="46" s="1"/>
  <c r="T158" i="46"/>
  <c r="U158" i="46" s="1"/>
  <c r="AL158" i="46"/>
  <c r="AM158" i="46" s="1"/>
  <c r="BG158" i="46"/>
  <c r="BH158" i="46" s="1"/>
  <c r="AC312" i="46"/>
  <c r="AD312" i="46" s="1"/>
  <c r="AX312" i="46"/>
  <c r="AY312" i="46" s="1"/>
  <c r="BS312" i="46"/>
  <c r="BT312" i="46" s="1"/>
  <c r="N312" i="46"/>
  <c r="O312" i="46" s="1"/>
  <c r="AF312" i="46"/>
  <c r="AG312" i="46" s="1"/>
  <c r="BA312" i="46"/>
  <c r="BB312" i="46" s="1"/>
  <c r="BV312" i="46"/>
  <c r="BW312" i="46" s="1"/>
  <c r="Q312" i="46"/>
  <c r="AI312" i="46"/>
  <c r="AJ312" i="46" s="1"/>
  <c r="BD312" i="46"/>
  <c r="BE312" i="46" s="1"/>
  <c r="BY312" i="46"/>
  <c r="BZ312" i="46" s="1"/>
  <c r="T312" i="46"/>
  <c r="U312" i="46" s="1"/>
  <c r="AL312" i="46"/>
  <c r="AM312" i="46" s="1"/>
  <c r="BG312" i="46"/>
  <c r="BH312" i="46" l="1"/>
  <c r="BH156" i="46"/>
  <c r="R312" i="46"/>
  <c r="R156" i="46"/>
  <c r="G200" i="46" l="1"/>
  <c r="G201" i="46"/>
  <c r="E201" i="46"/>
  <c r="E200" i="46"/>
  <c r="G196" i="46"/>
  <c r="E196" i="46"/>
  <c r="H199" i="46"/>
  <c r="H202" i="46"/>
  <c r="G195" i="46"/>
  <c r="E195" i="46"/>
  <c r="H200" i="46" l="1"/>
  <c r="H201" i="46"/>
  <c r="H196" i="46"/>
  <c r="H195" i="46"/>
  <c r="AO195" i="46" l="1"/>
  <c r="AP195" i="46" s="1"/>
  <c r="AO196" i="46"/>
  <c r="AP196" i="46" s="1"/>
  <c r="AI195" i="46"/>
  <c r="AJ195" i="46" s="1"/>
  <c r="BY196" i="46"/>
  <c r="BZ196" i="46" s="1"/>
  <c r="AX196" i="46"/>
  <c r="AY196" i="46" s="1"/>
  <c r="AL196" i="46"/>
  <c r="AM196" i="46" s="1"/>
  <c r="BG196" i="46"/>
  <c r="BH196" i="46" s="1"/>
  <c r="Z196" i="46"/>
  <c r="AA196" i="46" s="1"/>
  <c r="BD196" i="46"/>
  <c r="BE196" i="46" s="1"/>
  <c r="W196" i="46"/>
  <c r="X196" i="46" s="1"/>
  <c r="BA196" i="46"/>
  <c r="BB196" i="46" s="1"/>
  <c r="T196" i="46"/>
  <c r="U196" i="46" s="1"/>
  <c r="BV196" i="46"/>
  <c r="BW196" i="46" s="1"/>
  <c r="AU195" i="46"/>
  <c r="AV195" i="46" s="1"/>
  <c r="AU196" i="46"/>
  <c r="AV196" i="46" s="1"/>
  <c r="BP195" i="46"/>
  <c r="BQ195" i="46" s="1"/>
  <c r="Q196" i="46"/>
  <c r="R196" i="46" s="1"/>
  <c r="AR196" i="46"/>
  <c r="AS196" i="46" s="1"/>
  <c r="N196" i="46"/>
  <c r="O196" i="46" s="1"/>
  <c r="BS196" i="46"/>
  <c r="BT196" i="46" s="1"/>
  <c r="AI196" i="46"/>
  <c r="AJ196" i="46" s="1"/>
  <c r="AF196" i="46"/>
  <c r="AG196" i="46" s="1"/>
  <c r="BP196" i="46"/>
  <c r="BQ196" i="46" s="1"/>
  <c r="AC196" i="46"/>
  <c r="AD196" i="46" s="1"/>
  <c r="BS195" i="46"/>
  <c r="BT195" i="46" s="1"/>
  <c r="BJ196" i="46"/>
  <c r="BK196" i="46" s="1"/>
  <c r="AF195" i="46"/>
  <c r="AG195" i="46" s="1"/>
  <c r="N195" i="46"/>
  <c r="O195" i="46" s="1"/>
  <c r="AX195" i="46"/>
  <c r="AY195" i="46" s="1"/>
  <c r="AC195" i="46"/>
  <c r="AD195" i="46" s="1"/>
  <c r="BY195" i="46"/>
  <c r="BZ195" i="46" s="1"/>
  <c r="Q195" i="46"/>
  <c r="R195" i="46" s="1"/>
  <c r="BG195" i="46"/>
  <c r="BH195" i="46" s="1"/>
  <c r="W195" i="46"/>
  <c r="X195" i="46" s="1"/>
  <c r="AL195" i="46"/>
  <c r="AM195" i="46" s="1"/>
  <c r="BD195" i="46"/>
  <c r="BE195" i="46" s="1"/>
  <c r="T195" i="46"/>
  <c r="U195" i="46" s="1"/>
  <c r="BJ195" i="46"/>
  <c r="BK195" i="46" s="1"/>
  <c r="BV195" i="46"/>
  <c r="BW195" i="46" s="1"/>
  <c r="Z195" i="46"/>
  <c r="AA195" i="46" s="1"/>
  <c r="BA195" i="46"/>
  <c r="BB195" i="46" s="1"/>
  <c r="AR195" i="46"/>
  <c r="AS195" i="46" s="1"/>
  <c r="H131" i="46" l="1"/>
  <c r="K131" i="46"/>
  <c r="L131" i="46" s="1"/>
  <c r="AO131" i="46" l="1"/>
  <c r="AP131" i="46" s="1"/>
  <c r="BG131" i="46"/>
  <c r="BH131" i="46" s="1"/>
  <c r="AL131" i="46"/>
  <c r="AM131" i="46" s="1"/>
  <c r="T131" i="46"/>
  <c r="U131" i="46" s="1"/>
  <c r="BY131" i="46"/>
  <c r="BZ131" i="46" s="1"/>
  <c r="BD131" i="46"/>
  <c r="BE131" i="46" s="1"/>
  <c r="AI131" i="46"/>
  <c r="AJ131" i="46" s="1"/>
  <c r="Q131" i="46"/>
  <c r="R131" i="46" s="1"/>
  <c r="BV131" i="46"/>
  <c r="BW131" i="46" s="1"/>
  <c r="BA131" i="46"/>
  <c r="BB131" i="46" s="1"/>
  <c r="AF131" i="46"/>
  <c r="AG131" i="46" s="1"/>
  <c r="N131" i="46"/>
  <c r="O131" i="46" s="1"/>
  <c r="BS131" i="46"/>
  <c r="BT131" i="46" s="1"/>
  <c r="AX131" i="46"/>
  <c r="AY131" i="46" s="1"/>
  <c r="AC131" i="46"/>
  <c r="AD131" i="46" s="1"/>
  <c r="BP131" i="46"/>
  <c r="BQ131" i="46" s="1"/>
  <c r="AU131" i="46"/>
  <c r="AV131" i="46" s="1"/>
  <c r="Z131" i="46"/>
  <c r="AA131" i="46" s="1"/>
  <c r="BJ131" i="46"/>
  <c r="BK131" i="46" s="1"/>
  <c r="AR131" i="46"/>
  <c r="AS131" i="46" s="1"/>
  <c r="W131" i="46"/>
  <c r="X131" i="46" s="1"/>
  <c r="H397" i="46" l="1"/>
  <c r="L397" i="46"/>
  <c r="K397" i="46"/>
  <c r="BY401" i="46"/>
  <c r="BZ401" i="46" s="1"/>
  <c r="BV401" i="46"/>
  <c r="BW401" i="46" s="1"/>
  <c r="BS401" i="46"/>
  <c r="BT401" i="46" s="1"/>
  <c r="BP401" i="46"/>
  <c r="BQ401" i="46" s="1"/>
  <c r="BJ401" i="46"/>
  <c r="BK401" i="46" s="1"/>
  <c r="BG401" i="46"/>
  <c r="BH401" i="46" s="1"/>
  <c r="BD401" i="46"/>
  <c r="BE401" i="46" s="1"/>
  <c r="BA401" i="46"/>
  <c r="BB401" i="46" s="1"/>
  <c r="AX401" i="46"/>
  <c r="AY401" i="46" s="1"/>
  <c r="AU401" i="46"/>
  <c r="AV401" i="46" s="1"/>
  <c r="AR401" i="46"/>
  <c r="AS401" i="46" s="1"/>
  <c r="AL401" i="46"/>
  <c r="AM401" i="46" s="1"/>
  <c r="AI401" i="46"/>
  <c r="AJ401" i="46" s="1"/>
  <c r="AF401" i="46"/>
  <c r="AG401" i="46" s="1"/>
  <c r="AC401" i="46"/>
  <c r="AD401" i="46" s="1"/>
  <c r="Z401" i="46"/>
  <c r="AA401" i="46" s="1"/>
  <c r="W401" i="46"/>
  <c r="X401" i="46" s="1"/>
  <c r="T401" i="46"/>
  <c r="U401" i="46" s="1"/>
  <c r="Q401" i="46"/>
  <c r="R401" i="46" s="1"/>
  <c r="N401" i="46"/>
  <c r="O401" i="46" s="1"/>
  <c r="BY395" i="46" l="1"/>
  <c r="BZ395" i="46" s="1"/>
  <c r="BV395" i="46"/>
  <c r="BW395" i="46" s="1"/>
  <c r="BS395" i="46"/>
  <c r="BT395" i="46" s="1"/>
  <c r="BP395" i="46"/>
  <c r="BQ395" i="46" s="1"/>
  <c r="BJ395" i="46"/>
  <c r="BK395" i="46" s="1"/>
  <c r="BG395" i="46"/>
  <c r="BH395" i="46" s="1"/>
  <c r="BD395" i="46"/>
  <c r="BE395" i="46" s="1"/>
  <c r="BA395" i="46"/>
  <c r="BB395" i="46" s="1"/>
  <c r="AX395" i="46"/>
  <c r="AY395" i="46" s="1"/>
  <c r="AU395" i="46"/>
  <c r="AV395" i="46" s="1"/>
  <c r="AR395" i="46"/>
  <c r="AS395" i="46" s="1"/>
  <c r="AL395" i="46"/>
  <c r="AM395" i="46" s="1"/>
  <c r="AI395" i="46"/>
  <c r="AJ395" i="46" s="1"/>
  <c r="AF395" i="46"/>
  <c r="AG395" i="46" s="1"/>
  <c r="AC395" i="46"/>
  <c r="AD395" i="46" s="1"/>
  <c r="Z395" i="46"/>
  <c r="AA395" i="46" s="1"/>
  <c r="W395" i="46"/>
  <c r="X395" i="46" s="1"/>
  <c r="T395" i="46"/>
  <c r="U395" i="46" s="1"/>
  <c r="Q395" i="46"/>
  <c r="R395" i="46" s="1"/>
  <c r="N395" i="46"/>
  <c r="O395" i="46" s="1"/>
  <c r="E257" i="46" l="1"/>
  <c r="H257" i="46" s="1"/>
  <c r="T257" i="46" l="1"/>
  <c r="U257" i="46" s="1"/>
  <c r="BJ257" i="46"/>
  <c r="BK257" i="46" s="1"/>
  <c r="BA257" i="46"/>
  <c r="BB257" i="46" s="1"/>
  <c r="AC257" i="46"/>
  <c r="AD257" i="46" s="1"/>
  <c r="BV257" i="46"/>
  <c r="BW257" i="46" s="1"/>
  <c r="AR257" i="46"/>
  <c r="AS257" i="46" s="1"/>
  <c r="Z257" i="46"/>
  <c r="AA257" i="46" s="1"/>
  <c r="AI257" i="46"/>
  <c r="AJ257" i="46" s="1"/>
  <c r="BG257" i="46"/>
  <c r="BH257" i="46" s="1"/>
  <c r="Q257" i="46"/>
  <c r="AF257" i="46"/>
  <c r="AG257" i="46" s="1"/>
  <c r="AL257" i="46"/>
  <c r="AM257" i="46" s="1"/>
  <c r="BS257" i="46"/>
  <c r="BT257" i="46" s="1"/>
  <c r="AX257" i="46"/>
  <c r="AY257" i="46" s="1"/>
  <c r="AO257" i="46"/>
  <c r="AP257" i="46" s="1"/>
  <c r="W257" i="46"/>
  <c r="X257" i="46" s="1"/>
  <c r="N257" i="46"/>
  <c r="O257" i="46" s="1"/>
  <c r="BY257" i="46"/>
  <c r="BZ257" i="46" s="1"/>
  <c r="BP257" i="46"/>
  <c r="BQ257" i="46" s="1"/>
  <c r="BD257" i="46"/>
  <c r="BE257" i="46" s="1"/>
  <c r="AU257" i="46"/>
  <c r="AV257" i="46" s="1"/>
  <c r="R257" i="46" l="1"/>
  <c r="K121" i="46" l="1"/>
  <c r="L121" i="46" s="1"/>
  <c r="H121" i="46"/>
  <c r="K126" i="46"/>
  <c r="L126" i="46" s="1"/>
  <c r="H126" i="46"/>
  <c r="K119" i="46"/>
  <c r="L119" i="46" s="1"/>
  <c r="H119" i="46"/>
  <c r="K116" i="46"/>
  <c r="L116" i="46" s="1"/>
  <c r="H116" i="46"/>
  <c r="AO126" i="46" l="1"/>
  <c r="AP126" i="46" s="1"/>
  <c r="AO116" i="46"/>
  <c r="AP116" i="46" s="1"/>
  <c r="AO121" i="46"/>
  <c r="AP121" i="46" s="1"/>
  <c r="AO119" i="46"/>
  <c r="AP119" i="46" s="1"/>
  <c r="AU121" i="46"/>
  <c r="AV121" i="46" s="1"/>
  <c r="BP121" i="46"/>
  <c r="BQ121" i="46" s="1"/>
  <c r="Z121" i="46"/>
  <c r="AA121" i="46" s="1"/>
  <c r="AC121" i="46"/>
  <c r="AD121" i="46" s="1"/>
  <c r="AX121" i="46"/>
  <c r="AY121" i="46" s="1"/>
  <c r="BS121" i="46"/>
  <c r="BT121" i="46" s="1"/>
  <c r="N121" i="46"/>
  <c r="O121" i="46" s="1"/>
  <c r="AF121" i="46"/>
  <c r="AG121" i="46" s="1"/>
  <c r="BA121" i="46"/>
  <c r="BB121" i="46" s="1"/>
  <c r="BV121" i="46"/>
  <c r="BW121" i="46" s="1"/>
  <c r="Q121" i="46"/>
  <c r="R121" i="46" s="1"/>
  <c r="AI121" i="46"/>
  <c r="AJ121" i="46" s="1"/>
  <c r="BD121" i="46"/>
  <c r="BE121" i="46" s="1"/>
  <c r="BY121" i="46"/>
  <c r="BZ121" i="46" s="1"/>
  <c r="T121" i="46"/>
  <c r="U121" i="46" s="1"/>
  <c r="AL121" i="46"/>
  <c r="AM121" i="46" s="1"/>
  <c r="BG121" i="46"/>
  <c r="BH121" i="46" s="1"/>
  <c r="W121" i="46"/>
  <c r="X121" i="46" s="1"/>
  <c r="AR121" i="46"/>
  <c r="AS121" i="46" s="1"/>
  <c r="BJ121" i="46"/>
  <c r="BK121" i="46" s="1"/>
  <c r="AU126" i="46"/>
  <c r="AV126" i="46" s="1"/>
  <c r="AC126" i="46"/>
  <c r="AD126" i="46" s="1"/>
  <c r="BS126" i="46"/>
  <c r="BT126" i="46" s="1"/>
  <c r="AF126" i="46"/>
  <c r="AG126" i="46" s="1"/>
  <c r="BV126" i="46"/>
  <c r="BW126" i="46" s="1"/>
  <c r="Q126" i="46"/>
  <c r="R126" i="46" s="1"/>
  <c r="AI126" i="46"/>
  <c r="AJ126" i="46" s="1"/>
  <c r="BY126" i="46"/>
  <c r="BZ126" i="46" s="1"/>
  <c r="T126" i="46"/>
  <c r="U126" i="46" s="1"/>
  <c r="AL126" i="46"/>
  <c r="AM126" i="46" s="1"/>
  <c r="W126" i="46"/>
  <c r="X126" i="46" s="1"/>
  <c r="AR126" i="46"/>
  <c r="AS126" i="46" s="1"/>
  <c r="BJ126" i="46"/>
  <c r="BK126" i="46" s="1"/>
  <c r="Z126" i="46"/>
  <c r="AA126" i="46" s="1"/>
  <c r="BP126" i="46"/>
  <c r="BQ126" i="46" s="1"/>
  <c r="AX126" i="46"/>
  <c r="AY126" i="46" s="1"/>
  <c r="N126" i="46"/>
  <c r="O126" i="46" s="1"/>
  <c r="BA126" i="46"/>
  <c r="BB126" i="46" s="1"/>
  <c r="BD126" i="46"/>
  <c r="BE126" i="46" s="1"/>
  <c r="BG126" i="46"/>
  <c r="BH126" i="46" s="1"/>
  <c r="W119" i="46"/>
  <c r="X119" i="46" s="1"/>
  <c r="AR119" i="46"/>
  <c r="AS119" i="46" s="1"/>
  <c r="BJ119" i="46"/>
  <c r="BK119" i="46" s="1"/>
  <c r="Z119" i="46"/>
  <c r="AA119" i="46" s="1"/>
  <c r="AU119" i="46"/>
  <c r="AV119" i="46" s="1"/>
  <c r="BP119" i="46"/>
  <c r="BQ119" i="46" s="1"/>
  <c r="AC119" i="46"/>
  <c r="AD119" i="46" s="1"/>
  <c r="AX119" i="46"/>
  <c r="AY119" i="46" s="1"/>
  <c r="BS119" i="46"/>
  <c r="BT119" i="46" s="1"/>
  <c r="AF119" i="46"/>
  <c r="AG119" i="46" s="1"/>
  <c r="BA119" i="46"/>
  <c r="BB119" i="46" s="1"/>
  <c r="BV119" i="46"/>
  <c r="BW119" i="46" s="1"/>
  <c r="Q119" i="46"/>
  <c r="R119" i="46" s="1"/>
  <c r="AI119" i="46"/>
  <c r="AJ119" i="46" s="1"/>
  <c r="BD119" i="46"/>
  <c r="BE119" i="46" s="1"/>
  <c r="T119" i="46"/>
  <c r="U119" i="46" s="1"/>
  <c r="AL119" i="46"/>
  <c r="AM119" i="46" s="1"/>
  <c r="BG119" i="46"/>
  <c r="BH119" i="46" s="1"/>
  <c r="N119" i="46"/>
  <c r="O119" i="46" s="1"/>
  <c r="BY119" i="46"/>
  <c r="BZ119" i="46" s="1"/>
  <c r="BJ116" i="46"/>
  <c r="BK116" i="46" s="1"/>
  <c r="AR116" i="46"/>
  <c r="AS116" i="46" s="1"/>
  <c r="W116" i="46"/>
  <c r="X116" i="46" s="1"/>
  <c r="BG116" i="46"/>
  <c r="BH116" i="46" s="1"/>
  <c r="AL116" i="46"/>
  <c r="AM116" i="46" s="1"/>
  <c r="T116" i="46"/>
  <c r="U116" i="46" s="1"/>
  <c r="BY116" i="46"/>
  <c r="BZ116" i="46" s="1"/>
  <c r="BD116" i="46"/>
  <c r="BE116" i="46" s="1"/>
  <c r="AI116" i="46"/>
  <c r="AJ116" i="46" s="1"/>
  <c r="Q116" i="46"/>
  <c r="R116" i="46" s="1"/>
  <c r="BV116" i="46"/>
  <c r="BW116" i="46" s="1"/>
  <c r="BA116" i="46"/>
  <c r="BB116" i="46" s="1"/>
  <c r="AF116" i="46"/>
  <c r="AG116" i="46" s="1"/>
  <c r="N116" i="46"/>
  <c r="O116" i="46" s="1"/>
  <c r="BS116" i="46"/>
  <c r="BT116" i="46" s="1"/>
  <c r="AX116" i="46"/>
  <c r="AY116" i="46" s="1"/>
  <c r="AC116" i="46"/>
  <c r="AD116" i="46" s="1"/>
  <c r="BP116" i="46"/>
  <c r="BQ116" i="46" s="1"/>
  <c r="AU116" i="46"/>
  <c r="AV116" i="46" s="1"/>
  <c r="Z116" i="46"/>
  <c r="AA116" i="46" s="1"/>
  <c r="H197" i="46" l="1"/>
  <c r="AO197" i="46" l="1"/>
  <c r="AP197" i="46" s="1"/>
  <c r="AU197" i="46"/>
  <c r="AV197" i="46" s="1"/>
  <c r="Z197" i="46"/>
  <c r="AA197" i="46" s="1"/>
  <c r="N197" i="46"/>
  <c r="O197" i="46" s="1"/>
  <c r="AF197" i="46"/>
  <c r="AG197" i="46" s="1"/>
  <c r="BV197" i="46"/>
  <c r="BW197" i="46" s="1"/>
  <c r="Q197" i="46"/>
  <c r="R197" i="46" s="1"/>
  <c r="AI197" i="46"/>
  <c r="AJ197" i="46" s="1"/>
  <c r="T197" i="46"/>
  <c r="U197" i="46" s="1"/>
  <c r="BG197" i="46"/>
  <c r="BH197" i="46" s="1"/>
  <c r="BP197" i="46"/>
  <c r="BQ197" i="46" s="1"/>
  <c r="AC197" i="46"/>
  <c r="AD197" i="46" s="1"/>
  <c r="AX197" i="46"/>
  <c r="AY197" i="46" s="1"/>
  <c r="BS197" i="46"/>
  <c r="BT197" i="46" s="1"/>
  <c r="BA197" i="46"/>
  <c r="BB197" i="46" s="1"/>
  <c r="BD197" i="46"/>
  <c r="BE197" i="46" s="1"/>
  <c r="BY197" i="46"/>
  <c r="BZ197" i="46" s="1"/>
  <c r="AL197" i="46"/>
  <c r="AM197" i="46" s="1"/>
  <c r="W197" i="46"/>
  <c r="X197" i="46" s="1"/>
  <c r="AR197" i="46"/>
  <c r="AS197" i="46" s="1"/>
  <c r="BJ197" i="46"/>
  <c r="BK197" i="46" s="1"/>
  <c r="E181" i="53" l="1"/>
  <c r="H299" i="46" l="1"/>
  <c r="H296" i="46"/>
  <c r="H295" i="46"/>
  <c r="H289" i="46"/>
  <c r="H290" i="46"/>
  <c r="AO290" i="46" l="1"/>
  <c r="AP290" i="46" s="1"/>
  <c r="AO289" i="46"/>
  <c r="AP289" i="46" s="1"/>
  <c r="AO295" i="46"/>
  <c r="AP295" i="46" s="1"/>
  <c r="AO296" i="46"/>
  <c r="AP296" i="46" s="1"/>
  <c r="AO299" i="46"/>
  <c r="AP299" i="46" s="1"/>
  <c r="BS289" i="46"/>
  <c r="BT289" i="46" s="1"/>
  <c r="AX295" i="46"/>
  <c r="AY295" i="46" s="1"/>
  <c r="BP290" i="46"/>
  <c r="BQ290" i="46" s="1"/>
  <c r="AC296" i="46"/>
  <c r="AD296" i="46" s="1"/>
  <c r="Z299" i="46"/>
  <c r="AA299" i="46" s="1"/>
  <c r="AU299" i="46"/>
  <c r="AV299" i="46" s="1"/>
  <c r="AX299" i="46"/>
  <c r="AY299" i="46" s="1"/>
  <c r="BS299" i="46"/>
  <c r="BT299" i="46" s="1"/>
  <c r="AC299" i="46"/>
  <c r="AD299" i="46" s="1"/>
  <c r="BP299" i="46"/>
  <c r="BQ299" i="46" s="1"/>
  <c r="AU296" i="46"/>
  <c r="AV296" i="46" s="1"/>
  <c r="AX296" i="46"/>
  <c r="AY296" i="46" s="1"/>
  <c r="BP296" i="46"/>
  <c r="BQ296" i="46" s="1"/>
  <c r="BS296" i="46"/>
  <c r="BT296" i="46" s="1"/>
  <c r="N299" i="46"/>
  <c r="O299" i="46" s="1"/>
  <c r="AF299" i="46"/>
  <c r="AG299" i="46" s="1"/>
  <c r="BA299" i="46"/>
  <c r="BB299" i="46" s="1"/>
  <c r="BV299" i="46"/>
  <c r="BW299" i="46" s="1"/>
  <c r="BJ295" i="46"/>
  <c r="BK295" i="46" s="1"/>
  <c r="BP295" i="46"/>
  <c r="BQ295" i="46" s="1"/>
  <c r="Q299" i="46"/>
  <c r="R299" i="46" s="1"/>
  <c r="AI299" i="46"/>
  <c r="AJ299" i="46" s="1"/>
  <c r="BD299" i="46"/>
  <c r="BE299" i="46" s="1"/>
  <c r="BY299" i="46"/>
  <c r="BZ299" i="46" s="1"/>
  <c r="BS295" i="46"/>
  <c r="BT295" i="46" s="1"/>
  <c r="T299" i="46"/>
  <c r="U299" i="46" s="1"/>
  <c r="AL299" i="46"/>
  <c r="AM299" i="46" s="1"/>
  <c r="BG299" i="46"/>
  <c r="BH299" i="46" s="1"/>
  <c r="Z296" i="46"/>
  <c r="AA296" i="46" s="1"/>
  <c r="W299" i="46"/>
  <c r="X299" i="46" s="1"/>
  <c r="AR299" i="46"/>
  <c r="AS299" i="46" s="1"/>
  <c r="BJ299" i="46"/>
  <c r="BK299" i="46" s="1"/>
  <c r="Z295" i="46"/>
  <c r="AA295" i="46" s="1"/>
  <c r="N296" i="46"/>
  <c r="O296" i="46" s="1"/>
  <c r="BA296" i="46"/>
  <c r="BB296" i="46" s="1"/>
  <c r="T296" i="46"/>
  <c r="U296" i="46" s="1"/>
  <c r="AR295" i="46"/>
  <c r="AS295" i="46" s="1"/>
  <c r="AF296" i="46"/>
  <c r="AG296" i="46" s="1"/>
  <c r="BV296" i="46"/>
  <c r="BW296" i="46" s="1"/>
  <c r="BD296" i="46"/>
  <c r="BE296" i="46" s="1"/>
  <c r="BY296" i="46"/>
  <c r="BZ296" i="46" s="1"/>
  <c r="AC295" i="46"/>
  <c r="AD295" i="46" s="1"/>
  <c r="BG296" i="46"/>
  <c r="BH296" i="46" s="1"/>
  <c r="AU295" i="46"/>
  <c r="AV295" i="46" s="1"/>
  <c r="W296" i="46"/>
  <c r="X296" i="46" s="1"/>
  <c r="AR296" i="46"/>
  <c r="AS296" i="46" s="1"/>
  <c r="BJ296" i="46"/>
  <c r="BK296" i="46" s="1"/>
  <c r="W295" i="46"/>
  <c r="X295" i="46" s="1"/>
  <c r="Q296" i="46"/>
  <c r="R296" i="46" s="1"/>
  <c r="AI296" i="46"/>
  <c r="AJ296" i="46" s="1"/>
  <c r="AL296" i="46"/>
  <c r="AM296" i="46" s="1"/>
  <c r="N295" i="46"/>
  <c r="O295" i="46" s="1"/>
  <c r="AF295" i="46"/>
  <c r="AG295" i="46" s="1"/>
  <c r="BA295" i="46"/>
  <c r="BB295" i="46" s="1"/>
  <c r="BV295" i="46"/>
  <c r="BW295" i="46" s="1"/>
  <c r="Q295" i="46"/>
  <c r="R295" i="46" s="1"/>
  <c r="AI295" i="46"/>
  <c r="AJ295" i="46" s="1"/>
  <c r="BD295" i="46"/>
  <c r="BE295" i="46" s="1"/>
  <c r="BY295" i="46"/>
  <c r="BZ295" i="46" s="1"/>
  <c r="T295" i="46"/>
  <c r="U295" i="46" s="1"/>
  <c r="AL295" i="46"/>
  <c r="AM295" i="46" s="1"/>
  <c r="BG295" i="46"/>
  <c r="BH295" i="46" s="1"/>
  <c r="Z290" i="46"/>
  <c r="AA290" i="46" s="1"/>
  <c r="AU290" i="46"/>
  <c r="AV290" i="46" s="1"/>
  <c r="W289" i="46"/>
  <c r="X289" i="46" s="1"/>
  <c r="AC289" i="46"/>
  <c r="AD289" i="46" s="1"/>
  <c r="AR289" i="46"/>
  <c r="AS289" i="46" s="1"/>
  <c r="AX289" i="46"/>
  <c r="AY289" i="46" s="1"/>
  <c r="Z289" i="46"/>
  <c r="AA289" i="46" s="1"/>
  <c r="AU289" i="46"/>
  <c r="AV289" i="46" s="1"/>
  <c r="BJ289" i="46"/>
  <c r="BK289" i="46" s="1"/>
  <c r="BP289" i="46"/>
  <c r="BQ289" i="46" s="1"/>
  <c r="N289" i="46"/>
  <c r="O289" i="46" s="1"/>
  <c r="AF289" i="46"/>
  <c r="AG289" i="46" s="1"/>
  <c r="BA289" i="46"/>
  <c r="BB289" i="46" s="1"/>
  <c r="BV289" i="46"/>
  <c r="BW289" i="46" s="1"/>
  <c r="Q289" i="46"/>
  <c r="AI289" i="46"/>
  <c r="AJ289" i="46" s="1"/>
  <c r="BD289" i="46"/>
  <c r="BE289" i="46" s="1"/>
  <c r="BY289" i="46"/>
  <c r="BZ289" i="46" s="1"/>
  <c r="T289" i="46"/>
  <c r="U289" i="46" s="1"/>
  <c r="AL289" i="46"/>
  <c r="AM289" i="46" s="1"/>
  <c r="BG289" i="46"/>
  <c r="AF290" i="46"/>
  <c r="AG290" i="46" s="1"/>
  <c r="BA290" i="46"/>
  <c r="BB290" i="46" s="1"/>
  <c r="BY290" i="46"/>
  <c r="BZ290" i="46" s="1"/>
  <c r="T290" i="46"/>
  <c r="U290" i="46" s="1"/>
  <c r="AL290" i="46"/>
  <c r="AM290" i="46" s="1"/>
  <c r="BG290" i="46"/>
  <c r="BH290" i="46" s="1"/>
  <c r="AC290" i="46"/>
  <c r="AD290" i="46" s="1"/>
  <c r="AX290" i="46"/>
  <c r="AY290" i="46" s="1"/>
  <c r="BS290" i="46"/>
  <c r="BT290" i="46" s="1"/>
  <c r="N290" i="46"/>
  <c r="O290" i="46" s="1"/>
  <c r="BV290" i="46"/>
  <c r="BW290" i="46" s="1"/>
  <c r="Q290" i="46"/>
  <c r="R290" i="46" s="1"/>
  <c r="AI290" i="46"/>
  <c r="AJ290" i="46" s="1"/>
  <c r="BD290" i="46"/>
  <c r="BE290" i="46" s="1"/>
  <c r="W290" i="46"/>
  <c r="X290" i="46" s="1"/>
  <c r="AR290" i="46"/>
  <c r="AS290" i="46" s="1"/>
  <c r="BJ290" i="46"/>
  <c r="BK290" i="46" s="1"/>
  <c r="G350" i="46"/>
  <c r="E350" i="46"/>
  <c r="H347" i="46"/>
  <c r="L389" i="46"/>
  <c r="K389" i="46"/>
  <c r="H389" i="46"/>
  <c r="L388" i="46"/>
  <c r="K388" i="46"/>
  <c r="H388" i="46"/>
  <c r="L387" i="46"/>
  <c r="K387" i="46"/>
  <c r="H387" i="46"/>
  <c r="BH289" i="46" l="1"/>
  <c r="AO389" i="46"/>
  <c r="AP389" i="46" s="1"/>
  <c r="AO387" i="46"/>
  <c r="AP387" i="46" s="1"/>
  <c r="AO347" i="46"/>
  <c r="AP347" i="46" s="1"/>
  <c r="AO388" i="46"/>
  <c r="AP388" i="46" s="1"/>
  <c r="Z347" i="46"/>
  <c r="AA347" i="46" s="1"/>
  <c r="AC387" i="46"/>
  <c r="AD387" i="46" s="1"/>
  <c r="R289" i="46"/>
  <c r="BY389" i="46"/>
  <c r="BZ389" i="46" s="1"/>
  <c r="H350" i="46"/>
  <c r="AF347" i="46"/>
  <c r="AG347" i="46" s="1"/>
  <c r="AI347" i="46"/>
  <c r="AJ347" i="46" s="1"/>
  <c r="N347" i="46"/>
  <c r="O347" i="46" s="1"/>
  <c r="Q347" i="46"/>
  <c r="T347" i="46"/>
  <c r="U347" i="46" s="1"/>
  <c r="W347" i="46"/>
  <c r="X347" i="46" s="1"/>
  <c r="BA347" i="46"/>
  <c r="BB347" i="46" s="1"/>
  <c r="BV347" i="46"/>
  <c r="BW347" i="46" s="1"/>
  <c r="BD347" i="46"/>
  <c r="BE347" i="46" s="1"/>
  <c r="BY347" i="46"/>
  <c r="BZ347" i="46" s="1"/>
  <c r="AL347" i="46"/>
  <c r="AM347" i="46" s="1"/>
  <c r="BG347" i="46"/>
  <c r="AR347" i="46"/>
  <c r="AS347" i="46" s="1"/>
  <c r="BJ347" i="46"/>
  <c r="BK347" i="46" s="1"/>
  <c r="AU347" i="46"/>
  <c r="AV347" i="46" s="1"/>
  <c r="BP347" i="46"/>
  <c r="BQ347" i="46" s="1"/>
  <c r="AC347" i="46"/>
  <c r="AD347" i="46" s="1"/>
  <c r="AX347" i="46"/>
  <c r="AY347" i="46" s="1"/>
  <c r="BS347" i="46"/>
  <c r="BT347" i="46" s="1"/>
  <c r="BP388" i="46"/>
  <c r="BQ388" i="46" s="1"/>
  <c r="AL389" i="46"/>
  <c r="AM389" i="46" s="1"/>
  <c r="AF387" i="46"/>
  <c r="AG387" i="46" s="1"/>
  <c r="AI387" i="46"/>
  <c r="AJ387" i="46" s="1"/>
  <c r="N389" i="46"/>
  <c r="O389" i="46" s="1"/>
  <c r="AR389" i="46"/>
  <c r="AS389" i="46" s="1"/>
  <c r="AU389" i="46"/>
  <c r="AV389" i="46" s="1"/>
  <c r="BA389" i="46"/>
  <c r="BB389" i="46" s="1"/>
  <c r="Q389" i="46"/>
  <c r="R389" i="46" s="1"/>
  <c r="N387" i="46"/>
  <c r="O387" i="46" s="1"/>
  <c r="Z388" i="46"/>
  <c r="AA388" i="46" s="1"/>
  <c r="T389" i="46"/>
  <c r="U389" i="46" s="1"/>
  <c r="BD389" i="46"/>
  <c r="BE389" i="46" s="1"/>
  <c r="Q387" i="46"/>
  <c r="AC388" i="46"/>
  <c r="AD388" i="46" s="1"/>
  <c r="BG389" i="46"/>
  <c r="BH389" i="46" s="1"/>
  <c r="T387" i="46"/>
  <c r="U387" i="46" s="1"/>
  <c r="AF388" i="46"/>
  <c r="AG388" i="46" s="1"/>
  <c r="W389" i="46"/>
  <c r="X389" i="46" s="1"/>
  <c r="BJ389" i="46"/>
  <c r="BK389" i="46" s="1"/>
  <c r="W387" i="46"/>
  <c r="X387" i="46" s="1"/>
  <c r="BA388" i="46"/>
  <c r="BB388" i="46" s="1"/>
  <c r="Z389" i="46"/>
  <c r="AA389" i="46" s="1"/>
  <c r="BP389" i="46"/>
  <c r="BQ389" i="46" s="1"/>
  <c r="Z387" i="46"/>
  <c r="AA387" i="46" s="1"/>
  <c r="BJ388" i="46"/>
  <c r="BK388" i="46" s="1"/>
  <c r="AF389" i="46"/>
  <c r="AG389" i="46" s="1"/>
  <c r="BV389" i="46"/>
  <c r="BW389" i="46" s="1"/>
  <c r="AI389" i="46"/>
  <c r="AJ389" i="46" s="1"/>
  <c r="BP387" i="46"/>
  <c r="BQ387" i="46" s="1"/>
  <c r="AU387" i="46"/>
  <c r="AV387" i="46" s="1"/>
  <c r="BJ387" i="46"/>
  <c r="BK387" i="46" s="1"/>
  <c r="AR387" i="46"/>
  <c r="AS387" i="46" s="1"/>
  <c r="BA387" i="46"/>
  <c r="BB387" i="46" s="1"/>
  <c r="BY387" i="46"/>
  <c r="BZ387" i="46" s="1"/>
  <c r="AX387" i="46"/>
  <c r="AY387" i="46" s="1"/>
  <c r="BV387" i="46"/>
  <c r="BW387" i="46" s="1"/>
  <c r="AL387" i="46"/>
  <c r="AM387" i="46" s="1"/>
  <c r="BS387" i="46"/>
  <c r="BT387" i="46" s="1"/>
  <c r="BD387" i="46"/>
  <c r="BE387" i="46" s="1"/>
  <c r="BG387" i="46"/>
  <c r="BG388" i="46"/>
  <c r="BH388" i="46" s="1"/>
  <c r="AL388" i="46"/>
  <c r="AM388" i="46" s="1"/>
  <c r="T388" i="46"/>
  <c r="U388" i="46" s="1"/>
  <c r="BY388" i="46"/>
  <c r="BZ388" i="46" s="1"/>
  <c r="BD388" i="46"/>
  <c r="BE388" i="46" s="1"/>
  <c r="AI388" i="46"/>
  <c r="AJ388" i="46" s="1"/>
  <c r="Q388" i="46"/>
  <c r="R388" i="46" s="1"/>
  <c r="AR388" i="46"/>
  <c r="AS388" i="46" s="1"/>
  <c r="BS388" i="46"/>
  <c r="BT388" i="46" s="1"/>
  <c r="N388" i="46"/>
  <c r="O388" i="46" s="1"/>
  <c r="AU388" i="46"/>
  <c r="AV388" i="46" s="1"/>
  <c r="BV388" i="46"/>
  <c r="BW388" i="46" s="1"/>
  <c r="W388" i="46"/>
  <c r="X388" i="46" s="1"/>
  <c r="AX388" i="46"/>
  <c r="AY388" i="46" s="1"/>
  <c r="AC389" i="46"/>
  <c r="AD389" i="46" s="1"/>
  <c r="AX389" i="46"/>
  <c r="AY389" i="46" s="1"/>
  <c r="BS389" i="46"/>
  <c r="BT389" i="46" s="1"/>
  <c r="BH347" i="46" l="1"/>
  <c r="BH387" i="46"/>
  <c r="AO350" i="46"/>
  <c r="AP350" i="46" s="1"/>
  <c r="R347" i="46"/>
  <c r="E38" i="53" s="1"/>
  <c r="R387" i="46"/>
  <c r="T350" i="46"/>
  <c r="U350" i="46" s="1"/>
  <c r="Q350" i="46"/>
  <c r="BS350" i="46"/>
  <c r="BT350" i="46" s="1"/>
  <c r="BV350" i="46"/>
  <c r="BW350" i="46" s="1"/>
  <c r="AX350" i="46"/>
  <c r="AY350" i="46" s="1"/>
  <c r="BA350" i="46"/>
  <c r="BB350" i="46" s="1"/>
  <c r="BP350" i="46"/>
  <c r="BQ350" i="46" s="1"/>
  <c r="AF350" i="46"/>
  <c r="AG350" i="46" s="1"/>
  <c r="AU350" i="46"/>
  <c r="AV350" i="46" s="1"/>
  <c r="N350" i="46"/>
  <c r="O350" i="46" s="1"/>
  <c r="Z350" i="46"/>
  <c r="AA350" i="46" s="1"/>
  <c r="AI350" i="46"/>
  <c r="AJ350" i="46" s="1"/>
  <c r="BJ350" i="46"/>
  <c r="BK350" i="46" s="1"/>
  <c r="BY350" i="46"/>
  <c r="BZ350" i="46" s="1"/>
  <c r="AR350" i="46"/>
  <c r="AS350" i="46" s="1"/>
  <c r="AL350" i="46"/>
  <c r="AM350" i="46" s="1"/>
  <c r="W350" i="46"/>
  <c r="X350" i="46" s="1"/>
  <c r="BG350" i="46"/>
  <c r="BH350" i="46" s="1"/>
  <c r="AC350" i="46"/>
  <c r="AD350" i="46" s="1"/>
  <c r="BD350" i="46"/>
  <c r="BE350" i="46" s="1"/>
  <c r="R350" i="46" l="1"/>
  <c r="CK83" i="46" l="1"/>
  <c r="CK455" i="46" s="1"/>
  <c r="T83" i="46"/>
  <c r="T455" i="46" s="1"/>
  <c r="N83" i="46"/>
  <c r="N455" i="46" s="1"/>
  <c r="N847" i="46" s="1"/>
  <c r="N884" i="46" s="1"/>
  <c r="W570" i="46"/>
  <c r="W565" i="46"/>
  <c r="W568" i="46" s="1"/>
  <c r="W561" i="46"/>
  <c r="W476" i="46"/>
  <c r="X476" i="46" s="1"/>
  <c r="W475" i="46"/>
  <c r="X475" i="46" s="1"/>
  <c r="W403" i="46"/>
  <c r="X403" i="46" s="1"/>
  <c r="W393" i="46"/>
  <c r="X393" i="46" s="1"/>
  <c r="W390" i="46"/>
  <c r="X390" i="46" s="1"/>
  <c r="X91" i="46"/>
  <c r="O91" i="46" s="1"/>
  <c r="W91" i="46"/>
  <c r="W462" i="46" s="1"/>
  <c r="W16" i="46"/>
  <c r="W90" i="46" s="1"/>
  <c r="N90" i="46" s="1"/>
  <c r="W15" i="46"/>
  <c r="N564" i="46" l="1"/>
  <c r="N490" i="46"/>
  <c r="N494" i="46"/>
  <c r="N851" i="46"/>
  <c r="N888" i="46" s="1"/>
  <c r="W501" i="46"/>
  <c r="W858" i="46"/>
  <c r="W895" i="46" s="1"/>
  <c r="T851" i="46"/>
  <c r="T888" i="46" s="1"/>
  <c r="T494" i="46"/>
  <c r="T490" i="46"/>
  <c r="T847" i="46"/>
  <c r="T884" i="46" s="1"/>
  <c r="CK851" i="46"/>
  <c r="CK888" i="46" s="1"/>
  <c r="CK494" i="46"/>
  <c r="CK847" i="46"/>
  <c r="CK884" i="46" s="1"/>
  <c r="CK490" i="46"/>
  <c r="N462" i="46"/>
  <c r="N858" i="46" s="1"/>
  <c r="N895" i="46" s="1"/>
  <c r="X462" i="46"/>
  <c r="N91" i="46"/>
  <c r="X501" i="46" l="1"/>
  <c r="W500" i="46" s="1"/>
  <c r="X858" i="46"/>
  <c r="W461" i="46"/>
  <c r="O462" i="46"/>
  <c r="O858" i="46" s="1"/>
  <c r="N857" i="46" l="1"/>
  <c r="O895" i="46"/>
  <c r="N894" i="46" s="1"/>
  <c r="W857" i="46"/>
  <c r="X895" i="46"/>
  <c r="W894" i="46" s="1"/>
  <c r="BJ14" i="8" a="1"/>
  <c r="BJ14" i="8" s="1"/>
  <c r="BJ13" i="8" s="1"/>
  <c r="BI14" i="8" a="1"/>
  <c r="BI14" i="8" s="1"/>
  <c r="BI13" i="8" s="1"/>
  <c r="BH14" i="8" a="1"/>
  <c r="BH14" i="8" s="1"/>
  <c r="BH13" i="8" s="1"/>
  <c r="BI55" i="8"/>
  <c r="BI54" i="8"/>
  <c r="BI53" i="8"/>
  <c r="BI52" i="8"/>
  <c r="BI51" i="8"/>
  <c r="BI50" i="8"/>
  <c r="BI47" i="8"/>
  <c r="BI46" i="8"/>
  <c r="BI45" i="8"/>
  <c r="BI44" i="8"/>
  <c r="BI43" i="8"/>
  <c r="BI39" i="8"/>
  <c r="BI36" i="8"/>
  <c r="BI35" i="8"/>
  <c r="BI34" i="8"/>
  <c r="BI33" i="8"/>
  <c r="BI32" i="8"/>
  <c r="BI31" i="8"/>
  <c r="BI30" i="8"/>
  <c r="BI29" i="8"/>
  <c r="BI28" i="8"/>
  <c r="BJ88" i="8"/>
  <c r="BJ87" i="8"/>
  <c r="BJ86" i="8"/>
  <c r="BJ85" i="8"/>
  <c r="BJ84" i="8"/>
  <c r="BJ83" i="8"/>
  <c r="BJ81" i="8"/>
  <c r="BJ80" i="8"/>
  <c r="BJ79" i="8"/>
  <c r="BJ77" i="8"/>
  <c r="BJ55" i="8"/>
  <c r="BH55" i="8"/>
  <c r="BJ54" i="8"/>
  <c r="BH54" i="8"/>
  <c r="BJ53" i="8"/>
  <c r="BH53" i="8"/>
  <c r="BJ52" i="8"/>
  <c r="BH52" i="8"/>
  <c r="BJ51" i="8"/>
  <c r="BH51" i="8"/>
  <c r="BJ50" i="8"/>
  <c r="BH50" i="8"/>
  <c r="BJ47" i="8"/>
  <c r="BH47" i="8"/>
  <c r="BJ46" i="8"/>
  <c r="BH46" i="8"/>
  <c r="BJ45" i="8"/>
  <c r="BH45" i="8"/>
  <c r="BJ44" i="8"/>
  <c r="BH44" i="8"/>
  <c r="BJ43" i="8"/>
  <c r="BH43" i="8"/>
  <c r="BJ39" i="8"/>
  <c r="BH39" i="8"/>
  <c r="BJ36" i="8"/>
  <c r="BH36" i="8"/>
  <c r="BJ35" i="8"/>
  <c r="BH35" i="8"/>
  <c r="BJ34" i="8"/>
  <c r="BH34" i="8"/>
  <c r="BJ33" i="8"/>
  <c r="BH33" i="8"/>
  <c r="BJ32" i="8"/>
  <c r="BH32" i="8"/>
  <c r="BJ31" i="8"/>
  <c r="BH31" i="8"/>
  <c r="BJ30" i="8"/>
  <c r="BH30" i="8"/>
  <c r="BJ29" i="8"/>
  <c r="BH29" i="8"/>
  <c r="BJ28" i="8"/>
  <c r="BH28" i="8"/>
  <c r="A81" i="7"/>
  <c r="A80" i="7"/>
  <c r="A79" i="7"/>
  <c r="DT39" i="8"/>
  <c r="DS39" i="8"/>
  <c r="DR39" i="8"/>
  <c r="DS85" i="8"/>
  <c r="DT85" i="8" s="1"/>
  <c r="DS84" i="8"/>
  <c r="DT84" i="8" s="1"/>
  <c r="DS83" i="8"/>
  <c r="DT83" i="8" s="1"/>
  <c r="AZ85" i="8"/>
  <c r="AZ84" i="8"/>
  <c r="AZ83" i="8"/>
  <c r="DS88" i="8"/>
  <c r="DT88" i="8" s="1"/>
  <c r="DS87" i="8"/>
  <c r="DT87" i="8" s="1"/>
  <c r="DS86" i="8"/>
  <c r="DT86" i="8" s="1"/>
  <c r="DS81" i="8"/>
  <c r="DT81" i="8" s="1"/>
  <c r="DS80" i="8"/>
  <c r="DT80" i="8" s="1"/>
  <c r="DS79" i="8"/>
  <c r="DT79" i="8" s="1"/>
  <c r="DT14" i="8" a="1"/>
  <c r="DT14" i="8" s="1"/>
  <c r="DT13" i="8" s="1"/>
  <c r="DS14" i="8" a="1"/>
  <c r="DS14" i="8" s="1"/>
  <c r="DS13" i="8" s="1"/>
  <c r="DR14" i="8" a="1"/>
  <c r="DR14" i="8" s="1"/>
  <c r="DR13" i="8" s="1"/>
  <c r="DS55" i="8"/>
  <c r="DS54" i="8"/>
  <c r="DS53" i="8"/>
  <c r="DS52" i="8"/>
  <c r="DS51" i="8"/>
  <c r="DS50" i="8"/>
  <c r="DS47" i="8"/>
  <c r="DS46" i="8"/>
  <c r="DS45" i="8"/>
  <c r="DS44" i="8"/>
  <c r="DS43" i="8"/>
  <c r="DS36" i="8"/>
  <c r="DS35" i="8"/>
  <c r="DS34" i="8"/>
  <c r="DS33" i="8"/>
  <c r="DS32" i="8"/>
  <c r="DS31" i="8"/>
  <c r="DS30" i="8"/>
  <c r="DS29" i="8"/>
  <c r="DS28" i="8"/>
  <c r="DT77" i="8"/>
  <c r="DT55" i="8"/>
  <c r="DR55" i="8"/>
  <c r="DT54" i="8"/>
  <c r="DR54" i="8"/>
  <c r="DT53" i="8"/>
  <c r="DR53" i="8"/>
  <c r="DT52" i="8"/>
  <c r="DR52" i="8"/>
  <c r="DT51" i="8"/>
  <c r="DR51" i="8"/>
  <c r="DT50" i="8"/>
  <c r="DR50" i="8"/>
  <c r="DT47" i="8"/>
  <c r="DR47" i="8"/>
  <c r="DT46" i="8"/>
  <c r="DR46" i="8"/>
  <c r="DT45" i="8"/>
  <c r="DR45" i="8"/>
  <c r="DT44" i="8"/>
  <c r="DR44" i="8"/>
  <c r="DT43" i="8"/>
  <c r="DR43" i="8"/>
  <c r="DT36" i="8"/>
  <c r="DR36" i="8"/>
  <c r="DT35" i="8"/>
  <c r="DR35" i="8"/>
  <c r="DT34" i="8"/>
  <c r="DR34" i="8"/>
  <c r="DT33" i="8"/>
  <c r="DR33" i="8"/>
  <c r="DT32" i="8"/>
  <c r="DR32" i="8"/>
  <c r="DT31" i="8"/>
  <c r="DR31" i="8"/>
  <c r="DT30" i="8"/>
  <c r="DR30" i="8"/>
  <c r="DT29" i="8"/>
  <c r="DR29" i="8"/>
  <c r="DT28" i="8"/>
  <c r="DR28" i="8"/>
  <c r="A61" i="7"/>
  <c r="A60" i="7"/>
  <c r="A59" i="7"/>
  <c r="H59" i="46" l="1"/>
  <c r="H58" i="46"/>
  <c r="BY58" i="46" s="1"/>
  <c r="BZ58" i="46" s="1"/>
  <c r="H57" i="46"/>
  <c r="BV57" i="46" s="1"/>
  <c r="BW57" i="46" s="1"/>
  <c r="H56" i="46"/>
  <c r="BY56" i="46" s="1"/>
  <c r="BZ56" i="46" s="1"/>
  <c r="BS56" i="46" l="1"/>
  <c r="BT56" i="46" s="1"/>
  <c r="BV56" i="46"/>
  <c r="BW56" i="46" s="1"/>
  <c r="BP57" i="46"/>
  <c r="BQ57" i="46" s="1"/>
  <c r="BP56" i="46"/>
  <c r="BQ56" i="46" s="1"/>
  <c r="BY57" i="46"/>
  <c r="BZ57" i="46" s="1"/>
  <c r="BY59" i="46"/>
  <c r="BZ59" i="46" s="1"/>
  <c r="BV59" i="46"/>
  <c r="BW59" i="46" s="1"/>
  <c r="BS59" i="46"/>
  <c r="BT59" i="46" s="1"/>
  <c r="BP59" i="46"/>
  <c r="BQ59" i="46" s="1"/>
  <c r="BP58" i="46"/>
  <c r="BQ58" i="46" s="1"/>
  <c r="BS58" i="46"/>
  <c r="BT58" i="46" s="1"/>
  <c r="BV58" i="46"/>
  <c r="BW58" i="46" s="1"/>
  <c r="BS57" i="46"/>
  <c r="BT57" i="46" s="1"/>
  <c r="DC14" i="8" a="1"/>
  <c r="DC14" i="8" s="1"/>
  <c r="DC13" i="8" s="1"/>
  <c r="DB14" i="8" a="1"/>
  <c r="DB14" i="8" s="1"/>
  <c r="DB13" i="8" s="1"/>
  <c r="DC88" i="8"/>
  <c r="DC87" i="8"/>
  <c r="DC86" i="8"/>
  <c r="DC85" i="8"/>
  <c r="DC84" i="8"/>
  <c r="DC83" i="8"/>
  <c r="DC81" i="8"/>
  <c r="DC80" i="8"/>
  <c r="DC79" i="8"/>
  <c r="DC77" i="8"/>
  <c r="DC55" i="8"/>
  <c r="DB55" i="8"/>
  <c r="DC54" i="8"/>
  <c r="DB54" i="8"/>
  <c r="DC53" i="8"/>
  <c r="DB53" i="8"/>
  <c r="DC52" i="8"/>
  <c r="DB52" i="8"/>
  <c r="DC51" i="8"/>
  <c r="DB51" i="8"/>
  <c r="DC50" i="8"/>
  <c r="DB50" i="8"/>
  <c r="DC47" i="8"/>
  <c r="DB47" i="8"/>
  <c r="DC46" i="8"/>
  <c r="DB46" i="8"/>
  <c r="DC45" i="8"/>
  <c r="DB45" i="8"/>
  <c r="DC44" i="8"/>
  <c r="DB44" i="8"/>
  <c r="DC43" i="8"/>
  <c r="DB43" i="8"/>
  <c r="DC39" i="8"/>
  <c r="DB39" i="8"/>
  <c r="DC36" i="8"/>
  <c r="DB36" i="8"/>
  <c r="DC35" i="8"/>
  <c r="DB35" i="8"/>
  <c r="DC34" i="8"/>
  <c r="DB34" i="8"/>
  <c r="DC33" i="8"/>
  <c r="DB33" i="8"/>
  <c r="DC32" i="8"/>
  <c r="DB32" i="8"/>
  <c r="DC31" i="8"/>
  <c r="DB31" i="8"/>
  <c r="DC30" i="8"/>
  <c r="DB30" i="8"/>
  <c r="DC29" i="8"/>
  <c r="DB29" i="8"/>
  <c r="DC28" i="8"/>
  <c r="DB28" i="8"/>
  <c r="A125" i="7" l="1"/>
  <c r="A124" i="7"/>
  <c r="R124" i="7" l="1"/>
  <c r="S124" i="7" l="1"/>
  <c r="Q124" i="7"/>
  <c r="CK570" i="46" l="1"/>
  <c r="CK565" i="46"/>
  <c r="CK568" i="46" s="1"/>
  <c r="CK561" i="46"/>
  <c r="CL91" i="46"/>
  <c r="CK91" i="46"/>
  <c r="CK16" i="46"/>
  <c r="CK90" i="46" s="1"/>
  <c r="CB90" i="46" s="1"/>
  <c r="CK15" i="46"/>
  <c r="CK5" i="46"/>
  <c r="CK258" i="46" s="1"/>
  <c r="CL258" i="46" s="1"/>
  <c r="CH570" i="46"/>
  <c r="CH565" i="46"/>
  <c r="CH568" i="46" s="1"/>
  <c r="CH561" i="46"/>
  <c r="CH16" i="46"/>
  <c r="CH15" i="46"/>
  <c r="CH5" i="46"/>
  <c r="CH258" i="46" s="1"/>
  <c r="CI258" i="46" s="1"/>
  <c r="CH170" i="46" l="1"/>
  <c r="CI170" i="46" s="1"/>
  <c r="CH257" i="46"/>
  <c r="CI257" i="46" s="1"/>
  <c r="CK170" i="46"/>
  <c r="CL170" i="46" s="1"/>
  <c r="CK257" i="46"/>
  <c r="CL257" i="46" s="1"/>
  <c r="CH152" i="46"/>
  <c r="CI152" i="46" s="1"/>
  <c r="CH151" i="46"/>
  <c r="CI151" i="46" s="1"/>
  <c r="CK152" i="46"/>
  <c r="CL152" i="46" s="1"/>
  <c r="CK151" i="46"/>
  <c r="CL151" i="46" s="1"/>
  <c r="CK280" i="46"/>
  <c r="CL280" i="46" s="1"/>
  <c r="CH280" i="46"/>
  <c r="CI280" i="46" s="1"/>
  <c r="CH247" i="46"/>
  <c r="CI247" i="46" s="1"/>
  <c r="CH271" i="46"/>
  <c r="CI271" i="46" s="1"/>
  <c r="CK247" i="46"/>
  <c r="CL247" i="46" s="1"/>
  <c r="CK271" i="46"/>
  <c r="CL271" i="46" s="1"/>
  <c r="CH739" i="46"/>
  <c r="CI739" i="46" s="1"/>
  <c r="CH875" i="46"/>
  <c r="CI875" i="46" s="1"/>
  <c r="CH870" i="46"/>
  <c r="CI870" i="46" s="1"/>
  <c r="CH874" i="46"/>
  <c r="CI874" i="46" s="1"/>
  <c r="CH880" i="46"/>
  <c r="CI880" i="46" s="1"/>
  <c r="CH869" i="46"/>
  <c r="CI869" i="46" s="1"/>
  <c r="CH879" i="46"/>
  <c r="CI879" i="46" s="1"/>
  <c r="CK739" i="46"/>
  <c r="CL739" i="46" s="1"/>
  <c r="CK870" i="46"/>
  <c r="CL870" i="46" s="1"/>
  <c r="CK880" i="46"/>
  <c r="CL880" i="46" s="1"/>
  <c r="CK875" i="46"/>
  <c r="CL875" i="46" s="1"/>
  <c r="CK879" i="46"/>
  <c r="CL879" i="46" s="1"/>
  <c r="CK869" i="46"/>
  <c r="CL869" i="46" s="1"/>
  <c r="CK874" i="46"/>
  <c r="CL874" i="46" s="1"/>
  <c r="CK592" i="46"/>
  <c r="CL592" i="46" s="1"/>
  <c r="CK600" i="46"/>
  <c r="CL600" i="46" s="1"/>
  <c r="CK601" i="46"/>
  <c r="CL601" i="46" s="1"/>
  <c r="CH592" i="46"/>
  <c r="CI592" i="46" s="1"/>
  <c r="CH600" i="46"/>
  <c r="CI600" i="46" s="1"/>
  <c r="CH601" i="46"/>
  <c r="CI601" i="46" s="1"/>
  <c r="CK726" i="46"/>
  <c r="CL726" i="46" s="1"/>
  <c r="CK729" i="46"/>
  <c r="CL729" i="46" s="1"/>
  <c r="CH726" i="46"/>
  <c r="CI726" i="46" s="1"/>
  <c r="CH729" i="46"/>
  <c r="CI729" i="46" s="1"/>
  <c r="CK183" i="46"/>
  <c r="CL183" i="46" s="1"/>
  <c r="CK184" i="46"/>
  <c r="CL184" i="46" s="1"/>
  <c r="CK182" i="46"/>
  <c r="CL182" i="46" s="1"/>
  <c r="CH182" i="46"/>
  <c r="CI182" i="46" s="1"/>
  <c r="CH183" i="46"/>
  <c r="CI183" i="46" s="1"/>
  <c r="CH184" i="46"/>
  <c r="CI184" i="46" s="1"/>
  <c r="CK172" i="46"/>
  <c r="CL172" i="46" s="1"/>
  <c r="CH172" i="46"/>
  <c r="CI172" i="46" s="1"/>
  <c r="CK724" i="46"/>
  <c r="CL724" i="46" s="1"/>
  <c r="CK725" i="46"/>
  <c r="CL725" i="46" s="1"/>
  <c r="CH725" i="46"/>
  <c r="CI725" i="46" s="1"/>
  <c r="CH724" i="46"/>
  <c r="CI724" i="46" s="1"/>
  <c r="CK714" i="46"/>
  <c r="CL714" i="46" s="1"/>
  <c r="CH714" i="46"/>
  <c r="CI714" i="46" s="1"/>
  <c r="CK728" i="46"/>
  <c r="CL728" i="46" s="1"/>
  <c r="CK711" i="46"/>
  <c r="CL711" i="46" s="1"/>
  <c r="CH728" i="46"/>
  <c r="CI728" i="46" s="1"/>
  <c r="CH711" i="46"/>
  <c r="CI711" i="46" s="1"/>
  <c r="CK834" i="46"/>
  <c r="CL834" i="46" s="1"/>
  <c r="CK651" i="46"/>
  <c r="CL651" i="46" s="1"/>
  <c r="CK652" i="46"/>
  <c r="CL652" i="46" s="1"/>
  <c r="CH834" i="46"/>
  <c r="CI834" i="46" s="1"/>
  <c r="CH652" i="46"/>
  <c r="CI652" i="46" s="1"/>
  <c r="CH651" i="46"/>
  <c r="CI651" i="46" s="1"/>
  <c r="CK656" i="46"/>
  <c r="CL656" i="46" s="1"/>
  <c r="CK657" i="46"/>
  <c r="CL657" i="46" s="1"/>
  <c r="CH657" i="46"/>
  <c r="CI657" i="46" s="1"/>
  <c r="CH656" i="46"/>
  <c r="CI656" i="46" s="1"/>
  <c r="CK659" i="46"/>
  <c r="CL659" i="46" s="1"/>
  <c r="CH659" i="46"/>
  <c r="CI659" i="46" s="1"/>
  <c r="CK664" i="46"/>
  <c r="CL664" i="46" s="1"/>
  <c r="CH664" i="46"/>
  <c r="CI664" i="46" s="1"/>
  <c r="CK634" i="46"/>
  <c r="CL634" i="46" s="1"/>
  <c r="CH634" i="46"/>
  <c r="CI634" i="46" s="1"/>
  <c r="CK633" i="46"/>
  <c r="CL633" i="46" s="1"/>
  <c r="CK632" i="46"/>
  <c r="CL632" i="46" s="1"/>
  <c r="CH633" i="46"/>
  <c r="CI633" i="46" s="1"/>
  <c r="CH632" i="46"/>
  <c r="CI632" i="46" s="1"/>
  <c r="CK835" i="46"/>
  <c r="CL835" i="46" s="1"/>
  <c r="CH835" i="46"/>
  <c r="CI835" i="46" s="1"/>
  <c r="CK832" i="46"/>
  <c r="CL832" i="46" s="1"/>
  <c r="CK828" i="46"/>
  <c r="CL828" i="46" s="1"/>
  <c r="CK830" i="46"/>
  <c r="CL830" i="46" s="1"/>
  <c r="CH832" i="46"/>
  <c r="CI832" i="46" s="1"/>
  <c r="CH828" i="46"/>
  <c r="CI828" i="46" s="1"/>
  <c r="CH830" i="46"/>
  <c r="CI830" i="46" s="1"/>
  <c r="CK840" i="46"/>
  <c r="CL840" i="46" s="1"/>
  <c r="CK841" i="46"/>
  <c r="CL841" i="46" s="1"/>
  <c r="CK839" i="46"/>
  <c r="CL839" i="46" s="1"/>
  <c r="CH839" i="46"/>
  <c r="CI839" i="46" s="1"/>
  <c r="CH840" i="46"/>
  <c r="CI840" i="46" s="1"/>
  <c r="CH841" i="46"/>
  <c r="CI841" i="46" s="1"/>
  <c r="CK679" i="46"/>
  <c r="CL679" i="46" s="1"/>
  <c r="CK682" i="46"/>
  <c r="CL682" i="46" s="1"/>
  <c r="CK683" i="46"/>
  <c r="CL683" i="46" s="1"/>
  <c r="CH679" i="46"/>
  <c r="CI679" i="46" s="1"/>
  <c r="CH683" i="46"/>
  <c r="CI683" i="46" s="1"/>
  <c r="CH682" i="46"/>
  <c r="CI682" i="46" s="1"/>
  <c r="CK822" i="46"/>
  <c r="CL822" i="46" s="1"/>
  <c r="CK823" i="46"/>
  <c r="CL823" i="46" s="1"/>
  <c r="CK824" i="46"/>
  <c r="CL824" i="46" s="1"/>
  <c r="CH822" i="46"/>
  <c r="CI822" i="46" s="1"/>
  <c r="CH824" i="46"/>
  <c r="CI824" i="46" s="1"/>
  <c r="CH823" i="46"/>
  <c r="CI823" i="46" s="1"/>
  <c r="CK686" i="46"/>
  <c r="CL686" i="46" s="1"/>
  <c r="CK687" i="46"/>
  <c r="CL687" i="46" s="1"/>
  <c r="CH686" i="46"/>
  <c r="CI686" i="46" s="1"/>
  <c r="CH687" i="46"/>
  <c r="CI687" i="46" s="1"/>
  <c r="CK690" i="46"/>
  <c r="CL690" i="46" s="1"/>
  <c r="CK691" i="46"/>
  <c r="CL691" i="46" s="1"/>
  <c r="CH691" i="46"/>
  <c r="CI691" i="46" s="1"/>
  <c r="CH690" i="46"/>
  <c r="CI690" i="46" s="1"/>
  <c r="CK819" i="46"/>
  <c r="CL819" i="46" s="1"/>
  <c r="CK818" i="46"/>
  <c r="CL818" i="46" s="1"/>
  <c r="CH818" i="46"/>
  <c r="CI818" i="46" s="1"/>
  <c r="CH819" i="46"/>
  <c r="CI819" i="46" s="1"/>
  <c r="CK815" i="46"/>
  <c r="CL815" i="46" s="1"/>
  <c r="CK814" i="46"/>
  <c r="CL814" i="46" s="1"/>
  <c r="CH815" i="46"/>
  <c r="CI815" i="46" s="1"/>
  <c r="CH814" i="46"/>
  <c r="CI814" i="46" s="1"/>
  <c r="CK810" i="46"/>
  <c r="CL810" i="46" s="1"/>
  <c r="CK811" i="46"/>
  <c r="CL811" i="46" s="1"/>
  <c r="CH810" i="46"/>
  <c r="CI810" i="46" s="1"/>
  <c r="CH811" i="46"/>
  <c r="CI811" i="46" s="1"/>
  <c r="CK665" i="46"/>
  <c r="CL665" i="46" s="1"/>
  <c r="CH665" i="46"/>
  <c r="CI665" i="46" s="1"/>
  <c r="CK695" i="46"/>
  <c r="CL695" i="46" s="1"/>
  <c r="CK638" i="46"/>
  <c r="CL638" i="46" s="1"/>
  <c r="CH695" i="46"/>
  <c r="CI695" i="46" s="1"/>
  <c r="CH638" i="46"/>
  <c r="CI638" i="46" s="1"/>
  <c r="CK625" i="46"/>
  <c r="CL625" i="46" s="1"/>
  <c r="CK626" i="46"/>
  <c r="CL626" i="46" s="1"/>
  <c r="CH625" i="46"/>
  <c r="CI625" i="46" s="1"/>
  <c r="CH626" i="46"/>
  <c r="CI626" i="46" s="1"/>
  <c r="CK621" i="46"/>
  <c r="CL621" i="46" s="1"/>
  <c r="CK622" i="46"/>
  <c r="CL622" i="46" s="1"/>
  <c r="CH621" i="46"/>
  <c r="CI621" i="46" s="1"/>
  <c r="CH622" i="46"/>
  <c r="CI622" i="46" s="1"/>
  <c r="CK618" i="46"/>
  <c r="CL618" i="46" s="1"/>
  <c r="CK617" i="46"/>
  <c r="CL617" i="46" s="1"/>
  <c r="CH617" i="46"/>
  <c r="CI617" i="46" s="1"/>
  <c r="CH618" i="46"/>
  <c r="CI618" i="46" s="1"/>
  <c r="CK779" i="46"/>
  <c r="CL779" i="46" s="1"/>
  <c r="CK780" i="46"/>
  <c r="CL780" i="46" s="1"/>
  <c r="CH780" i="46"/>
  <c r="CI780" i="46" s="1"/>
  <c r="CH779" i="46"/>
  <c r="CI779" i="46" s="1"/>
  <c r="CK775" i="46"/>
  <c r="CL775" i="46" s="1"/>
  <c r="CK776" i="46"/>
  <c r="CL776" i="46" s="1"/>
  <c r="CK771" i="46"/>
  <c r="CL771" i="46" s="1"/>
  <c r="CK772" i="46"/>
  <c r="CL772" i="46" s="1"/>
  <c r="CH772" i="46"/>
  <c r="CI772" i="46" s="1"/>
  <c r="CH775" i="46"/>
  <c r="CI775" i="46" s="1"/>
  <c r="CH776" i="46"/>
  <c r="CI776" i="46" s="1"/>
  <c r="CH771" i="46"/>
  <c r="CI771" i="46" s="1"/>
  <c r="CK767" i="46"/>
  <c r="CL767" i="46" s="1"/>
  <c r="CK768" i="46"/>
  <c r="CL768" i="46" s="1"/>
  <c r="CK764" i="46"/>
  <c r="CL764" i="46" s="1"/>
  <c r="CK763" i="46"/>
  <c r="CL763" i="46" s="1"/>
  <c r="CH768" i="46"/>
  <c r="CI768" i="46" s="1"/>
  <c r="CH764" i="46"/>
  <c r="CI764" i="46" s="1"/>
  <c r="CH767" i="46"/>
  <c r="CI767" i="46" s="1"/>
  <c r="CH763" i="46"/>
  <c r="CI763" i="46" s="1"/>
  <c r="CK760" i="46"/>
  <c r="CL760" i="46" s="1"/>
  <c r="CK759" i="46"/>
  <c r="CL759" i="46" s="1"/>
  <c r="CH760" i="46"/>
  <c r="CI760" i="46" s="1"/>
  <c r="CH759" i="46"/>
  <c r="CI759" i="46" s="1"/>
  <c r="CK756" i="46"/>
  <c r="CL756" i="46" s="1"/>
  <c r="CK755" i="46"/>
  <c r="CL755" i="46" s="1"/>
  <c r="CH755" i="46"/>
  <c r="CI755" i="46" s="1"/>
  <c r="CH756" i="46"/>
  <c r="CI756" i="46" s="1"/>
  <c r="CK751" i="46"/>
  <c r="CL751" i="46" s="1"/>
  <c r="CK752" i="46"/>
  <c r="CL752" i="46" s="1"/>
  <c r="CH751" i="46"/>
  <c r="CI751" i="46" s="1"/>
  <c r="CH752" i="46"/>
  <c r="CI752" i="46" s="1"/>
  <c r="CK743" i="46"/>
  <c r="CL743" i="46" s="1"/>
  <c r="CK747" i="46"/>
  <c r="CL747" i="46" s="1"/>
  <c r="CK748" i="46"/>
  <c r="CL748" i="46" s="1"/>
  <c r="CH743" i="46"/>
  <c r="CI743" i="46" s="1"/>
  <c r="CH747" i="46"/>
  <c r="CI747" i="46" s="1"/>
  <c r="CH748" i="46"/>
  <c r="CI748" i="46" s="1"/>
  <c r="CK611" i="46"/>
  <c r="CL611" i="46" s="1"/>
  <c r="CK613" i="46"/>
  <c r="CL613" i="46" s="1"/>
  <c r="CK612" i="46"/>
  <c r="CL612" i="46" s="1"/>
  <c r="CH611" i="46"/>
  <c r="CI611" i="46" s="1"/>
  <c r="CH613" i="46"/>
  <c r="CI613" i="46" s="1"/>
  <c r="CH612" i="46"/>
  <c r="CI612" i="46" s="1"/>
  <c r="CK744" i="46"/>
  <c r="CL744" i="46" s="1"/>
  <c r="CK740" i="46"/>
  <c r="CL740" i="46" s="1"/>
  <c r="CK738" i="46"/>
  <c r="CL738" i="46" s="1"/>
  <c r="CH744" i="46"/>
  <c r="CI744" i="46" s="1"/>
  <c r="CH740" i="46"/>
  <c r="CI740" i="46" s="1"/>
  <c r="CH738" i="46"/>
  <c r="CI738" i="46" s="1"/>
  <c r="CK733" i="46"/>
  <c r="CL733" i="46" s="1"/>
  <c r="CK732" i="46"/>
  <c r="CL732" i="46" s="1"/>
  <c r="CK734" i="46"/>
  <c r="CL734" i="46" s="1"/>
  <c r="CH732" i="46"/>
  <c r="CI732" i="46" s="1"/>
  <c r="CH733" i="46"/>
  <c r="CI733" i="46" s="1"/>
  <c r="CH734" i="46"/>
  <c r="CI734" i="46" s="1"/>
  <c r="CK713" i="46"/>
  <c r="CL713" i="46" s="1"/>
  <c r="CK710" i="46"/>
  <c r="CL710" i="46" s="1"/>
  <c r="CH710" i="46"/>
  <c r="CI710" i="46" s="1"/>
  <c r="CH713" i="46"/>
  <c r="CI713" i="46" s="1"/>
  <c r="CK707" i="46"/>
  <c r="CL707" i="46" s="1"/>
  <c r="CK706" i="46"/>
  <c r="CL706" i="46" s="1"/>
  <c r="CK705" i="46"/>
  <c r="CL705" i="46" s="1"/>
  <c r="CH705" i="46"/>
  <c r="CI705" i="46" s="1"/>
  <c r="CH707" i="46"/>
  <c r="CI707" i="46" s="1"/>
  <c r="CH706" i="46"/>
  <c r="CI706" i="46" s="1"/>
  <c r="CK702" i="46"/>
  <c r="CL702" i="46" s="1"/>
  <c r="CK700" i="46"/>
  <c r="CL700" i="46" s="1"/>
  <c r="CK701" i="46"/>
  <c r="CL701" i="46" s="1"/>
  <c r="CH702" i="46"/>
  <c r="CI702" i="46" s="1"/>
  <c r="CH701" i="46"/>
  <c r="CI701" i="46" s="1"/>
  <c r="CH700" i="46"/>
  <c r="CI700" i="46" s="1"/>
  <c r="CK607" i="46"/>
  <c r="CL607" i="46" s="1"/>
  <c r="CK605" i="46"/>
  <c r="CL605" i="46" s="1"/>
  <c r="CK606" i="46"/>
  <c r="CL606" i="46" s="1"/>
  <c r="CH605" i="46"/>
  <c r="CI605" i="46" s="1"/>
  <c r="CH606" i="46"/>
  <c r="CI606" i="46" s="1"/>
  <c r="CH607" i="46"/>
  <c r="CI607" i="46" s="1"/>
  <c r="CK602" i="46"/>
  <c r="CL602" i="46" s="1"/>
  <c r="CK599" i="46"/>
  <c r="CL599" i="46" s="1"/>
  <c r="CK598" i="46"/>
  <c r="CL598" i="46" s="1"/>
  <c r="CH599" i="46"/>
  <c r="CI599" i="46" s="1"/>
  <c r="CH602" i="46"/>
  <c r="CI602" i="46" s="1"/>
  <c r="CH598" i="46"/>
  <c r="CI598" i="46" s="1"/>
  <c r="CK593" i="46"/>
  <c r="CL593" i="46" s="1"/>
  <c r="CK595" i="46"/>
  <c r="CL595" i="46" s="1"/>
  <c r="CK594" i="46"/>
  <c r="CL594" i="46" s="1"/>
  <c r="CH594" i="46"/>
  <c r="CI594" i="46" s="1"/>
  <c r="CH595" i="46"/>
  <c r="CI595" i="46" s="1"/>
  <c r="CH593" i="46"/>
  <c r="CI593" i="46" s="1"/>
  <c r="CK639" i="46"/>
  <c r="CL639" i="46" s="1"/>
  <c r="CK696" i="46"/>
  <c r="CL696" i="46" s="1"/>
  <c r="CK786" i="46"/>
  <c r="CL786" i="46" s="1"/>
  <c r="CK588" i="46"/>
  <c r="CL588" i="46" s="1"/>
  <c r="CK785" i="46"/>
  <c r="CL785" i="46" s="1"/>
  <c r="CK635" i="46"/>
  <c r="CL635" i="46" s="1"/>
  <c r="CK670" i="46"/>
  <c r="CL670" i="46" s="1"/>
  <c r="CK784" i="46"/>
  <c r="CL784" i="46" s="1"/>
  <c r="CK669" i="46"/>
  <c r="CL669" i="46" s="1"/>
  <c r="CK589" i="46"/>
  <c r="CL589" i="46" s="1"/>
  <c r="CK677" i="46"/>
  <c r="CL677" i="46" s="1"/>
  <c r="CK680" i="46"/>
  <c r="CL680" i="46" s="1"/>
  <c r="CK676" i="46"/>
  <c r="CL676" i="46" s="1"/>
  <c r="CH588" i="46"/>
  <c r="CI588" i="46" s="1"/>
  <c r="CH676" i="46"/>
  <c r="CI676" i="46" s="1"/>
  <c r="CH639" i="46"/>
  <c r="CI639" i="46" s="1"/>
  <c r="CH786" i="46"/>
  <c r="CI786" i="46" s="1"/>
  <c r="CH785" i="46"/>
  <c r="CI785" i="46" s="1"/>
  <c r="CH680" i="46"/>
  <c r="CI680" i="46" s="1"/>
  <c r="CH696" i="46"/>
  <c r="CI696" i="46" s="1"/>
  <c r="CH677" i="46"/>
  <c r="CI677" i="46" s="1"/>
  <c r="CH784" i="46"/>
  <c r="CI784" i="46" s="1"/>
  <c r="CH670" i="46"/>
  <c r="CI670" i="46" s="1"/>
  <c r="CH589" i="46"/>
  <c r="CI589" i="46" s="1"/>
  <c r="CH635" i="46"/>
  <c r="CI635" i="46" s="1"/>
  <c r="CH669" i="46"/>
  <c r="CI669" i="46" s="1"/>
  <c r="CH103" i="46"/>
  <c r="CI103" i="46" s="1"/>
  <c r="CK103" i="46"/>
  <c r="CL103" i="46" s="1"/>
  <c r="CH481" i="46"/>
  <c r="CI481" i="46" s="1"/>
  <c r="CH485" i="46"/>
  <c r="CI485" i="46" s="1"/>
  <c r="CH486" i="46"/>
  <c r="CI486" i="46" s="1"/>
  <c r="CK481" i="46"/>
  <c r="CL481" i="46" s="1"/>
  <c r="CK485" i="46"/>
  <c r="CL485" i="46" s="1"/>
  <c r="CK486" i="46"/>
  <c r="CL486" i="46" s="1"/>
  <c r="CH360" i="46"/>
  <c r="CI360" i="46" s="1"/>
  <c r="CH480" i="46"/>
  <c r="CI480" i="46" s="1"/>
  <c r="CK360" i="46"/>
  <c r="CL360" i="46" s="1"/>
  <c r="CK480" i="46"/>
  <c r="CL480" i="46" s="1"/>
  <c r="CH189" i="46"/>
  <c r="CI189" i="46" s="1"/>
  <c r="CH190" i="46"/>
  <c r="CI190" i="46" s="1"/>
  <c r="CK189" i="46"/>
  <c r="CL189" i="46" s="1"/>
  <c r="CK190" i="46"/>
  <c r="CL190" i="46" s="1"/>
  <c r="CH359" i="46"/>
  <c r="CI359" i="46" s="1"/>
  <c r="CH361" i="46"/>
  <c r="CI361" i="46" s="1"/>
  <c r="CK359" i="46"/>
  <c r="CL359" i="46" s="1"/>
  <c r="CK361" i="46"/>
  <c r="CL361" i="46" s="1"/>
  <c r="CH248" i="46"/>
  <c r="CI248" i="46" s="1"/>
  <c r="CH242" i="46"/>
  <c r="CI242" i="46" s="1"/>
  <c r="CH237" i="46"/>
  <c r="CI237" i="46" s="1"/>
  <c r="CH251" i="46"/>
  <c r="CI251" i="46" s="1"/>
  <c r="CH241" i="46"/>
  <c r="CI241" i="46" s="1"/>
  <c r="CH245" i="46"/>
  <c r="CI245" i="46" s="1"/>
  <c r="CK248" i="46"/>
  <c r="CL248" i="46" s="1"/>
  <c r="CK242" i="46"/>
  <c r="CL242" i="46" s="1"/>
  <c r="CK237" i="46"/>
  <c r="CL237" i="46" s="1"/>
  <c r="CK251" i="46"/>
  <c r="CL251" i="46" s="1"/>
  <c r="CK241" i="46"/>
  <c r="CL241" i="46" s="1"/>
  <c r="CK245" i="46"/>
  <c r="CL245" i="46" s="1"/>
  <c r="CH233" i="46"/>
  <c r="CI233" i="46" s="1"/>
  <c r="CH227" i="46"/>
  <c r="CI227" i="46" s="1"/>
  <c r="CK233" i="46"/>
  <c r="CL233" i="46" s="1"/>
  <c r="CK227" i="46"/>
  <c r="CL227" i="46" s="1"/>
  <c r="CK208" i="46"/>
  <c r="CL208" i="46" s="1"/>
  <c r="CK223" i="46"/>
  <c r="CL223" i="46" s="1"/>
  <c r="CK226" i="46"/>
  <c r="CL226" i="46" s="1"/>
  <c r="CK220" i="46"/>
  <c r="CL220" i="46" s="1"/>
  <c r="CK217" i="46"/>
  <c r="CL217" i="46" s="1"/>
  <c r="CK210" i="46"/>
  <c r="CL210" i="46" s="1"/>
  <c r="CH208" i="46"/>
  <c r="CI208" i="46" s="1"/>
  <c r="CH223" i="46"/>
  <c r="CI223" i="46" s="1"/>
  <c r="CH226" i="46"/>
  <c r="CI226" i="46" s="1"/>
  <c r="CH217" i="46"/>
  <c r="CI217" i="46" s="1"/>
  <c r="CH220" i="46"/>
  <c r="CI220" i="46" s="1"/>
  <c r="CH210" i="46"/>
  <c r="CI210" i="46" s="1"/>
  <c r="CK35" i="46"/>
  <c r="CL35" i="46" s="1"/>
  <c r="CK36" i="46"/>
  <c r="CL36" i="46" s="1"/>
  <c r="CH35" i="46"/>
  <c r="CI35" i="46" s="1"/>
  <c r="CH36" i="46"/>
  <c r="CI36" i="46" s="1"/>
  <c r="CK102" i="46"/>
  <c r="CL102" i="46" s="1"/>
  <c r="CK34" i="46"/>
  <c r="CL34" i="46" s="1"/>
  <c r="CH102" i="46"/>
  <c r="CI102" i="46" s="1"/>
  <c r="CH34" i="46"/>
  <c r="CI34" i="46" s="1"/>
  <c r="CK128" i="46"/>
  <c r="CL128" i="46" s="1"/>
  <c r="CK134" i="46"/>
  <c r="CL134" i="46" s="1"/>
  <c r="CH128" i="46"/>
  <c r="CI128" i="46" s="1"/>
  <c r="CH134" i="46"/>
  <c r="CI134" i="46" s="1"/>
  <c r="CK111" i="46"/>
  <c r="CL111" i="46" s="1"/>
  <c r="CK104" i="46"/>
  <c r="CL104" i="46" s="1"/>
  <c r="CH111" i="46"/>
  <c r="CI111" i="46" s="1"/>
  <c r="CH104" i="46"/>
  <c r="CI104" i="46" s="1"/>
  <c r="CK109" i="46"/>
  <c r="CL109" i="46" s="1"/>
  <c r="CK110" i="46"/>
  <c r="CL110" i="46" s="1"/>
  <c r="CH109" i="46"/>
  <c r="CI109" i="46" s="1"/>
  <c r="CH110" i="46"/>
  <c r="CI110" i="46" s="1"/>
  <c r="CK107" i="46"/>
  <c r="CL107" i="46" s="1"/>
  <c r="CK108" i="46"/>
  <c r="CL108" i="46" s="1"/>
  <c r="CH107" i="46"/>
  <c r="CI107" i="46" s="1"/>
  <c r="CH108" i="46"/>
  <c r="CI108" i="46" s="1"/>
  <c r="CK336" i="46"/>
  <c r="CL336" i="46" s="1"/>
  <c r="CK337" i="46"/>
  <c r="CL337" i="46" s="1"/>
  <c r="CH336" i="46"/>
  <c r="CI336" i="46" s="1"/>
  <c r="CH337" i="46"/>
  <c r="CI337" i="46" s="1"/>
  <c r="CK298" i="46"/>
  <c r="CL298" i="46" s="1"/>
  <c r="CK335" i="46"/>
  <c r="CL335" i="46" s="1"/>
  <c r="CH298" i="46"/>
  <c r="CI298" i="46" s="1"/>
  <c r="CH335" i="46"/>
  <c r="CI335" i="46" s="1"/>
  <c r="CH30" i="46"/>
  <c r="CI30" i="46" s="1"/>
  <c r="CH297" i="46"/>
  <c r="CI297" i="46" s="1"/>
  <c r="CK30" i="46"/>
  <c r="CL30" i="46" s="1"/>
  <c r="CK297" i="46"/>
  <c r="CL297" i="46" s="1"/>
  <c r="CK314" i="46"/>
  <c r="CL314" i="46" s="1"/>
  <c r="CH314" i="46"/>
  <c r="CI314" i="46" s="1"/>
  <c r="CK313" i="46"/>
  <c r="CL313" i="46" s="1"/>
  <c r="CH313" i="46"/>
  <c r="CI313" i="46" s="1"/>
  <c r="CK321" i="46"/>
  <c r="CL321" i="46" s="1"/>
  <c r="CH321" i="46"/>
  <c r="CI321" i="46" s="1"/>
  <c r="CH138" i="46"/>
  <c r="CI138" i="46" s="1"/>
  <c r="CH137" i="46"/>
  <c r="CI137" i="46" s="1"/>
  <c r="CK138" i="46"/>
  <c r="CL138" i="46" s="1"/>
  <c r="CK137" i="46"/>
  <c r="CL137" i="46" s="1"/>
  <c r="CH150" i="46"/>
  <c r="CI150" i="46" s="1"/>
  <c r="CK150" i="46"/>
  <c r="CL150" i="46" s="1"/>
  <c r="CK145" i="46"/>
  <c r="CL145" i="46" s="1"/>
  <c r="CK149" i="46"/>
  <c r="CL149" i="46" s="1"/>
  <c r="CH145" i="46"/>
  <c r="CI145" i="46" s="1"/>
  <c r="CH149" i="46"/>
  <c r="CI149" i="46" s="1"/>
  <c r="CH153" i="46"/>
  <c r="CI153" i="46" s="1"/>
  <c r="CH146" i="46"/>
  <c r="CI146" i="46" s="1"/>
  <c r="CK153" i="46"/>
  <c r="CL153" i="46" s="1"/>
  <c r="CK146" i="46"/>
  <c r="CL146" i="46" s="1"/>
  <c r="CH140" i="46"/>
  <c r="CI140" i="46" s="1"/>
  <c r="CK140" i="46"/>
  <c r="CL140" i="46" s="1"/>
  <c r="CH163" i="46"/>
  <c r="CI163" i="46" s="1"/>
  <c r="CH162" i="46"/>
  <c r="CI162" i="46" s="1"/>
  <c r="CK162" i="46"/>
  <c r="CL162" i="46" s="1"/>
  <c r="CK163" i="46"/>
  <c r="CL163" i="46" s="1"/>
  <c r="CK166" i="46"/>
  <c r="CL166" i="46" s="1"/>
  <c r="CK164" i="46"/>
  <c r="CL164" i="46" s="1"/>
  <c r="CK165" i="46"/>
  <c r="CL165" i="46" s="1"/>
  <c r="CH166" i="46"/>
  <c r="CI166" i="46" s="1"/>
  <c r="CH165" i="46"/>
  <c r="CI165" i="46" s="1"/>
  <c r="CH164" i="46"/>
  <c r="CI164" i="46" s="1"/>
  <c r="CK159" i="46"/>
  <c r="CL159" i="46" s="1"/>
  <c r="CK161" i="46"/>
  <c r="CL161" i="46" s="1"/>
  <c r="CH161" i="46"/>
  <c r="CI161" i="46" s="1"/>
  <c r="CH159" i="46"/>
  <c r="CI159" i="46" s="1"/>
  <c r="CK157" i="46"/>
  <c r="CL157" i="46" s="1"/>
  <c r="CK156" i="46"/>
  <c r="CL156" i="46" s="1"/>
  <c r="CH156" i="46"/>
  <c r="CI156" i="46" s="1"/>
  <c r="CH157" i="46"/>
  <c r="CI157" i="46" s="1"/>
  <c r="CK312" i="46"/>
  <c r="CL312" i="46" s="1"/>
  <c r="CK158" i="46"/>
  <c r="CL158" i="46" s="1"/>
  <c r="CH312" i="46"/>
  <c r="CI312" i="46" s="1"/>
  <c r="CH158" i="46"/>
  <c r="CI158" i="46" s="1"/>
  <c r="CK199" i="46"/>
  <c r="CL199" i="46" s="1"/>
  <c r="CH199" i="46"/>
  <c r="CI199" i="46" s="1"/>
  <c r="CK201" i="46"/>
  <c r="CL201" i="46" s="1"/>
  <c r="CK200" i="46"/>
  <c r="CL200" i="46" s="1"/>
  <c r="CK202" i="46"/>
  <c r="CL202" i="46" s="1"/>
  <c r="CH201" i="46"/>
  <c r="CI201" i="46" s="1"/>
  <c r="CH202" i="46"/>
  <c r="CI202" i="46" s="1"/>
  <c r="CH200" i="46"/>
  <c r="CI200" i="46" s="1"/>
  <c r="CK131" i="46"/>
  <c r="CL131" i="46" s="1"/>
  <c r="CH131" i="46"/>
  <c r="CI131" i="46" s="1"/>
  <c r="CH401" i="46"/>
  <c r="CI401" i="46" s="1"/>
  <c r="CK401" i="46"/>
  <c r="CL401" i="46" s="1"/>
  <c r="CK397" i="46"/>
  <c r="CL397" i="46" s="1"/>
  <c r="CH395" i="46"/>
  <c r="CI395" i="46" s="1"/>
  <c r="CK395" i="46"/>
  <c r="CL395" i="46" s="1"/>
  <c r="CH126" i="46"/>
  <c r="CI126" i="46" s="1"/>
  <c r="CH121" i="46"/>
  <c r="CI121" i="46" s="1"/>
  <c r="CK126" i="46"/>
  <c r="CL126" i="46" s="1"/>
  <c r="CK121" i="46"/>
  <c r="CL121" i="46" s="1"/>
  <c r="CK116" i="46"/>
  <c r="CL116" i="46" s="1"/>
  <c r="CK119" i="46"/>
  <c r="CL119" i="46" s="1"/>
  <c r="CH116" i="46"/>
  <c r="CI116" i="46" s="1"/>
  <c r="CH119" i="46"/>
  <c r="CI119" i="46" s="1"/>
  <c r="CK299" i="46"/>
  <c r="CL299" i="46" s="1"/>
  <c r="CH299" i="46"/>
  <c r="CI299" i="46" s="1"/>
  <c r="CK295" i="46"/>
  <c r="CL295" i="46" s="1"/>
  <c r="CK296" i="46"/>
  <c r="CL296" i="46" s="1"/>
  <c r="CH295" i="46"/>
  <c r="CI295" i="46" s="1"/>
  <c r="CH296" i="46"/>
  <c r="CI296" i="46" s="1"/>
  <c r="CK290" i="46"/>
  <c r="CL290" i="46" s="1"/>
  <c r="CK289" i="46"/>
  <c r="CL289" i="46" s="1"/>
  <c r="CH290" i="46"/>
  <c r="CI290" i="46" s="1"/>
  <c r="CH289" i="46"/>
  <c r="CI289" i="46" s="1"/>
  <c r="CK347" i="46"/>
  <c r="CL347" i="46" s="1"/>
  <c r="CK350" i="46"/>
  <c r="CL350" i="46" s="1"/>
  <c r="CH347" i="46"/>
  <c r="CI347" i="46" s="1"/>
  <c r="CH350" i="46"/>
  <c r="CI350" i="46" s="1"/>
  <c r="CK388" i="46"/>
  <c r="CL388" i="46" s="1"/>
  <c r="CK387" i="46"/>
  <c r="CL387" i="46" s="1"/>
  <c r="CK389" i="46"/>
  <c r="CL389" i="46" s="1"/>
  <c r="CH389" i="46"/>
  <c r="CI389" i="46" s="1"/>
  <c r="CH388" i="46"/>
  <c r="CI388" i="46" s="1"/>
  <c r="CH387" i="46"/>
  <c r="CI387" i="46" s="1"/>
  <c r="CK462" i="46"/>
  <c r="CB91" i="46"/>
  <c r="CL462" i="46"/>
  <c r="CL858" i="46" s="1"/>
  <c r="CL895" i="46" s="1"/>
  <c r="CC91" i="46"/>
  <c r="CH393" i="46"/>
  <c r="CI393" i="46" s="1"/>
  <c r="CH475" i="46"/>
  <c r="CI475" i="46" s="1"/>
  <c r="CK393" i="46"/>
  <c r="CL393" i="46" s="1"/>
  <c r="CH476" i="46"/>
  <c r="CI476" i="46" s="1"/>
  <c r="CK390" i="46"/>
  <c r="CL390" i="46" s="1"/>
  <c r="CK403" i="46"/>
  <c r="CL403" i="46" s="1"/>
  <c r="CK475" i="46"/>
  <c r="CL475" i="46" s="1"/>
  <c r="CK476" i="46"/>
  <c r="CL476" i="46" s="1"/>
  <c r="CH403" i="46"/>
  <c r="CI403" i="46" s="1"/>
  <c r="CH390" i="46"/>
  <c r="CI390" i="46" s="1"/>
  <c r="CB462" i="46" l="1"/>
  <c r="CB858" i="46" s="1"/>
  <c r="CB895" i="46" s="1"/>
  <c r="CK858" i="46"/>
  <c r="CK501" i="46"/>
  <c r="CK461" i="46"/>
  <c r="CL501" i="46"/>
  <c r="CC462" i="46"/>
  <c r="CC858" i="46" s="1"/>
  <c r="CC895" i="46" s="1"/>
  <c r="CK857" i="46" l="1"/>
  <c r="CK895" i="46"/>
  <c r="CK894" i="46" s="1"/>
  <c r="CB894" i="46"/>
  <c r="CB857" i="46"/>
  <c r="CK500" i="46"/>
  <c r="AK14" i="8" l="1" a="1"/>
  <c r="AK14" i="8" s="1"/>
  <c r="AK13" i="8" s="1"/>
  <c r="AJ14" i="8" a="1"/>
  <c r="AJ14" i="8" s="1"/>
  <c r="AJ13" i="8" s="1"/>
  <c r="AK88" i="8"/>
  <c r="AK87" i="8"/>
  <c r="AK86" i="8"/>
  <c r="AK85" i="8"/>
  <c r="AK84" i="8"/>
  <c r="AK83" i="8"/>
  <c r="AK81" i="8"/>
  <c r="AK80" i="8"/>
  <c r="AK79" i="8"/>
  <c r="AK77" i="8"/>
  <c r="AK55" i="8"/>
  <c r="AJ55" i="8"/>
  <c r="AK54" i="8"/>
  <c r="AJ54" i="8"/>
  <c r="AK53" i="8"/>
  <c r="AJ53" i="8"/>
  <c r="AK52" i="8"/>
  <c r="AJ52" i="8"/>
  <c r="AK51" i="8"/>
  <c r="AJ51" i="8"/>
  <c r="AK50" i="8"/>
  <c r="AJ50" i="8"/>
  <c r="AK47" i="8"/>
  <c r="AK48" i="8" s="1"/>
  <c r="AJ47" i="8"/>
  <c r="AJ48" i="8" s="1"/>
  <c r="AK46" i="8"/>
  <c r="AJ46" i="8"/>
  <c r="AK45" i="8"/>
  <c r="AJ45" i="8"/>
  <c r="AK44" i="8"/>
  <c r="AJ44" i="8"/>
  <c r="AK43" i="8"/>
  <c r="AJ43" i="8"/>
  <c r="AK39" i="8"/>
  <c r="AJ39" i="8"/>
  <c r="AK36" i="8"/>
  <c r="AJ36" i="8"/>
  <c r="AK35" i="8"/>
  <c r="AJ35" i="8"/>
  <c r="AK34" i="8"/>
  <c r="AJ34" i="8"/>
  <c r="AK33" i="8"/>
  <c r="AJ33" i="8"/>
  <c r="AK32" i="8"/>
  <c r="AJ32" i="8"/>
  <c r="AK31" i="8"/>
  <c r="AJ31" i="8"/>
  <c r="AK30" i="8"/>
  <c r="AJ30" i="8"/>
  <c r="AK29" i="8"/>
  <c r="AJ29" i="8"/>
  <c r="AK28" i="8"/>
  <c r="AJ28" i="8"/>
  <c r="A37" i="7" l="1"/>
  <c r="A36" i="7"/>
  <c r="BY476" i="46"/>
  <c r="BZ476" i="46" s="1"/>
  <c r="BV476" i="46"/>
  <c r="BW476" i="46" s="1"/>
  <c r="BS476" i="46"/>
  <c r="BT476" i="46" s="1"/>
  <c r="BP476" i="46"/>
  <c r="BQ476" i="46" s="1"/>
  <c r="BY475" i="46"/>
  <c r="BZ475" i="46" s="1"/>
  <c r="BV475" i="46"/>
  <c r="BW475" i="46" s="1"/>
  <c r="BS475" i="46"/>
  <c r="BT475" i="46" s="1"/>
  <c r="BP475" i="46"/>
  <c r="BQ475" i="46" s="1"/>
  <c r="BY403" i="46"/>
  <c r="BZ403" i="46" s="1"/>
  <c r="BV403" i="46"/>
  <c r="BW403" i="46" s="1"/>
  <c r="BS403" i="46"/>
  <c r="BT403" i="46" s="1"/>
  <c r="BP403" i="46"/>
  <c r="BQ403" i="46" s="1"/>
  <c r="BY393" i="46"/>
  <c r="BZ393" i="46" s="1"/>
  <c r="BV393" i="46"/>
  <c r="BW393" i="46" s="1"/>
  <c r="BS393" i="46"/>
  <c r="BT393" i="46" s="1"/>
  <c r="BP393" i="46"/>
  <c r="BQ393" i="46" s="1"/>
  <c r="BY390" i="46"/>
  <c r="BZ390" i="46" s="1"/>
  <c r="BV390" i="46"/>
  <c r="BW390" i="46" s="1"/>
  <c r="BS390" i="46"/>
  <c r="BT390" i="46" s="1"/>
  <c r="BP390" i="46"/>
  <c r="BQ390" i="46" s="1"/>
  <c r="BJ476" i="46"/>
  <c r="BK476" i="46" s="1"/>
  <c r="BG476" i="46"/>
  <c r="BH476" i="46" s="1"/>
  <c r="BJ475" i="46"/>
  <c r="BK475" i="46" s="1"/>
  <c r="BG475" i="46"/>
  <c r="BH475" i="46" s="1"/>
  <c r="BJ403" i="46"/>
  <c r="BK403" i="46" s="1"/>
  <c r="BG403" i="46"/>
  <c r="BH403" i="46" s="1"/>
  <c r="BJ393" i="46"/>
  <c r="BK393" i="46" s="1"/>
  <c r="BG393" i="46"/>
  <c r="BH393" i="46" s="1"/>
  <c r="BJ390" i="46"/>
  <c r="BK390" i="46" s="1"/>
  <c r="BG390" i="46"/>
  <c r="BD476" i="46"/>
  <c r="BE476" i="46" s="1"/>
  <c r="BA476" i="46"/>
  <c r="BB476" i="46" s="1"/>
  <c r="AX476" i="46"/>
  <c r="AY476" i="46" s="1"/>
  <c r="BD475" i="46"/>
  <c r="BE475" i="46" s="1"/>
  <c r="BA475" i="46"/>
  <c r="BB475" i="46" s="1"/>
  <c r="AX475" i="46"/>
  <c r="AY475" i="46" s="1"/>
  <c r="BD403" i="46"/>
  <c r="BE403" i="46" s="1"/>
  <c r="BA403" i="46"/>
  <c r="BB403" i="46" s="1"/>
  <c r="AX403" i="46"/>
  <c r="AY403" i="46" s="1"/>
  <c r="BD393" i="46"/>
  <c r="BE393" i="46" s="1"/>
  <c r="BA393" i="46"/>
  <c r="BB393" i="46" s="1"/>
  <c r="AX393" i="46"/>
  <c r="AY393" i="46" s="1"/>
  <c r="BD390" i="46"/>
  <c r="BE390" i="46" s="1"/>
  <c r="BA390" i="46"/>
  <c r="BB390" i="46" s="1"/>
  <c r="AX390" i="46"/>
  <c r="AY390" i="46" s="1"/>
  <c r="AU476" i="46"/>
  <c r="AV476" i="46" s="1"/>
  <c r="AR476" i="46"/>
  <c r="AS476" i="46" s="1"/>
  <c r="AL476" i="46"/>
  <c r="AM476" i="46" s="1"/>
  <c r="AU475" i="46"/>
  <c r="AV475" i="46" s="1"/>
  <c r="AR475" i="46"/>
  <c r="AS475" i="46" s="1"/>
  <c r="AL475" i="46"/>
  <c r="AM475" i="46" s="1"/>
  <c r="AU403" i="46"/>
  <c r="AV403" i="46" s="1"/>
  <c r="AR403" i="46"/>
  <c r="AS403" i="46" s="1"/>
  <c r="AL403" i="46"/>
  <c r="AM403" i="46" s="1"/>
  <c r="AU393" i="46"/>
  <c r="AV393" i="46" s="1"/>
  <c r="AR393" i="46"/>
  <c r="AS393" i="46" s="1"/>
  <c r="AL393" i="46"/>
  <c r="AM393" i="46" s="1"/>
  <c r="AU390" i="46"/>
  <c r="AV390" i="46" s="1"/>
  <c r="AR390" i="46"/>
  <c r="AS390" i="46" s="1"/>
  <c r="AL390" i="46"/>
  <c r="AM390" i="46" s="1"/>
  <c r="AI476" i="46"/>
  <c r="AJ476" i="46" s="1"/>
  <c r="AF476" i="46"/>
  <c r="AG476" i="46" s="1"/>
  <c r="AI475" i="46"/>
  <c r="AJ475" i="46" s="1"/>
  <c r="AF475" i="46"/>
  <c r="AG475" i="46" s="1"/>
  <c r="AI403" i="46"/>
  <c r="AJ403" i="46" s="1"/>
  <c r="AF403" i="46"/>
  <c r="AG403" i="46" s="1"/>
  <c r="AI393" i="46"/>
  <c r="AJ393" i="46" s="1"/>
  <c r="AF393" i="46"/>
  <c r="AG393" i="46" s="1"/>
  <c r="AI390" i="46"/>
  <c r="AJ390" i="46" s="1"/>
  <c r="AF390" i="46"/>
  <c r="AG390" i="46" s="1"/>
  <c r="AC476" i="46"/>
  <c r="AD476" i="46" s="1"/>
  <c r="Z476" i="46"/>
  <c r="AA476" i="46" s="1"/>
  <c r="T476" i="46"/>
  <c r="U476" i="46" s="1"/>
  <c r="Q476" i="46"/>
  <c r="R476" i="46" s="1"/>
  <c r="N476" i="46"/>
  <c r="O476" i="46" s="1"/>
  <c r="AC475" i="46"/>
  <c r="AD475" i="46" s="1"/>
  <c r="Z475" i="46"/>
  <c r="AA475" i="46" s="1"/>
  <c r="T475" i="46"/>
  <c r="U475" i="46" s="1"/>
  <c r="Q475" i="46"/>
  <c r="R475" i="46" s="1"/>
  <c r="N475" i="46"/>
  <c r="O475" i="46" s="1"/>
  <c r="AC403" i="46"/>
  <c r="AD403" i="46" s="1"/>
  <c r="Z403" i="46"/>
  <c r="AA403" i="46" s="1"/>
  <c r="T403" i="46"/>
  <c r="U403" i="46" s="1"/>
  <c r="Q403" i="46"/>
  <c r="R403" i="46" s="1"/>
  <c r="N403" i="46"/>
  <c r="O403" i="46" s="1"/>
  <c r="AC393" i="46"/>
  <c r="AD393" i="46" s="1"/>
  <c r="Z393" i="46"/>
  <c r="AA393" i="46" s="1"/>
  <c r="T393" i="46"/>
  <c r="U393" i="46" s="1"/>
  <c r="Q393" i="46"/>
  <c r="R393" i="46" s="1"/>
  <c r="N393" i="46"/>
  <c r="O393" i="46" s="1"/>
  <c r="AC390" i="46"/>
  <c r="AD390" i="46" s="1"/>
  <c r="Z390" i="46"/>
  <c r="AA390" i="46" s="1"/>
  <c r="T390" i="46"/>
  <c r="U390" i="46" s="1"/>
  <c r="Q390" i="46"/>
  <c r="N390" i="46"/>
  <c r="O390" i="46" s="1"/>
  <c r="R36" i="7"/>
  <c r="BH390" i="46" l="1"/>
  <c r="R390" i="46"/>
  <c r="S36" i="7"/>
  <c r="Q36" i="7"/>
  <c r="H516" i="46" l="1"/>
  <c r="H554" i="46"/>
  <c r="H553" i="46"/>
  <c r="H552" i="46"/>
  <c r="H549" i="46"/>
  <c r="H548" i="46"/>
  <c r="H547" i="46"/>
  <c r="H543" i="46"/>
  <c r="H542" i="46"/>
  <c r="H539" i="46"/>
  <c r="H538" i="46"/>
  <c r="H535" i="46"/>
  <c r="H534" i="46"/>
  <c r="H531" i="46"/>
  <c r="H527" i="46"/>
  <c r="H528" i="46"/>
  <c r="H526" i="46"/>
  <c r="H522" i="46"/>
  <c r="H521" i="46"/>
  <c r="H518" i="46"/>
  <c r="BJ566" i="46"/>
  <c r="BG566" i="46"/>
  <c r="BD566" i="46"/>
  <c r="BA566" i="46"/>
  <c r="AX566" i="46"/>
  <c r="BJ564" i="46"/>
  <c r="BG564" i="46"/>
  <c r="BD564" i="46"/>
  <c r="BA564" i="46"/>
  <c r="AX564" i="46"/>
  <c r="CE570" i="46"/>
  <c r="CB570" i="46"/>
  <c r="BY570" i="46"/>
  <c r="BV570" i="46"/>
  <c r="BS570" i="46"/>
  <c r="BP570" i="46"/>
  <c r="AR570" i="46"/>
  <c r="AL570" i="46"/>
  <c r="AI570" i="46"/>
  <c r="AF570" i="46"/>
  <c r="AC570" i="46"/>
  <c r="Z570" i="46"/>
  <c r="CW570" i="46"/>
  <c r="CT570" i="46"/>
  <c r="CQ570" i="46"/>
  <c r="CN570" i="46"/>
  <c r="AU570" i="46"/>
  <c r="T570" i="46"/>
  <c r="CW565" i="46"/>
  <c r="CW568" i="46" s="1"/>
  <c r="BP565" i="46"/>
  <c r="Z565" i="46"/>
  <c r="Q565" i="46"/>
  <c r="Q568" i="46" s="1"/>
  <c r="N565" i="46"/>
  <c r="N568" i="46" s="1"/>
  <c r="CE565" i="46"/>
  <c r="CE568" i="46" s="1"/>
  <c r="CB565" i="46"/>
  <c r="CB568" i="46" s="1"/>
  <c r="BY565" i="46"/>
  <c r="BY568" i="46" s="1"/>
  <c r="BV565" i="46"/>
  <c r="BV568" i="46" s="1"/>
  <c r="BS565" i="46"/>
  <c r="BS568" i="46" s="1"/>
  <c r="AR565" i="46"/>
  <c r="AR568" i="46" s="1"/>
  <c r="AL565" i="46"/>
  <c r="AL568" i="46" s="1"/>
  <c r="AI565" i="46"/>
  <c r="AI568" i="46" s="1"/>
  <c r="AF565" i="46"/>
  <c r="AF568" i="46" s="1"/>
  <c r="AC565" i="46"/>
  <c r="AC568" i="46" s="1"/>
  <c r="T565" i="46"/>
  <c r="T568" i="46" s="1"/>
  <c r="AO535" i="46" l="1"/>
  <c r="AP535" i="46" s="1"/>
  <c r="AO543" i="46"/>
  <c r="AP543" i="46" s="1"/>
  <c r="AO522" i="46"/>
  <c r="AP522" i="46" s="1"/>
  <c r="AO548" i="46"/>
  <c r="AP548" i="46" s="1"/>
  <c r="AO539" i="46"/>
  <c r="AP539" i="46" s="1"/>
  <c r="AO526" i="46"/>
  <c r="AP526" i="46" s="1"/>
  <c r="AO549" i="46"/>
  <c r="AP549" i="46" s="1"/>
  <c r="AO528" i="46"/>
  <c r="AP528" i="46" s="1"/>
  <c r="AO552" i="46"/>
  <c r="AP552" i="46" s="1"/>
  <c r="AO538" i="46"/>
  <c r="AP538" i="46" s="1"/>
  <c r="AO542" i="46"/>
  <c r="AP542" i="46" s="1"/>
  <c r="AO527" i="46"/>
  <c r="AP527" i="46" s="1"/>
  <c r="AO553" i="46"/>
  <c r="AP553" i="46" s="1"/>
  <c r="AO518" i="46"/>
  <c r="AP518" i="46" s="1"/>
  <c r="AO547" i="46"/>
  <c r="AP547" i="46" s="1"/>
  <c r="AO531" i="46"/>
  <c r="AP531" i="46" s="1"/>
  <c r="AO554" i="46"/>
  <c r="AP554" i="46" s="1"/>
  <c r="AO521" i="46"/>
  <c r="AP521" i="46" s="1"/>
  <c r="AO534" i="46"/>
  <c r="AP534" i="46" s="1"/>
  <c r="AO516" i="46"/>
  <c r="AP516" i="46" s="1"/>
  <c r="W535" i="46"/>
  <c r="X535" i="46" s="1"/>
  <c r="W526" i="46"/>
  <c r="X526" i="46" s="1"/>
  <c r="W538" i="46"/>
  <c r="X538" i="46" s="1"/>
  <c r="W549" i="46"/>
  <c r="X549" i="46" s="1"/>
  <c r="W539" i="46"/>
  <c r="X539" i="46" s="1"/>
  <c r="W552" i="46"/>
  <c r="X552" i="46" s="1"/>
  <c r="W527" i="46"/>
  <c r="X527" i="46" s="1"/>
  <c r="W553" i="46"/>
  <c r="X553" i="46" s="1"/>
  <c r="W531" i="46"/>
  <c r="X531" i="46" s="1"/>
  <c r="W543" i="46"/>
  <c r="X543" i="46" s="1"/>
  <c r="W554" i="46"/>
  <c r="X554" i="46" s="1"/>
  <c r="W548" i="46"/>
  <c r="X548" i="46" s="1"/>
  <c r="W528" i="46"/>
  <c r="X528" i="46" s="1"/>
  <c r="W518" i="46"/>
  <c r="X518" i="46" s="1"/>
  <c r="W542" i="46"/>
  <c r="X542" i="46" s="1"/>
  <c r="W522" i="46"/>
  <c r="X522" i="46" s="1"/>
  <c r="W521" i="46"/>
  <c r="X521" i="46" s="1"/>
  <c r="W534" i="46"/>
  <c r="X534" i="46" s="1"/>
  <c r="W547" i="46"/>
  <c r="X547" i="46" s="1"/>
  <c r="W516" i="46"/>
  <c r="X516" i="46" s="1"/>
  <c r="CK521" i="46"/>
  <c r="CL521" i="46" s="1"/>
  <c r="CK534" i="46"/>
  <c r="CL534" i="46" s="1"/>
  <c r="CK547" i="46"/>
  <c r="CL547" i="46" s="1"/>
  <c r="CK516" i="46"/>
  <c r="CL516" i="46" s="1"/>
  <c r="CK522" i="46"/>
  <c r="CL522" i="46" s="1"/>
  <c r="CK535" i="46"/>
  <c r="CL535" i="46" s="1"/>
  <c r="CK548" i="46"/>
  <c r="CL548" i="46" s="1"/>
  <c r="CK526" i="46"/>
  <c r="CL526" i="46" s="1"/>
  <c r="CK538" i="46"/>
  <c r="CL538" i="46" s="1"/>
  <c r="CK549" i="46"/>
  <c r="CL549" i="46" s="1"/>
  <c r="CK528" i="46"/>
  <c r="CL528" i="46" s="1"/>
  <c r="CK539" i="46"/>
  <c r="CL539" i="46" s="1"/>
  <c r="CK552" i="46"/>
  <c r="CL552" i="46" s="1"/>
  <c r="CK518" i="46"/>
  <c r="CL518" i="46" s="1"/>
  <c r="CK527" i="46"/>
  <c r="CL527" i="46" s="1"/>
  <c r="CK542" i="46"/>
  <c r="CL542" i="46" s="1"/>
  <c r="CK553" i="46"/>
  <c r="CL553" i="46" s="1"/>
  <c r="CK531" i="46"/>
  <c r="CL531" i="46" s="1"/>
  <c r="CK543" i="46"/>
  <c r="CL543" i="46" s="1"/>
  <c r="CK554" i="46"/>
  <c r="CL554" i="46" s="1"/>
  <c r="CH522" i="46"/>
  <c r="CI522" i="46" s="1"/>
  <c r="BY522" i="46"/>
  <c r="BZ522" i="46" s="1"/>
  <c r="BS522" i="46"/>
  <c r="BT522" i="46" s="1"/>
  <c r="BD522" i="46"/>
  <c r="BE522" i="46" s="1"/>
  <c r="BA522" i="46"/>
  <c r="BB522" i="46" s="1"/>
  <c r="AX522" i="46"/>
  <c r="AY522" i="46" s="1"/>
  <c r="AU522" i="46"/>
  <c r="AV522" i="46" s="1"/>
  <c r="BJ522" i="46"/>
  <c r="BK522" i="46" s="1"/>
  <c r="AR522" i="46"/>
  <c r="AS522" i="46" s="1"/>
  <c r="BG522" i="46"/>
  <c r="BH522" i="46" s="1"/>
  <c r="AL522" i="46"/>
  <c r="AM522" i="46" s="1"/>
  <c r="N522" i="46"/>
  <c r="O522" i="46" s="1"/>
  <c r="AI522" i="46"/>
  <c r="AJ522" i="46" s="1"/>
  <c r="BP522" i="46"/>
  <c r="BQ522" i="46" s="1"/>
  <c r="BV522" i="46"/>
  <c r="BW522" i="46" s="1"/>
  <c r="AF522" i="46"/>
  <c r="AG522" i="46" s="1"/>
  <c r="Z522" i="46"/>
  <c r="AA522" i="46" s="1"/>
  <c r="AC522" i="46"/>
  <c r="AD522" i="46" s="1"/>
  <c r="Q522" i="46"/>
  <c r="R522" i="46" s="1"/>
  <c r="T522" i="46"/>
  <c r="U522" i="46" s="1"/>
  <c r="CH528" i="46"/>
  <c r="CI528" i="46" s="1"/>
  <c r="BV528" i="46"/>
  <c r="BW528" i="46" s="1"/>
  <c r="BS528" i="46"/>
  <c r="BT528" i="46" s="1"/>
  <c r="BY528" i="46"/>
  <c r="BZ528" i="46" s="1"/>
  <c r="BP528" i="46"/>
  <c r="BQ528" i="46" s="1"/>
  <c r="AX528" i="46"/>
  <c r="AY528" i="46" s="1"/>
  <c r="BJ528" i="46"/>
  <c r="BK528" i="46" s="1"/>
  <c r="BG528" i="46"/>
  <c r="BH528" i="46" s="1"/>
  <c r="AC528" i="46"/>
  <c r="AD528" i="46" s="1"/>
  <c r="Z528" i="46"/>
  <c r="AA528" i="46" s="1"/>
  <c r="AR528" i="46"/>
  <c r="AS528" i="46" s="1"/>
  <c r="AI528" i="46"/>
  <c r="AJ528" i="46" s="1"/>
  <c r="AL528" i="46"/>
  <c r="AM528" i="46" s="1"/>
  <c r="AF528" i="46"/>
  <c r="AG528" i="46" s="1"/>
  <c r="T528" i="46"/>
  <c r="U528" i="46" s="1"/>
  <c r="BD528" i="46"/>
  <c r="BE528" i="46" s="1"/>
  <c r="BA528" i="46"/>
  <c r="BB528" i="46" s="1"/>
  <c r="Q528" i="46"/>
  <c r="R528" i="46" s="1"/>
  <c r="AU528" i="46"/>
  <c r="AV528" i="46" s="1"/>
  <c r="N528" i="46"/>
  <c r="O528" i="46" s="1"/>
  <c r="CH539" i="46"/>
  <c r="CI539" i="46" s="1"/>
  <c r="BV539" i="46"/>
  <c r="BW539" i="46" s="1"/>
  <c r="BP539" i="46"/>
  <c r="BQ539" i="46" s="1"/>
  <c r="BD539" i="46"/>
  <c r="BE539" i="46" s="1"/>
  <c r="BJ539" i="46"/>
  <c r="BK539" i="46" s="1"/>
  <c r="BA539" i="46"/>
  <c r="BB539" i="46" s="1"/>
  <c r="AU539" i="46"/>
  <c r="AV539" i="46" s="1"/>
  <c r="AR539" i="46"/>
  <c r="AS539" i="46" s="1"/>
  <c r="AL539" i="46"/>
  <c r="AM539" i="46" s="1"/>
  <c r="BG539" i="46"/>
  <c r="BH539" i="46" s="1"/>
  <c r="BY539" i="46"/>
  <c r="BZ539" i="46" s="1"/>
  <c r="N539" i="46"/>
  <c r="O539" i="46" s="1"/>
  <c r="AI539" i="46"/>
  <c r="AJ539" i="46" s="1"/>
  <c r="AC539" i="46"/>
  <c r="AD539" i="46" s="1"/>
  <c r="AF539" i="46"/>
  <c r="AG539" i="46" s="1"/>
  <c r="Q539" i="46"/>
  <c r="R539" i="46" s="1"/>
  <c r="AX539" i="46"/>
  <c r="AY539" i="46" s="1"/>
  <c r="Z539" i="46"/>
  <c r="AA539" i="46" s="1"/>
  <c r="BS539" i="46"/>
  <c r="BT539" i="46" s="1"/>
  <c r="T539" i="46"/>
  <c r="U539" i="46" s="1"/>
  <c r="CH552" i="46"/>
  <c r="CI552" i="46" s="1"/>
  <c r="BJ552" i="46"/>
  <c r="BK552" i="46" s="1"/>
  <c r="BP552" i="46"/>
  <c r="BQ552" i="46" s="1"/>
  <c r="BY552" i="46"/>
  <c r="BZ552" i="46" s="1"/>
  <c r="AX552" i="46"/>
  <c r="AY552" i="46" s="1"/>
  <c r="BD552" i="46"/>
  <c r="BE552" i="46" s="1"/>
  <c r="BS552" i="46"/>
  <c r="BT552" i="46" s="1"/>
  <c r="BV552" i="46"/>
  <c r="BW552" i="46" s="1"/>
  <c r="BG552" i="46"/>
  <c r="BH552" i="46" s="1"/>
  <c r="BA552" i="46"/>
  <c r="BB552" i="46" s="1"/>
  <c r="AR552" i="46"/>
  <c r="AS552" i="46" s="1"/>
  <c r="AL552" i="46"/>
  <c r="AM552" i="46" s="1"/>
  <c r="T552" i="46"/>
  <c r="U552" i="46" s="1"/>
  <c r="Q552" i="46"/>
  <c r="R552" i="46" s="1"/>
  <c r="AC552" i="46"/>
  <c r="AD552" i="46" s="1"/>
  <c r="Z552" i="46"/>
  <c r="AA552" i="46" s="1"/>
  <c r="N552" i="46"/>
  <c r="O552" i="46" s="1"/>
  <c r="AU552" i="46"/>
  <c r="AV552" i="46" s="1"/>
  <c r="AI552" i="46"/>
  <c r="AJ552" i="46" s="1"/>
  <c r="AF552" i="46"/>
  <c r="AG552" i="46" s="1"/>
  <c r="CH518" i="46"/>
  <c r="CI518" i="46" s="1"/>
  <c r="BY518" i="46"/>
  <c r="BZ518" i="46" s="1"/>
  <c r="BS518" i="46"/>
  <c r="BT518" i="46" s="1"/>
  <c r="BJ518" i="46"/>
  <c r="BK518" i="46" s="1"/>
  <c r="BV518" i="46"/>
  <c r="BW518" i="46" s="1"/>
  <c r="BG518" i="46"/>
  <c r="BH518" i="46" s="1"/>
  <c r="BP518" i="46"/>
  <c r="BQ518" i="46" s="1"/>
  <c r="BD518" i="46"/>
  <c r="BE518" i="46" s="1"/>
  <c r="AX518" i="46"/>
  <c r="AY518" i="46" s="1"/>
  <c r="AC518" i="46"/>
  <c r="AD518" i="46" s="1"/>
  <c r="BA518" i="46"/>
  <c r="BB518" i="46" s="1"/>
  <c r="Z518" i="46"/>
  <c r="AA518" i="46" s="1"/>
  <c r="T518" i="46"/>
  <c r="U518" i="46" s="1"/>
  <c r="AR518" i="46"/>
  <c r="AS518" i="46" s="1"/>
  <c r="AF518" i="46"/>
  <c r="AG518" i="46" s="1"/>
  <c r="AU518" i="46"/>
  <c r="AV518" i="46" s="1"/>
  <c r="Q518" i="46"/>
  <c r="R518" i="46" s="1"/>
  <c r="N518" i="46"/>
  <c r="O518" i="46" s="1"/>
  <c r="AI518" i="46"/>
  <c r="AJ518" i="46" s="1"/>
  <c r="AL518" i="46"/>
  <c r="AM518" i="46" s="1"/>
  <c r="CH527" i="46"/>
  <c r="CI527" i="46" s="1"/>
  <c r="BY527" i="46"/>
  <c r="BZ527" i="46" s="1"/>
  <c r="BV527" i="46"/>
  <c r="BW527" i="46" s="1"/>
  <c r="BS527" i="46"/>
  <c r="BT527" i="46" s="1"/>
  <c r="BP527" i="46"/>
  <c r="BQ527" i="46" s="1"/>
  <c r="BJ527" i="46"/>
  <c r="BK527" i="46" s="1"/>
  <c r="BG527" i="46"/>
  <c r="BH527" i="46" s="1"/>
  <c r="AX527" i="46"/>
  <c r="AY527" i="46" s="1"/>
  <c r="BA527" i="46"/>
  <c r="BB527" i="46" s="1"/>
  <c r="AR527" i="46"/>
  <c r="AS527" i="46" s="1"/>
  <c r="AF527" i="46"/>
  <c r="AG527" i="46" s="1"/>
  <c r="AC527" i="46"/>
  <c r="AD527" i="46" s="1"/>
  <c r="AL527" i="46"/>
  <c r="AM527" i="46" s="1"/>
  <c r="Z527" i="46"/>
  <c r="AA527" i="46" s="1"/>
  <c r="AU527" i="46"/>
  <c r="AV527" i="46" s="1"/>
  <c r="AI527" i="46"/>
  <c r="AJ527" i="46" s="1"/>
  <c r="BD527" i="46"/>
  <c r="BE527" i="46" s="1"/>
  <c r="T527" i="46"/>
  <c r="U527" i="46" s="1"/>
  <c r="N527" i="46"/>
  <c r="O527" i="46" s="1"/>
  <c r="Q527" i="46"/>
  <c r="R527" i="46" s="1"/>
  <c r="CH542" i="46"/>
  <c r="CI542" i="46" s="1"/>
  <c r="BJ542" i="46"/>
  <c r="BK542" i="46" s="1"/>
  <c r="BV542" i="46"/>
  <c r="BW542" i="46" s="1"/>
  <c r="BG542" i="46"/>
  <c r="BH542" i="46" s="1"/>
  <c r="BD542" i="46"/>
  <c r="BE542" i="46" s="1"/>
  <c r="BY542" i="46"/>
  <c r="BZ542" i="46" s="1"/>
  <c r="BA542" i="46"/>
  <c r="BB542" i="46" s="1"/>
  <c r="AX542" i="46"/>
  <c r="AY542" i="46" s="1"/>
  <c r="BS542" i="46"/>
  <c r="BT542" i="46" s="1"/>
  <c r="BP542" i="46"/>
  <c r="BQ542" i="46" s="1"/>
  <c r="AR542" i="46"/>
  <c r="AS542" i="46" s="1"/>
  <c r="Q542" i="46"/>
  <c r="R542" i="46" s="1"/>
  <c r="Z542" i="46"/>
  <c r="AA542" i="46" s="1"/>
  <c r="AF542" i="46"/>
  <c r="AG542" i="46" s="1"/>
  <c r="AI542" i="46"/>
  <c r="AJ542" i="46" s="1"/>
  <c r="T542" i="46"/>
  <c r="U542" i="46" s="1"/>
  <c r="N542" i="46"/>
  <c r="O542" i="46" s="1"/>
  <c r="AU542" i="46"/>
  <c r="AV542" i="46" s="1"/>
  <c r="AC542" i="46"/>
  <c r="AD542" i="46" s="1"/>
  <c r="AL542" i="46"/>
  <c r="AM542" i="46" s="1"/>
  <c r="CH553" i="46"/>
  <c r="CI553" i="46" s="1"/>
  <c r="BV553" i="46"/>
  <c r="BW553" i="46" s="1"/>
  <c r="BS553" i="46"/>
  <c r="BT553" i="46" s="1"/>
  <c r="BJ553" i="46"/>
  <c r="BK553" i="46" s="1"/>
  <c r="AX553" i="46"/>
  <c r="AY553" i="46" s="1"/>
  <c r="BY553" i="46"/>
  <c r="BZ553" i="46" s="1"/>
  <c r="BG553" i="46"/>
  <c r="BH553" i="46" s="1"/>
  <c r="BP553" i="46"/>
  <c r="BQ553" i="46" s="1"/>
  <c r="BD553" i="46"/>
  <c r="BE553" i="46" s="1"/>
  <c r="BA553" i="46"/>
  <c r="BB553" i="46" s="1"/>
  <c r="AC553" i="46"/>
  <c r="AD553" i="46" s="1"/>
  <c r="Z553" i="46"/>
  <c r="AA553" i="46" s="1"/>
  <c r="AI553" i="46"/>
  <c r="AJ553" i="46" s="1"/>
  <c r="T553" i="46"/>
  <c r="U553" i="46" s="1"/>
  <c r="N553" i="46"/>
  <c r="O553" i="46" s="1"/>
  <c r="Q553" i="46"/>
  <c r="R553" i="46" s="1"/>
  <c r="AF553" i="46"/>
  <c r="AG553" i="46" s="1"/>
  <c r="AL553" i="46"/>
  <c r="AM553" i="46" s="1"/>
  <c r="AR553" i="46"/>
  <c r="AS553" i="46" s="1"/>
  <c r="AU553" i="46"/>
  <c r="AV553" i="46" s="1"/>
  <c r="CH535" i="46"/>
  <c r="CI535" i="46" s="1"/>
  <c r="BS535" i="46"/>
  <c r="BT535" i="46" s="1"/>
  <c r="BV535" i="46"/>
  <c r="BW535" i="46" s="1"/>
  <c r="BY535" i="46"/>
  <c r="BZ535" i="46" s="1"/>
  <c r="BP535" i="46"/>
  <c r="BQ535" i="46" s="1"/>
  <c r="BD535" i="46"/>
  <c r="BE535" i="46" s="1"/>
  <c r="AX535" i="46"/>
  <c r="AY535" i="46" s="1"/>
  <c r="Z535" i="46"/>
  <c r="AA535" i="46" s="1"/>
  <c r="AI535" i="46"/>
  <c r="AJ535" i="46" s="1"/>
  <c r="BJ535" i="46"/>
  <c r="BK535" i="46" s="1"/>
  <c r="AR535" i="46"/>
  <c r="AS535" i="46" s="1"/>
  <c r="Q535" i="46"/>
  <c r="R535" i="46" s="1"/>
  <c r="BA535" i="46"/>
  <c r="BB535" i="46" s="1"/>
  <c r="BG535" i="46"/>
  <c r="BH535" i="46" s="1"/>
  <c r="AL535" i="46"/>
  <c r="AM535" i="46" s="1"/>
  <c r="N535" i="46"/>
  <c r="O535" i="46" s="1"/>
  <c r="AF535" i="46"/>
  <c r="AG535" i="46" s="1"/>
  <c r="AU535" i="46"/>
  <c r="AV535" i="46" s="1"/>
  <c r="AC535" i="46"/>
  <c r="AD535" i="46" s="1"/>
  <c r="T535" i="46"/>
  <c r="U535" i="46" s="1"/>
  <c r="CH538" i="46"/>
  <c r="CI538" i="46" s="1"/>
  <c r="BY538" i="46"/>
  <c r="BZ538" i="46" s="1"/>
  <c r="BS538" i="46"/>
  <c r="BT538" i="46" s="1"/>
  <c r="BV538" i="46"/>
  <c r="BW538" i="46" s="1"/>
  <c r="AX538" i="46"/>
  <c r="AY538" i="46" s="1"/>
  <c r="BP538" i="46"/>
  <c r="BQ538" i="46" s="1"/>
  <c r="BD538" i="46"/>
  <c r="BE538" i="46" s="1"/>
  <c r="BA538" i="46"/>
  <c r="BB538" i="46" s="1"/>
  <c r="AU538" i="46"/>
  <c r="AV538" i="46" s="1"/>
  <c r="AI538" i="46"/>
  <c r="AJ538" i="46" s="1"/>
  <c r="AR538" i="46"/>
  <c r="AS538" i="46" s="1"/>
  <c r="AF538" i="46"/>
  <c r="AG538" i="46" s="1"/>
  <c r="BJ538" i="46"/>
  <c r="BK538" i="46" s="1"/>
  <c r="AL538" i="46"/>
  <c r="AM538" i="46" s="1"/>
  <c r="AC538" i="46"/>
  <c r="AD538" i="46" s="1"/>
  <c r="Z538" i="46"/>
  <c r="AA538" i="46" s="1"/>
  <c r="T538" i="46"/>
  <c r="U538" i="46" s="1"/>
  <c r="BG538" i="46"/>
  <c r="BH538" i="46" s="1"/>
  <c r="Q538" i="46"/>
  <c r="R538" i="46" s="1"/>
  <c r="N538" i="46"/>
  <c r="O538" i="46" s="1"/>
  <c r="CH531" i="46"/>
  <c r="CI531" i="46" s="1"/>
  <c r="BJ531" i="46"/>
  <c r="BK531" i="46" s="1"/>
  <c r="BS531" i="46"/>
  <c r="BT531" i="46" s="1"/>
  <c r="BG531" i="46"/>
  <c r="BH531" i="46" s="1"/>
  <c r="BY531" i="46"/>
  <c r="BZ531" i="46" s="1"/>
  <c r="BV531" i="46"/>
  <c r="BW531" i="46" s="1"/>
  <c r="BP531" i="46"/>
  <c r="BQ531" i="46" s="1"/>
  <c r="BD531" i="46"/>
  <c r="BE531" i="46" s="1"/>
  <c r="BA531" i="46"/>
  <c r="BB531" i="46" s="1"/>
  <c r="AX531" i="46"/>
  <c r="AY531" i="46" s="1"/>
  <c r="AU531" i="46"/>
  <c r="AV531" i="46" s="1"/>
  <c r="AR531" i="46"/>
  <c r="AS531" i="46" s="1"/>
  <c r="AL531" i="46"/>
  <c r="AM531" i="46" s="1"/>
  <c r="N531" i="46"/>
  <c r="O531" i="46" s="1"/>
  <c r="AC531" i="46"/>
  <c r="AD531" i="46" s="1"/>
  <c r="Z531" i="46"/>
  <c r="AA531" i="46" s="1"/>
  <c r="T531" i="46"/>
  <c r="U531" i="46" s="1"/>
  <c r="AI531" i="46"/>
  <c r="AJ531" i="46" s="1"/>
  <c r="AF531" i="46"/>
  <c r="AG531" i="46" s="1"/>
  <c r="Q531" i="46"/>
  <c r="R531" i="46" s="1"/>
  <c r="CH543" i="46"/>
  <c r="CI543" i="46" s="1"/>
  <c r="BY543" i="46"/>
  <c r="BZ543" i="46" s="1"/>
  <c r="BS543" i="46"/>
  <c r="BT543" i="46" s="1"/>
  <c r="BP543" i="46"/>
  <c r="BQ543" i="46" s="1"/>
  <c r="BG543" i="46"/>
  <c r="BH543" i="46" s="1"/>
  <c r="BV543" i="46"/>
  <c r="BW543" i="46" s="1"/>
  <c r="BJ543" i="46"/>
  <c r="BK543" i="46" s="1"/>
  <c r="AX543" i="46"/>
  <c r="AY543" i="46" s="1"/>
  <c r="Z543" i="46"/>
  <c r="AA543" i="46" s="1"/>
  <c r="T543" i="46"/>
  <c r="U543" i="46" s="1"/>
  <c r="BD543" i="46"/>
  <c r="BE543" i="46" s="1"/>
  <c r="Q543" i="46"/>
  <c r="R543" i="46" s="1"/>
  <c r="AI543" i="46"/>
  <c r="AJ543" i="46" s="1"/>
  <c r="AR543" i="46"/>
  <c r="AS543" i="46" s="1"/>
  <c r="AF543" i="46"/>
  <c r="AG543" i="46" s="1"/>
  <c r="AU543" i="46"/>
  <c r="AV543" i="46" s="1"/>
  <c r="AL543" i="46"/>
  <c r="AM543" i="46" s="1"/>
  <c r="BA543" i="46"/>
  <c r="BB543" i="46" s="1"/>
  <c r="AC543" i="46"/>
  <c r="AD543" i="46" s="1"/>
  <c r="N543" i="46"/>
  <c r="O543" i="46" s="1"/>
  <c r="CH554" i="46"/>
  <c r="CI554" i="46" s="1"/>
  <c r="BP554" i="46"/>
  <c r="BQ554" i="46" s="1"/>
  <c r="BV554" i="46"/>
  <c r="BW554" i="46" s="1"/>
  <c r="BS554" i="46"/>
  <c r="BT554" i="46" s="1"/>
  <c r="BY554" i="46"/>
  <c r="BZ554" i="46" s="1"/>
  <c r="AU554" i="46"/>
  <c r="AV554" i="46" s="1"/>
  <c r="AR554" i="46"/>
  <c r="AS554" i="46" s="1"/>
  <c r="AL554" i="46"/>
  <c r="AM554" i="46" s="1"/>
  <c r="BG554" i="46"/>
  <c r="BH554" i="46" s="1"/>
  <c r="BA554" i="46"/>
  <c r="BB554" i="46" s="1"/>
  <c r="AI554" i="46"/>
  <c r="AJ554" i="46" s="1"/>
  <c r="BJ554" i="46"/>
  <c r="BK554" i="46" s="1"/>
  <c r="AF554" i="46"/>
  <c r="AG554" i="46" s="1"/>
  <c r="AC554" i="46"/>
  <c r="AD554" i="46" s="1"/>
  <c r="Z554" i="46"/>
  <c r="AA554" i="46" s="1"/>
  <c r="Q554" i="46"/>
  <c r="R554" i="46" s="1"/>
  <c r="N554" i="46"/>
  <c r="O554" i="46" s="1"/>
  <c r="AX554" i="46"/>
  <c r="AY554" i="46" s="1"/>
  <c r="BD554" i="46"/>
  <c r="BE554" i="46" s="1"/>
  <c r="T554" i="46"/>
  <c r="U554" i="46" s="1"/>
  <c r="CH548" i="46"/>
  <c r="CI548" i="46" s="1"/>
  <c r="BY548" i="46"/>
  <c r="BZ548" i="46" s="1"/>
  <c r="BP548" i="46"/>
  <c r="BQ548" i="46" s="1"/>
  <c r="BD548" i="46"/>
  <c r="BE548" i="46" s="1"/>
  <c r="AU548" i="46"/>
  <c r="AV548" i="46" s="1"/>
  <c r="AR548" i="46"/>
  <c r="AS548" i="46" s="1"/>
  <c r="BJ548" i="46"/>
  <c r="BK548" i="46" s="1"/>
  <c r="AL548" i="46"/>
  <c r="AM548" i="46" s="1"/>
  <c r="BA548" i="46"/>
  <c r="BB548" i="46" s="1"/>
  <c r="AI548" i="46"/>
  <c r="AJ548" i="46" s="1"/>
  <c r="BG548" i="46"/>
  <c r="BH548" i="46" s="1"/>
  <c r="AX548" i="46"/>
  <c r="AY548" i="46" s="1"/>
  <c r="AF548" i="46"/>
  <c r="AG548" i="46" s="1"/>
  <c r="AC548" i="46"/>
  <c r="AD548" i="46" s="1"/>
  <c r="Z548" i="46"/>
  <c r="AA548" i="46" s="1"/>
  <c r="BV548" i="46"/>
  <c r="BW548" i="46" s="1"/>
  <c r="T548" i="46"/>
  <c r="U548" i="46" s="1"/>
  <c r="N548" i="46"/>
  <c r="O548" i="46" s="1"/>
  <c r="BS548" i="46"/>
  <c r="BT548" i="46" s="1"/>
  <c r="Q548" i="46"/>
  <c r="R548" i="46" s="1"/>
  <c r="CH526" i="46"/>
  <c r="CI526" i="46" s="1"/>
  <c r="BP526" i="46"/>
  <c r="BQ526" i="46" s="1"/>
  <c r="BY526" i="46"/>
  <c r="BZ526" i="46" s="1"/>
  <c r="AX526" i="46"/>
  <c r="AY526" i="46" s="1"/>
  <c r="BG526" i="46"/>
  <c r="BH526" i="46" s="1"/>
  <c r="BA526" i="46"/>
  <c r="BB526" i="46" s="1"/>
  <c r="AR526" i="46"/>
  <c r="AS526" i="46" s="1"/>
  <c r="T526" i="46"/>
  <c r="U526" i="46" s="1"/>
  <c r="BD526" i="46"/>
  <c r="BE526" i="46" s="1"/>
  <c r="AU526" i="46"/>
  <c r="AV526" i="46" s="1"/>
  <c r="AI526" i="46"/>
  <c r="AJ526" i="46" s="1"/>
  <c r="Q526" i="46"/>
  <c r="R526" i="46" s="1"/>
  <c r="N526" i="46"/>
  <c r="O526" i="46" s="1"/>
  <c r="BV526" i="46"/>
  <c r="BW526" i="46" s="1"/>
  <c r="AC526" i="46"/>
  <c r="AD526" i="46" s="1"/>
  <c r="BS526" i="46"/>
  <c r="BT526" i="46" s="1"/>
  <c r="Z526" i="46"/>
  <c r="AA526" i="46" s="1"/>
  <c r="AL526" i="46"/>
  <c r="AM526" i="46" s="1"/>
  <c r="AF526" i="46"/>
  <c r="AG526" i="46" s="1"/>
  <c r="BJ526" i="46"/>
  <c r="BK526" i="46" s="1"/>
  <c r="CH549" i="46"/>
  <c r="CI549" i="46" s="1"/>
  <c r="BV549" i="46"/>
  <c r="BW549" i="46" s="1"/>
  <c r="BP549" i="46"/>
  <c r="BQ549" i="46" s="1"/>
  <c r="BY549" i="46"/>
  <c r="BZ549" i="46" s="1"/>
  <c r="BJ549" i="46"/>
  <c r="BK549" i="46" s="1"/>
  <c r="BD549" i="46"/>
  <c r="BE549" i="46" s="1"/>
  <c r="BA549" i="46"/>
  <c r="BB549" i="46" s="1"/>
  <c r="AX549" i="46"/>
  <c r="AY549" i="46" s="1"/>
  <c r="BG549" i="46"/>
  <c r="BH549" i="46" s="1"/>
  <c r="AR549" i="46"/>
  <c r="AS549" i="46" s="1"/>
  <c r="Q549" i="46"/>
  <c r="R549" i="46" s="1"/>
  <c r="BS549" i="46"/>
  <c r="BT549" i="46" s="1"/>
  <c r="AU549" i="46"/>
  <c r="AV549" i="46" s="1"/>
  <c r="N549" i="46"/>
  <c r="O549" i="46" s="1"/>
  <c r="Z549" i="46"/>
  <c r="AA549" i="46" s="1"/>
  <c r="T549" i="46"/>
  <c r="U549" i="46" s="1"/>
  <c r="AI549" i="46"/>
  <c r="AJ549" i="46" s="1"/>
  <c r="AF549" i="46"/>
  <c r="AG549" i="46" s="1"/>
  <c r="AL549" i="46"/>
  <c r="AM549" i="46" s="1"/>
  <c r="AC549" i="46"/>
  <c r="AD549" i="46" s="1"/>
  <c r="CH521" i="46"/>
  <c r="CI521" i="46" s="1"/>
  <c r="BG521" i="46"/>
  <c r="BH521" i="46" s="1"/>
  <c r="BY521" i="46"/>
  <c r="BZ521" i="46" s="1"/>
  <c r="AX521" i="46"/>
  <c r="AY521" i="46" s="1"/>
  <c r="BD521" i="46"/>
  <c r="BE521" i="46" s="1"/>
  <c r="BA521" i="46"/>
  <c r="BB521" i="46" s="1"/>
  <c r="BS521" i="46"/>
  <c r="BT521" i="46" s="1"/>
  <c r="BV521" i="46"/>
  <c r="BW521" i="46" s="1"/>
  <c r="BP521" i="46"/>
  <c r="BQ521" i="46" s="1"/>
  <c r="AU521" i="46"/>
  <c r="AV521" i="46" s="1"/>
  <c r="Z521" i="46"/>
  <c r="AA521" i="46" s="1"/>
  <c r="T521" i="46"/>
  <c r="U521" i="46" s="1"/>
  <c r="AR521" i="46"/>
  <c r="AS521" i="46" s="1"/>
  <c r="Q521" i="46"/>
  <c r="R521" i="46" s="1"/>
  <c r="BJ521" i="46"/>
  <c r="BK521" i="46" s="1"/>
  <c r="AL521" i="46"/>
  <c r="AM521" i="46" s="1"/>
  <c r="AI521" i="46"/>
  <c r="AJ521" i="46" s="1"/>
  <c r="AC521" i="46"/>
  <c r="AD521" i="46" s="1"/>
  <c r="AF521" i="46"/>
  <c r="AG521" i="46" s="1"/>
  <c r="N521" i="46"/>
  <c r="O521" i="46" s="1"/>
  <c r="CH534" i="46"/>
  <c r="CI534" i="46" s="1"/>
  <c r="BY534" i="46"/>
  <c r="BZ534" i="46" s="1"/>
  <c r="BS534" i="46"/>
  <c r="BT534" i="46" s="1"/>
  <c r="BA534" i="46"/>
  <c r="BB534" i="46" s="1"/>
  <c r="AX534" i="46"/>
  <c r="AY534" i="46" s="1"/>
  <c r="BV534" i="46"/>
  <c r="BW534" i="46" s="1"/>
  <c r="BG534" i="46"/>
  <c r="BH534" i="46" s="1"/>
  <c r="AR534" i="46"/>
  <c r="AS534" i="46" s="1"/>
  <c r="T534" i="46"/>
  <c r="U534" i="46" s="1"/>
  <c r="Q534" i="46"/>
  <c r="R534" i="46" s="1"/>
  <c r="AI534" i="46"/>
  <c r="AJ534" i="46" s="1"/>
  <c r="BJ534" i="46"/>
  <c r="BK534" i="46" s="1"/>
  <c r="BD534" i="46"/>
  <c r="BE534" i="46" s="1"/>
  <c r="Z534" i="46"/>
  <c r="AA534" i="46" s="1"/>
  <c r="N534" i="46"/>
  <c r="O534" i="46" s="1"/>
  <c r="AU534" i="46"/>
  <c r="AV534" i="46" s="1"/>
  <c r="AF534" i="46"/>
  <c r="AG534" i="46" s="1"/>
  <c r="AL534" i="46"/>
  <c r="AM534" i="46" s="1"/>
  <c r="AC534" i="46"/>
  <c r="AD534" i="46" s="1"/>
  <c r="BP534" i="46"/>
  <c r="BQ534" i="46" s="1"/>
  <c r="CH547" i="46"/>
  <c r="CI547" i="46" s="1"/>
  <c r="BP547" i="46"/>
  <c r="BQ547" i="46" s="1"/>
  <c r="AX547" i="46"/>
  <c r="AY547" i="46" s="1"/>
  <c r="BY547" i="46"/>
  <c r="BZ547" i="46" s="1"/>
  <c r="BV547" i="46"/>
  <c r="BW547" i="46" s="1"/>
  <c r="BS547" i="46"/>
  <c r="BT547" i="46" s="1"/>
  <c r="BJ547" i="46"/>
  <c r="BK547" i="46" s="1"/>
  <c r="BG547" i="46"/>
  <c r="BH547" i="46" s="1"/>
  <c r="AC547" i="46"/>
  <c r="AD547" i="46" s="1"/>
  <c r="BD547" i="46"/>
  <c r="BE547" i="46" s="1"/>
  <c r="AI547" i="46"/>
  <c r="AJ547" i="46" s="1"/>
  <c r="AU547" i="46"/>
  <c r="AV547" i="46" s="1"/>
  <c r="AR547" i="46"/>
  <c r="AS547" i="46" s="1"/>
  <c r="T547" i="46"/>
  <c r="U547" i="46" s="1"/>
  <c r="AL547" i="46"/>
  <c r="AM547" i="46" s="1"/>
  <c r="Q547" i="46"/>
  <c r="R547" i="46" s="1"/>
  <c r="N547" i="46"/>
  <c r="O547" i="46" s="1"/>
  <c r="BA547" i="46"/>
  <c r="BB547" i="46" s="1"/>
  <c r="AF547" i="46"/>
  <c r="AG547" i="46" s="1"/>
  <c r="Z547" i="46"/>
  <c r="AA547" i="46" s="1"/>
  <c r="CH516" i="46"/>
  <c r="CI516" i="46" s="1"/>
  <c r="BP516" i="46"/>
  <c r="BQ516" i="46" s="1"/>
  <c r="BV516" i="46"/>
  <c r="BW516" i="46" s="1"/>
  <c r="BD516" i="46"/>
  <c r="BE516" i="46" s="1"/>
  <c r="BY516" i="46"/>
  <c r="BZ516" i="46" s="1"/>
  <c r="BJ516" i="46"/>
  <c r="BK516" i="46" s="1"/>
  <c r="BA516" i="46"/>
  <c r="BB516" i="46" s="1"/>
  <c r="BS516" i="46"/>
  <c r="BT516" i="46" s="1"/>
  <c r="BG516" i="46"/>
  <c r="BH516" i="46" s="1"/>
  <c r="AX516" i="46"/>
  <c r="AY516" i="46" s="1"/>
  <c r="AU516" i="46"/>
  <c r="AV516" i="46" s="1"/>
  <c r="AR516" i="46"/>
  <c r="AS516" i="46" s="1"/>
  <c r="AL516" i="46"/>
  <c r="AM516" i="46" s="1"/>
  <c r="Q516" i="46"/>
  <c r="R516" i="46" s="1"/>
  <c r="AI516" i="46"/>
  <c r="AJ516" i="46" s="1"/>
  <c r="AF516" i="46"/>
  <c r="AG516" i="46" s="1"/>
  <c r="N516" i="46"/>
  <c r="O516" i="46" s="1"/>
  <c r="T516" i="46"/>
  <c r="U516" i="46" s="1"/>
  <c r="Z516" i="46"/>
  <c r="AA516" i="46" s="1"/>
  <c r="AC516" i="46"/>
  <c r="AD516" i="46" s="1"/>
  <c r="Z568" i="46"/>
  <c r="BP568" i="46"/>
  <c r="AU565" i="46"/>
  <c r="AU568" i="46" s="1"/>
  <c r="CN565" i="46"/>
  <c r="CN568" i="46" s="1"/>
  <c r="CQ565" i="46"/>
  <c r="CQ568" i="46" s="1"/>
  <c r="CT565" i="46"/>
  <c r="CT568" i="46" s="1"/>
  <c r="BY84" i="46" l="1"/>
  <c r="BV84" i="46"/>
  <c r="BS84" i="46"/>
  <c r="BP84" i="46"/>
  <c r="BY457" i="46"/>
  <c r="BV457" i="46"/>
  <c r="BS457" i="46"/>
  <c r="BP457" i="46"/>
  <c r="BY496" i="46"/>
  <c r="BV496" i="46"/>
  <c r="BS496" i="46"/>
  <c r="BP496" i="46"/>
  <c r="BF88" i="8"/>
  <c r="BG88" i="8" s="1"/>
  <c r="BI88" i="8" s="1"/>
  <c r="BF87" i="8"/>
  <c r="BG87" i="8" s="1"/>
  <c r="BI87" i="8" s="1"/>
  <c r="BF86" i="8"/>
  <c r="BG86" i="8" s="1"/>
  <c r="BI86" i="8" s="1"/>
  <c r="BF85" i="8"/>
  <c r="BG85" i="8" s="1"/>
  <c r="BI85" i="8" s="1"/>
  <c r="BF84" i="8"/>
  <c r="BG84" i="8" s="1"/>
  <c r="BI84" i="8" s="1"/>
  <c r="BF83" i="8"/>
  <c r="BG83" i="8" s="1"/>
  <c r="BI83" i="8" s="1"/>
  <c r="BF81" i="8"/>
  <c r="BG81" i="8" s="1"/>
  <c r="BI81" i="8" s="1"/>
  <c r="BF80" i="8"/>
  <c r="BG80" i="8" s="1"/>
  <c r="BI80" i="8" s="1"/>
  <c r="BF79" i="8"/>
  <c r="BG79" i="8" s="1"/>
  <c r="BI79" i="8" s="1"/>
  <c r="BF77" i="8"/>
  <c r="BG77" i="8" s="1"/>
  <c r="BI77" i="8" s="1"/>
  <c r="BF14" i="8" a="1"/>
  <c r="BF14" i="8" s="1"/>
  <c r="BF13" i="8" s="1"/>
  <c r="BF55" i="8"/>
  <c r="BF54" i="8"/>
  <c r="BF53" i="8"/>
  <c r="BF52" i="8"/>
  <c r="BF51" i="8"/>
  <c r="BF50" i="8"/>
  <c r="BF47" i="8"/>
  <c r="BF46" i="8"/>
  <c r="BF45" i="8"/>
  <c r="BF44" i="8"/>
  <c r="BF43" i="8"/>
  <c r="BF39" i="8"/>
  <c r="BF36" i="8"/>
  <c r="BF35" i="8"/>
  <c r="BF34" i="8"/>
  <c r="BF33" i="8"/>
  <c r="BF32" i="8"/>
  <c r="BF31" i="8"/>
  <c r="BF30" i="8"/>
  <c r="BF29" i="8"/>
  <c r="BF28" i="8"/>
  <c r="O1115" i="49"/>
  <c r="O973" i="49"/>
  <c r="O971" i="49"/>
  <c r="O969" i="49"/>
  <c r="O968" i="49"/>
  <c r="O967" i="49"/>
  <c r="O965" i="49"/>
  <c r="O964" i="49"/>
  <c r="O963" i="49"/>
  <c r="O961" i="49"/>
  <c r="O959" i="49"/>
  <c r="O916" i="49"/>
  <c r="O914" i="49"/>
  <c r="O912" i="49"/>
  <c r="O911" i="49"/>
  <c r="O910" i="49"/>
  <c r="O908" i="49"/>
  <c r="O907" i="49"/>
  <c r="O906" i="49"/>
  <c r="O904" i="49"/>
  <c r="O902" i="49"/>
  <c r="O862" i="49"/>
  <c r="O860" i="49"/>
  <c r="O858" i="49"/>
  <c r="O857" i="49"/>
  <c r="O856" i="49"/>
  <c r="O854" i="49"/>
  <c r="O853" i="49"/>
  <c r="O852" i="49"/>
  <c r="O850" i="49"/>
  <c r="O848" i="49"/>
  <c r="O808" i="49"/>
  <c r="O806" i="49"/>
  <c r="O804" i="49"/>
  <c r="O803" i="49"/>
  <c r="O802" i="49"/>
  <c r="O796" i="49"/>
  <c r="O794" i="49"/>
  <c r="O754" i="49"/>
  <c r="O752" i="49"/>
  <c r="O714" i="49"/>
  <c r="O700" i="49"/>
  <c r="O698" i="49"/>
  <c r="O696" i="49"/>
  <c r="O695" i="49"/>
  <c r="O694" i="49"/>
  <c r="O692" i="49"/>
  <c r="O691" i="49"/>
  <c r="O690" i="49"/>
  <c r="O688" i="49"/>
  <c r="O686" i="49"/>
  <c r="O682" i="49"/>
  <c r="O710" i="49" s="1"/>
  <c r="O675" i="49"/>
  <c r="O601" i="49"/>
  <c r="O600" i="49"/>
  <c r="O599" i="49"/>
  <c r="O518" i="49"/>
  <c r="O516" i="49"/>
  <c r="O514" i="49"/>
  <c r="O513" i="49"/>
  <c r="O512" i="49"/>
  <c r="O510" i="49"/>
  <c r="O509" i="49"/>
  <c r="O508" i="49"/>
  <c r="O492" i="49"/>
  <c r="O491" i="49"/>
  <c r="O490" i="49"/>
  <c r="O489" i="49"/>
  <c r="O488" i="49"/>
  <c r="O487" i="49"/>
  <c r="O486" i="49"/>
  <c r="O485" i="49"/>
  <c r="O484" i="49"/>
  <c r="O483" i="49"/>
  <c r="O482" i="49"/>
  <c r="O481" i="49"/>
  <c r="O463" i="49"/>
  <c r="O462" i="49"/>
  <c r="O461" i="49"/>
  <c r="O459" i="49"/>
  <c r="O458" i="49"/>
  <c r="O457" i="49"/>
  <c r="O455" i="49"/>
  <c r="O453" i="49"/>
  <c r="O442" i="49"/>
  <c r="O416" i="49"/>
  <c r="O414" i="49"/>
  <c r="O412" i="49"/>
  <c r="O411" i="49"/>
  <c r="O410" i="49"/>
  <c r="O408" i="49"/>
  <c r="O407" i="49"/>
  <c r="O406" i="49"/>
  <c r="O404" i="49"/>
  <c r="O402" i="49"/>
  <c r="O391" i="49"/>
  <c r="O361" i="49"/>
  <c r="O360" i="49"/>
  <c r="O359" i="49"/>
  <c r="O357" i="49"/>
  <c r="O356" i="49"/>
  <c r="O355" i="49"/>
  <c r="O353" i="49"/>
  <c r="O351" i="49"/>
  <c r="O340" i="49"/>
  <c r="O314" i="49"/>
  <c r="O312" i="49"/>
  <c r="O310" i="49"/>
  <c r="O309" i="49"/>
  <c r="O308" i="49"/>
  <c r="O306" i="49"/>
  <c r="O305" i="49"/>
  <c r="O304" i="49"/>
  <c r="O263" i="49"/>
  <c r="O261" i="49"/>
  <c r="O259" i="49"/>
  <c r="O258" i="49"/>
  <c r="O257" i="49"/>
  <c r="O255" i="49"/>
  <c r="O254" i="49"/>
  <c r="O253" i="49"/>
  <c r="O238" i="49"/>
  <c r="O212" i="49"/>
  <c r="O210" i="49"/>
  <c r="O208" i="49"/>
  <c r="O207" i="49"/>
  <c r="O206" i="49"/>
  <c r="O204" i="49"/>
  <c r="O203" i="49"/>
  <c r="O202" i="49"/>
  <c r="O200" i="49"/>
  <c r="O198" i="49"/>
  <c r="O187" i="49"/>
  <c r="O161" i="49"/>
  <c r="O159" i="49"/>
  <c r="O157" i="49"/>
  <c r="O156" i="49"/>
  <c r="O155" i="49"/>
  <c r="O153" i="49"/>
  <c r="O152" i="49"/>
  <c r="O151" i="49"/>
  <c r="O149" i="49"/>
  <c r="O147" i="49"/>
  <c r="O135" i="49"/>
  <c r="O134" i="49"/>
  <c r="O133" i="49"/>
  <c r="O132" i="49"/>
  <c r="O131" i="49"/>
  <c r="O130" i="49"/>
  <c r="O125" i="49"/>
  <c r="O124" i="49"/>
  <c r="O121" i="49"/>
  <c r="O119" i="49"/>
  <c r="O104" i="49"/>
  <c r="O102" i="49"/>
  <c r="O100" i="49"/>
  <c r="O99" i="49"/>
  <c r="O98" i="49"/>
  <c r="O96" i="49"/>
  <c r="O95" i="49"/>
  <c r="O94" i="49"/>
  <c r="O92" i="49"/>
  <c r="O90" i="49"/>
  <c r="O86" i="49"/>
  <c r="O79" i="49"/>
  <c r="P1115" i="49"/>
  <c r="N1115" i="49"/>
  <c r="P973" i="49"/>
  <c r="N973" i="49"/>
  <c r="P971" i="49"/>
  <c r="N971" i="49"/>
  <c r="P969" i="49"/>
  <c r="N969" i="49"/>
  <c r="P968" i="49"/>
  <c r="N968" i="49"/>
  <c r="P967" i="49"/>
  <c r="N967" i="49"/>
  <c r="P965" i="49"/>
  <c r="N965" i="49"/>
  <c r="P964" i="49"/>
  <c r="N964" i="49"/>
  <c r="P963" i="49"/>
  <c r="N963" i="49"/>
  <c r="P961" i="49"/>
  <c r="N961" i="49"/>
  <c r="P959" i="49"/>
  <c r="N959" i="49"/>
  <c r="P916" i="49"/>
  <c r="N916" i="49"/>
  <c r="P914" i="49"/>
  <c r="N914" i="49"/>
  <c r="P912" i="49"/>
  <c r="N912" i="49"/>
  <c r="P911" i="49"/>
  <c r="N911" i="49"/>
  <c r="P910" i="49"/>
  <c r="N910" i="49"/>
  <c r="P908" i="49"/>
  <c r="N908" i="49"/>
  <c r="P907" i="49"/>
  <c r="N907" i="49"/>
  <c r="P906" i="49"/>
  <c r="N906" i="49"/>
  <c r="P904" i="49"/>
  <c r="N904" i="49"/>
  <c r="P902" i="49"/>
  <c r="N902" i="49"/>
  <c r="P862" i="49"/>
  <c r="N862" i="49"/>
  <c r="P860" i="49"/>
  <c r="N860" i="49"/>
  <c r="P858" i="49"/>
  <c r="N858" i="49"/>
  <c r="P857" i="49"/>
  <c r="N857" i="49"/>
  <c r="P856" i="49"/>
  <c r="N856" i="49"/>
  <c r="P854" i="49"/>
  <c r="N854" i="49"/>
  <c r="P853" i="49"/>
  <c r="N853" i="49"/>
  <c r="P852" i="49"/>
  <c r="N852" i="49"/>
  <c r="P850" i="49"/>
  <c r="N850" i="49"/>
  <c r="P848" i="49"/>
  <c r="N848" i="49"/>
  <c r="P808" i="49"/>
  <c r="N808" i="49"/>
  <c r="P806" i="49"/>
  <c r="N806" i="49"/>
  <c r="P804" i="49"/>
  <c r="N804" i="49"/>
  <c r="P803" i="49"/>
  <c r="N803" i="49"/>
  <c r="P802" i="49"/>
  <c r="N802" i="49"/>
  <c r="P796" i="49"/>
  <c r="N796" i="49"/>
  <c r="P794" i="49"/>
  <c r="N794" i="49"/>
  <c r="P754" i="49"/>
  <c r="N754" i="49"/>
  <c r="P752" i="49"/>
  <c r="N752" i="49"/>
  <c r="P714" i="49"/>
  <c r="N714" i="49"/>
  <c r="P700" i="49"/>
  <c r="N700" i="49"/>
  <c r="P698" i="49"/>
  <c r="N698" i="49"/>
  <c r="P696" i="49"/>
  <c r="N696" i="49"/>
  <c r="P695" i="49"/>
  <c r="N695" i="49"/>
  <c r="P694" i="49"/>
  <c r="N694" i="49"/>
  <c r="P692" i="49"/>
  <c r="N692" i="49"/>
  <c r="P691" i="49"/>
  <c r="N691" i="49"/>
  <c r="P690" i="49"/>
  <c r="N690" i="49"/>
  <c r="P688" i="49"/>
  <c r="N688" i="49"/>
  <c r="P686" i="49"/>
  <c r="N686" i="49"/>
  <c r="P682" i="49"/>
  <c r="P710" i="49" s="1"/>
  <c r="N682" i="49"/>
  <c r="N710" i="49" s="1"/>
  <c r="P675" i="49"/>
  <c r="N675" i="49"/>
  <c r="P601" i="49"/>
  <c r="N601" i="49"/>
  <c r="P600" i="49"/>
  <c r="N600" i="49"/>
  <c r="P599" i="49"/>
  <c r="N599" i="49"/>
  <c r="P518" i="49"/>
  <c r="N518" i="49"/>
  <c r="P516" i="49"/>
  <c r="N516" i="49"/>
  <c r="P514" i="49"/>
  <c r="N514" i="49"/>
  <c r="P513" i="49"/>
  <c r="N513" i="49"/>
  <c r="P512" i="49"/>
  <c r="N512" i="49"/>
  <c r="P510" i="49"/>
  <c r="N510" i="49"/>
  <c r="P509" i="49"/>
  <c r="N509" i="49"/>
  <c r="P508" i="49"/>
  <c r="N508" i="49"/>
  <c r="P492" i="49"/>
  <c r="N492" i="49"/>
  <c r="P491" i="49"/>
  <c r="N491" i="49"/>
  <c r="P490" i="49"/>
  <c r="N490" i="49"/>
  <c r="P489" i="49"/>
  <c r="N489" i="49"/>
  <c r="P488" i="49"/>
  <c r="N488" i="49"/>
  <c r="P487" i="49"/>
  <c r="N487" i="49"/>
  <c r="P486" i="49"/>
  <c r="N486" i="49"/>
  <c r="P485" i="49"/>
  <c r="N485" i="49"/>
  <c r="P484" i="49"/>
  <c r="N484" i="49"/>
  <c r="P483" i="49"/>
  <c r="N483" i="49"/>
  <c r="P482" i="49"/>
  <c r="N482" i="49"/>
  <c r="P481" i="49"/>
  <c r="N481" i="49"/>
  <c r="P463" i="49"/>
  <c r="N463" i="49"/>
  <c r="P462" i="49"/>
  <c r="N462" i="49"/>
  <c r="P461" i="49"/>
  <c r="N461" i="49"/>
  <c r="P459" i="49"/>
  <c r="N459" i="49"/>
  <c r="P458" i="49"/>
  <c r="N458" i="49"/>
  <c r="P457" i="49"/>
  <c r="N457" i="49"/>
  <c r="P455" i="49"/>
  <c r="N455" i="49"/>
  <c r="P453" i="49"/>
  <c r="N453" i="49"/>
  <c r="P442" i="49"/>
  <c r="N442" i="49"/>
  <c r="P416" i="49"/>
  <c r="N416" i="49"/>
  <c r="P414" i="49"/>
  <c r="N414" i="49"/>
  <c r="P412" i="49"/>
  <c r="N412" i="49"/>
  <c r="P411" i="49"/>
  <c r="N411" i="49"/>
  <c r="P410" i="49"/>
  <c r="N410" i="49"/>
  <c r="P408" i="49"/>
  <c r="N408" i="49"/>
  <c r="P407" i="49"/>
  <c r="N407" i="49"/>
  <c r="P406" i="49"/>
  <c r="N406" i="49"/>
  <c r="P404" i="49"/>
  <c r="N404" i="49"/>
  <c r="P402" i="49"/>
  <c r="N402" i="49"/>
  <c r="P391" i="49"/>
  <c r="N391" i="49"/>
  <c r="P361" i="49"/>
  <c r="N361" i="49"/>
  <c r="P360" i="49"/>
  <c r="N360" i="49"/>
  <c r="P359" i="49"/>
  <c r="N359" i="49"/>
  <c r="P357" i="49"/>
  <c r="N357" i="49"/>
  <c r="P356" i="49"/>
  <c r="N356" i="49"/>
  <c r="P355" i="49"/>
  <c r="N355" i="49"/>
  <c r="P353" i="49"/>
  <c r="N353" i="49"/>
  <c r="P351" i="49"/>
  <c r="N351" i="49"/>
  <c r="P340" i="49"/>
  <c r="N340" i="49"/>
  <c r="P314" i="49"/>
  <c r="N314" i="49"/>
  <c r="P312" i="49"/>
  <c r="N312" i="49"/>
  <c r="P310" i="49"/>
  <c r="N310" i="49"/>
  <c r="P309" i="49"/>
  <c r="N309" i="49"/>
  <c r="P308" i="49"/>
  <c r="N308" i="49"/>
  <c r="P306" i="49"/>
  <c r="N306" i="49"/>
  <c r="P305" i="49"/>
  <c r="N305" i="49"/>
  <c r="P304" i="49"/>
  <c r="N304" i="49"/>
  <c r="P263" i="49"/>
  <c r="N263" i="49"/>
  <c r="P261" i="49"/>
  <c r="N261" i="49"/>
  <c r="P259" i="49"/>
  <c r="N259" i="49"/>
  <c r="P258" i="49"/>
  <c r="N258" i="49"/>
  <c r="P257" i="49"/>
  <c r="N257" i="49"/>
  <c r="P255" i="49"/>
  <c r="N255" i="49"/>
  <c r="P254" i="49"/>
  <c r="N254" i="49"/>
  <c r="P253" i="49"/>
  <c r="N253" i="49"/>
  <c r="P238" i="49"/>
  <c r="N238" i="49"/>
  <c r="P212" i="49"/>
  <c r="N212" i="49"/>
  <c r="P210" i="49"/>
  <c r="N210" i="49"/>
  <c r="P208" i="49"/>
  <c r="N208" i="49"/>
  <c r="P207" i="49"/>
  <c r="N207" i="49"/>
  <c r="P206" i="49"/>
  <c r="N206" i="49"/>
  <c r="P204" i="49"/>
  <c r="N204" i="49"/>
  <c r="P203" i="49"/>
  <c r="N203" i="49"/>
  <c r="P202" i="49"/>
  <c r="N202" i="49"/>
  <c r="P200" i="49"/>
  <c r="N200" i="49"/>
  <c r="P198" i="49"/>
  <c r="N198" i="49"/>
  <c r="P187" i="49"/>
  <c r="N187" i="49"/>
  <c r="P161" i="49"/>
  <c r="N161" i="49"/>
  <c r="P159" i="49"/>
  <c r="N159" i="49"/>
  <c r="P157" i="49"/>
  <c r="N157" i="49"/>
  <c r="P156" i="49"/>
  <c r="N156" i="49"/>
  <c r="P155" i="49"/>
  <c r="N155" i="49"/>
  <c r="P153" i="49"/>
  <c r="N153" i="49"/>
  <c r="P152" i="49"/>
  <c r="N152" i="49"/>
  <c r="P151" i="49"/>
  <c r="N151" i="49"/>
  <c r="P149" i="49"/>
  <c r="N149" i="49"/>
  <c r="P147" i="49"/>
  <c r="N147" i="49"/>
  <c r="P135" i="49"/>
  <c r="N135" i="49"/>
  <c r="P134" i="49"/>
  <c r="N134" i="49"/>
  <c r="P133" i="49"/>
  <c r="N133" i="49"/>
  <c r="P132" i="49"/>
  <c r="N132" i="49"/>
  <c r="P131" i="49"/>
  <c r="N131" i="49"/>
  <c r="P130" i="49"/>
  <c r="N130" i="49"/>
  <c r="P125" i="49"/>
  <c r="N125" i="49"/>
  <c r="P124" i="49"/>
  <c r="N124" i="49"/>
  <c r="P121" i="49"/>
  <c r="N121" i="49"/>
  <c r="P119" i="49"/>
  <c r="N119" i="49"/>
  <c r="P104" i="49"/>
  <c r="N104" i="49"/>
  <c r="P102" i="49"/>
  <c r="N102" i="49"/>
  <c r="P100" i="49"/>
  <c r="N100" i="49"/>
  <c r="P99" i="49"/>
  <c r="N99" i="49"/>
  <c r="P98" i="49"/>
  <c r="N98" i="49"/>
  <c r="P96" i="49"/>
  <c r="N96" i="49"/>
  <c r="P95" i="49"/>
  <c r="N95" i="49"/>
  <c r="P94" i="49"/>
  <c r="N94" i="49"/>
  <c r="P92" i="49"/>
  <c r="N92" i="49"/>
  <c r="P90" i="49"/>
  <c r="N90" i="49"/>
  <c r="P86" i="49"/>
  <c r="N86" i="49"/>
  <c r="P79" i="49"/>
  <c r="N79" i="49"/>
  <c r="A76" i="7"/>
  <c r="O807" i="49" l="1"/>
  <c r="O903" i="49"/>
  <c r="O352" i="49"/>
  <c r="O91" i="49"/>
  <c r="O454" i="49"/>
  <c r="O517" i="49"/>
  <c r="O753" i="49"/>
  <c r="N199" i="49"/>
  <c r="N454" i="49"/>
  <c r="N807" i="49"/>
  <c r="P199" i="49"/>
  <c r="P807" i="49"/>
  <c r="O915" i="49"/>
  <c r="O687" i="49"/>
  <c r="O211" i="49"/>
  <c r="O313" i="49"/>
  <c r="N753" i="49"/>
  <c r="N960" i="49"/>
  <c r="P687" i="49"/>
  <c r="P753" i="49"/>
  <c r="P861" i="49"/>
  <c r="O415" i="49"/>
  <c r="O148" i="49"/>
  <c r="O199" i="49"/>
  <c r="N403" i="49"/>
  <c r="N795" i="49"/>
  <c r="N903" i="49"/>
  <c r="P313" i="49"/>
  <c r="P403" i="49"/>
  <c r="O861" i="49"/>
  <c r="P91" i="49"/>
  <c r="O262" i="49"/>
  <c r="O699" i="49"/>
  <c r="O795" i="49"/>
  <c r="N160" i="49"/>
  <c r="O960" i="49"/>
  <c r="O160" i="49"/>
  <c r="O103" i="49"/>
  <c r="O403" i="49"/>
  <c r="P415" i="49"/>
  <c r="O120" i="49"/>
  <c r="O972" i="49"/>
  <c r="P160" i="49"/>
  <c r="O114" i="49"/>
  <c r="O849" i="49"/>
  <c r="N91" i="49"/>
  <c r="P103" i="49"/>
  <c r="N148" i="49"/>
  <c r="N517" i="49"/>
  <c r="P795" i="49"/>
  <c r="N972" i="49"/>
  <c r="P148" i="49"/>
  <c r="P262" i="49"/>
  <c r="P517" i="49"/>
  <c r="P972" i="49"/>
  <c r="P114" i="49"/>
  <c r="P454" i="49"/>
  <c r="P960" i="49"/>
  <c r="N415" i="49"/>
  <c r="N687" i="49"/>
  <c r="P849" i="49"/>
  <c r="P352" i="49"/>
  <c r="P699" i="49"/>
  <c r="N262" i="49"/>
  <c r="N211" i="49"/>
  <c r="N352" i="49"/>
  <c r="N699" i="49"/>
  <c r="N313" i="49"/>
  <c r="N861" i="49"/>
  <c r="P211" i="49"/>
  <c r="N103" i="49"/>
  <c r="N114" i="49"/>
  <c r="N120" i="49"/>
  <c r="P120" i="49"/>
  <c r="N849" i="49"/>
  <c r="P903" i="49"/>
  <c r="N915" i="49"/>
  <c r="P915" i="49"/>
  <c r="BY16" i="46" l="1"/>
  <c r="BV16" i="46"/>
  <c r="BV90" i="46" s="1"/>
  <c r="BS16" i="46"/>
  <c r="BS90" i="46" s="1"/>
  <c r="BP16" i="46"/>
  <c r="BP90" i="46" s="1"/>
  <c r="BY13" i="46"/>
  <c r="BV13" i="46"/>
  <c r="BV15" i="46" s="1"/>
  <c r="BS13" i="46"/>
  <c r="BP13" i="46"/>
  <c r="BT91" i="46"/>
  <c r="BT462" i="46" s="1"/>
  <c r="BS91" i="46"/>
  <c r="BS462" i="46" s="1"/>
  <c r="BS858" i="46" s="1"/>
  <c r="BS895" i="46" s="1"/>
  <c r="BS83" i="46"/>
  <c r="BS455" i="46" s="1"/>
  <c r="BW91" i="46"/>
  <c r="BW462" i="46" s="1"/>
  <c r="BV91" i="46"/>
  <c r="BV462" i="46" s="1"/>
  <c r="BV858" i="46" s="1"/>
  <c r="BV895" i="46" s="1"/>
  <c r="BV83" i="46"/>
  <c r="BV455" i="46" s="1"/>
  <c r="BY83" i="46"/>
  <c r="BY455" i="46" s="1"/>
  <c r="BP83" i="46"/>
  <c r="BP455" i="46" s="1"/>
  <c r="BZ91" i="46"/>
  <c r="BZ462" i="46" s="1"/>
  <c r="BY91" i="46"/>
  <c r="BY462" i="46" s="1"/>
  <c r="BY858" i="46" s="1"/>
  <c r="BY895" i="46" s="1"/>
  <c r="BQ91" i="46"/>
  <c r="BQ462" i="46" s="1"/>
  <c r="BP91" i="46"/>
  <c r="BP462" i="46" s="1"/>
  <c r="BP858" i="46" s="1"/>
  <c r="BP895" i="46" s="1"/>
  <c r="BQ501" i="46" l="1"/>
  <c r="BQ858" i="46"/>
  <c r="BQ895" i="46" s="1"/>
  <c r="BP894" i="46" s="1"/>
  <c r="BZ501" i="46"/>
  <c r="S77" i="7" s="1"/>
  <c r="BZ858" i="46"/>
  <c r="BP490" i="46"/>
  <c r="BP851" i="46"/>
  <c r="BP888" i="46" s="1"/>
  <c r="BP494" i="46"/>
  <c r="BP847" i="46"/>
  <c r="BP884" i="46" s="1"/>
  <c r="BY851" i="46"/>
  <c r="BY888" i="46" s="1"/>
  <c r="BY490" i="46"/>
  <c r="BY494" i="46"/>
  <c r="BY847" i="46"/>
  <c r="BY884" i="46" s="1"/>
  <c r="BS851" i="46"/>
  <c r="BS888" i="46" s="1"/>
  <c r="BS490" i="46"/>
  <c r="BS494" i="46"/>
  <c r="BS847" i="46"/>
  <c r="BS884" i="46" s="1"/>
  <c r="BV851" i="46"/>
  <c r="BV888" i="46" s="1"/>
  <c r="BV490" i="46"/>
  <c r="BV494" i="46"/>
  <c r="BV847" i="46"/>
  <c r="BV884" i="46" s="1"/>
  <c r="BW501" i="46"/>
  <c r="S76" i="7" s="1"/>
  <c r="BW858" i="46"/>
  <c r="BT501" i="46"/>
  <c r="S75" i="7" s="1"/>
  <c r="BT858" i="46"/>
  <c r="BP15" i="46"/>
  <c r="BY90" i="46"/>
  <c r="BS15" i="46"/>
  <c r="BY15" i="46"/>
  <c r="BS461" i="46"/>
  <c r="BV501" i="46"/>
  <c r="BV461" i="46"/>
  <c r="BS501" i="46"/>
  <c r="BP461" i="46"/>
  <c r="BP501" i="46"/>
  <c r="BY461" i="46"/>
  <c r="BY501" i="46"/>
  <c r="T84" i="46"/>
  <c r="BP500" i="46" l="1"/>
  <c r="BS857" i="46"/>
  <c r="BT895" i="46"/>
  <c r="BS894" i="46" s="1"/>
  <c r="BY857" i="46"/>
  <c r="BZ895" i="46"/>
  <c r="BY894" i="46" s="1"/>
  <c r="BV857" i="46"/>
  <c r="BW895" i="46"/>
  <c r="BV894" i="46" s="1"/>
  <c r="BP857" i="46"/>
  <c r="BS500" i="46"/>
  <c r="Q75" i="7" s="1"/>
  <c r="R75" i="7"/>
  <c r="BV500" i="46"/>
  <c r="Q76" i="7" s="1"/>
  <c r="R76" i="7"/>
  <c r="BY500" i="46"/>
  <c r="R77" i="7"/>
  <c r="T16" i="46"/>
  <c r="T15" i="46"/>
  <c r="DZ88" i="8"/>
  <c r="DZ87" i="8"/>
  <c r="DZ86" i="8"/>
  <c r="DZ85" i="8"/>
  <c r="DZ84" i="8"/>
  <c r="DZ83" i="8"/>
  <c r="DZ81" i="8"/>
  <c r="DZ80" i="8"/>
  <c r="DZ79" i="8"/>
  <c r="DZ77" i="8"/>
  <c r="DW88" i="8"/>
  <c r="DW87" i="8"/>
  <c r="DW86" i="8"/>
  <c r="DW85" i="8"/>
  <c r="DW84" i="8"/>
  <c r="DW83" i="8"/>
  <c r="DW81" i="8"/>
  <c r="DW80" i="8"/>
  <c r="DW79" i="8"/>
  <c r="DW77" i="8"/>
  <c r="DO88" i="8"/>
  <c r="DP88" i="8" s="1"/>
  <c r="DO87" i="8"/>
  <c r="DP87" i="8" s="1"/>
  <c r="DO86" i="8"/>
  <c r="DP86" i="8" s="1"/>
  <c r="DO85" i="8"/>
  <c r="DP85" i="8" s="1"/>
  <c r="DO84" i="8"/>
  <c r="DP84" i="8" s="1"/>
  <c r="DO83" i="8"/>
  <c r="DP83" i="8" s="1"/>
  <c r="DO81" i="8"/>
  <c r="DP81" i="8" s="1"/>
  <c r="DO80" i="8"/>
  <c r="DP80" i="8" s="1"/>
  <c r="DO79" i="8"/>
  <c r="DP79" i="8" s="1"/>
  <c r="DO77" i="8"/>
  <c r="DP77" i="8" s="1"/>
  <c r="DL88" i="8"/>
  <c r="DM88" i="8" s="1"/>
  <c r="DL87" i="8"/>
  <c r="DM87" i="8" s="1"/>
  <c r="DL86" i="8"/>
  <c r="DM86" i="8" s="1"/>
  <c r="DL85" i="8"/>
  <c r="DM85" i="8" s="1"/>
  <c r="DL84" i="8"/>
  <c r="DM84" i="8" s="1"/>
  <c r="DL83" i="8"/>
  <c r="DM83" i="8" s="1"/>
  <c r="DL81" i="8"/>
  <c r="DM81" i="8" s="1"/>
  <c r="DL80" i="8"/>
  <c r="DM80" i="8" s="1"/>
  <c r="DL79" i="8"/>
  <c r="DM79" i="8" s="1"/>
  <c r="DL77" i="8"/>
  <c r="DM77" i="8" s="1"/>
  <c r="DI88" i="8"/>
  <c r="DI87" i="8"/>
  <c r="DI86" i="8"/>
  <c r="DI85" i="8"/>
  <c r="DI84" i="8"/>
  <c r="DI83" i="8"/>
  <c r="DI81" i="8"/>
  <c r="DI80" i="8"/>
  <c r="DI79" i="8"/>
  <c r="DI77" i="8"/>
  <c r="DF88" i="8"/>
  <c r="DF87" i="8"/>
  <c r="DF86" i="8"/>
  <c r="DF85" i="8"/>
  <c r="DF84" i="8"/>
  <c r="DF83" i="8"/>
  <c r="DF81" i="8"/>
  <c r="DF80" i="8"/>
  <c r="DF79" i="8"/>
  <c r="DF77" i="8"/>
  <c r="CZ88" i="8"/>
  <c r="CZ87" i="8"/>
  <c r="CZ86" i="8"/>
  <c r="CZ85" i="8"/>
  <c r="CZ84" i="8"/>
  <c r="CZ83" i="8"/>
  <c r="CZ81" i="8"/>
  <c r="CZ80" i="8"/>
  <c r="CZ79" i="8"/>
  <c r="CZ77" i="8"/>
  <c r="CW88" i="8"/>
  <c r="CW87" i="8"/>
  <c r="CW86" i="8"/>
  <c r="CW85" i="8"/>
  <c r="CW84" i="8"/>
  <c r="CW83" i="8"/>
  <c r="CW81" i="8"/>
  <c r="CW80" i="8"/>
  <c r="CW79" i="8"/>
  <c r="CW77" i="8"/>
  <c r="CT88" i="8"/>
  <c r="CT87" i="8"/>
  <c r="CT86" i="8"/>
  <c r="CT85" i="8"/>
  <c r="CT84" i="8"/>
  <c r="CT83" i="8"/>
  <c r="CT81" i="8"/>
  <c r="CT80" i="8"/>
  <c r="CT79" i="8"/>
  <c r="CT77" i="8"/>
  <c r="CQ88" i="8"/>
  <c r="CQ87" i="8"/>
  <c r="CQ86" i="8"/>
  <c r="CQ85" i="8"/>
  <c r="CQ84" i="8"/>
  <c r="CQ83" i="8"/>
  <c r="CQ81" i="8"/>
  <c r="CQ80" i="8"/>
  <c r="CQ79" i="8"/>
  <c r="CQ77" i="8"/>
  <c r="CN88" i="8"/>
  <c r="CN87" i="8"/>
  <c r="CN86" i="8"/>
  <c r="CN85" i="8"/>
  <c r="CN84" i="8"/>
  <c r="CN83" i="8"/>
  <c r="CN81" i="8"/>
  <c r="CN80" i="8"/>
  <c r="CN79" i="8"/>
  <c r="CN77" i="8"/>
  <c r="CK88" i="8"/>
  <c r="CK87" i="8"/>
  <c r="CK86" i="8"/>
  <c r="CK85" i="8"/>
  <c r="CK84" i="8"/>
  <c r="CK83" i="8"/>
  <c r="CK81" i="8"/>
  <c r="CK80" i="8"/>
  <c r="CK79" i="8"/>
  <c r="CK77" i="8"/>
  <c r="CH88" i="8"/>
  <c r="CH87" i="8"/>
  <c r="CH86" i="8"/>
  <c r="CH85" i="8"/>
  <c r="CH84" i="8"/>
  <c r="CH83" i="8"/>
  <c r="CH81" i="8"/>
  <c r="CH80" i="8"/>
  <c r="CH79" i="8"/>
  <c r="CH77" i="8"/>
  <c r="CE88" i="8"/>
  <c r="CE87" i="8"/>
  <c r="CE86" i="8"/>
  <c r="CE85" i="8"/>
  <c r="CE84" i="8"/>
  <c r="CE83" i="8"/>
  <c r="CE81" i="8"/>
  <c r="CE80" i="8"/>
  <c r="CE79" i="8"/>
  <c r="CE77" i="8"/>
  <c r="CB88" i="8"/>
  <c r="CB87" i="8"/>
  <c r="CB86" i="8"/>
  <c r="CB85" i="8"/>
  <c r="CB84" i="8"/>
  <c r="CB83" i="8"/>
  <c r="CB81" i="8"/>
  <c r="CB80" i="8"/>
  <c r="CB79" i="8"/>
  <c r="CB77" i="8"/>
  <c r="BY88" i="8"/>
  <c r="BY87" i="8"/>
  <c r="BY86" i="8"/>
  <c r="BY85" i="8"/>
  <c r="BY84" i="8"/>
  <c r="BY83" i="8"/>
  <c r="BY81" i="8"/>
  <c r="BY80" i="8"/>
  <c r="BY79" i="8"/>
  <c r="BY77" i="8"/>
  <c r="BV88" i="8"/>
  <c r="BV87" i="8"/>
  <c r="BV86" i="8"/>
  <c r="BV85" i="8"/>
  <c r="BV84" i="8"/>
  <c r="BV83" i="8"/>
  <c r="BV81" i="8"/>
  <c r="BV80" i="8"/>
  <c r="BV79" i="8"/>
  <c r="BV77" i="8"/>
  <c r="BS88" i="8"/>
  <c r="BS87" i="8"/>
  <c r="BS86" i="8"/>
  <c r="BS85" i="8"/>
  <c r="BS84" i="8"/>
  <c r="BS83" i="8"/>
  <c r="BS81" i="8"/>
  <c r="BS80" i="8"/>
  <c r="BS79" i="8"/>
  <c r="BS77" i="8"/>
  <c r="BP88" i="8"/>
  <c r="BP87" i="8"/>
  <c r="BP86" i="8"/>
  <c r="BP85" i="8"/>
  <c r="BP84" i="8"/>
  <c r="BP83" i="8"/>
  <c r="BP81" i="8"/>
  <c r="BP80" i="8"/>
  <c r="BP79" i="8"/>
  <c r="BP77" i="8"/>
  <c r="BN88" i="8"/>
  <c r="BN87" i="8"/>
  <c r="BN86" i="8"/>
  <c r="BN85" i="8"/>
  <c r="BN84" i="8"/>
  <c r="BN83" i="8"/>
  <c r="BN81" i="8"/>
  <c r="BN80" i="8"/>
  <c r="BN79" i="8"/>
  <c r="BN77" i="8"/>
  <c r="BL88" i="8"/>
  <c r="BL87" i="8"/>
  <c r="BL86" i="8"/>
  <c r="BL85" i="8"/>
  <c r="BL84" i="8"/>
  <c r="BL83" i="8"/>
  <c r="BL81" i="8"/>
  <c r="BL80" i="8"/>
  <c r="BL79" i="8"/>
  <c r="BL77" i="8"/>
  <c r="BC88" i="8"/>
  <c r="BC87" i="8"/>
  <c r="BC86" i="8"/>
  <c r="BC85" i="8"/>
  <c r="BC84" i="8"/>
  <c r="BC83" i="8"/>
  <c r="BC81" i="8"/>
  <c r="BC80" i="8"/>
  <c r="BC79" i="8"/>
  <c r="BC77" i="8"/>
  <c r="AZ88" i="8"/>
  <c r="AZ87" i="8"/>
  <c r="AZ86" i="8"/>
  <c r="AZ81" i="8"/>
  <c r="AZ80" i="8"/>
  <c r="AZ79" i="8"/>
  <c r="AZ77" i="8"/>
  <c r="AW88" i="8"/>
  <c r="AW87" i="8"/>
  <c r="AW86" i="8"/>
  <c r="AW85" i="8"/>
  <c r="AW84" i="8"/>
  <c r="AW81" i="8"/>
  <c r="AW80" i="8"/>
  <c r="AW77" i="8"/>
  <c r="AW83" i="8"/>
  <c r="AW79" i="8"/>
  <c r="AT88" i="8"/>
  <c r="AT87" i="8"/>
  <c r="AT86" i="8"/>
  <c r="AT85" i="8"/>
  <c r="AT84" i="8"/>
  <c r="AT81" i="8"/>
  <c r="AT80" i="8"/>
  <c r="AT77" i="8"/>
  <c r="AT83" i="8"/>
  <c r="AT79" i="8"/>
  <c r="AQ88" i="8"/>
  <c r="AQ87" i="8"/>
  <c r="AQ86" i="8"/>
  <c r="AQ85" i="8"/>
  <c r="AQ84" i="8"/>
  <c r="AQ81" i="8"/>
  <c r="AQ80" i="8"/>
  <c r="AQ77" i="8"/>
  <c r="AQ83" i="8"/>
  <c r="AQ79" i="8"/>
  <c r="AN88" i="8"/>
  <c r="AN87" i="8"/>
  <c r="AN86" i="8"/>
  <c r="AN85" i="8"/>
  <c r="AN84" i="8"/>
  <c r="AN81" i="8"/>
  <c r="AN80" i="8"/>
  <c r="AN77" i="8"/>
  <c r="AN83" i="8"/>
  <c r="AN79" i="8"/>
  <c r="AH88" i="8"/>
  <c r="AH87" i="8"/>
  <c r="AH86" i="8"/>
  <c r="AH85" i="8"/>
  <c r="AH84" i="8"/>
  <c r="AH81" i="8"/>
  <c r="AH80" i="8"/>
  <c r="AH77" i="8"/>
  <c r="AH83" i="8"/>
  <c r="AH79" i="8"/>
  <c r="AE88" i="8"/>
  <c r="AE87" i="8"/>
  <c r="AE86" i="8"/>
  <c r="AE85" i="8"/>
  <c r="AE84" i="8"/>
  <c r="AE81" i="8"/>
  <c r="AE80" i="8"/>
  <c r="AE77" i="8"/>
  <c r="AE83" i="8"/>
  <c r="AE79" i="8"/>
  <c r="AB88" i="8"/>
  <c r="AB87" i="8"/>
  <c r="AB86" i="8"/>
  <c r="AB85" i="8"/>
  <c r="AB84" i="8"/>
  <c r="AB81" i="8"/>
  <c r="AB80" i="8"/>
  <c r="AB77" i="8"/>
  <c r="AB83" i="8"/>
  <c r="AB79" i="8"/>
  <c r="Y88" i="8"/>
  <c r="Y87" i="8"/>
  <c r="Y86" i="8"/>
  <c r="Y85" i="8"/>
  <c r="Y84" i="8"/>
  <c r="Y81" i="8"/>
  <c r="Y80" i="8"/>
  <c r="Y77" i="8"/>
  <c r="Y83" i="8"/>
  <c r="Y79" i="8"/>
  <c r="V77" i="8"/>
  <c r="S77" i="8"/>
  <c r="V88" i="8"/>
  <c r="V87" i="8"/>
  <c r="V86" i="8"/>
  <c r="V85" i="8"/>
  <c r="V84" i="8"/>
  <c r="V81" i="8"/>
  <c r="V80" i="8"/>
  <c r="V83" i="8"/>
  <c r="V79" i="8"/>
  <c r="P77" i="8"/>
  <c r="M77" i="8"/>
  <c r="J77" i="8"/>
  <c r="G77" i="8"/>
  <c r="S88" i="8"/>
  <c r="S87" i="8"/>
  <c r="S86" i="8"/>
  <c r="S85" i="8"/>
  <c r="S84" i="8"/>
  <c r="S81" i="8"/>
  <c r="S80" i="8"/>
  <c r="S83" i="8"/>
  <c r="S79" i="8"/>
  <c r="P88" i="8"/>
  <c r="P87" i="8"/>
  <c r="P86" i="8"/>
  <c r="P85" i="8"/>
  <c r="P84" i="8"/>
  <c r="P81" i="8"/>
  <c r="P80" i="8"/>
  <c r="P83" i="8"/>
  <c r="P79" i="8"/>
  <c r="M88" i="8"/>
  <c r="M87" i="8"/>
  <c r="M86" i="8"/>
  <c r="M85" i="8"/>
  <c r="M84" i="8"/>
  <c r="M81" i="8"/>
  <c r="M80" i="8"/>
  <c r="M83" i="8"/>
  <c r="M79" i="8"/>
  <c r="J88" i="8"/>
  <c r="J87" i="8"/>
  <c r="J86" i="8"/>
  <c r="J85" i="8"/>
  <c r="J84" i="8"/>
  <c r="J81" i="8"/>
  <c r="J80" i="8"/>
  <c r="J83" i="8"/>
  <c r="J79" i="8"/>
  <c r="G88" i="8"/>
  <c r="G87" i="8"/>
  <c r="G85" i="8"/>
  <c r="G84" i="8"/>
  <c r="G81" i="8"/>
  <c r="G80" i="8"/>
  <c r="G83" i="8"/>
  <c r="G79" i="8"/>
  <c r="G86" i="8"/>
  <c r="O5" i="6"/>
  <c r="Q77" i="7" l="1"/>
  <c r="A46" i="7" l="1"/>
  <c r="A47" i="7"/>
  <c r="S28" i="7"/>
  <c r="S27" i="7"/>
  <c r="R28" i="7"/>
  <c r="R27" i="7"/>
  <c r="O28" i="7"/>
  <c r="O27" i="7"/>
  <c r="K1115" i="49"/>
  <c r="J1115" i="49"/>
  <c r="K973" i="49"/>
  <c r="J973" i="49"/>
  <c r="K971" i="49"/>
  <c r="J971" i="49"/>
  <c r="K969" i="49"/>
  <c r="J969" i="49"/>
  <c r="K968" i="49"/>
  <c r="J968" i="49"/>
  <c r="K967" i="49"/>
  <c r="J967" i="49"/>
  <c r="K965" i="49"/>
  <c r="J965" i="49"/>
  <c r="K964" i="49"/>
  <c r="J964" i="49"/>
  <c r="K963" i="49"/>
  <c r="J963" i="49"/>
  <c r="K961" i="49"/>
  <c r="J961" i="49"/>
  <c r="K959" i="49"/>
  <c r="J959" i="49"/>
  <c r="K916" i="49"/>
  <c r="J916" i="49"/>
  <c r="K914" i="49"/>
  <c r="J914" i="49"/>
  <c r="K912" i="49"/>
  <c r="J912" i="49"/>
  <c r="K911" i="49"/>
  <c r="J911" i="49"/>
  <c r="K910" i="49"/>
  <c r="J910" i="49"/>
  <c r="K908" i="49"/>
  <c r="J908" i="49"/>
  <c r="K907" i="49"/>
  <c r="J907" i="49"/>
  <c r="K906" i="49"/>
  <c r="J906" i="49"/>
  <c r="K904" i="49"/>
  <c r="J904" i="49"/>
  <c r="K902" i="49"/>
  <c r="J902" i="49"/>
  <c r="K862" i="49"/>
  <c r="J862" i="49"/>
  <c r="K860" i="49"/>
  <c r="J860" i="49"/>
  <c r="K858" i="49"/>
  <c r="J858" i="49"/>
  <c r="K857" i="49"/>
  <c r="J857" i="49"/>
  <c r="K856" i="49"/>
  <c r="J856" i="49"/>
  <c r="K854" i="49"/>
  <c r="J854" i="49"/>
  <c r="K853" i="49"/>
  <c r="J853" i="49"/>
  <c r="K852" i="49"/>
  <c r="J852" i="49"/>
  <c r="K850" i="49"/>
  <c r="J850" i="49"/>
  <c r="K848" i="49"/>
  <c r="J848" i="49"/>
  <c r="K808" i="49"/>
  <c r="J808" i="49"/>
  <c r="K806" i="49"/>
  <c r="J806" i="49"/>
  <c r="K804" i="49"/>
  <c r="J804" i="49"/>
  <c r="K803" i="49"/>
  <c r="J803" i="49"/>
  <c r="K802" i="49"/>
  <c r="J802" i="49"/>
  <c r="K796" i="49"/>
  <c r="J796" i="49"/>
  <c r="K794" i="49"/>
  <c r="J794" i="49"/>
  <c r="K754" i="49"/>
  <c r="J754" i="49"/>
  <c r="K752" i="49"/>
  <c r="J752" i="49"/>
  <c r="K714" i="49"/>
  <c r="J714" i="49"/>
  <c r="K700" i="49"/>
  <c r="J700" i="49"/>
  <c r="K698" i="49"/>
  <c r="J698" i="49"/>
  <c r="K696" i="49"/>
  <c r="J696" i="49"/>
  <c r="K695" i="49"/>
  <c r="J695" i="49"/>
  <c r="K694" i="49"/>
  <c r="J694" i="49"/>
  <c r="K692" i="49"/>
  <c r="J692" i="49"/>
  <c r="K691" i="49"/>
  <c r="J691" i="49"/>
  <c r="K690" i="49"/>
  <c r="J690" i="49"/>
  <c r="K688" i="49"/>
  <c r="J688" i="49"/>
  <c r="K686" i="49"/>
  <c r="J686" i="49"/>
  <c r="K682" i="49"/>
  <c r="K710" i="49" s="1"/>
  <c r="J682" i="49"/>
  <c r="J710" i="49" s="1"/>
  <c r="K675" i="49"/>
  <c r="J675" i="49"/>
  <c r="K601" i="49"/>
  <c r="J601" i="49"/>
  <c r="K600" i="49"/>
  <c r="J600" i="49"/>
  <c r="K599" i="49"/>
  <c r="J599" i="49"/>
  <c r="K518" i="49"/>
  <c r="J518" i="49"/>
  <c r="K516" i="49"/>
  <c r="J516" i="49"/>
  <c r="K514" i="49"/>
  <c r="J514" i="49"/>
  <c r="K513" i="49"/>
  <c r="J513" i="49"/>
  <c r="K512" i="49"/>
  <c r="J512" i="49"/>
  <c r="K510" i="49"/>
  <c r="J510" i="49"/>
  <c r="K509" i="49"/>
  <c r="J509" i="49"/>
  <c r="K508" i="49"/>
  <c r="J508" i="49"/>
  <c r="K492" i="49"/>
  <c r="J492" i="49"/>
  <c r="K491" i="49"/>
  <c r="J491" i="49"/>
  <c r="K490" i="49"/>
  <c r="J490" i="49"/>
  <c r="K489" i="49"/>
  <c r="J489" i="49"/>
  <c r="K488" i="49"/>
  <c r="J488" i="49"/>
  <c r="K487" i="49"/>
  <c r="J487" i="49"/>
  <c r="K486" i="49"/>
  <c r="J486" i="49"/>
  <c r="K485" i="49"/>
  <c r="J485" i="49"/>
  <c r="K484" i="49"/>
  <c r="J484" i="49"/>
  <c r="K483" i="49"/>
  <c r="J483" i="49"/>
  <c r="K482" i="49"/>
  <c r="J482" i="49"/>
  <c r="K481" i="49"/>
  <c r="J481" i="49"/>
  <c r="K463" i="49"/>
  <c r="J463" i="49"/>
  <c r="K462" i="49"/>
  <c r="J462" i="49"/>
  <c r="K461" i="49"/>
  <c r="J461" i="49"/>
  <c r="K459" i="49"/>
  <c r="J459" i="49"/>
  <c r="K458" i="49"/>
  <c r="J458" i="49"/>
  <c r="K457" i="49"/>
  <c r="J457" i="49"/>
  <c r="K455" i="49"/>
  <c r="J455" i="49"/>
  <c r="K453" i="49"/>
  <c r="J453" i="49"/>
  <c r="K442" i="49"/>
  <c r="J442" i="49"/>
  <c r="K416" i="49"/>
  <c r="J416" i="49"/>
  <c r="K414" i="49"/>
  <c r="J414" i="49"/>
  <c r="K412" i="49"/>
  <c r="J412" i="49"/>
  <c r="K411" i="49"/>
  <c r="J411" i="49"/>
  <c r="K410" i="49"/>
  <c r="J410" i="49"/>
  <c r="K408" i="49"/>
  <c r="J408" i="49"/>
  <c r="K407" i="49"/>
  <c r="J407" i="49"/>
  <c r="K406" i="49"/>
  <c r="J406" i="49"/>
  <c r="K404" i="49"/>
  <c r="J404" i="49"/>
  <c r="K402" i="49"/>
  <c r="J402" i="49"/>
  <c r="K391" i="49"/>
  <c r="J391" i="49"/>
  <c r="K361" i="49"/>
  <c r="J361" i="49"/>
  <c r="K360" i="49"/>
  <c r="J360" i="49"/>
  <c r="K359" i="49"/>
  <c r="J359" i="49"/>
  <c r="K357" i="49"/>
  <c r="J357" i="49"/>
  <c r="K356" i="49"/>
  <c r="J356" i="49"/>
  <c r="K355" i="49"/>
  <c r="J355" i="49"/>
  <c r="K353" i="49"/>
  <c r="J353" i="49"/>
  <c r="K351" i="49"/>
  <c r="J351" i="49"/>
  <c r="K340" i="49"/>
  <c r="J340" i="49"/>
  <c r="K314" i="49"/>
  <c r="J314" i="49"/>
  <c r="K312" i="49"/>
  <c r="J312" i="49"/>
  <c r="K310" i="49"/>
  <c r="J310" i="49"/>
  <c r="K309" i="49"/>
  <c r="J309" i="49"/>
  <c r="K308" i="49"/>
  <c r="J308" i="49"/>
  <c r="K306" i="49"/>
  <c r="J306" i="49"/>
  <c r="K305" i="49"/>
  <c r="J305" i="49"/>
  <c r="K304" i="49"/>
  <c r="J304" i="49"/>
  <c r="K263" i="49"/>
  <c r="J263" i="49"/>
  <c r="K261" i="49"/>
  <c r="J261" i="49"/>
  <c r="K259" i="49"/>
  <c r="J259" i="49"/>
  <c r="K258" i="49"/>
  <c r="J258" i="49"/>
  <c r="K257" i="49"/>
  <c r="J257" i="49"/>
  <c r="K255" i="49"/>
  <c r="J255" i="49"/>
  <c r="K254" i="49"/>
  <c r="J254" i="49"/>
  <c r="K253" i="49"/>
  <c r="J253" i="49"/>
  <c r="K238" i="49"/>
  <c r="J238" i="49"/>
  <c r="K212" i="49"/>
  <c r="J212" i="49"/>
  <c r="K210" i="49"/>
  <c r="J210" i="49"/>
  <c r="K208" i="49"/>
  <c r="J208" i="49"/>
  <c r="K207" i="49"/>
  <c r="J207" i="49"/>
  <c r="K206" i="49"/>
  <c r="J206" i="49"/>
  <c r="K204" i="49"/>
  <c r="J204" i="49"/>
  <c r="K203" i="49"/>
  <c r="J203" i="49"/>
  <c r="K202" i="49"/>
  <c r="J202" i="49"/>
  <c r="K200" i="49"/>
  <c r="J200" i="49"/>
  <c r="K198" i="49"/>
  <c r="J198" i="49"/>
  <c r="K187" i="49"/>
  <c r="J187" i="49"/>
  <c r="K161" i="49"/>
  <c r="J161" i="49"/>
  <c r="K159" i="49"/>
  <c r="J159" i="49"/>
  <c r="K157" i="49"/>
  <c r="J157" i="49"/>
  <c r="K156" i="49"/>
  <c r="J156" i="49"/>
  <c r="K155" i="49"/>
  <c r="J155" i="49"/>
  <c r="K153" i="49"/>
  <c r="J153" i="49"/>
  <c r="K152" i="49"/>
  <c r="J152" i="49"/>
  <c r="K151" i="49"/>
  <c r="J151" i="49"/>
  <c r="K149" i="49"/>
  <c r="J149" i="49"/>
  <c r="K147" i="49"/>
  <c r="J147" i="49"/>
  <c r="K135" i="49"/>
  <c r="J135" i="49"/>
  <c r="K134" i="49"/>
  <c r="J134" i="49"/>
  <c r="K133" i="49"/>
  <c r="J133" i="49"/>
  <c r="K132" i="49"/>
  <c r="J132" i="49"/>
  <c r="K131" i="49"/>
  <c r="J131" i="49"/>
  <c r="K130" i="49"/>
  <c r="J130" i="49"/>
  <c r="K125" i="49"/>
  <c r="J125" i="49"/>
  <c r="K124" i="49"/>
  <c r="J124" i="49"/>
  <c r="K121" i="49"/>
  <c r="J121" i="49"/>
  <c r="K119" i="49"/>
  <c r="J119" i="49"/>
  <c r="K104" i="49"/>
  <c r="J104" i="49"/>
  <c r="K102" i="49"/>
  <c r="J102" i="49"/>
  <c r="K100" i="49"/>
  <c r="J100" i="49"/>
  <c r="K99" i="49"/>
  <c r="J99" i="49"/>
  <c r="K98" i="49"/>
  <c r="J98" i="49"/>
  <c r="K96" i="49"/>
  <c r="J96" i="49"/>
  <c r="K95" i="49"/>
  <c r="J95" i="49"/>
  <c r="K94" i="49"/>
  <c r="J94" i="49"/>
  <c r="K92" i="49"/>
  <c r="J92" i="49"/>
  <c r="K90" i="49"/>
  <c r="J90" i="49"/>
  <c r="K86" i="49"/>
  <c r="J86" i="49"/>
  <c r="K79" i="49"/>
  <c r="J79" i="49"/>
  <c r="AX16" i="46"/>
  <c r="J517" i="49" l="1"/>
  <c r="K861" i="49"/>
  <c r="K753" i="49"/>
  <c r="K160" i="49"/>
  <c r="J807" i="49"/>
  <c r="J687" i="49"/>
  <c r="K120" i="49"/>
  <c r="K687" i="49"/>
  <c r="K960" i="49"/>
  <c r="K199" i="49"/>
  <c r="K454" i="49"/>
  <c r="J352" i="49"/>
  <c r="J91" i="49"/>
  <c r="K313" i="49"/>
  <c r="J861" i="49"/>
  <c r="K972" i="49"/>
  <c r="J313" i="49"/>
  <c r="K699" i="49"/>
  <c r="J199" i="49"/>
  <c r="J454" i="49"/>
  <c r="K849" i="49"/>
  <c r="J103" i="49"/>
  <c r="K211" i="49"/>
  <c r="J403" i="49"/>
  <c r="K807" i="49"/>
  <c r="K103" i="49"/>
  <c r="K403" i="49"/>
  <c r="J699" i="49"/>
  <c r="J114" i="49"/>
  <c r="J120" i="49"/>
  <c r="J160" i="49"/>
  <c r="K415" i="49"/>
  <c r="J849" i="49"/>
  <c r="J915" i="49"/>
  <c r="K148" i="49"/>
  <c r="J795" i="49"/>
  <c r="K795" i="49"/>
  <c r="J211" i="49"/>
  <c r="J415" i="49"/>
  <c r="J972" i="49"/>
  <c r="K91" i="49"/>
  <c r="J148" i="49"/>
  <c r="J262" i="49"/>
  <c r="J960" i="49"/>
  <c r="K517" i="49"/>
  <c r="K915" i="49"/>
  <c r="K114" i="49"/>
  <c r="K352" i="49"/>
  <c r="J903" i="49"/>
  <c r="K262" i="49"/>
  <c r="J753" i="49"/>
  <c r="K903" i="49"/>
  <c r="AM91" i="46" l="1"/>
  <c r="AM462" i="46" s="1"/>
  <c r="AL91" i="46"/>
  <c r="AL462" i="46" s="1"/>
  <c r="AL858" i="46" s="1"/>
  <c r="AL895" i="46" s="1"/>
  <c r="AL16" i="46"/>
  <c r="AL90" i="46" s="1"/>
  <c r="AL15" i="46"/>
  <c r="AM501" i="46" l="1"/>
  <c r="AM858" i="46"/>
  <c r="AL501" i="46"/>
  <c r="AL461" i="46"/>
  <c r="AL857" i="46" l="1"/>
  <c r="AM895" i="46"/>
  <c r="AL894" i="46" s="1"/>
  <c r="AL500" i="46"/>
  <c r="AT14" i="8" l="1" a="1"/>
  <c r="AT14" i="8" s="1"/>
  <c r="AT13" i="8" s="1"/>
  <c r="AS14" i="8" a="1"/>
  <c r="AS14" i="8" s="1"/>
  <c r="AS13" i="8" s="1"/>
  <c r="AZ14" i="8" a="1"/>
  <c r="AZ14" i="8" s="1"/>
  <c r="AZ13" i="8" s="1"/>
  <c r="AY14" i="8" a="1"/>
  <c r="AY14" i="8" s="1"/>
  <c r="AY13" i="8" s="1"/>
  <c r="AW14" i="8" a="1"/>
  <c r="AW14" i="8" s="1"/>
  <c r="AW13" i="8" s="1"/>
  <c r="AV14" i="8" a="1"/>
  <c r="AV14" i="8" s="1"/>
  <c r="AV13" i="8" s="1"/>
  <c r="AN14" i="8" a="1"/>
  <c r="AN14" i="8" s="1"/>
  <c r="AN13" i="8" s="1"/>
  <c r="AM14" i="8" a="1"/>
  <c r="AM14" i="8" s="1"/>
  <c r="AM13" i="8" s="1"/>
  <c r="A41" i="7"/>
  <c r="A40" i="7"/>
  <c r="AQ14" i="8" a="1"/>
  <c r="AQ14" i="8" s="1"/>
  <c r="AQ13" i="8" s="1"/>
  <c r="AP14" i="8" a="1"/>
  <c r="AP14" i="8" s="1"/>
  <c r="AP13" i="8" s="1"/>
  <c r="A44" i="7"/>
  <c r="A43" i="7"/>
  <c r="BD84" i="46" l="1"/>
  <c r="BD457" i="46" s="1"/>
  <c r="BD496" i="46" s="1"/>
  <c r="BA84" i="46"/>
  <c r="BA457" i="46" s="1"/>
  <c r="BA496" i="46" s="1"/>
  <c r="AX84" i="46"/>
  <c r="AX457" i="46" s="1"/>
  <c r="AX496" i="46" s="1"/>
  <c r="CB83" i="46"/>
  <c r="CB455" i="46" s="1"/>
  <c r="BJ83" i="46"/>
  <c r="BJ455" i="46" s="1"/>
  <c r="BG83" i="46"/>
  <c r="BG455" i="46" s="1"/>
  <c r="BD83" i="46"/>
  <c r="BD455" i="46" s="1"/>
  <c r="BA83" i="46"/>
  <c r="BA455" i="46" s="1"/>
  <c r="AX83" i="46"/>
  <c r="AX455" i="46" s="1"/>
  <c r="BD847" i="46" l="1"/>
  <c r="BD884" i="46" s="1"/>
  <c r="BD494" i="46"/>
  <c r="BD851" i="46"/>
  <c r="BD888" i="46" s="1"/>
  <c r="BD490" i="46"/>
  <c r="BJ847" i="46"/>
  <c r="BJ884" i="46" s="1"/>
  <c r="BJ851" i="46"/>
  <c r="BJ888" i="46" s="1"/>
  <c r="BJ494" i="46"/>
  <c r="BJ490" i="46"/>
  <c r="AX494" i="46"/>
  <c r="AX851" i="46"/>
  <c r="AX888" i="46" s="1"/>
  <c r="AX490" i="46"/>
  <c r="AX847" i="46"/>
  <c r="AX884" i="46" s="1"/>
  <c r="CB851" i="46"/>
  <c r="CB888" i="46" s="1"/>
  <c r="CB490" i="46"/>
  <c r="CB494" i="46"/>
  <c r="CB847" i="46"/>
  <c r="CB884" i="46" s="1"/>
  <c r="BA494" i="46"/>
  <c r="BA490" i="46"/>
  <c r="BA851" i="46"/>
  <c r="BA888" i="46" s="1"/>
  <c r="BA847" i="46"/>
  <c r="BA884" i="46" s="1"/>
  <c r="BG847" i="46"/>
  <c r="BG884" i="46" s="1"/>
  <c r="BG494" i="46"/>
  <c r="BG851" i="46"/>
  <c r="BG888" i="46" s="1"/>
  <c r="BG490" i="46"/>
  <c r="BD13" i="46" l="1"/>
  <c r="BA13" i="46"/>
  <c r="AX13" i="46"/>
  <c r="BB91" i="46" l="1"/>
  <c r="BB462" i="46" s="1"/>
  <c r="BA91" i="46"/>
  <c r="BA462" i="46" s="1"/>
  <c r="BA16" i="46"/>
  <c r="BA15" i="46"/>
  <c r="BE91" i="46"/>
  <c r="BE462" i="46" s="1"/>
  <c r="BD91" i="46"/>
  <c r="BD462" i="46" s="1"/>
  <c r="AY91" i="46"/>
  <c r="AY462" i="46" s="1"/>
  <c r="AX91" i="46"/>
  <c r="AX462" i="46" s="1"/>
  <c r="AX858" i="46" s="1"/>
  <c r="AX895" i="46" s="1"/>
  <c r="BD16" i="46"/>
  <c r="AX90" i="46"/>
  <c r="BD15" i="46"/>
  <c r="AX15" i="46"/>
  <c r="BE501" i="46" l="1"/>
  <c r="S41" i="7" s="1"/>
  <c r="BE858" i="46"/>
  <c r="BE895" i="46" s="1"/>
  <c r="BA501" i="46"/>
  <c r="BA571" i="46" s="1"/>
  <c r="BA858" i="46"/>
  <c r="BA895" i="46" s="1"/>
  <c r="BB501" i="46"/>
  <c r="BB571" i="46" s="1"/>
  <c r="BA570" i="46" s="1"/>
  <c r="BB858" i="46"/>
  <c r="BB895" i="46" s="1"/>
  <c r="BD501" i="46"/>
  <c r="BD571" i="46" s="1"/>
  <c r="BD858" i="46"/>
  <c r="BD895" i="46" s="1"/>
  <c r="BD894" i="46" s="1"/>
  <c r="AY501" i="46"/>
  <c r="AY571" i="46" s="1"/>
  <c r="AY858" i="46"/>
  <c r="BA90" i="46"/>
  <c r="BD90" i="46"/>
  <c r="BD461" i="46"/>
  <c r="BA461" i="46"/>
  <c r="AX501" i="46"/>
  <c r="AX461" i="46"/>
  <c r="BE571" i="46" l="1"/>
  <c r="AX857" i="46"/>
  <c r="AY895" i="46"/>
  <c r="AX894" i="46" s="1"/>
  <c r="BA894" i="46"/>
  <c r="BD857" i="46"/>
  <c r="R40" i="7"/>
  <c r="R41" i="7"/>
  <c r="BD500" i="46"/>
  <c r="Q41" i="7" s="1"/>
  <c r="S40" i="7"/>
  <c r="BA500" i="46"/>
  <c r="Q40" i="7" s="1"/>
  <c r="BA857" i="46"/>
  <c r="BD570" i="46"/>
  <c r="AX500" i="46"/>
  <c r="AX571" i="46"/>
  <c r="AX570" i="46" s="1"/>
  <c r="L392" i="46" l="1"/>
  <c r="S46" i="7" l="1"/>
  <c r="S43" i="7"/>
  <c r="R46" i="7"/>
  <c r="R43" i="7"/>
  <c r="Q43" i="7"/>
  <c r="Q46" i="7" l="1"/>
  <c r="J13" i="46" l="1"/>
  <c r="L342" i="46"/>
  <c r="E328" i="46" l="1"/>
  <c r="H327" i="46"/>
  <c r="CK327" i="46" l="1"/>
  <c r="CL327" i="46" s="1"/>
  <c r="CH327" i="46"/>
  <c r="CI327" i="46" s="1"/>
  <c r="H328" i="46"/>
  <c r="H326" i="46"/>
  <c r="AO326" i="46" l="1"/>
  <c r="AP326" i="46" s="1"/>
  <c r="BV328" i="46"/>
  <c r="BW328" i="46" s="1"/>
  <c r="BP328" i="46"/>
  <c r="BQ328" i="46" s="1"/>
  <c r="BS328" i="46"/>
  <c r="BT328" i="46" s="1"/>
  <c r="BY328" i="46"/>
  <c r="BZ328" i="46" s="1"/>
  <c r="BJ328" i="46"/>
  <c r="BK328" i="46" s="1"/>
  <c r="BG328" i="46"/>
  <c r="BA326" i="46"/>
  <c r="BB326" i="46" s="1"/>
  <c r="AX326" i="46"/>
  <c r="AY326" i="46" s="1"/>
  <c r="BD326" i="46"/>
  <c r="BE326" i="46" s="1"/>
  <c r="AU326" i="46"/>
  <c r="AV326" i="46" s="1"/>
  <c r="AL326" i="46"/>
  <c r="AM326" i="46" s="1"/>
  <c r="AR326" i="46"/>
  <c r="AS326" i="46" s="1"/>
  <c r="BH328" i="46" l="1"/>
  <c r="H325" i="46"/>
  <c r="W325" i="46" l="1"/>
  <c r="X325" i="46" s="1"/>
  <c r="Q325" i="46"/>
  <c r="AI325" i="46"/>
  <c r="AJ325" i="46" s="1"/>
  <c r="AF325" i="46"/>
  <c r="AG325" i="46" s="1"/>
  <c r="Z325" i="46"/>
  <c r="AA325" i="46" s="1"/>
  <c r="T325" i="46"/>
  <c r="U325" i="46" s="1"/>
  <c r="N325" i="46"/>
  <c r="O325" i="46" s="1"/>
  <c r="AC325" i="46"/>
  <c r="AD325" i="46" s="1"/>
  <c r="R325" i="46" l="1"/>
  <c r="E44" i="53" s="1"/>
  <c r="R85" i="7" l="1"/>
  <c r="R81" i="7"/>
  <c r="S83" i="7"/>
  <c r="S79" i="7"/>
  <c r="R80" i="7"/>
  <c r="S81" i="7"/>
  <c r="S80" i="7"/>
  <c r="Q80" i="7"/>
  <c r="Q84" i="7" l="1"/>
  <c r="Q85" i="7"/>
  <c r="S85" i="7"/>
  <c r="S84" i="7"/>
  <c r="Q81" i="7"/>
  <c r="R84" i="7"/>
  <c r="R83" i="7"/>
  <c r="R79" i="7"/>
  <c r="Q79" i="7"/>
  <c r="BM14" i="8" a="1"/>
  <c r="BM14" i="8" s="1"/>
  <c r="BM13" i="8" s="1"/>
  <c r="BL14" i="8" a="1"/>
  <c r="BL14" i="8" s="1"/>
  <c r="BL13" i="8" s="1"/>
  <c r="BK14" i="8" a="1"/>
  <c r="BK14" i="8" s="1"/>
  <c r="BK13" i="8" s="1"/>
  <c r="Q83" i="7" l="1"/>
  <c r="BP14" i="8" l="1" a="1"/>
  <c r="BP14" i="8" s="1"/>
  <c r="BP13" i="8" s="1"/>
  <c r="BO14" i="8" a="1"/>
  <c r="BO14" i="8" s="1"/>
  <c r="BO13" i="8" s="1"/>
  <c r="BN14" i="8" a="1"/>
  <c r="BN14" i="8" s="1"/>
  <c r="BN13" i="8" s="1"/>
  <c r="DW14" i="8" a="1"/>
  <c r="DW14" i="8" s="1"/>
  <c r="DW13" i="8" s="1"/>
  <c r="DV14" i="8" a="1"/>
  <c r="DV14" i="8" s="1"/>
  <c r="DV13" i="8" s="1"/>
  <c r="A64" i="7"/>
  <c r="A63" i="7"/>
  <c r="A84" i="7"/>
  <c r="A85" i="7" l="1"/>
  <c r="A83" i="7"/>
  <c r="K341" i="46"/>
  <c r="L341" i="46" s="1"/>
  <c r="H318" i="46"/>
  <c r="AO318" i="46" l="1"/>
  <c r="AP318" i="46" s="1"/>
  <c r="W318" i="46"/>
  <c r="X318" i="46" s="1"/>
  <c r="CK318" i="46"/>
  <c r="CL318" i="46" s="1"/>
  <c r="CH318" i="46"/>
  <c r="CI318" i="46" s="1"/>
  <c r="BD318" i="46"/>
  <c r="BE318" i="46" s="1"/>
  <c r="BA318" i="46"/>
  <c r="BB318" i="46" s="1"/>
  <c r="AX318" i="46"/>
  <c r="AY318" i="46" s="1"/>
  <c r="AC318" i="46"/>
  <c r="AD318" i="46" s="1"/>
  <c r="AI318" i="46"/>
  <c r="AJ318" i="46" s="1"/>
  <c r="Z318" i="46"/>
  <c r="AA318" i="46" s="1"/>
  <c r="AF318" i="46"/>
  <c r="AG318" i="46" s="1"/>
  <c r="AU318" i="46"/>
  <c r="AV318" i="46" s="1"/>
  <c r="Q318" i="46"/>
  <c r="AR318" i="46"/>
  <c r="AS318" i="46" s="1"/>
  <c r="N318" i="46"/>
  <c r="O318" i="46" s="1"/>
  <c r="AL318" i="46"/>
  <c r="AM318" i="46" s="1"/>
  <c r="T318" i="46"/>
  <c r="U318" i="46" s="1"/>
  <c r="R318" i="46" l="1"/>
  <c r="R37" i="7" l="1"/>
  <c r="S37" i="7" l="1"/>
  <c r="Q37" i="7" l="1"/>
  <c r="DP14" i="8" l="1" a="1"/>
  <c r="DP14" i="8" s="1"/>
  <c r="DP13" i="8" s="1"/>
  <c r="DO14" i="8" a="1"/>
  <c r="DO14" i="8" s="1"/>
  <c r="DO13" i="8" s="1"/>
  <c r="DN14" i="8" a="1"/>
  <c r="DN14" i="8" s="1"/>
  <c r="DN13" i="8" s="1"/>
  <c r="DM14" i="8" a="1"/>
  <c r="DM14" i="8" s="1"/>
  <c r="DM13" i="8" s="1"/>
  <c r="DL14" i="8" a="1"/>
  <c r="DL14" i="8" s="1"/>
  <c r="DL13" i="8" s="1"/>
  <c r="DK14" i="8" a="1"/>
  <c r="DK14" i="8" s="1"/>
  <c r="DK13" i="8" s="1"/>
  <c r="AC5" i="6"/>
  <c r="H70" i="46" l="1"/>
  <c r="A57" i="7"/>
  <c r="A56" i="7"/>
  <c r="A55" i="7"/>
  <c r="A66" i="7"/>
  <c r="AO70" i="46" l="1"/>
  <c r="AP70" i="46" s="1"/>
  <c r="W70" i="46"/>
  <c r="X70" i="46" s="1"/>
  <c r="AX70" i="46"/>
  <c r="AY70" i="46" s="1"/>
  <c r="AF70" i="46"/>
  <c r="AG70" i="46" s="1"/>
  <c r="AC70" i="46"/>
  <c r="AD70" i="46" s="1"/>
  <c r="N70" i="46"/>
  <c r="O70" i="46" s="1"/>
  <c r="BD70" i="46"/>
  <c r="BE70" i="46" s="1"/>
  <c r="AU70" i="46"/>
  <c r="AV70" i="46" s="1"/>
  <c r="AI70" i="46"/>
  <c r="AJ70" i="46" s="1"/>
  <c r="BA70" i="46"/>
  <c r="BB70" i="46" s="1"/>
  <c r="AR70" i="46"/>
  <c r="AS70" i="46" s="1"/>
  <c r="AL70" i="46"/>
  <c r="AM70" i="46" s="1"/>
  <c r="Z70" i="46"/>
  <c r="AA70" i="46" s="1"/>
  <c r="T70" i="46"/>
  <c r="U70" i="46" s="1"/>
  <c r="Q70" i="46"/>
  <c r="R70" i="46" s="1"/>
  <c r="E16" i="53"/>
  <c r="H15" i="53" l="1"/>
  <c r="K259" i="46" l="1"/>
  <c r="L259" i="46" s="1"/>
  <c r="BJ15" i="46" l="1"/>
  <c r="BG15" i="46"/>
  <c r="S56" i="7" l="1"/>
  <c r="S125" i="7" l="1"/>
  <c r="R56" i="7"/>
  <c r="R125" i="7"/>
  <c r="S64" i="7" l="1"/>
  <c r="S60" i="7"/>
  <c r="S47" i="7"/>
  <c r="S44" i="7"/>
  <c r="R44" i="7"/>
  <c r="R60" i="7"/>
  <c r="Q56" i="7"/>
  <c r="R47" i="7"/>
  <c r="S61" i="7"/>
  <c r="S55" i="7"/>
  <c r="Q125" i="7" l="1"/>
  <c r="R57" i="7"/>
  <c r="Q44" i="7"/>
  <c r="R64" i="7"/>
  <c r="Q60" i="7"/>
  <c r="Q64" i="7"/>
  <c r="S57" i="7"/>
  <c r="R59" i="7"/>
  <c r="R55" i="7"/>
  <c r="Q55" i="7"/>
  <c r="R61" i="7" l="1"/>
  <c r="S63" i="7"/>
  <c r="Q57" i="7"/>
  <c r="R63" i="7"/>
  <c r="Q59" i="7" l="1"/>
  <c r="S59" i="7"/>
  <c r="Q61" i="7"/>
  <c r="Q47" i="7"/>
  <c r="Q63" i="7"/>
  <c r="H292" i="46" l="1"/>
  <c r="AO292" i="46" l="1"/>
  <c r="AP292" i="46" s="1"/>
  <c r="W292" i="46"/>
  <c r="X292" i="46" s="1"/>
  <c r="CK292" i="46"/>
  <c r="CL292" i="46" s="1"/>
  <c r="CH292" i="46"/>
  <c r="CI292" i="46" s="1"/>
  <c r="BP292" i="46"/>
  <c r="BQ292" i="46" s="1"/>
  <c r="BY292" i="46"/>
  <c r="BZ292" i="46" s="1"/>
  <c r="BJ292" i="46"/>
  <c r="BK292" i="46" s="1"/>
  <c r="BG292" i="46"/>
  <c r="BV292" i="46"/>
  <c r="BW292" i="46" s="1"/>
  <c r="BD292" i="46"/>
  <c r="BE292" i="46" s="1"/>
  <c r="AX292" i="46"/>
  <c r="AY292" i="46" s="1"/>
  <c r="AU292" i="46"/>
  <c r="AV292" i="46" s="1"/>
  <c r="AL292" i="46"/>
  <c r="AM292" i="46" s="1"/>
  <c r="AI292" i="46"/>
  <c r="AJ292" i="46" s="1"/>
  <c r="AR292" i="46"/>
  <c r="AS292" i="46" s="1"/>
  <c r="AF292" i="46"/>
  <c r="AG292" i="46" s="1"/>
  <c r="BS292" i="46"/>
  <c r="BT292" i="46" s="1"/>
  <c r="AC292" i="46"/>
  <c r="AD292" i="46" s="1"/>
  <c r="Z292" i="46"/>
  <c r="AA292" i="46" s="1"/>
  <c r="BA292" i="46"/>
  <c r="BB292" i="46" s="1"/>
  <c r="T292" i="46"/>
  <c r="U292" i="46" s="1"/>
  <c r="N292" i="46"/>
  <c r="O292" i="46" s="1"/>
  <c r="Q292" i="46"/>
  <c r="BH292" i="46" l="1"/>
  <c r="R292" i="46"/>
  <c r="E642" i="46" l="1"/>
  <c r="H642" i="46" s="1"/>
  <c r="E646" i="46"/>
  <c r="H646" i="46" s="1"/>
  <c r="Q642" i="46" l="1"/>
  <c r="R642" i="46" s="1"/>
  <c r="T642" i="46"/>
  <c r="U642" i="46" s="1"/>
  <c r="BA642" i="46"/>
  <c r="BB642" i="46" s="1"/>
  <c r="AL642" i="46"/>
  <c r="AM642" i="46" s="1"/>
  <c r="BV642" i="46"/>
  <c r="BW642" i="46" s="1"/>
  <c r="AF642" i="46"/>
  <c r="AG642" i="46" s="1"/>
  <c r="BP642" i="46"/>
  <c r="BQ642" i="46" s="1"/>
  <c r="N642" i="46"/>
  <c r="O642" i="46" s="1"/>
  <c r="AC642" i="46"/>
  <c r="AD642" i="46" s="1"/>
  <c r="AR642" i="46"/>
  <c r="AS642" i="46" s="1"/>
  <c r="BY642" i="46"/>
  <c r="BZ642" i="46" s="1"/>
  <c r="BD642" i="46"/>
  <c r="BE642" i="46" s="1"/>
  <c r="AU642" i="46"/>
  <c r="AV642" i="46" s="1"/>
  <c r="BG642" i="46"/>
  <c r="BH642" i="46" s="1"/>
  <c r="BJ642" i="46"/>
  <c r="BK642" i="46" s="1"/>
  <c r="BS642" i="46"/>
  <c r="BT642" i="46" s="1"/>
  <c r="Z642" i="46"/>
  <c r="AA642" i="46" s="1"/>
  <c r="AX642" i="46"/>
  <c r="AY642" i="46" s="1"/>
  <c r="AO642" i="46"/>
  <c r="AP642" i="46" s="1"/>
  <c r="W642" i="46"/>
  <c r="X642" i="46" s="1"/>
  <c r="AI642" i="46"/>
  <c r="AJ642" i="46" s="1"/>
  <c r="BD646" i="46"/>
  <c r="BE646" i="46" s="1"/>
  <c r="AL646" i="46"/>
  <c r="AM646" i="46" s="1"/>
  <c r="AF646" i="46"/>
  <c r="AG646" i="46" s="1"/>
  <c r="AX646" i="46"/>
  <c r="AY646" i="46" s="1"/>
  <c r="T646" i="46"/>
  <c r="U646" i="46" s="1"/>
  <c r="AU646" i="46"/>
  <c r="AV646" i="46" s="1"/>
  <c r="BS646" i="46"/>
  <c r="BT646" i="46" s="1"/>
  <c r="BJ646" i="46"/>
  <c r="BK646" i="46" s="1"/>
  <c r="BA646" i="46"/>
  <c r="BB646" i="46" s="1"/>
  <c r="AI646" i="46"/>
  <c r="AJ646" i="46" s="1"/>
  <c r="Z646" i="46"/>
  <c r="AA646" i="46" s="1"/>
  <c r="Q646" i="46"/>
  <c r="R646" i="46" s="1"/>
  <c r="BY646" i="46"/>
  <c r="BZ646" i="46" s="1"/>
  <c r="BG646" i="46"/>
  <c r="BH646" i="46" s="1"/>
  <c r="N646" i="46"/>
  <c r="O646" i="46" s="1"/>
  <c r="AO646" i="46"/>
  <c r="AP646" i="46" s="1"/>
  <c r="BP646" i="46"/>
  <c r="BQ646" i="46" s="1"/>
  <c r="W646" i="46"/>
  <c r="X646" i="46" s="1"/>
  <c r="BV646" i="46"/>
  <c r="BW646" i="46" s="1"/>
  <c r="AC646" i="46"/>
  <c r="AD646" i="46" s="1"/>
  <c r="AR646" i="46"/>
  <c r="AS646" i="46" s="1"/>
  <c r="H399" i="46"/>
  <c r="CH399" i="46" l="1"/>
  <c r="CI399" i="46" s="1"/>
  <c r="K441" i="46" l="1"/>
  <c r="H441" i="46"/>
  <c r="K440" i="46"/>
  <c r="H440" i="46"/>
  <c r="M1115" i="49"/>
  <c r="L1115" i="49"/>
  <c r="M973" i="49"/>
  <c r="L973" i="49"/>
  <c r="M971" i="49"/>
  <c r="L971" i="49"/>
  <c r="M969" i="49"/>
  <c r="L969" i="49"/>
  <c r="M968" i="49"/>
  <c r="L968" i="49"/>
  <c r="M967" i="49"/>
  <c r="L967" i="49"/>
  <c r="M965" i="49"/>
  <c r="L965" i="49"/>
  <c r="M964" i="49"/>
  <c r="L964" i="49"/>
  <c r="M963" i="49"/>
  <c r="L963" i="49"/>
  <c r="M961" i="49"/>
  <c r="L961" i="49"/>
  <c r="M959" i="49"/>
  <c r="L959" i="49"/>
  <c r="M916" i="49"/>
  <c r="L916" i="49"/>
  <c r="M914" i="49"/>
  <c r="L914" i="49"/>
  <c r="M912" i="49"/>
  <c r="L912" i="49"/>
  <c r="M911" i="49"/>
  <c r="L911" i="49"/>
  <c r="M910" i="49"/>
  <c r="L910" i="49"/>
  <c r="M908" i="49"/>
  <c r="L908" i="49"/>
  <c r="M907" i="49"/>
  <c r="L907" i="49"/>
  <c r="M906" i="49"/>
  <c r="L906" i="49"/>
  <c r="M904" i="49"/>
  <c r="L904" i="49"/>
  <c r="M902" i="49"/>
  <c r="L902" i="49"/>
  <c r="M862" i="49"/>
  <c r="L862" i="49"/>
  <c r="M860" i="49"/>
  <c r="L860" i="49"/>
  <c r="M858" i="49"/>
  <c r="L858" i="49"/>
  <c r="M857" i="49"/>
  <c r="L857" i="49"/>
  <c r="M856" i="49"/>
  <c r="L856" i="49"/>
  <c r="M854" i="49"/>
  <c r="L854" i="49"/>
  <c r="M853" i="49"/>
  <c r="L853" i="49"/>
  <c r="M852" i="49"/>
  <c r="L852" i="49"/>
  <c r="M850" i="49"/>
  <c r="L850" i="49"/>
  <c r="M848" i="49"/>
  <c r="L848" i="49"/>
  <c r="M808" i="49"/>
  <c r="L808" i="49"/>
  <c r="M806" i="49"/>
  <c r="L806" i="49"/>
  <c r="M804" i="49"/>
  <c r="L804" i="49"/>
  <c r="M803" i="49"/>
  <c r="L803" i="49"/>
  <c r="M802" i="49"/>
  <c r="L802" i="49"/>
  <c r="M796" i="49"/>
  <c r="L796" i="49"/>
  <c r="M794" i="49"/>
  <c r="L794" i="49"/>
  <c r="M754" i="49"/>
  <c r="L754" i="49"/>
  <c r="M752" i="49"/>
  <c r="L752" i="49"/>
  <c r="M714" i="49"/>
  <c r="L714" i="49"/>
  <c r="M700" i="49"/>
  <c r="L700" i="49"/>
  <c r="M698" i="49"/>
  <c r="L698" i="49"/>
  <c r="M696" i="49"/>
  <c r="L696" i="49"/>
  <c r="M695" i="49"/>
  <c r="L695" i="49"/>
  <c r="M694" i="49"/>
  <c r="L694" i="49"/>
  <c r="M692" i="49"/>
  <c r="L692" i="49"/>
  <c r="M691" i="49"/>
  <c r="L691" i="49"/>
  <c r="M690" i="49"/>
  <c r="L690" i="49"/>
  <c r="M688" i="49"/>
  <c r="L688" i="49"/>
  <c r="M686" i="49"/>
  <c r="L686" i="49"/>
  <c r="M682" i="49"/>
  <c r="M710" i="49" s="1"/>
  <c r="L682" i="49"/>
  <c r="L710" i="49" s="1"/>
  <c r="M675" i="49"/>
  <c r="L675" i="49"/>
  <c r="M601" i="49"/>
  <c r="L601" i="49"/>
  <c r="M600" i="49"/>
  <c r="L600" i="49"/>
  <c r="M599" i="49"/>
  <c r="L599" i="49"/>
  <c r="M518" i="49"/>
  <c r="L518" i="49"/>
  <c r="M516" i="49"/>
  <c r="L516" i="49"/>
  <c r="M514" i="49"/>
  <c r="L514" i="49"/>
  <c r="M513" i="49"/>
  <c r="L513" i="49"/>
  <c r="M512" i="49"/>
  <c r="L512" i="49"/>
  <c r="M510" i="49"/>
  <c r="L510" i="49"/>
  <c r="M509" i="49"/>
  <c r="L509" i="49"/>
  <c r="M508" i="49"/>
  <c r="L508" i="49"/>
  <c r="M492" i="49"/>
  <c r="L492" i="49"/>
  <c r="M491" i="49"/>
  <c r="L491" i="49"/>
  <c r="M490" i="49"/>
  <c r="L490" i="49"/>
  <c r="M489" i="49"/>
  <c r="L489" i="49"/>
  <c r="M488" i="49"/>
  <c r="L488" i="49"/>
  <c r="M487" i="49"/>
  <c r="L487" i="49"/>
  <c r="M486" i="49"/>
  <c r="L486" i="49"/>
  <c r="M485" i="49"/>
  <c r="L485" i="49"/>
  <c r="M484" i="49"/>
  <c r="L484" i="49"/>
  <c r="M483" i="49"/>
  <c r="L483" i="49"/>
  <c r="M482" i="49"/>
  <c r="L482" i="49"/>
  <c r="M481" i="49"/>
  <c r="L481" i="49"/>
  <c r="M463" i="49"/>
  <c r="L463" i="49"/>
  <c r="M462" i="49"/>
  <c r="L462" i="49"/>
  <c r="M461" i="49"/>
  <c r="L461" i="49"/>
  <c r="M459" i="49"/>
  <c r="L459" i="49"/>
  <c r="M458" i="49"/>
  <c r="L458" i="49"/>
  <c r="M457" i="49"/>
  <c r="L457" i="49"/>
  <c r="M455" i="49"/>
  <c r="L455" i="49"/>
  <c r="M453" i="49"/>
  <c r="L453" i="49"/>
  <c r="M442" i="49"/>
  <c r="L442" i="49"/>
  <c r="M416" i="49"/>
  <c r="L416" i="49"/>
  <c r="M414" i="49"/>
  <c r="L414" i="49"/>
  <c r="M412" i="49"/>
  <c r="L412" i="49"/>
  <c r="M411" i="49"/>
  <c r="L411" i="49"/>
  <c r="M410" i="49"/>
  <c r="L410" i="49"/>
  <c r="M408" i="49"/>
  <c r="L408" i="49"/>
  <c r="M407" i="49"/>
  <c r="L407" i="49"/>
  <c r="M406" i="49"/>
  <c r="L406" i="49"/>
  <c r="M404" i="49"/>
  <c r="L404" i="49"/>
  <c r="M402" i="49"/>
  <c r="L402" i="49"/>
  <c r="M391" i="49"/>
  <c r="L391" i="49"/>
  <c r="M361" i="49"/>
  <c r="L361" i="49"/>
  <c r="M360" i="49"/>
  <c r="L360" i="49"/>
  <c r="M359" i="49"/>
  <c r="L359" i="49"/>
  <c r="M357" i="49"/>
  <c r="L357" i="49"/>
  <c r="M356" i="49"/>
  <c r="L356" i="49"/>
  <c r="M355" i="49"/>
  <c r="L355" i="49"/>
  <c r="M353" i="49"/>
  <c r="L353" i="49"/>
  <c r="M351" i="49"/>
  <c r="L351" i="49"/>
  <c r="M340" i="49"/>
  <c r="L340" i="49"/>
  <c r="M314" i="49"/>
  <c r="L314" i="49"/>
  <c r="M312" i="49"/>
  <c r="L312" i="49"/>
  <c r="M310" i="49"/>
  <c r="L310" i="49"/>
  <c r="M309" i="49"/>
  <c r="L309" i="49"/>
  <c r="M308" i="49"/>
  <c r="L308" i="49"/>
  <c r="M306" i="49"/>
  <c r="L306" i="49"/>
  <c r="M305" i="49"/>
  <c r="L305" i="49"/>
  <c r="M304" i="49"/>
  <c r="L304" i="49"/>
  <c r="M263" i="49"/>
  <c r="L263" i="49"/>
  <c r="M261" i="49"/>
  <c r="L261" i="49"/>
  <c r="M259" i="49"/>
  <c r="L259" i="49"/>
  <c r="M258" i="49"/>
  <c r="L258" i="49"/>
  <c r="M257" i="49"/>
  <c r="L257" i="49"/>
  <c r="M255" i="49"/>
  <c r="L255" i="49"/>
  <c r="M254" i="49"/>
  <c r="L254" i="49"/>
  <c r="M253" i="49"/>
  <c r="L253" i="49"/>
  <c r="M238" i="49"/>
  <c r="L238" i="49"/>
  <c r="M212" i="49"/>
  <c r="L212" i="49"/>
  <c r="M210" i="49"/>
  <c r="L210" i="49"/>
  <c r="M208" i="49"/>
  <c r="L208" i="49"/>
  <c r="M207" i="49"/>
  <c r="L207" i="49"/>
  <c r="M206" i="49"/>
  <c r="L206" i="49"/>
  <c r="M204" i="49"/>
  <c r="L204" i="49"/>
  <c r="M203" i="49"/>
  <c r="L203" i="49"/>
  <c r="M202" i="49"/>
  <c r="L202" i="49"/>
  <c r="M200" i="49"/>
  <c r="L200" i="49"/>
  <c r="M198" i="49"/>
  <c r="L198" i="49"/>
  <c r="M187" i="49"/>
  <c r="L187" i="49"/>
  <c r="M161" i="49"/>
  <c r="L161" i="49"/>
  <c r="M159" i="49"/>
  <c r="L159" i="49"/>
  <c r="M157" i="49"/>
  <c r="L157" i="49"/>
  <c r="M156" i="49"/>
  <c r="L156" i="49"/>
  <c r="M155" i="49"/>
  <c r="L155" i="49"/>
  <c r="M153" i="49"/>
  <c r="L153" i="49"/>
  <c r="M152" i="49"/>
  <c r="L152" i="49"/>
  <c r="M151" i="49"/>
  <c r="L151" i="49"/>
  <c r="M149" i="49"/>
  <c r="L149" i="49"/>
  <c r="M147" i="49"/>
  <c r="L147" i="49"/>
  <c r="M135" i="49"/>
  <c r="L135" i="49"/>
  <c r="M134" i="49"/>
  <c r="L134" i="49"/>
  <c r="M133" i="49"/>
  <c r="L133" i="49"/>
  <c r="M132" i="49"/>
  <c r="L132" i="49"/>
  <c r="M131" i="49"/>
  <c r="L131" i="49"/>
  <c r="M130" i="49"/>
  <c r="L130" i="49"/>
  <c r="M125" i="49"/>
  <c r="L125" i="49"/>
  <c r="M124" i="49"/>
  <c r="L124" i="49"/>
  <c r="M121" i="49"/>
  <c r="L121" i="49"/>
  <c r="M119" i="49"/>
  <c r="L119" i="49"/>
  <c r="M104" i="49"/>
  <c r="L104" i="49"/>
  <c r="M102" i="49"/>
  <c r="L102" i="49"/>
  <c r="M100" i="49"/>
  <c r="L100" i="49"/>
  <c r="M99" i="49"/>
  <c r="L99" i="49"/>
  <c r="M98" i="49"/>
  <c r="L98" i="49"/>
  <c r="M96" i="49"/>
  <c r="L96" i="49"/>
  <c r="M95" i="49"/>
  <c r="L95" i="49"/>
  <c r="M94" i="49"/>
  <c r="L94" i="49"/>
  <c r="M92" i="49"/>
  <c r="L92" i="49"/>
  <c r="M90" i="49"/>
  <c r="L90" i="49"/>
  <c r="M86" i="49"/>
  <c r="L86" i="49"/>
  <c r="M79" i="49"/>
  <c r="L79" i="49"/>
  <c r="AB5" i="6"/>
  <c r="DI14" i="8" a="1"/>
  <c r="DI14" i="8" s="1"/>
  <c r="DI13" i="8" s="1"/>
  <c r="DH14" i="8" a="1"/>
  <c r="DH14" i="8" s="1"/>
  <c r="DH13" i="8" s="1"/>
  <c r="DF14" i="8" a="1"/>
  <c r="DF14" i="8" s="1"/>
  <c r="DF13" i="8" s="1"/>
  <c r="DE14" i="8" a="1"/>
  <c r="DE14" i="8" s="1"/>
  <c r="DE13" i="8" s="1"/>
  <c r="S50" i="7"/>
  <c r="S49" i="7"/>
  <c r="R50" i="7"/>
  <c r="R49" i="7"/>
  <c r="O50" i="7"/>
  <c r="O49" i="7"/>
  <c r="A67" i="7"/>
  <c r="A53" i="7"/>
  <c r="A52" i="7"/>
  <c r="A50" i="7"/>
  <c r="A49" i="7"/>
  <c r="AA5" i="6"/>
  <c r="AO440" i="46" l="1"/>
  <c r="AP440" i="46" s="1"/>
  <c r="AO441" i="46"/>
  <c r="AP441" i="46" s="1"/>
  <c r="AX440" i="46"/>
  <c r="AY440" i="46" s="1"/>
  <c r="AR440" i="46"/>
  <c r="AS440" i="46" s="1"/>
  <c r="AL440" i="46"/>
  <c r="AM440" i="46" s="1"/>
  <c r="AX441" i="46"/>
  <c r="AY441" i="46" s="1"/>
  <c r="AR441" i="46"/>
  <c r="AS441" i="46" s="1"/>
  <c r="AL441" i="46"/>
  <c r="AM441" i="46" s="1"/>
  <c r="M415" i="49"/>
  <c r="M262" i="49"/>
  <c r="L103" i="49"/>
  <c r="L313" i="49"/>
  <c r="L753" i="49"/>
  <c r="L262" i="49"/>
  <c r="M972" i="49"/>
  <c r="M861" i="49"/>
  <c r="L861" i="49"/>
  <c r="L960" i="49"/>
  <c r="L211" i="49"/>
  <c r="L699" i="49"/>
  <c r="M687" i="49"/>
  <c r="L352" i="49"/>
  <c r="M91" i="49"/>
  <c r="L403" i="49"/>
  <c r="M903" i="49"/>
  <c r="L795" i="49"/>
  <c r="L148" i="49"/>
  <c r="L199" i="49"/>
  <c r="M148" i="49"/>
  <c r="M199" i="49"/>
  <c r="L454" i="49"/>
  <c r="L687" i="49"/>
  <c r="M211" i="49"/>
  <c r="L517" i="49"/>
  <c r="M753" i="49"/>
  <c r="M517" i="49"/>
  <c r="M699" i="49"/>
  <c r="L849" i="49"/>
  <c r="L915" i="49"/>
  <c r="M849" i="49"/>
  <c r="M313" i="49"/>
  <c r="M795" i="49"/>
  <c r="M403" i="49"/>
  <c r="M120" i="49"/>
  <c r="M160" i="49"/>
  <c r="M454" i="49"/>
  <c r="M960" i="49"/>
  <c r="M103" i="49"/>
  <c r="M352" i="49"/>
  <c r="M807" i="49"/>
  <c r="L120" i="49"/>
  <c r="L807" i="49"/>
  <c r="L972" i="49"/>
  <c r="L91" i="49"/>
  <c r="L415" i="49"/>
  <c r="L114" i="49"/>
  <c r="L903" i="49"/>
  <c r="M114" i="49"/>
  <c r="L160" i="49"/>
  <c r="M915" i="49"/>
  <c r="H54" i="46" l="1"/>
  <c r="H53" i="46"/>
  <c r="H43" i="46"/>
  <c r="BG53" i="46" l="1"/>
  <c r="BH53" i="46" s="1"/>
  <c r="BJ53" i="46"/>
  <c r="BK53" i="46" s="1"/>
  <c r="BG54" i="46"/>
  <c r="BH54" i="46" s="1"/>
  <c r="BJ54" i="46"/>
  <c r="BK54" i="46" s="1"/>
  <c r="H52" i="46"/>
  <c r="H51" i="46"/>
  <c r="BJ51" i="46" l="1"/>
  <c r="BK51" i="46" s="1"/>
  <c r="BG51" i="46"/>
  <c r="BJ52" i="46"/>
  <c r="BK52" i="46" s="1"/>
  <c r="BG52" i="46"/>
  <c r="BH52" i="46" s="1"/>
  <c r="BH51" i="46" l="1"/>
  <c r="BK91" i="46"/>
  <c r="BK462" i="46" s="1"/>
  <c r="BK858" i="46" s="1"/>
  <c r="BK895" i="46" s="1"/>
  <c r="BJ91" i="46"/>
  <c r="BJ462" i="46" s="1"/>
  <c r="BJ858" i="46" s="1"/>
  <c r="BJ895" i="46" s="1"/>
  <c r="BH91" i="46"/>
  <c r="BH462" i="46" s="1"/>
  <c r="BH858" i="46" s="1"/>
  <c r="BH895" i="46" s="1"/>
  <c r="BG91" i="46"/>
  <c r="BG462" i="46" s="1"/>
  <c r="BG858" i="46" s="1"/>
  <c r="BG895" i="46" s="1"/>
  <c r="BJ16" i="46"/>
  <c r="BG16" i="46"/>
  <c r="P50" i="7"/>
  <c r="P49" i="7"/>
  <c r="BJ894" i="46" l="1"/>
  <c r="BG894" i="46"/>
  <c r="BJ857" i="46"/>
  <c r="BG857" i="46"/>
  <c r="BK501" i="46"/>
  <c r="BH501" i="46"/>
  <c r="BJ90" i="46"/>
  <c r="Q50" i="7"/>
  <c r="BG90" i="46"/>
  <c r="Q49" i="7"/>
  <c r="BG461" i="46"/>
  <c r="BG501" i="46"/>
  <c r="BJ461" i="46"/>
  <c r="BJ501" i="46"/>
  <c r="R53" i="7" l="1"/>
  <c r="BJ571" i="46"/>
  <c r="S53" i="7"/>
  <c r="BK571" i="46"/>
  <c r="R52" i="7"/>
  <c r="BG571" i="46"/>
  <c r="S52" i="7"/>
  <c r="BH571" i="46"/>
  <c r="BJ500" i="46"/>
  <c r="BG500" i="46"/>
  <c r="BJ570" i="46" l="1"/>
  <c r="BG570" i="46"/>
  <c r="Q53" i="7"/>
  <c r="Q52" i="7"/>
  <c r="H23" i="46" l="1"/>
  <c r="H24" i="46"/>
  <c r="H26" i="46"/>
  <c r="H27" i="46"/>
  <c r="H29" i="46"/>
  <c r="H31" i="46"/>
  <c r="H39" i="46"/>
  <c r="H40" i="46"/>
  <c r="H32" i="46"/>
  <c r="H33" i="46"/>
  <c r="H37" i="46"/>
  <c r="H44" i="46"/>
  <c r="H45" i="46"/>
  <c r="H46" i="46"/>
  <c r="H48" i="46"/>
  <c r="H49" i="46"/>
  <c r="H61" i="46"/>
  <c r="H62" i="46"/>
  <c r="H63" i="46"/>
  <c r="H64" i="46"/>
  <c r="H76" i="46"/>
  <c r="H77" i="46"/>
  <c r="H80" i="46"/>
  <c r="AO31" i="46" l="1"/>
  <c r="AP31" i="46" s="1"/>
  <c r="AO80" i="46"/>
  <c r="AP80" i="46" s="1"/>
  <c r="AO48" i="46"/>
  <c r="AP48" i="46" s="1"/>
  <c r="AO49" i="46"/>
  <c r="AP49" i="46" s="1"/>
  <c r="AO29" i="46"/>
  <c r="AP29" i="46" s="1"/>
  <c r="W80" i="46"/>
  <c r="X80" i="46" s="1"/>
  <c r="W43" i="46"/>
  <c r="X43" i="46" s="1"/>
  <c r="W46" i="46"/>
  <c r="X46" i="46" s="1"/>
  <c r="W24" i="46"/>
  <c r="X24" i="46" s="1"/>
  <c r="W23" i="46"/>
  <c r="X23" i="46" s="1"/>
  <c r="W32" i="46"/>
  <c r="X32" i="46" s="1"/>
  <c r="W40" i="46"/>
  <c r="X40" i="46" s="1"/>
  <c r="W37" i="46"/>
  <c r="X37" i="46" s="1"/>
  <c r="W76" i="46"/>
  <c r="X76" i="46" s="1"/>
  <c r="W31" i="46"/>
  <c r="X31" i="46" s="1"/>
  <c r="W33" i="46"/>
  <c r="X33" i="46" s="1"/>
  <c r="W39" i="46"/>
  <c r="X39" i="46" s="1"/>
  <c r="W29" i="46"/>
  <c r="X29" i="46" s="1"/>
  <c r="W45" i="46"/>
  <c r="X45" i="46" s="1"/>
  <c r="W44" i="46"/>
  <c r="X44" i="46" s="1"/>
  <c r="W77" i="46"/>
  <c r="X77" i="46" s="1"/>
  <c r="CK24" i="46"/>
  <c r="CL24" i="46" s="1"/>
  <c r="CK80" i="46"/>
  <c r="CL80" i="46" s="1"/>
  <c r="CK77" i="46"/>
  <c r="CL77" i="46" s="1"/>
  <c r="CK76" i="46"/>
  <c r="CL76" i="46" s="1"/>
  <c r="CK64" i="46"/>
  <c r="CL64" i="46" s="1"/>
  <c r="CK61" i="46"/>
  <c r="CL61" i="46" s="1"/>
  <c r="CK31" i="46"/>
  <c r="CL31" i="46" s="1"/>
  <c r="CK62" i="46"/>
  <c r="CL62" i="46" s="1"/>
  <c r="CK29" i="46"/>
  <c r="CL29" i="46" s="1"/>
  <c r="CK23" i="46"/>
  <c r="CK63" i="46"/>
  <c r="CL63" i="46" s="1"/>
  <c r="CH80" i="46"/>
  <c r="CI80" i="46" s="1"/>
  <c r="BD80" i="46"/>
  <c r="BE80" i="46" s="1"/>
  <c r="BA80" i="46"/>
  <c r="BB80" i="46" s="1"/>
  <c r="AU80" i="46"/>
  <c r="AV80" i="46" s="1"/>
  <c r="AL80" i="46"/>
  <c r="AM80" i="46" s="1"/>
  <c r="T80" i="46"/>
  <c r="U80" i="46" s="1"/>
  <c r="Q80" i="46"/>
  <c r="R80" i="46" s="1"/>
  <c r="N80" i="46"/>
  <c r="O80" i="46" s="1"/>
  <c r="AI80" i="46"/>
  <c r="AJ80" i="46" s="1"/>
  <c r="AF80" i="46"/>
  <c r="AG80" i="46" s="1"/>
  <c r="AC80" i="46"/>
  <c r="AD80" i="46" s="1"/>
  <c r="Z80" i="46"/>
  <c r="AA80" i="46" s="1"/>
  <c r="AR80" i="46"/>
  <c r="AS80" i="46" s="1"/>
  <c r="AX80" i="46"/>
  <c r="AY80" i="46" s="1"/>
  <c r="AC32" i="46"/>
  <c r="AD32" i="46" s="1"/>
  <c r="Q32" i="46"/>
  <c r="R32" i="46" s="1"/>
  <c r="T32" i="46"/>
  <c r="U32" i="46" s="1"/>
  <c r="N32" i="46"/>
  <c r="O32" i="46" s="1"/>
  <c r="Z32" i="46"/>
  <c r="AA32" i="46" s="1"/>
  <c r="CH24" i="46"/>
  <c r="CI24" i="46" s="1"/>
  <c r="AC24" i="46"/>
  <c r="AD24" i="46" s="1"/>
  <c r="Z24" i="46"/>
  <c r="AA24" i="46" s="1"/>
  <c r="T24" i="46"/>
  <c r="U24" i="46" s="1"/>
  <c r="Q24" i="46"/>
  <c r="R24" i="46" s="1"/>
  <c r="N24" i="46"/>
  <c r="O24" i="46" s="1"/>
  <c r="N44" i="46"/>
  <c r="O44" i="46" s="1"/>
  <c r="AI44" i="46"/>
  <c r="AJ44" i="46" s="1"/>
  <c r="AF44" i="46"/>
  <c r="AG44" i="46" s="1"/>
  <c r="Z44" i="46"/>
  <c r="AA44" i="46" s="1"/>
  <c r="AC44" i="46"/>
  <c r="AD44" i="46" s="1"/>
  <c r="T44" i="46"/>
  <c r="U44" i="46" s="1"/>
  <c r="Q44" i="46"/>
  <c r="R44" i="46" s="1"/>
  <c r="Z77" i="46"/>
  <c r="AA77" i="46" s="1"/>
  <c r="Q77" i="46"/>
  <c r="R77" i="46" s="1"/>
  <c r="N77" i="46"/>
  <c r="O77" i="46" s="1"/>
  <c r="AF45" i="46"/>
  <c r="AG45" i="46" s="1"/>
  <c r="Z45" i="46"/>
  <c r="AA45" i="46" s="1"/>
  <c r="T45" i="46"/>
  <c r="U45" i="46" s="1"/>
  <c r="Q45" i="46"/>
  <c r="R45" i="46" s="1"/>
  <c r="N45" i="46"/>
  <c r="O45" i="46" s="1"/>
  <c r="AC45" i="46"/>
  <c r="AD45" i="46" s="1"/>
  <c r="AI45" i="46"/>
  <c r="AJ45" i="46" s="1"/>
  <c r="AC39" i="46"/>
  <c r="AD39" i="46" s="1"/>
  <c r="Z39" i="46"/>
  <c r="AA39" i="46" s="1"/>
  <c r="Q39" i="46"/>
  <c r="R39" i="46" s="1"/>
  <c r="N39" i="46"/>
  <c r="O39" i="46" s="1"/>
  <c r="T39" i="46"/>
  <c r="U39" i="46" s="1"/>
  <c r="Q26" i="46"/>
  <c r="N26" i="46"/>
  <c r="O26" i="46" s="1"/>
  <c r="T26" i="46"/>
  <c r="U26" i="46" s="1"/>
  <c r="Z76" i="46"/>
  <c r="AA76" i="46" s="1"/>
  <c r="N76" i="46"/>
  <c r="O76" i="46" s="1"/>
  <c r="Q76" i="46"/>
  <c r="CH64" i="46"/>
  <c r="CI64" i="46" s="1"/>
  <c r="CH63" i="46"/>
  <c r="CI63" i="46" s="1"/>
  <c r="CH61" i="46"/>
  <c r="CI61" i="46" s="1"/>
  <c r="CH31" i="46"/>
  <c r="CI31" i="46" s="1"/>
  <c r="BV31" i="46"/>
  <c r="BW31" i="46" s="1"/>
  <c r="BS31" i="46"/>
  <c r="BT31" i="46" s="1"/>
  <c r="BY31" i="46"/>
  <c r="BZ31" i="46" s="1"/>
  <c r="BP31" i="46"/>
  <c r="BQ31" i="46" s="1"/>
  <c r="AR31" i="46"/>
  <c r="AS31" i="46" s="1"/>
  <c r="Q31" i="46"/>
  <c r="R31" i="46" s="1"/>
  <c r="N31" i="46"/>
  <c r="O31" i="46" s="1"/>
  <c r="AC31" i="46"/>
  <c r="AD31" i="46" s="1"/>
  <c r="Z31" i="46"/>
  <c r="AA31" i="46" s="1"/>
  <c r="BD31" i="46"/>
  <c r="BE31" i="46" s="1"/>
  <c r="AL31" i="46"/>
  <c r="AM31" i="46" s="1"/>
  <c r="BA31" i="46"/>
  <c r="BB31" i="46" s="1"/>
  <c r="T31" i="46"/>
  <c r="U31" i="46" s="1"/>
  <c r="AU31" i="46"/>
  <c r="AV31" i="46" s="1"/>
  <c r="AX31" i="46"/>
  <c r="AY31" i="46" s="1"/>
  <c r="T46" i="46"/>
  <c r="U46" i="46" s="1"/>
  <c r="Q46" i="46"/>
  <c r="R46" i="46" s="1"/>
  <c r="N46" i="46"/>
  <c r="O46" i="46" s="1"/>
  <c r="AI46" i="46"/>
  <c r="AJ46" i="46" s="1"/>
  <c r="AF46" i="46"/>
  <c r="AG46" i="46" s="1"/>
  <c r="Z46" i="46"/>
  <c r="AA46" i="46" s="1"/>
  <c r="AC46" i="46"/>
  <c r="AD46" i="46" s="1"/>
  <c r="T40" i="46"/>
  <c r="U40" i="46" s="1"/>
  <c r="Q40" i="46"/>
  <c r="R40" i="46" s="1"/>
  <c r="N40" i="46"/>
  <c r="O40" i="46" s="1"/>
  <c r="AC40" i="46"/>
  <c r="AD40" i="46" s="1"/>
  <c r="Z40" i="46"/>
  <c r="AA40" i="46" s="1"/>
  <c r="CH62" i="46"/>
  <c r="CI62" i="46" s="1"/>
  <c r="BD49" i="46"/>
  <c r="BE49" i="46" s="1"/>
  <c r="AU49" i="46"/>
  <c r="AV49" i="46" s="1"/>
  <c r="AR49" i="46"/>
  <c r="AS49" i="46" s="1"/>
  <c r="BA49" i="46"/>
  <c r="BB49" i="46" s="1"/>
  <c r="AX49" i="46"/>
  <c r="AY49" i="46" s="1"/>
  <c r="AL49" i="46"/>
  <c r="AM49" i="46" s="1"/>
  <c r="CH29" i="46"/>
  <c r="CI29" i="46" s="1"/>
  <c r="BV29" i="46"/>
  <c r="BW29" i="46" s="1"/>
  <c r="BA29" i="46"/>
  <c r="BB29" i="46" s="1"/>
  <c r="BD29" i="46"/>
  <c r="BE29" i="46" s="1"/>
  <c r="AL29" i="46"/>
  <c r="AM29" i="46" s="1"/>
  <c r="AC29" i="46"/>
  <c r="AD29" i="46" s="1"/>
  <c r="AX29" i="46"/>
  <c r="AY29" i="46" s="1"/>
  <c r="T29" i="46"/>
  <c r="U29" i="46" s="1"/>
  <c r="BY29" i="46"/>
  <c r="BZ29" i="46" s="1"/>
  <c r="AU29" i="46"/>
  <c r="AV29" i="46" s="1"/>
  <c r="Q29" i="46"/>
  <c r="R29" i="46" s="1"/>
  <c r="BS29" i="46"/>
  <c r="BT29" i="46" s="1"/>
  <c r="Z29" i="46"/>
  <c r="AA29" i="46" s="1"/>
  <c r="N29" i="46"/>
  <c r="O29" i="46" s="1"/>
  <c r="AR29" i="46"/>
  <c r="AS29" i="46" s="1"/>
  <c r="BP29" i="46"/>
  <c r="BQ29" i="46" s="1"/>
  <c r="CH23" i="46"/>
  <c r="CI23" i="46" s="1"/>
  <c r="AC23" i="46"/>
  <c r="Z23" i="46"/>
  <c r="T23" i="46"/>
  <c r="N23" i="46"/>
  <c r="Q23" i="46"/>
  <c r="AI43" i="46"/>
  <c r="AJ43" i="46" s="1"/>
  <c r="AF43" i="46"/>
  <c r="AG43" i="46" s="1"/>
  <c r="AC43" i="46"/>
  <c r="AD43" i="46" s="1"/>
  <c r="Z43" i="46"/>
  <c r="AA43" i="46" s="1"/>
  <c r="Q43" i="46"/>
  <c r="T43" i="46"/>
  <c r="U43" i="46" s="1"/>
  <c r="N43" i="46"/>
  <c r="O43" i="46" s="1"/>
  <c r="AC37" i="46"/>
  <c r="AD37" i="46" s="1"/>
  <c r="N37" i="46"/>
  <c r="O37" i="46" s="1"/>
  <c r="Z37" i="46"/>
  <c r="AA37" i="46" s="1"/>
  <c r="T37" i="46"/>
  <c r="U37" i="46" s="1"/>
  <c r="Q37" i="46"/>
  <c r="R37" i="46" s="1"/>
  <c r="Z33" i="46"/>
  <c r="AA33" i="46" s="1"/>
  <c r="T33" i="46"/>
  <c r="U33" i="46" s="1"/>
  <c r="Q33" i="46"/>
  <c r="R33" i="46" s="1"/>
  <c r="N33" i="46"/>
  <c r="O33" i="46" s="1"/>
  <c r="AC33" i="46"/>
  <c r="AD33" i="46" s="1"/>
  <c r="AX48" i="46"/>
  <c r="AY48" i="46" s="1"/>
  <c r="BA48" i="46"/>
  <c r="BB48" i="46" s="1"/>
  <c r="BD48" i="46"/>
  <c r="BE48" i="46" s="1"/>
  <c r="AU48" i="46"/>
  <c r="AV48" i="46" s="1"/>
  <c r="AR48" i="46"/>
  <c r="AS48" i="46" s="1"/>
  <c r="AL48" i="46"/>
  <c r="AM48" i="46" s="1"/>
  <c r="Q27" i="46"/>
  <c r="R27" i="46" s="1"/>
  <c r="N27" i="46"/>
  <c r="O27" i="46" s="1"/>
  <c r="T27" i="46"/>
  <c r="U27" i="46" s="1"/>
  <c r="R26" i="46" l="1"/>
  <c r="E193" i="46"/>
  <c r="R43" i="46"/>
  <c r="R76" i="46"/>
  <c r="CL23" i="46"/>
  <c r="U23" i="46"/>
  <c r="AD23" i="46"/>
  <c r="K130" i="46" l="1"/>
  <c r="L130" i="46" s="1"/>
  <c r="H175" i="46"/>
  <c r="H67" i="46"/>
  <c r="H66" i="46"/>
  <c r="H392" i="46"/>
  <c r="H444" i="46"/>
  <c r="H443" i="46"/>
  <c r="H437" i="46"/>
  <c r="H436" i="46"/>
  <c r="H433" i="46"/>
  <c r="H429" i="46"/>
  <c r="H428" i="46"/>
  <c r="H427" i="46"/>
  <c r="H426" i="46"/>
  <c r="H423" i="46"/>
  <c r="H422" i="46"/>
  <c r="H421" i="46"/>
  <c r="H419" i="46"/>
  <c r="H418" i="46"/>
  <c r="H416" i="46"/>
  <c r="H412" i="46"/>
  <c r="H411" i="46"/>
  <c r="H414" i="46"/>
  <c r="H409" i="46"/>
  <c r="H407" i="46"/>
  <c r="H406" i="46"/>
  <c r="H405" i="46"/>
  <c r="H383" i="46"/>
  <c r="H380" i="46"/>
  <c r="H382" i="46"/>
  <c r="H379" i="46"/>
  <c r="H376" i="46"/>
  <c r="H375" i="46"/>
  <c r="H373" i="46"/>
  <c r="H372" i="46"/>
  <c r="H369" i="46"/>
  <c r="H368" i="46"/>
  <c r="H365" i="46"/>
  <c r="H352" i="46"/>
  <c r="H351" i="46"/>
  <c r="H357" i="46"/>
  <c r="H356" i="46"/>
  <c r="H355" i="46"/>
  <c r="H341" i="46"/>
  <c r="H338" i="46"/>
  <c r="H308" i="46"/>
  <c r="H305" i="46"/>
  <c r="H304" i="46"/>
  <c r="H303" i="46"/>
  <c r="H272" i="46"/>
  <c r="H270" i="46"/>
  <c r="H266" i="46"/>
  <c r="H265" i="46"/>
  <c r="H264" i="46"/>
  <c r="H240" i="46"/>
  <c r="H236" i="46"/>
  <c r="H230" i="46"/>
  <c r="H191" i="46"/>
  <c r="H187" i="46"/>
  <c r="H186" i="46"/>
  <c r="H174" i="46"/>
  <c r="H169" i="46"/>
  <c r="H148" i="46"/>
  <c r="H122" i="46"/>
  <c r="H123" i="46"/>
  <c r="H125" i="46"/>
  <c r="H118" i="46"/>
  <c r="H98" i="46"/>
  <c r="G675" i="46" l="1"/>
  <c r="H675" i="46" s="1"/>
  <c r="AL675" i="46" s="1"/>
  <c r="AM675" i="46" s="1"/>
  <c r="AO338" i="46"/>
  <c r="AP338" i="46" s="1"/>
  <c r="AO341" i="46"/>
  <c r="AP341" i="46" s="1"/>
  <c r="AO380" i="46"/>
  <c r="AP380" i="46" s="1"/>
  <c r="AO334" i="46"/>
  <c r="AP334" i="46" s="1"/>
  <c r="AO352" i="46"/>
  <c r="AP352" i="46" s="1"/>
  <c r="AO365" i="46"/>
  <c r="AP365" i="46" s="1"/>
  <c r="AO240" i="46"/>
  <c r="AP240" i="46" s="1"/>
  <c r="AO186" i="46"/>
  <c r="AP186" i="46" s="1"/>
  <c r="AO368" i="46"/>
  <c r="AP368" i="46" s="1"/>
  <c r="AO379" i="46"/>
  <c r="AP379" i="46" s="1"/>
  <c r="AO305" i="46"/>
  <c r="AP305" i="46" s="1"/>
  <c r="AO369" i="46"/>
  <c r="AP369" i="46" s="1"/>
  <c r="AO373" i="46"/>
  <c r="AP373" i="46" s="1"/>
  <c r="AO191" i="46"/>
  <c r="AP191" i="46" s="1"/>
  <c r="AO372" i="46"/>
  <c r="AP372" i="46" s="1"/>
  <c r="W230" i="46"/>
  <c r="X230" i="46" s="1"/>
  <c r="W409" i="46"/>
  <c r="X409" i="46" s="1"/>
  <c r="W118" i="46"/>
  <c r="X118" i="46" s="1"/>
  <c r="W66" i="46"/>
  <c r="W411" i="46"/>
  <c r="X411" i="46" s="1"/>
  <c r="W123" i="46"/>
  <c r="X123" i="46" s="1"/>
  <c r="W355" i="46"/>
  <c r="X355" i="46" s="1"/>
  <c r="W412" i="46"/>
  <c r="X412" i="46" s="1"/>
  <c r="W427" i="46"/>
  <c r="X427" i="46" s="1"/>
  <c r="W236" i="46"/>
  <c r="X236" i="46" s="1"/>
  <c r="W428" i="46"/>
  <c r="X428" i="46" s="1"/>
  <c r="W429" i="46"/>
  <c r="X429" i="46" s="1"/>
  <c r="W125" i="46"/>
  <c r="X125" i="46" s="1"/>
  <c r="W67" i="46"/>
  <c r="X67" i="46" s="1"/>
  <c r="W122" i="46"/>
  <c r="X122" i="46" s="1"/>
  <c r="W356" i="46"/>
  <c r="X356" i="46" s="1"/>
  <c r="W379" i="46"/>
  <c r="X379" i="46" s="1"/>
  <c r="W351" i="46"/>
  <c r="X351" i="46" s="1"/>
  <c r="W174" i="46"/>
  <c r="X174" i="46" s="1"/>
  <c r="W352" i="46"/>
  <c r="X352" i="46" s="1"/>
  <c r="W380" i="46"/>
  <c r="X380" i="46" s="1"/>
  <c r="W421" i="46"/>
  <c r="X421" i="46" s="1"/>
  <c r="W372" i="46"/>
  <c r="X372" i="46" s="1"/>
  <c r="W407" i="46"/>
  <c r="X407" i="46" s="1"/>
  <c r="W98" i="46"/>
  <c r="W373" i="46"/>
  <c r="X373" i="46" s="1"/>
  <c r="W392" i="46"/>
  <c r="X392" i="46" s="1"/>
  <c r="W240" i="46"/>
  <c r="X240" i="46" s="1"/>
  <c r="W414" i="46"/>
  <c r="X414" i="46" s="1"/>
  <c r="W148" i="46"/>
  <c r="X148" i="46" s="1"/>
  <c r="W418" i="46"/>
  <c r="X418" i="46" s="1"/>
  <c r="W186" i="46"/>
  <c r="X186" i="46" s="1"/>
  <c r="W304" i="46"/>
  <c r="X304" i="46" s="1"/>
  <c r="W365" i="46"/>
  <c r="X365" i="46" s="1"/>
  <c r="W422" i="46"/>
  <c r="X422" i="46" s="1"/>
  <c r="W334" i="46"/>
  <c r="X334" i="46" s="1"/>
  <c r="W264" i="46"/>
  <c r="X264" i="46" s="1"/>
  <c r="W416" i="46"/>
  <c r="X416" i="46" s="1"/>
  <c r="W357" i="46"/>
  <c r="X357" i="46" s="1"/>
  <c r="W169" i="46"/>
  <c r="X169" i="46" s="1"/>
  <c r="W419" i="46"/>
  <c r="X419" i="46" s="1"/>
  <c r="W305" i="46"/>
  <c r="X305" i="46" s="1"/>
  <c r="W405" i="46"/>
  <c r="X405" i="46" s="1"/>
  <c r="W338" i="46"/>
  <c r="X338" i="46" s="1"/>
  <c r="W341" i="46"/>
  <c r="X341" i="46" s="1"/>
  <c r="W368" i="46"/>
  <c r="X368" i="46" s="1"/>
  <c r="W423" i="46"/>
  <c r="X423" i="46" s="1"/>
  <c r="W191" i="46"/>
  <c r="X191" i="46" s="1"/>
  <c r="W369" i="46"/>
  <c r="X369" i="46" s="1"/>
  <c r="W406" i="46"/>
  <c r="X406" i="46" s="1"/>
  <c r="W426" i="46"/>
  <c r="X426" i="46" s="1"/>
  <c r="W175" i="46"/>
  <c r="X175" i="46" s="1"/>
  <c r="CK341" i="46"/>
  <c r="CL341" i="46" s="1"/>
  <c r="CK382" i="46"/>
  <c r="CL382" i="46" s="1"/>
  <c r="CK383" i="46"/>
  <c r="CL383" i="46" s="1"/>
  <c r="CK334" i="46"/>
  <c r="CL334" i="46" s="1"/>
  <c r="CK338" i="46"/>
  <c r="CL338" i="46" s="1"/>
  <c r="CK392" i="46"/>
  <c r="CL392" i="46" s="1"/>
  <c r="CK375" i="46"/>
  <c r="CL375" i="46" s="1"/>
  <c r="CK376" i="46"/>
  <c r="CL376" i="46" s="1"/>
  <c r="CK351" i="46"/>
  <c r="CL351" i="46" s="1"/>
  <c r="CK352" i="46"/>
  <c r="CL352" i="46" s="1"/>
  <c r="CK186" i="46"/>
  <c r="CL186" i="46" s="1"/>
  <c r="CK365" i="46"/>
  <c r="CL365" i="46" s="1"/>
  <c r="CK305" i="46"/>
  <c r="CL305" i="46" s="1"/>
  <c r="CK368" i="46"/>
  <c r="CL368" i="46" s="1"/>
  <c r="CK191" i="46"/>
  <c r="CL191" i="46" s="1"/>
  <c r="CK369" i="46"/>
  <c r="CL369" i="46" s="1"/>
  <c r="CH334" i="46"/>
  <c r="CI334" i="46" s="1"/>
  <c r="BV334" i="46"/>
  <c r="BW334" i="46" s="1"/>
  <c r="BY334" i="46"/>
  <c r="BZ334" i="46" s="1"/>
  <c r="BS334" i="46"/>
  <c r="BT334" i="46" s="1"/>
  <c r="BJ334" i="46"/>
  <c r="BK334" i="46" s="1"/>
  <c r="BG334" i="46"/>
  <c r="AX334" i="46"/>
  <c r="AY334" i="46" s="1"/>
  <c r="AL334" i="46"/>
  <c r="AM334" i="46" s="1"/>
  <c r="AI334" i="46"/>
  <c r="AJ334" i="46" s="1"/>
  <c r="BP334" i="46"/>
  <c r="BQ334" i="46" s="1"/>
  <c r="AU334" i="46"/>
  <c r="AV334" i="46" s="1"/>
  <c r="AR334" i="46"/>
  <c r="AS334" i="46" s="1"/>
  <c r="AC334" i="46"/>
  <c r="AD334" i="46" s="1"/>
  <c r="T334" i="46"/>
  <c r="U334" i="46" s="1"/>
  <c r="BD334" i="46"/>
  <c r="BE334" i="46" s="1"/>
  <c r="Z334" i="46"/>
  <c r="AA334" i="46" s="1"/>
  <c r="AF334" i="46"/>
  <c r="AG334" i="46" s="1"/>
  <c r="N334" i="46"/>
  <c r="BA334" i="46"/>
  <c r="BB334" i="46" s="1"/>
  <c r="Q334" i="46"/>
  <c r="T427" i="46"/>
  <c r="U427" i="46" s="1"/>
  <c r="Q427" i="46"/>
  <c r="R427" i="46" s="1"/>
  <c r="N427" i="46"/>
  <c r="O427" i="46" s="1"/>
  <c r="AF427" i="46"/>
  <c r="AG427" i="46" s="1"/>
  <c r="AC427" i="46"/>
  <c r="AD427" i="46" s="1"/>
  <c r="Z427" i="46"/>
  <c r="AA427" i="46" s="1"/>
  <c r="AI427" i="46"/>
  <c r="AJ427" i="46" s="1"/>
  <c r="BY373" i="46"/>
  <c r="BZ373" i="46" s="1"/>
  <c r="BJ373" i="46"/>
  <c r="BK373" i="46" s="1"/>
  <c r="BA373" i="46"/>
  <c r="BB373" i="46" s="1"/>
  <c r="BP373" i="46"/>
  <c r="BQ373" i="46" s="1"/>
  <c r="AU373" i="46"/>
  <c r="AV373" i="46" s="1"/>
  <c r="AR373" i="46"/>
  <c r="AS373" i="46" s="1"/>
  <c r="BD373" i="46"/>
  <c r="BE373" i="46" s="1"/>
  <c r="AL373" i="46"/>
  <c r="AM373" i="46" s="1"/>
  <c r="Q373" i="46"/>
  <c r="R373" i="46" s="1"/>
  <c r="BV373" i="46"/>
  <c r="BW373" i="46" s="1"/>
  <c r="N373" i="46"/>
  <c r="O373" i="46" s="1"/>
  <c r="BS373" i="46"/>
  <c r="BT373" i="46" s="1"/>
  <c r="AI373" i="46"/>
  <c r="AJ373" i="46" s="1"/>
  <c r="AF373" i="46"/>
  <c r="AG373" i="46" s="1"/>
  <c r="AC373" i="46"/>
  <c r="AD373" i="46" s="1"/>
  <c r="BG373" i="46"/>
  <c r="BH373" i="46" s="1"/>
  <c r="Z373" i="46"/>
  <c r="AA373" i="46" s="1"/>
  <c r="T373" i="46"/>
  <c r="U373" i="46" s="1"/>
  <c r="AX373" i="46"/>
  <c r="AY373" i="46" s="1"/>
  <c r="Q409" i="46"/>
  <c r="AF409" i="46"/>
  <c r="AG409" i="46" s="1"/>
  <c r="Z409" i="46"/>
  <c r="AA409" i="46" s="1"/>
  <c r="T409" i="46"/>
  <c r="U409" i="46" s="1"/>
  <c r="N409" i="46"/>
  <c r="O409" i="46" s="1"/>
  <c r="AC409" i="46"/>
  <c r="AD409" i="46" s="1"/>
  <c r="AI409" i="46"/>
  <c r="AJ409" i="46" s="1"/>
  <c r="CH392" i="46"/>
  <c r="CI392" i="46" s="1"/>
  <c r="AC392" i="46"/>
  <c r="AD392" i="46" s="1"/>
  <c r="T392" i="46"/>
  <c r="U392" i="46" s="1"/>
  <c r="AI392" i="46"/>
  <c r="AJ392" i="46" s="1"/>
  <c r="AF392" i="46"/>
  <c r="AG392" i="46" s="1"/>
  <c r="Z392" i="46"/>
  <c r="AA392" i="46" s="1"/>
  <c r="Q392" i="46"/>
  <c r="N392" i="46"/>
  <c r="O392" i="46" s="1"/>
  <c r="CH375" i="46"/>
  <c r="CI375" i="46" s="1"/>
  <c r="CH376" i="46"/>
  <c r="CI376" i="46" s="1"/>
  <c r="AF411" i="46"/>
  <c r="AG411" i="46" s="1"/>
  <c r="T411" i="46"/>
  <c r="U411" i="46" s="1"/>
  <c r="N411" i="46"/>
  <c r="O411" i="46" s="1"/>
  <c r="AC411" i="46"/>
  <c r="AD411" i="46" s="1"/>
  <c r="Z411" i="46"/>
  <c r="AA411" i="46" s="1"/>
  <c r="Q411" i="46"/>
  <c r="R411" i="46" s="1"/>
  <c r="AI411" i="46"/>
  <c r="AJ411" i="46" s="1"/>
  <c r="AI67" i="46"/>
  <c r="AJ67" i="46" s="1"/>
  <c r="AF67" i="46"/>
  <c r="AG67" i="46" s="1"/>
  <c r="Z67" i="46"/>
  <c r="AA67" i="46" s="1"/>
  <c r="T67" i="46"/>
  <c r="U67" i="46" s="1"/>
  <c r="Q67" i="46"/>
  <c r="R67" i="46" s="1"/>
  <c r="AC67" i="46"/>
  <c r="AD67" i="46" s="1"/>
  <c r="N67" i="46"/>
  <c r="O67" i="46" s="1"/>
  <c r="Z123" i="46"/>
  <c r="AA123" i="46" s="1"/>
  <c r="AF123" i="46"/>
  <c r="AG123" i="46" s="1"/>
  <c r="AC123" i="46"/>
  <c r="AD123" i="46" s="1"/>
  <c r="N123" i="46"/>
  <c r="O123" i="46" s="1"/>
  <c r="Q123" i="46"/>
  <c r="R123" i="46" s="1"/>
  <c r="AI123" i="46"/>
  <c r="AJ123" i="46" s="1"/>
  <c r="T123" i="46"/>
  <c r="U123" i="46" s="1"/>
  <c r="AC416" i="46"/>
  <c r="AD416" i="46" s="1"/>
  <c r="AI416" i="46"/>
  <c r="AJ416" i="46" s="1"/>
  <c r="AF416" i="46"/>
  <c r="AG416" i="46" s="1"/>
  <c r="T416" i="46"/>
  <c r="U416" i="46" s="1"/>
  <c r="Q416" i="46"/>
  <c r="N416" i="46"/>
  <c r="O416" i="46" s="1"/>
  <c r="Z416" i="46"/>
  <c r="AA416" i="46" s="1"/>
  <c r="AI148" i="46"/>
  <c r="AJ148" i="46" s="1"/>
  <c r="AC148" i="46"/>
  <c r="AD148" i="46" s="1"/>
  <c r="AF148" i="46"/>
  <c r="AG148" i="46" s="1"/>
  <c r="Z148" i="46"/>
  <c r="AA148" i="46" s="1"/>
  <c r="T148" i="46"/>
  <c r="U148" i="46" s="1"/>
  <c r="N148" i="46"/>
  <c r="O148" i="46" s="1"/>
  <c r="Q148" i="46"/>
  <c r="R148" i="46" s="1"/>
  <c r="AI357" i="46"/>
  <c r="AJ357" i="46" s="1"/>
  <c r="AF357" i="46"/>
  <c r="AG357" i="46" s="1"/>
  <c r="Z357" i="46"/>
  <c r="AA357" i="46" s="1"/>
  <c r="T357" i="46"/>
  <c r="U357" i="46" s="1"/>
  <c r="AC357" i="46"/>
  <c r="AD357" i="46" s="1"/>
  <c r="Q357" i="46"/>
  <c r="N357" i="46"/>
  <c r="O357" i="46" s="1"/>
  <c r="BY379" i="46"/>
  <c r="BZ379" i="46" s="1"/>
  <c r="BJ379" i="46"/>
  <c r="BK379" i="46" s="1"/>
  <c r="BG379" i="46"/>
  <c r="BH379" i="46" s="1"/>
  <c r="BV379" i="46"/>
  <c r="BW379" i="46" s="1"/>
  <c r="BS379" i="46"/>
  <c r="BT379" i="46" s="1"/>
  <c r="AX379" i="46"/>
  <c r="AY379" i="46" s="1"/>
  <c r="AU379" i="46"/>
  <c r="AV379" i="46" s="1"/>
  <c r="AR379" i="46"/>
  <c r="AS379" i="46" s="1"/>
  <c r="BD379" i="46"/>
  <c r="BE379" i="46" s="1"/>
  <c r="BA379" i="46"/>
  <c r="BB379" i="46" s="1"/>
  <c r="AF379" i="46"/>
  <c r="AG379" i="46" s="1"/>
  <c r="Z379" i="46"/>
  <c r="AA379" i="46" s="1"/>
  <c r="BP379" i="46"/>
  <c r="BQ379" i="46" s="1"/>
  <c r="AI379" i="46"/>
  <c r="AJ379" i="46" s="1"/>
  <c r="T379" i="46"/>
  <c r="U379" i="46" s="1"/>
  <c r="Q379" i="46"/>
  <c r="R379" i="46" s="1"/>
  <c r="AL379" i="46"/>
  <c r="AM379" i="46" s="1"/>
  <c r="AC379" i="46"/>
  <c r="AD379" i="46" s="1"/>
  <c r="N379" i="46"/>
  <c r="O379" i="46" s="1"/>
  <c r="AF418" i="46"/>
  <c r="AG418" i="46" s="1"/>
  <c r="AC418" i="46"/>
  <c r="AD418" i="46" s="1"/>
  <c r="Z418" i="46"/>
  <c r="AA418" i="46" s="1"/>
  <c r="AI418" i="46"/>
  <c r="AJ418" i="46" s="1"/>
  <c r="Q418" i="46"/>
  <c r="R418" i="46" s="1"/>
  <c r="T418" i="46"/>
  <c r="U418" i="46" s="1"/>
  <c r="N418" i="46"/>
  <c r="O418" i="46" s="1"/>
  <c r="AF236" i="46"/>
  <c r="AG236" i="46" s="1"/>
  <c r="Q236" i="46"/>
  <c r="R236" i="46" s="1"/>
  <c r="N236" i="46"/>
  <c r="O236" i="46" s="1"/>
  <c r="AI236" i="46"/>
  <c r="AJ236" i="46" s="1"/>
  <c r="T236" i="46"/>
  <c r="U236" i="46" s="1"/>
  <c r="AC236" i="46"/>
  <c r="AD236" i="46" s="1"/>
  <c r="Z236" i="46"/>
  <c r="AA236" i="46" s="1"/>
  <c r="CH341" i="46"/>
  <c r="CI341" i="46" s="1"/>
  <c r="BS341" i="46"/>
  <c r="BT341" i="46" s="1"/>
  <c r="BP341" i="46"/>
  <c r="BQ341" i="46" s="1"/>
  <c r="AX341" i="46"/>
  <c r="AY341" i="46" s="1"/>
  <c r="BY341" i="46"/>
  <c r="BZ341" i="46" s="1"/>
  <c r="BJ341" i="46"/>
  <c r="BK341" i="46" s="1"/>
  <c r="BA341" i="46"/>
  <c r="BB341" i="46" s="1"/>
  <c r="BV341" i="46"/>
  <c r="BW341" i="46" s="1"/>
  <c r="BD341" i="46"/>
  <c r="BE341" i="46" s="1"/>
  <c r="BG341" i="46"/>
  <c r="BH341" i="46" s="1"/>
  <c r="AC341" i="46"/>
  <c r="AD341" i="46" s="1"/>
  <c r="Z341" i="46"/>
  <c r="AA341" i="46" s="1"/>
  <c r="AI341" i="46"/>
  <c r="AJ341" i="46" s="1"/>
  <c r="T341" i="46"/>
  <c r="U341" i="46" s="1"/>
  <c r="Q341" i="46"/>
  <c r="N341" i="46"/>
  <c r="AF341" i="46"/>
  <c r="AG341" i="46" s="1"/>
  <c r="AU341" i="46"/>
  <c r="AV341" i="46" s="1"/>
  <c r="AL341" i="46"/>
  <c r="AM341" i="46" s="1"/>
  <c r="AR341" i="46"/>
  <c r="AS341" i="46" s="1"/>
  <c r="CH351" i="46"/>
  <c r="CI351" i="46" s="1"/>
  <c r="T351" i="46"/>
  <c r="U351" i="46" s="1"/>
  <c r="AI351" i="46"/>
  <c r="AJ351" i="46" s="1"/>
  <c r="AF351" i="46"/>
  <c r="AG351" i="46" s="1"/>
  <c r="Z351" i="46"/>
  <c r="AA351" i="46" s="1"/>
  <c r="AC351" i="46"/>
  <c r="AD351" i="46" s="1"/>
  <c r="Q351" i="46"/>
  <c r="N351" i="46"/>
  <c r="CH382" i="46"/>
  <c r="CI382" i="46" s="1"/>
  <c r="AC419" i="46"/>
  <c r="AD419" i="46" s="1"/>
  <c r="T419" i="46"/>
  <c r="U419" i="46" s="1"/>
  <c r="Q419" i="46"/>
  <c r="R419" i="46" s="1"/>
  <c r="N419" i="46"/>
  <c r="O419" i="46" s="1"/>
  <c r="AI419" i="46"/>
  <c r="AJ419" i="46" s="1"/>
  <c r="AF419" i="46"/>
  <c r="AG419" i="46" s="1"/>
  <c r="Z419" i="46"/>
  <c r="AA419" i="46" s="1"/>
  <c r="BS372" i="46"/>
  <c r="BT372" i="46" s="1"/>
  <c r="BP372" i="46"/>
  <c r="BQ372" i="46" s="1"/>
  <c r="BV372" i="46"/>
  <c r="BW372" i="46" s="1"/>
  <c r="BJ372" i="46"/>
  <c r="BK372" i="46" s="1"/>
  <c r="BY372" i="46"/>
  <c r="BZ372" i="46" s="1"/>
  <c r="BD372" i="46"/>
  <c r="BE372" i="46" s="1"/>
  <c r="AR372" i="46"/>
  <c r="AS372" i="46" s="1"/>
  <c r="AC372" i="46"/>
  <c r="AD372" i="46" s="1"/>
  <c r="T372" i="46"/>
  <c r="U372" i="46" s="1"/>
  <c r="N372" i="46"/>
  <c r="O372" i="46" s="1"/>
  <c r="BA372" i="46"/>
  <c r="BB372" i="46" s="1"/>
  <c r="BG372" i="46"/>
  <c r="BH372" i="46" s="1"/>
  <c r="AX372" i="46"/>
  <c r="AY372" i="46" s="1"/>
  <c r="AI372" i="46"/>
  <c r="AJ372" i="46" s="1"/>
  <c r="AU372" i="46"/>
  <c r="AV372" i="46" s="1"/>
  <c r="AF372" i="46"/>
  <c r="AG372" i="46" s="1"/>
  <c r="AL372" i="46"/>
  <c r="AM372" i="46" s="1"/>
  <c r="Z372" i="46"/>
  <c r="AA372" i="46" s="1"/>
  <c r="Q372" i="46"/>
  <c r="R372" i="46" s="1"/>
  <c r="CH338" i="46"/>
  <c r="CI338" i="46" s="1"/>
  <c r="BY338" i="46"/>
  <c r="BZ338" i="46" s="1"/>
  <c r="BV338" i="46"/>
  <c r="BW338" i="46" s="1"/>
  <c r="BS338" i="46"/>
  <c r="BT338" i="46" s="1"/>
  <c r="BP338" i="46"/>
  <c r="BQ338" i="46" s="1"/>
  <c r="BJ338" i="46"/>
  <c r="BK338" i="46" s="1"/>
  <c r="BD338" i="46"/>
  <c r="BE338" i="46" s="1"/>
  <c r="BG338" i="46"/>
  <c r="BH338" i="46" s="1"/>
  <c r="AR338" i="46"/>
  <c r="AS338" i="46" s="1"/>
  <c r="AL338" i="46"/>
  <c r="AM338" i="46" s="1"/>
  <c r="AI338" i="46"/>
  <c r="AJ338" i="46" s="1"/>
  <c r="T338" i="46"/>
  <c r="U338" i="46" s="1"/>
  <c r="AF338" i="46"/>
  <c r="AG338" i="46" s="1"/>
  <c r="AU338" i="46"/>
  <c r="AV338" i="46" s="1"/>
  <c r="Q338" i="46"/>
  <c r="N338" i="46"/>
  <c r="O338" i="46" s="1"/>
  <c r="BA338" i="46"/>
  <c r="BB338" i="46" s="1"/>
  <c r="AX338" i="46"/>
  <c r="AY338" i="46" s="1"/>
  <c r="AC338" i="46"/>
  <c r="AD338" i="46" s="1"/>
  <c r="Z338" i="46"/>
  <c r="AA338" i="46" s="1"/>
  <c r="AC240" i="46"/>
  <c r="AD240" i="46" s="1"/>
  <c r="AI240" i="46"/>
  <c r="AJ240" i="46" s="1"/>
  <c r="AF240" i="46"/>
  <c r="AG240" i="46" s="1"/>
  <c r="T240" i="46"/>
  <c r="U240" i="46" s="1"/>
  <c r="Q240" i="46"/>
  <c r="R240" i="46" s="1"/>
  <c r="N240" i="46"/>
  <c r="O240" i="46" s="1"/>
  <c r="Z240" i="46"/>
  <c r="AA240" i="46" s="1"/>
  <c r="Q412" i="46"/>
  <c r="R412" i="46" s="1"/>
  <c r="N412" i="46"/>
  <c r="O412" i="46" s="1"/>
  <c r="AI412" i="46"/>
  <c r="AJ412" i="46" s="1"/>
  <c r="AF412" i="46"/>
  <c r="AG412" i="46" s="1"/>
  <c r="T412" i="46"/>
  <c r="U412" i="46" s="1"/>
  <c r="Z412" i="46"/>
  <c r="AA412" i="46" s="1"/>
  <c r="AC412" i="46"/>
  <c r="AD412" i="46" s="1"/>
  <c r="T122" i="46"/>
  <c r="U122" i="46" s="1"/>
  <c r="Q122" i="46"/>
  <c r="R122" i="46" s="1"/>
  <c r="N122" i="46"/>
  <c r="O122" i="46" s="1"/>
  <c r="Z122" i="46"/>
  <c r="AA122" i="46" s="1"/>
  <c r="AC122" i="46"/>
  <c r="AD122" i="46" s="1"/>
  <c r="AI122" i="46"/>
  <c r="AJ122" i="46" s="1"/>
  <c r="AF122" i="46"/>
  <c r="AG122" i="46" s="1"/>
  <c r="Z169" i="46"/>
  <c r="AA169" i="46" s="1"/>
  <c r="AI169" i="46"/>
  <c r="AJ169" i="46" s="1"/>
  <c r="AF169" i="46"/>
  <c r="AG169" i="46" s="1"/>
  <c r="AC169" i="46"/>
  <c r="AD169" i="46" s="1"/>
  <c r="T169" i="46"/>
  <c r="U169" i="46" s="1"/>
  <c r="N169" i="46"/>
  <c r="O169" i="46" s="1"/>
  <c r="Q169" i="46"/>
  <c r="AI174" i="46"/>
  <c r="AJ174" i="46" s="1"/>
  <c r="AF174" i="46"/>
  <c r="AG174" i="46" s="1"/>
  <c r="Z174" i="46"/>
  <c r="AA174" i="46" s="1"/>
  <c r="T174" i="46"/>
  <c r="U174" i="46" s="1"/>
  <c r="N174" i="46"/>
  <c r="O174" i="46" s="1"/>
  <c r="Q174" i="46"/>
  <c r="R174" i="46" s="1"/>
  <c r="AC174" i="46"/>
  <c r="AD174" i="46" s="1"/>
  <c r="AC303" i="46"/>
  <c r="AD303" i="46" s="1"/>
  <c r="T303" i="46"/>
  <c r="U303" i="46" s="1"/>
  <c r="CH352" i="46"/>
  <c r="CI352" i="46" s="1"/>
  <c r="BP352" i="46"/>
  <c r="BQ352" i="46" s="1"/>
  <c r="BS352" i="46"/>
  <c r="BT352" i="46" s="1"/>
  <c r="BV352" i="46"/>
  <c r="BW352" i="46" s="1"/>
  <c r="BJ352" i="46"/>
  <c r="BK352" i="46" s="1"/>
  <c r="BG352" i="46"/>
  <c r="BH352" i="46" s="1"/>
  <c r="AL352" i="46"/>
  <c r="AM352" i="46" s="1"/>
  <c r="BA352" i="46"/>
  <c r="BB352" i="46" s="1"/>
  <c r="AX352" i="46"/>
  <c r="AY352" i="46" s="1"/>
  <c r="AU352" i="46"/>
  <c r="AV352" i="46" s="1"/>
  <c r="BY352" i="46"/>
  <c r="BZ352" i="46" s="1"/>
  <c r="T352" i="46"/>
  <c r="U352" i="46" s="1"/>
  <c r="Q352" i="46"/>
  <c r="R352" i="46" s="1"/>
  <c r="AR352" i="46"/>
  <c r="AS352" i="46" s="1"/>
  <c r="AI352" i="46"/>
  <c r="AJ352" i="46" s="1"/>
  <c r="BD352" i="46"/>
  <c r="BE352" i="46" s="1"/>
  <c r="AF352" i="46"/>
  <c r="AG352" i="46" s="1"/>
  <c r="N352" i="46"/>
  <c r="O352" i="46" s="1"/>
  <c r="Z352" i="46"/>
  <c r="AA352" i="46" s="1"/>
  <c r="AC352" i="46"/>
  <c r="AD352" i="46" s="1"/>
  <c r="BY380" i="46"/>
  <c r="BZ380" i="46" s="1"/>
  <c r="BS380" i="46"/>
  <c r="BT380" i="46" s="1"/>
  <c r="BG380" i="46"/>
  <c r="BH380" i="46" s="1"/>
  <c r="BP380" i="46"/>
  <c r="BQ380" i="46" s="1"/>
  <c r="AX380" i="46"/>
  <c r="AY380" i="46" s="1"/>
  <c r="Q380" i="46"/>
  <c r="AI380" i="46"/>
  <c r="AJ380" i="46" s="1"/>
  <c r="AF380" i="46"/>
  <c r="AG380" i="46" s="1"/>
  <c r="BV380" i="46"/>
  <c r="BW380" i="46" s="1"/>
  <c r="AU380" i="46"/>
  <c r="AV380" i="46" s="1"/>
  <c r="AR380" i="46"/>
  <c r="AS380" i="46" s="1"/>
  <c r="AL380" i="46"/>
  <c r="AM380" i="46" s="1"/>
  <c r="BD380" i="46"/>
  <c r="BE380" i="46" s="1"/>
  <c r="BJ380" i="46"/>
  <c r="BK380" i="46" s="1"/>
  <c r="AC380" i="46"/>
  <c r="AD380" i="46" s="1"/>
  <c r="N380" i="46"/>
  <c r="O380" i="46" s="1"/>
  <c r="BA380" i="46"/>
  <c r="BB380" i="46" s="1"/>
  <c r="Z380" i="46"/>
  <c r="AA380" i="46" s="1"/>
  <c r="T380" i="46"/>
  <c r="U380" i="46" s="1"/>
  <c r="N421" i="46"/>
  <c r="O421" i="46" s="1"/>
  <c r="AI421" i="46"/>
  <c r="AJ421" i="46" s="1"/>
  <c r="AF421" i="46"/>
  <c r="AG421" i="46" s="1"/>
  <c r="AC421" i="46"/>
  <c r="AD421" i="46" s="1"/>
  <c r="Z421" i="46"/>
  <c r="AA421" i="46" s="1"/>
  <c r="T421" i="46"/>
  <c r="U421" i="46" s="1"/>
  <c r="Q421" i="46"/>
  <c r="R421" i="46" s="1"/>
  <c r="AC230" i="46"/>
  <c r="AD230" i="46" s="1"/>
  <c r="Z230" i="46"/>
  <c r="AA230" i="46" s="1"/>
  <c r="T230" i="46"/>
  <c r="U230" i="46" s="1"/>
  <c r="Q230" i="46"/>
  <c r="R230" i="46" s="1"/>
  <c r="AI230" i="46"/>
  <c r="AJ230" i="46" s="1"/>
  <c r="AF230" i="46"/>
  <c r="AG230" i="46" s="1"/>
  <c r="N230" i="46"/>
  <c r="O230" i="46" s="1"/>
  <c r="Z98" i="46"/>
  <c r="AA98" i="46" s="1"/>
  <c r="AI98" i="46"/>
  <c r="AJ98" i="46" s="1"/>
  <c r="T98" i="46"/>
  <c r="U98" i="46" s="1"/>
  <c r="AF98" i="46"/>
  <c r="AG98" i="46" s="1"/>
  <c r="Q98" i="46"/>
  <c r="AC98" i="46"/>
  <c r="AD98" i="46" s="1"/>
  <c r="N98" i="46"/>
  <c r="O98" i="46" s="1"/>
  <c r="AI118" i="46"/>
  <c r="AJ118" i="46" s="1"/>
  <c r="AF118" i="46"/>
  <c r="AG118" i="46" s="1"/>
  <c r="AC118" i="46"/>
  <c r="AD118" i="46" s="1"/>
  <c r="Z118" i="46"/>
  <c r="AA118" i="46" s="1"/>
  <c r="Q118" i="46"/>
  <c r="T118" i="46"/>
  <c r="U118" i="46" s="1"/>
  <c r="N118" i="46"/>
  <c r="AF66" i="46"/>
  <c r="AG66" i="46" s="1"/>
  <c r="AC66" i="46"/>
  <c r="AD66" i="46" s="1"/>
  <c r="AI66" i="46"/>
  <c r="AJ66" i="46" s="1"/>
  <c r="Q66" i="46"/>
  <c r="R66" i="46" s="1"/>
  <c r="Z66" i="46"/>
  <c r="AA66" i="46" s="1"/>
  <c r="T66" i="46"/>
  <c r="U66" i="46" s="1"/>
  <c r="N66" i="46"/>
  <c r="O66" i="46" s="1"/>
  <c r="AC355" i="46"/>
  <c r="AD355" i="46" s="1"/>
  <c r="AI355" i="46"/>
  <c r="AJ355" i="46" s="1"/>
  <c r="AF355" i="46"/>
  <c r="AG355" i="46" s="1"/>
  <c r="Z355" i="46"/>
  <c r="AA355" i="46" s="1"/>
  <c r="Q355" i="46"/>
  <c r="T355" i="46"/>
  <c r="U355" i="46" s="1"/>
  <c r="N355" i="46"/>
  <c r="O355" i="46" s="1"/>
  <c r="CH186" i="46"/>
  <c r="CI186" i="46" s="1"/>
  <c r="BY186" i="46"/>
  <c r="BZ186" i="46" s="1"/>
  <c r="BV186" i="46"/>
  <c r="BW186" i="46" s="1"/>
  <c r="BS186" i="46"/>
  <c r="BT186" i="46" s="1"/>
  <c r="BJ186" i="46"/>
  <c r="BK186" i="46" s="1"/>
  <c r="BP186" i="46"/>
  <c r="BQ186" i="46" s="1"/>
  <c r="BG186" i="46"/>
  <c r="BH186" i="46" s="1"/>
  <c r="AU186" i="46"/>
  <c r="AV186" i="46" s="1"/>
  <c r="AR186" i="46"/>
  <c r="AS186" i="46" s="1"/>
  <c r="AX186" i="46"/>
  <c r="AY186" i="46" s="1"/>
  <c r="AI186" i="46"/>
  <c r="AJ186" i="46" s="1"/>
  <c r="N186" i="46"/>
  <c r="O186" i="46" s="1"/>
  <c r="AF186" i="46"/>
  <c r="AG186" i="46" s="1"/>
  <c r="BD186" i="46"/>
  <c r="BE186" i="46" s="1"/>
  <c r="Q186" i="46"/>
  <c r="R186" i="46" s="1"/>
  <c r="BA186" i="46"/>
  <c r="BB186" i="46" s="1"/>
  <c r="AL186" i="46"/>
  <c r="AM186" i="46" s="1"/>
  <c r="T186" i="46"/>
  <c r="U186" i="46" s="1"/>
  <c r="AC186" i="46"/>
  <c r="AD186" i="46" s="1"/>
  <c r="Z186" i="46"/>
  <c r="AA186" i="46" s="1"/>
  <c r="N304" i="46"/>
  <c r="O304" i="46" s="1"/>
  <c r="AI304" i="46"/>
  <c r="AJ304" i="46" s="1"/>
  <c r="AC304" i="46"/>
  <c r="AD304" i="46" s="1"/>
  <c r="Z304" i="46"/>
  <c r="AA304" i="46" s="1"/>
  <c r="T304" i="46"/>
  <c r="U304" i="46" s="1"/>
  <c r="Q304" i="46"/>
  <c r="AF304" i="46"/>
  <c r="AG304" i="46" s="1"/>
  <c r="CH365" i="46"/>
  <c r="CI365" i="46" s="1"/>
  <c r="BP365" i="46"/>
  <c r="BQ365" i="46" s="1"/>
  <c r="BG365" i="46"/>
  <c r="BA365" i="46"/>
  <c r="BB365" i="46" s="1"/>
  <c r="AR365" i="46"/>
  <c r="AS365" i="46" s="1"/>
  <c r="Z365" i="46"/>
  <c r="AA365" i="46" s="1"/>
  <c r="BY365" i="46"/>
  <c r="BZ365" i="46" s="1"/>
  <c r="AL365" i="46"/>
  <c r="AM365" i="46" s="1"/>
  <c r="BV365" i="46"/>
  <c r="BW365" i="46" s="1"/>
  <c r="BJ365" i="46"/>
  <c r="BK365" i="46" s="1"/>
  <c r="BD365" i="46"/>
  <c r="BE365" i="46" s="1"/>
  <c r="AX365" i="46"/>
  <c r="AY365" i="46" s="1"/>
  <c r="AU365" i="46"/>
  <c r="AV365" i="46" s="1"/>
  <c r="BS365" i="46"/>
  <c r="BT365" i="46" s="1"/>
  <c r="AC365" i="46"/>
  <c r="AD365" i="46" s="1"/>
  <c r="AI365" i="46"/>
  <c r="AJ365" i="46" s="1"/>
  <c r="AF365" i="46"/>
  <c r="AG365" i="46" s="1"/>
  <c r="T365" i="46"/>
  <c r="U365" i="46" s="1"/>
  <c r="N365" i="46"/>
  <c r="O365" i="46" s="1"/>
  <c r="Q365" i="46"/>
  <c r="CH383" i="46"/>
  <c r="CI383" i="46" s="1"/>
  <c r="AC422" i="46"/>
  <c r="AD422" i="46" s="1"/>
  <c r="AI422" i="46"/>
  <c r="AJ422" i="46" s="1"/>
  <c r="AF422" i="46"/>
  <c r="AG422" i="46" s="1"/>
  <c r="Z422" i="46"/>
  <c r="AA422" i="46" s="1"/>
  <c r="T422" i="46"/>
  <c r="U422" i="46" s="1"/>
  <c r="Q422" i="46"/>
  <c r="R422" i="46" s="1"/>
  <c r="N422" i="46"/>
  <c r="O422" i="46" s="1"/>
  <c r="N428" i="46"/>
  <c r="O428" i="46" s="1"/>
  <c r="AC428" i="46"/>
  <c r="AD428" i="46" s="1"/>
  <c r="Z428" i="46"/>
  <c r="AA428" i="46" s="1"/>
  <c r="T428" i="46"/>
  <c r="U428" i="46" s="1"/>
  <c r="Q428" i="46"/>
  <c r="R428" i="46" s="1"/>
  <c r="AI428" i="46"/>
  <c r="AJ428" i="46" s="1"/>
  <c r="AF428" i="46"/>
  <c r="AG428" i="46" s="1"/>
  <c r="AC429" i="46"/>
  <c r="AD429" i="46" s="1"/>
  <c r="Z429" i="46"/>
  <c r="AA429" i="46" s="1"/>
  <c r="T429" i="46"/>
  <c r="U429" i="46" s="1"/>
  <c r="AI429" i="46"/>
  <c r="AJ429" i="46" s="1"/>
  <c r="AF429" i="46"/>
  <c r="AG429" i="46" s="1"/>
  <c r="Q429" i="46"/>
  <c r="R429" i="46" s="1"/>
  <c r="N429" i="46"/>
  <c r="O429" i="46" s="1"/>
  <c r="AF125" i="46"/>
  <c r="AG125" i="46" s="1"/>
  <c r="N125" i="46"/>
  <c r="O125" i="46" s="1"/>
  <c r="Z125" i="46"/>
  <c r="AA125" i="46" s="1"/>
  <c r="T125" i="46"/>
  <c r="U125" i="46" s="1"/>
  <c r="AI125" i="46"/>
  <c r="AJ125" i="46" s="1"/>
  <c r="Q125" i="46"/>
  <c r="R125" i="46" s="1"/>
  <c r="AC125" i="46"/>
  <c r="AD125" i="46" s="1"/>
  <c r="AI356" i="46"/>
  <c r="AJ356" i="46" s="1"/>
  <c r="AF356" i="46"/>
  <c r="AG356" i="46" s="1"/>
  <c r="Q356" i="46"/>
  <c r="R356" i="46" s="1"/>
  <c r="N356" i="46"/>
  <c r="O356" i="46" s="1"/>
  <c r="Z356" i="46"/>
  <c r="AA356" i="46" s="1"/>
  <c r="T356" i="46"/>
  <c r="U356" i="46" s="1"/>
  <c r="AC356" i="46"/>
  <c r="AD356" i="46" s="1"/>
  <c r="CH305" i="46"/>
  <c r="CI305" i="46" s="1"/>
  <c r="BP305" i="46"/>
  <c r="BQ305" i="46" s="1"/>
  <c r="BY305" i="46"/>
  <c r="BZ305" i="46" s="1"/>
  <c r="BV305" i="46"/>
  <c r="BW305" i="46" s="1"/>
  <c r="BS305" i="46"/>
  <c r="BT305" i="46" s="1"/>
  <c r="BG305" i="46"/>
  <c r="BH305" i="46" s="1"/>
  <c r="AX305" i="46"/>
  <c r="AY305" i="46" s="1"/>
  <c r="AF305" i="46"/>
  <c r="AG305" i="46" s="1"/>
  <c r="AC305" i="46"/>
  <c r="AD305" i="46" s="1"/>
  <c r="Z305" i="46"/>
  <c r="AA305" i="46" s="1"/>
  <c r="T305" i="46"/>
  <c r="U305" i="46" s="1"/>
  <c r="N305" i="46"/>
  <c r="O305" i="46" s="1"/>
  <c r="BD305" i="46"/>
  <c r="BE305" i="46" s="1"/>
  <c r="AR305" i="46"/>
  <c r="AS305" i="46" s="1"/>
  <c r="BA305" i="46"/>
  <c r="BB305" i="46" s="1"/>
  <c r="AU305" i="46"/>
  <c r="AV305" i="46" s="1"/>
  <c r="AL305" i="46"/>
  <c r="AM305" i="46" s="1"/>
  <c r="AI305" i="46"/>
  <c r="AJ305" i="46" s="1"/>
  <c r="Q305" i="46"/>
  <c r="R305" i="46" s="1"/>
  <c r="BJ305" i="46"/>
  <c r="BK305" i="46" s="1"/>
  <c r="CH368" i="46"/>
  <c r="CI368" i="46" s="1"/>
  <c r="BG368" i="46"/>
  <c r="BH368" i="46" s="1"/>
  <c r="BS368" i="46"/>
  <c r="BT368" i="46" s="1"/>
  <c r="BD368" i="46"/>
  <c r="BE368" i="46" s="1"/>
  <c r="BY368" i="46"/>
  <c r="BZ368" i="46" s="1"/>
  <c r="BV368" i="46"/>
  <c r="BW368" i="46" s="1"/>
  <c r="BA368" i="46"/>
  <c r="BB368" i="46" s="1"/>
  <c r="BP368" i="46"/>
  <c r="BQ368" i="46" s="1"/>
  <c r="BJ368" i="46"/>
  <c r="BK368" i="46" s="1"/>
  <c r="AX368" i="46"/>
  <c r="AY368" i="46" s="1"/>
  <c r="AF368" i="46"/>
  <c r="AG368" i="46" s="1"/>
  <c r="AL368" i="46"/>
  <c r="AM368" i="46" s="1"/>
  <c r="AC368" i="46"/>
  <c r="AD368" i="46" s="1"/>
  <c r="Z368" i="46"/>
  <c r="AA368" i="46" s="1"/>
  <c r="T368" i="46"/>
  <c r="U368" i="46" s="1"/>
  <c r="N368" i="46"/>
  <c r="O368" i="46" s="1"/>
  <c r="AI368" i="46"/>
  <c r="AJ368" i="46" s="1"/>
  <c r="Q368" i="46"/>
  <c r="R368" i="46" s="1"/>
  <c r="AU368" i="46"/>
  <c r="AV368" i="46" s="1"/>
  <c r="AR368" i="46"/>
  <c r="AS368" i="46" s="1"/>
  <c r="Z405" i="46"/>
  <c r="AA405" i="46" s="1"/>
  <c r="AI405" i="46"/>
  <c r="AJ405" i="46" s="1"/>
  <c r="AC405" i="46"/>
  <c r="AD405" i="46" s="1"/>
  <c r="AF405" i="46"/>
  <c r="AG405" i="46" s="1"/>
  <c r="T405" i="46"/>
  <c r="U405" i="46" s="1"/>
  <c r="Q405" i="46"/>
  <c r="N405" i="46"/>
  <c r="O405" i="46" s="1"/>
  <c r="Q423" i="46"/>
  <c r="R423" i="46" s="1"/>
  <c r="AI423" i="46"/>
  <c r="AJ423" i="46" s="1"/>
  <c r="N423" i="46"/>
  <c r="O423" i="46" s="1"/>
  <c r="AF423" i="46"/>
  <c r="AG423" i="46" s="1"/>
  <c r="AC423" i="46"/>
  <c r="AD423" i="46" s="1"/>
  <c r="T423" i="46"/>
  <c r="U423" i="46" s="1"/>
  <c r="Z423" i="46"/>
  <c r="AA423" i="46" s="1"/>
  <c r="AC407" i="46"/>
  <c r="AD407" i="46" s="1"/>
  <c r="Z407" i="46"/>
  <c r="AA407" i="46" s="1"/>
  <c r="T407" i="46"/>
  <c r="U407" i="46" s="1"/>
  <c r="N407" i="46"/>
  <c r="O407" i="46" s="1"/>
  <c r="Q407" i="46"/>
  <c r="R407" i="46" s="1"/>
  <c r="AF407" i="46"/>
  <c r="AG407" i="46" s="1"/>
  <c r="AI407" i="46"/>
  <c r="AJ407" i="46" s="1"/>
  <c r="AI414" i="46"/>
  <c r="AJ414" i="46" s="1"/>
  <c r="AF414" i="46"/>
  <c r="AG414" i="46" s="1"/>
  <c r="N414" i="46"/>
  <c r="O414" i="46" s="1"/>
  <c r="AC414" i="46"/>
  <c r="AD414" i="46" s="1"/>
  <c r="Q414" i="46"/>
  <c r="T414" i="46"/>
  <c r="U414" i="46" s="1"/>
  <c r="Z414" i="46"/>
  <c r="AA414" i="46" s="1"/>
  <c r="AF264" i="46"/>
  <c r="AG264" i="46" s="1"/>
  <c r="T264" i="46"/>
  <c r="U264" i="46" s="1"/>
  <c r="Q264" i="46"/>
  <c r="R264" i="46" s="1"/>
  <c r="N264" i="46"/>
  <c r="O264" i="46" s="1"/>
  <c r="AI264" i="46"/>
  <c r="AJ264" i="46" s="1"/>
  <c r="AC264" i="46"/>
  <c r="AD264" i="46" s="1"/>
  <c r="Z264" i="46"/>
  <c r="AA264" i="46" s="1"/>
  <c r="CH191" i="46"/>
  <c r="CI191" i="46" s="1"/>
  <c r="BV191" i="46"/>
  <c r="BW191" i="46" s="1"/>
  <c r="BS191" i="46"/>
  <c r="BT191" i="46" s="1"/>
  <c r="BJ191" i="46"/>
  <c r="BK191" i="46" s="1"/>
  <c r="BD191" i="46"/>
  <c r="BE191" i="46" s="1"/>
  <c r="BG191" i="46"/>
  <c r="BH191" i="46" s="1"/>
  <c r="BA191" i="46"/>
  <c r="BB191" i="46" s="1"/>
  <c r="AU191" i="46"/>
  <c r="AV191" i="46" s="1"/>
  <c r="T191" i="46"/>
  <c r="U191" i="46" s="1"/>
  <c r="AR191" i="46"/>
  <c r="AS191" i="46" s="1"/>
  <c r="AX191" i="46"/>
  <c r="AY191" i="46" s="1"/>
  <c r="AL191" i="46"/>
  <c r="AM191" i="46" s="1"/>
  <c r="N191" i="46"/>
  <c r="O191" i="46" s="1"/>
  <c r="Q191" i="46"/>
  <c r="R191" i="46" s="1"/>
  <c r="Z191" i="46"/>
  <c r="AA191" i="46" s="1"/>
  <c r="BY191" i="46"/>
  <c r="BZ191" i="46" s="1"/>
  <c r="AI191" i="46"/>
  <c r="AJ191" i="46" s="1"/>
  <c r="AF191" i="46"/>
  <c r="AG191" i="46" s="1"/>
  <c r="AC191" i="46"/>
  <c r="AD191" i="46" s="1"/>
  <c r="BP191" i="46"/>
  <c r="BQ191" i="46" s="1"/>
  <c r="CH369" i="46"/>
  <c r="CI369" i="46" s="1"/>
  <c r="BV369" i="46"/>
  <c r="BW369" i="46" s="1"/>
  <c r="BS369" i="46"/>
  <c r="BT369" i="46" s="1"/>
  <c r="BP369" i="46"/>
  <c r="BQ369" i="46" s="1"/>
  <c r="BY369" i="46"/>
  <c r="BZ369" i="46" s="1"/>
  <c r="BJ369" i="46"/>
  <c r="BK369" i="46" s="1"/>
  <c r="AX369" i="46"/>
  <c r="AY369" i="46" s="1"/>
  <c r="AU369" i="46"/>
  <c r="AV369" i="46" s="1"/>
  <c r="BG369" i="46"/>
  <c r="BH369" i="46" s="1"/>
  <c r="AR369" i="46"/>
  <c r="AS369" i="46" s="1"/>
  <c r="BD369" i="46"/>
  <c r="BE369" i="46" s="1"/>
  <c r="AC369" i="46"/>
  <c r="AD369" i="46" s="1"/>
  <c r="AI369" i="46"/>
  <c r="AJ369" i="46" s="1"/>
  <c r="AF369" i="46"/>
  <c r="AG369" i="46" s="1"/>
  <c r="Z369" i="46"/>
  <c r="AA369" i="46" s="1"/>
  <c r="T369" i="46"/>
  <c r="U369" i="46" s="1"/>
  <c r="AL369" i="46"/>
  <c r="AM369" i="46" s="1"/>
  <c r="BA369" i="46"/>
  <c r="BB369" i="46" s="1"/>
  <c r="Q369" i="46"/>
  <c r="R369" i="46" s="1"/>
  <c r="N369" i="46"/>
  <c r="O369" i="46" s="1"/>
  <c r="N406" i="46"/>
  <c r="O406" i="46" s="1"/>
  <c r="AI406" i="46"/>
  <c r="AJ406" i="46" s="1"/>
  <c r="AC406" i="46"/>
  <c r="AD406" i="46" s="1"/>
  <c r="AF406" i="46"/>
  <c r="AG406" i="46" s="1"/>
  <c r="Z406" i="46"/>
  <c r="AA406" i="46" s="1"/>
  <c r="T406" i="46"/>
  <c r="U406" i="46" s="1"/>
  <c r="Q406" i="46"/>
  <c r="R406" i="46" s="1"/>
  <c r="AF426" i="46"/>
  <c r="AG426" i="46" s="1"/>
  <c r="AC426" i="46"/>
  <c r="AD426" i="46" s="1"/>
  <c r="AI426" i="46"/>
  <c r="AJ426" i="46" s="1"/>
  <c r="Z426" i="46"/>
  <c r="AA426" i="46" s="1"/>
  <c r="T426" i="46"/>
  <c r="U426" i="46" s="1"/>
  <c r="Q426" i="46"/>
  <c r="R426" i="46" s="1"/>
  <c r="N426" i="46"/>
  <c r="O426" i="46" s="1"/>
  <c r="AI175" i="46"/>
  <c r="AJ175" i="46" s="1"/>
  <c r="T175" i="46"/>
  <c r="U175" i="46" s="1"/>
  <c r="Q175" i="46"/>
  <c r="R175" i="46" s="1"/>
  <c r="N175" i="46"/>
  <c r="O175" i="46" s="1"/>
  <c r="AF175" i="46"/>
  <c r="AG175" i="46" s="1"/>
  <c r="AC175" i="46"/>
  <c r="AD175" i="46" s="1"/>
  <c r="Z175" i="46"/>
  <c r="AA175" i="46" s="1"/>
  <c r="E20" i="53"/>
  <c r="E128" i="53"/>
  <c r="O334" i="46" l="1"/>
  <c r="O351" i="46"/>
  <c r="O341" i="46"/>
  <c r="O118" i="46"/>
  <c r="R414" i="46"/>
  <c r="R416" i="46"/>
  <c r="R409" i="46"/>
  <c r="BH365" i="46"/>
  <c r="CH675" i="46"/>
  <c r="CI675" i="46" s="1"/>
  <c r="BH334" i="46"/>
  <c r="BS675" i="46"/>
  <c r="BT675" i="46" s="1"/>
  <c r="AF675" i="46"/>
  <c r="AG675" i="46" s="1"/>
  <c r="N675" i="46"/>
  <c r="O675" i="46" s="1"/>
  <c r="Q675" i="46"/>
  <c r="R675" i="46" s="1"/>
  <c r="AR675" i="46"/>
  <c r="AS675" i="46" s="1"/>
  <c r="BV675" i="46"/>
  <c r="BW675" i="46" s="1"/>
  <c r="BA675" i="46"/>
  <c r="BB675" i="46" s="1"/>
  <c r="AX675" i="46"/>
  <c r="AY675" i="46" s="1"/>
  <c r="Z675" i="46"/>
  <c r="AA675" i="46" s="1"/>
  <c r="BJ675" i="46"/>
  <c r="BK675" i="46" s="1"/>
  <c r="CK675" i="46"/>
  <c r="CL675" i="46" s="1"/>
  <c r="AO675" i="46"/>
  <c r="AP675" i="46" s="1"/>
  <c r="AI675" i="46"/>
  <c r="AJ675" i="46" s="1"/>
  <c r="BP675" i="46"/>
  <c r="BQ675" i="46" s="1"/>
  <c r="W675" i="46"/>
  <c r="X675" i="46" s="1"/>
  <c r="AU675" i="46"/>
  <c r="AV675" i="46" s="1"/>
  <c r="BY675" i="46"/>
  <c r="BZ675" i="46" s="1"/>
  <c r="AC675" i="46"/>
  <c r="AD675" i="46" s="1"/>
  <c r="BG675" i="46"/>
  <c r="BH675" i="46" s="1"/>
  <c r="BD675" i="46"/>
  <c r="BE675" i="46" s="1"/>
  <c r="T675" i="46"/>
  <c r="U675" i="46" s="1"/>
  <c r="R357" i="46"/>
  <c r="R380" i="46"/>
  <c r="R338" i="46"/>
  <c r="R118" i="46"/>
  <c r="R341" i="46"/>
  <c r="R98" i="46"/>
  <c r="R355" i="46"/>
  <c r="R334" i="46"/>
  <c r="R392" i="46"/>
  <c r="R169" i="46"/>
  <c r="R405" i="46"/>
  <c r="R365" i="46"/>
  <c r="R304" i="46"/>
  <c r="R351" i="46"/>
  <c r="E39" i="53" s="1"/>
  <c r="W87" i="46"/>
  <c r="X66" i="46"/>
  <c r="X87" i="46" s="1"/>
  <c r="X98" i="46"/>
  <c r="T87" i="46"/>
  <c r="U87" i="46"/>
  <c r="D78" i="53"/>
  <c r="E36" i="53" l="1"/>
  <c r="E40" i="53"/>
  <c r="E47" i="53"/>
  <c r="W85" i="46"/>
  <c r="W86" i="46" s="1"/>
  <c r="T85" i="46"/>
  <c r="W88" i="46" l="1"/>
  <c r="T86" i="46"/>
  <c r="T88" i="46"/>
  <c r="L187" i="46" l="1"/>
  <c r="CK187" i="46" s="1"/>
  <c r="CL187" i="46" s="1"/>
  <c r="K187" i="46"/>
  <c r="AO187" i="46" s="1"/>
  <c r="AP187" i="46" s="1"/>
  <c r="J187" i="46"/>
  <c r="W187" i="46" s="1"/>
  <c r="X187" i="46" s="1"/>
  <c r="AO169" i="46"/>
  <c r="AP169" i="46" s="1"/>
  <c r="BV169" i="46" l="1"/>
  <c r="BW169" i="46" s="1"/>
  <c r="AR169" i="46"/>
  <c r="AS169" i="46" s="1"/>
  <c r="BA169" i="46"/>
  <c r="BB169" i="46" s="1"/>
  <c r="AX169" i="46"/>
  <c r="AY169" i="46" s="1"/>
  <c r="AU169" i="46"/>
  <c r="AV169" i="46" s="1"/>
  <c r="BY169" i="46"/>
  <c r="BZ169" i="46" s="1"/>
  <c r="BP169" i="46"/>
  <c r="BQ169" i="46" s="1"/>
  <c r="BG169" i="46"/>
  <c r="BS169" i="46"/>
  <c r="BT169" i="46" s="1"/>
  <c r="AL169" i="46"/>
  <c r="AM169" i="46" s="1"/>
  <c r="BJ169" i="46"/>
  <c r="BK169" i="46" s="1"/>
  <c r="BD169" i="46"/>
  <c r="BE169" i="46" s="1"/>
  <c r="AC187" i="46"/>
  <c r="AD187" i="46" s="1"/>
  <c r="AI187" i="46"/>
  <c r="AJ187" i="46" s="1"/>
  <c r="Q187" i="46"/>
  <c r="Z187" i="46"/>
  <c r="AA187" i="46" s="1"/>
  <c r="AF187" i="46"/>
  <c r="AG187" i="46" s="1"/>
  <c r="T187" i="46"/>
  <c r="U187" i="46" s="1"/>
  <c r="N187" i="46"/>
  <c r="O187" i="46" s="1"/>
  <c r="BP187" i="46"/>
  <c r="BQ187" i="46" s="1"/>
  <c r="BV187" i="46"/>
  <c r="BW187" i="46" s="1"/>
  <c r="AU187" i="46"/>
  <c r="AV187" i="46" s="1"/>
  <c r="BY187" i="46"/>
  <c r="BZ187" i="46" s="1"/>
  <c r="AX187" i="46"/>
  <c r="AY187" i="46" s="1"/>
  <c r="AL187" i="46"/>
  <c r="AM187" i="46" s="1"/>
  <c r="BJ187" i="46"/>
  <c r="BK187" i="46" s="1"/>
  <c r="BS187" i="46"/>
  <c r="BT187" i="46" s="1"/>
  <c r="BG187" i="46"/>
  <c r="BH187" i="46" s="1"/>
  <c r="BA187" i="46"/>
  <c r="BB187" i="46" s="1"/>
  <c r="BD187" i="46"/>
  <c r="BE187" i="46" s="1"/>
  <c r="AR187" i="46"/>
  <c r="AS187" i="46" s="1"/>
  <c r="CH187" i="46"/>
  <c r="CI187" i="46" s="1"/>
  <c r="CK169" i="46"/>
  <c r="CL169" i="46" s="1"/>
  <c r="BH169" i="46" l="1"/>
  <c r="R187" i="46"/>
  <c r="CH169" i="46"/>
  <c r="CI169" i="46" s="1"/>
  <c r="E58" i="53" l="1"/>
  <c r="E45" i="53"/>
  <c r="CE16" i="46"/>
  <c r="CE15" i="46"/>
  <c r="CE5" i="46"/>
  <c r="CE258" i="46" s="1"/>
  <c r="CF258" i="46" s="1"/>
  <c r="Q16" i="46"/>
  <c r="Q15" i="46"/>
  <c r="CE170" i="46" l="1"/>
  <c r="CF170" i="46" s="1"/>
  <c r="CE257" i="46"/>
  <c r="CF257" i="46" s="1"/>
  <c r="CE152" i="46"/>
  <c r="CF152" i="46" s="1"/>
  <c r="CE151" i="46"/>
  <c r="CF151" i="46" s="1"/>
  <c r="CE280" i="46"/>
  <c r="CF280" i="46" s="1"/>
  <c r="CE247" i="46"/>
  <c r="CF247" i="46" s="1"/>
  <c r="CE271" i="46"/>
  <c r="CF271" i="46" s="1"/>
  <c r="CE739" i="46"/>
  <c r="CF739" i="46" s="1"/>
  <c r="CE875" i="46"/>
  <c r="CF875" i="46" s="1"/>
  <c r="CE870" i="46"/>
  <c r="CF870" i="46" s="1"/>
  <c r="CE879" i="46"/>
  <c r="CF879" i="46" s="1"/>
  <c r="CE874" i="46"/>
  <c r="CF874" i="46" s="1"/>
  <c r="CE869" i="46"/>
  <c r="CF869" i="46" s="1"/>
  <c r="CE880" i="46"/>
  <c r="CF880" i="46" s="1"/>
  <c r="CE592" i="46"/>
  <c r="CF592" i="46" s="1"/>
  <c r="CE601" i="46"/>
  <c r="CF601" i="46" s="1"/>
  <c r="CE600" i="46"/>
  <c r="CF600" i="46" s="1"/>
  <c r="CE726" i="46"/>
  <c r="CF726" i="46" s="1"/>
  <c r="CE729" i="46"/>
  <c r="CF729" i="46" s="1"/>
  <c r="CE182" i="46"/>
  <c r="CF182" i="46" s="1"/>
  <c r="CE184" i="46"/>
  <c r="CF184" i="46" s="1"/>
  <c r="CE183" i="46"/>
  <c r="CF183" i="46" s="1"/>
  <c r="CE172" i="46"/>
  <c r="CF172" i="46" s="1"/>
  <c r="CE725" i="46"/>
  <c r="CF725" i="46" s="1"/>
  <c r="CE724" i="46"/>
  <c r="CF724" i="46" s="1"/>
  <c r="CE714" i="46"/>
  <c r="CF714" i="46" s="1"/>
  <c r="CE728" i="46"/>
  <c r="CF728" i="46" s="1"/>
  <c r="CE711" i="46"/>
  <c r="CF711" i="46" s="1"/>
  <c r="CE652" i="46"/>
  <c r="CF652" i="46" s="1"/>
  <c r="CE834" i="46"/>
  <c r="CF834" i="46" s="1"/>
  <c r="CE651" i="46"/>
  <c r="CF651" i="46" s="1"/>
  <c r="CE656" i="46"/>
  <c r="CF656" i="46" s="1"/>
  <c r="CE657" i="46"/>
  <c r="CF657" i="46" s="1"/>
  <c r="CE659" i="46"/>
  <c r="CF659" i="46" s="1"/>
  <c r="CE675" i="46"/>
  <c r="CF675" i="46" s="1"/>
  <c r="CE664" i="46"/>
  <c r="CF664" i="46" s="1"/>
  <c r="CE634" i="46"/>
  <c r="CF634" i="46" s="1"/>
  <c r="CE633" i="46"/>
  <c r="CF633" i="46" s="1"/>
  <c r="CE632" i="46"/>
  <c r="CF632" i="46" s="1"/>
  <c r="CE835" i="46"/>
  <c r="CF835" i="46" s="1"/>
  <c r="CE830" i="46"/>
  <c r="CF830" i="46" s="1"/>
  <c r="CE828" i="46"/>
  <c r="CF828" i="46" s="1"/>
  <c r="CE832" i="46"/>
  <c r="CF832" i="46" s="1"/>
  <c r="CE839" i="46"/>
  <c r="CF839" i="46" s="1"/>
  <c r="CE840" i="46"/>
  <c r="CF840" i="46" s="1"/>
  <c r="CE841" i="46"/>
  <c r="CF841" i="46" s="1"/>
  <c r="CE679" i="46"/>
  <c r="CF679" i="46" s="1"/>
  <c r="CE682" i="46"/>
  <c r="CF682" i="46" s="1"/>
  <c r="CE683" i="46"/>
  <c r="CF683" i="46" s="1"/>
  <c r="CE823" i="46"/>
  <c r="CF823" i="46" s="1"/>
  <c r="CE822" i="46"/>
  <c r="CF822" i="46" s="1"/>
  <c r="CE824" i="46"/>
  <c r="CF824" i="46" s="1"/>
  <c r="CE686" i="46"/>
  <c r="CF686" i="46" s="1"/>
  <c r="CE687" i="46"/>
  <c r="CF687" i="46" s="1"/>
  <c r="CE690" i="46"/>
  <c r="CF690" i="46" s="1"/>
  <c r="CE691" i="46"/>
  <c r="CF691" i="46" s="1"/>
  <c r="CE818" i="46"/>
  <c r="CF818" i="46" s="1"/>
  <c r="CE819" i="46"/>
  <c r="CF819" i="46" s="1"/>
  <c r="CE814" i="46"/>
  <c r="CF814" i="46" s="1"/>
  <c r="CE815" i="46"/>
  <c r="CF815" i="46" s="1"/>
  <c r="CE810" i="46"/>
  <c r="CF810" i="46" s="1"/>
  <c r="CE811" i="46"/>
  <c r="CF811" i="46" s="1"/>
  <c r="CE665" i="46"/>
  <c r="CF665" i="46" s="1"/>
  <c r="CE695" i="46"/>
  <c r="CF695" i="46" s="1"/>
  <c r="CE638" i="46"/>
  <c r="CF638" i="46" s="1"/>
  <c r="CE625" i="46"/>
  <c r="CF625" i="46" s="1"/>
  <c r="CE626" i="46"/>
  <c r="CF626" i="46" s="1"/>
  <c r="CE621" i="46"/>
  <c r="CF621" i="46" s="1"/>
  <c r="CE622" i="46"/>
  <c r="CF622" i="46" s="1"/>
  <c r="CE617" i="46"/>
  <c r="CF617" i="46" s="1"/>
  <c r="CE618" i="46"/>
  <c r="CF618" i="46" s="1"/>
  <c r="CE780" i="46"/>
  <c r="CF780" i="46" s="1"/>
  <c r="CE779" i="46"/>
  <c r="CF779" i="46" s="1"/>
  <c r="CE772" i="46"/>
  <c r="CF772" i="46" s="1"/>
  <c r="CE775" i="46"/>
  <c r="CF775" i="46" s="1"/>
  <c r="CE776" i="46"/>
  <c r="CF776" i="46" s="1"/>
  <c r="CE771" i="46"/>
  <c r="CF771" i="46" s="1"/>
  <c r="CE767" i="46"/>
  <c r="CF767" i="46" s="1"/>
  <c r="CE764" i="46"/>
  <c r="CF764" i="46" s="1"/>
  <c r="CE763" i="46"/>
  <c r="CF763" i="46" s="1"/>
  <c r="CE768" i="46"/>
  <c r="CF768" i="46" s="1"/>
  <c r="CE759" i="46"/>
  <c r="CF759" i="46" s="1"/>
  <c r="CE760" i="46"/>
  <c r="CF760" i="46" s="1"/>
  <c r="CE755" i="46"/>
  <c r="CF755" i="46" s="1"/>
  <c r="CE756" i="46"/>
  <c r="CF756" i="46" s="1"/>
  <c r="CE751" i="46"/>
  <c r="CF751" i="46" s="1"/>
  <c r="CE752" i="46"/>
  <c r="CF752" i="46" s="1"/>
  <c r="CE743" i="46"/>
  <c r="CF743" i="46" s="1"/>
  <c r="CE747" i="46"/>
  <c r="CF747" i="46" s="1"/>
  <c r="CE748" i="46"/>
  <c r="CF748" i="46" s="1"/>
  <c r="CE612" i="46"/>
  <c r="CF612" i="46" s="1"/>
  <c r="CE611" i="46"/>
  <c r="CF611" i="46" s="1"/>
  <c r="CE613" i="46"/>
  <c r="CF613" i="46" s="1"/>
  <c r="CE740" i="46"/>
  <c r="CF740" i="46" s="1"/>
  <c r="CE744" i="46"/>
  <c r="CF744" i="46" s="1"/>
  <c r="CE738" i="46"/>
  <c r="CF738" i="46" s="1"/>
  <c r="CE732" i="46"/>
  <c r="CF732" i="46" s="1"/>
  <c r="CE733" i="46"/>
  <c r="CF733" i="46" s="1"/>
  <c r="CE734" i="46"/>
  <c r="CF734" i="46" s="1"/>
  <c r="CE713" i="46"/>
  <c r="CF713" i="46" s="1"/>
  <c r="CE710" i="46"/>
  <c r="CF710" i="46" s="1"/>
  <c r="CE706" i="46"/>
  <c r="CF706" i="46" s="1"/>
  <c r="CE705" i="46"/>
  <c r="CF705" i="46" s="1"/>
  <c r="CE707" i="46"/>
  <c r="CF707" i="46" s="1"/>
  <c r="CE701" i="46"/>
  <c r="CF701" i="46" s="1"/>
  <c r="CE700" i="46"/>
  <c r="CF700" i="46" s="1"/>
  <c r="CE702" i="46"/>
  <c r="CF702" i="46" s="1"/>
  <c r="CE606" i="46"/>
  <c r="CF606" i="46" s="1"/>
  <c r="CE605" i="46"/>
  <c r="CF605" i="46" s="1"/>
  <c r="CE607" i="46"/>
  <c r="CF607" i="46" s="1"/>
  <c r="CE599" i="46"/>
  <c r="CF599" i="46" s="1"/>
  <c r="CE598" i="46"/>
  <c r="CF598" i="46" s="1"/>
  <c r="CE602" i="46"/>
  <c r="CF602" i="46" s="1"/>
  <c r="CE593" i="46"/>
  <c r="CF593" i="46" s="1"/>
  <c r="CE594" i="46"/>
  <c r="CF594" i="46" s="1"/>
  <c r="CE595" i="46"/>
  <c r="CF595" i="46" s="1"/>
  <c r="CE676" i="46"/>
  <c r="CF676" i="46" s="1"/>
  <c r="CE639" i="46"/>
  <c r="CF639" i="46" s="1"/>
  <c r="CE786" i="46"/>
  <c r="CF786" i="46" s="1"/>
  <c r="CE785" i="46"/>
  <c r="CF785" i="46" s="1"/>
  <c r="CE669" i="46"/>
  <c r="CF669" i="46" s="1"/>
  <c r="CE784" i="46"/>
  <c r="CF784" i="46" s="1"/>
  <c r="CE589" i="46"/>
  <c r="CF589" i="46" s="1"/>
  <c r="CE680" i="46"/>
  <c r="CF680" i="46" s="1"/>
  <c r="CE696" i="46"/>
  <c r="CF696" i="46" s="1"/>
  <c r="CE677" i="46"/>
  <c r="CF677" i="46" s="1"/>
  <c r="CE635" i="46"/>
  <c r="CF635" i="46" s="1"/>
  <c r="CE670" i="46"/>
  <c r="CF670" i="46" s="1"/>
  <c r="CE588" i="46"/>
  <c r="CF588" i="46" s="1"/>
  <c r="CE103" i="46"/>
  <c r="CF103" i="46" s="1"/>
  <c r="CE481" i="46"/>
  <c r="CF481" i="46" s="1"/>
  <c r="CE486" i="46"/>
  <c r="CF486" i="46" s="1"/>
  <c r="CE485" i="46"/>
  <c r="CF485" i="46" s="1"/>
  <c r="CE360" i="46"/>
  <c r="CF360" i="46" s="1"/>
  <c r="CE480" i="46"/>
  <c r="CF480" i="46" s="1"/>
  <c r="CE189" i="46"/>
  <c r="CF189" i="46" s="1"/>
  <c r="CE190" i="46"/>
  <c r="CF190" i="46" s="1"/>
  <c r="CE359" i="46"/>
  <c r="CF359" i="46" s="1"/>
  <c r="CE361" i="46"/>
  <c r="CF361" i="46" s="1"/>
  <c r="CE248" i="46"/>
  <c r="CF248" i="46" s="1"/>
  <c r="CE242" i="46"/>
  <c r="CF242" i="46" s="1"/>
  <c r="CE237" i="46"/>
  <c r="CF237" i="46" s="1"/>
  <c r="CE251" i="46"/>
  <c r="CF251" i="46" s="1"/>
  <c r="CE241" i="46"/>
  <c r="CF241" i="46" s="1"/>
  <c r="CE245" i="46"/>
  <c r="CF245" i="46" s="1"/>
  <c r="CE233" i="46"/>
  <c r="CF233" i="46" s="1"/>
  <c r="CE227" i="46"/>
  <c r="CF227" i="46" s="1"/>
  <c r="CE208" i="46"/>
  <c r="CF208" i="46" s="1"/>
  <c r="CE223" i="46"/>
  <c r="CF223" i="46" s="1"/>
  <c r="CE226" i="46"/>
  <c r="CF226" i="46" s="1"/>
  <c r="CE220" i="46"/>
  <c r="CF220" i="46" s="1"/>
  <c r="CE217" i="46"/>
  <c r="CF217" i="46" s="1"/>
  <c r="CE210" i="46"/>
  <c r="CF210" i="46" s="1"/>
  <c r="CE35" i="46"/>
  <c r="CF35" i="46" s="1"/>
  <c r="CE36" i="46"/>
  <c r="CF36" i="46" s="1"/>
  <c r="CE102" i="46"/>
  <c r="CF102" i="46" s="1"/>
  <c r="CE34" i="46"/>
  <c r="CF34" i="46" s="1"/>
  <c r="CE128" i="46"/>
  <c r="CF128" i="46" s="1"/>
  <c r="CE134" i="46"/>
  <c r="CF134" i="46" s="1"/>
  <c r="CE111" i="46"/>
  <c r="CF111" i="46" s="1"/>
  <c r="CE104" i="46"/>
  <c r="CF104" i="46" s="1"/>
  <c r="CE109" i="46"/>
  <c r="CF109" i="46" s="1"/>
  <c r="CE110" i="46"/>
  <c r="CF110" i="46" s="1"/>
  <c r="CE107" i="46"/>
  <c r="CF107" i="46" s="1"/>
  <c r="CE108" i="46"/>
  <c r="CF108" i="46" s="1"/>
  <c r="CE336" i="46"/>
  <c r="CF336" i="46" s="1"/>
  <c r="CE337" i="46"/>
  <c r="CF337" i="46" s="1"/>
  <c r="CE298" i="46"/>
  <c r="CF298" i="46" s="1"/>
  <c r="CE335" i="46"/>
  <c r="CF335" i="46" s="1"/>
  <c r="CE30" i="46"/>
  <c r="CF30" i="46" s="1"/>
  <c r="CE297" i="46"/>
  <c r="CF297" i="46" s="1"/>
  <c r="CE314" i="46"/>
  <c r="CF314" i="46" s="1"/>
  <c r="CE313" i="46"/>
  <c r="CF313" i="46" s="1"/>
  <c r="CE321" i="46"/>
  <c r="CF321" i="46" s="1"/>
  <c r="CE138" i="46"/>
  <c r="CF138" i="46" s="1"/>
  <c r="CE137" i="46"/>
  <c r="CF137" i="46" s="1"/>
  <c r="CE150" i="46"/>
  <c r="CF150" i="46" s="1"/>
  <c r="CE145" i="46"/>
  <c r="CF145" i="46" s="1"/>
  <c r="CE149" i="46"/>
  <c r="CF149" i="46" s="1"/>
  <c r="CE153" i="46"/>
  <c r="CF153" i="46" s="1"/>
  <c r="CE146" i="46"/>
  <c r="CF146" i="46" s="1"/>
  <c r="CE140" i="46"/>
  <c r="CF140" i="46" s="1"/>
  <c r="CE162" i="46"/>
  <c r="CF162" i="46" s="1"/>
  <c r="CE163" i="46"/>
  <c r="CF163" i="46" s="1"/>
  <c r="CE166" i="46"/>
  <c r="CF166" i="46" s="1"/>
  <c r="CE164" i="46"/>
  <c r="CF164" i="46" s="1"/>
  <c r="CE165" i="46"/>
  <c r="CF165" i="46" s="1"/>
  <c r="CE159" i="46"/>
  <c r="CF159" i="46" s="1"/>
  <c r="CE161" i="46"/>
  <c r="CF161" i="46" s="1"/>
  <c r="CE156" i="46"/>
  <c r="CF156" i="46" s="1"/>
  <c r="CE157" i="46"/>
  <c r="CF157" i="46" s="1"/>
  <c r="CE312" i="46"/>
  <c r="CF312" i="46" s="1"/>
  <c r="CE158" i="46"/>
  <c r="CF158" i="46" s="1"/>
  <c r="CE199" i="46"/>
  <c r="CF199" i="46" s="1"/>
  <c r="CE201" i="46"/>
  <c r="CF201" i="46" s="1"/>
  <c r="CE202" i="46"/>
  <c r="CF202" i="46" s="1"/>
  <c r="CE200" i="46"/>
  <c r="CF200" i="46" s="1"/>
  <c r="CE131" i="46"/>
  <c r="CF131" i="46" s="1"/>
  <c r="CE401" i="46"/>
  <c r="CF401" i="46" s="1"/>
  <c r="CE397" i="46"/>
  <c r="CF397" i="46" s="1"/>
  <c r="CE395" i="46"/>
  <c r="CF395" i="46" s="1"/>
  <c r="CE126" i="46"/>
  <c r="CF126" i="46" s="1"/>
  <c r="CE121" i="46"/>
  <c r="CF121" i="46" s="1"/>
  <c r="CE116" i="46"/>
  <c r="CF116" i="46" s="1"/>
  <c r="CE119" i="46"/>
  <c r="CF119" i="46" s="1"/>
  <c r="CE299" i="46"/>
  <c r="CF299" i="46" s="1"/>
  <c r="CE295" i="46"/>
  <c r="CF295" i="46" s="1"/>
  <c r="CE296" i="46"/>
  <c r="CF296" i="46" s="1"/>
  <c r="CE290" i="46"/>
  <c r="CF290" i="46" s="1"/>
  <c r="CE289" i="46"/>
  <c r="CF289" i="46" s="1"/>
  <c r="CE350" i="46"/>
  <c r="CF350" i="46" s="1"/>
  <c r="CE347" i="46"/>
  <c r="CF347" i="46" s="1"/>
  <c r="CE389" i="46"/>
  <c r="CF389" i="46" s="1"/>
  <c r="CE387" i="46"/>
  <c r="CF387" i="46" s="1"/>
  <c r="CE388" i="46"/>
  <c r="CF388" i="46" s="1"/>
  <c r="CE393" i="46"/>
  <c r="CF393" i="46" s="1"/>
  <c r="CE475" i="46"/>
  <c r="CF475" i="46" s="1"/>
  <c r="CE476" i="46"/>
  <c r="CF476" i="46" s="1"/>
  <c r="CE390" i="46"/>
  <c r="CF390" i="46" s="1"/>
  <c r="CE403" i="46"/>
  <c r="CF403" i="46" s="1"/>
  <c r="CE543" i="46"/>
  <c r="CF543" i="46" s="1"/>
  <c r="CE521" i="46"/>
  <c r="CF521" i="46" s="1"/>
  <c r="CE539" i="46"/>
  <c r="CF539" i="46" s="1"/>
  <c r="CE548" i="46"/>
  <c r="CF548" i="46" s="1"/>
  <c r="CE516" i="46"/>
  <c r="CF516" i="46" s="1"/>
  <c r="CE553" i="46"/>
  <c r="CF553" i="46" s="1"/>
  <c r="CE542" i="46"/>
  <c r="CF542" i="46" s="1"/>
  <c r="CE535" i="46"/>
  <c r="CF535" i="46" s="1"/>
  <c r="CE526" i="46"/>
  <c r="CF526" i="46" s="1"/>
  <c r="CE534" i="46"/>
  <c r="CF534" i="46" s="1"/>
  <c r="CE527" i="46"/>
  <c r="CF527" i="46" s="1"/>
  <c r="CE528" i="46"/>
  <c r="CF528" i="46" s="1"/>
  <c r="CE552" i="46"/>
  <c r="CF552" i="46" s="1"/>
  <c r="CE538" i="46"/>
  <c r="CF538" i="46" s="1"/>
  <c r="CE554" i="46"/>
  <c r="CF554" i="46" s="1"/>
  <c r="CE547" i="46"/>
  <c r="CF547" i="46" s="1"/>
  <c r="CE522" i="46"/>
  <c r="CF522" i="46" s="1"/>
  <c r="CE549" i="46"/>
  <c r="CF549" i="46" s="1"/>
  <c r="CE518" i="46"/>
  <c r="CF518" i="46" s="1"/>
  <c r="CE531" i="46"/>
  <c r="CF531" i="46" s="1"/>
  <c r="CE327" i="46"/>
  <c r="CF327" i="46" s="1"/>
  <c r="CE318" i="46"/>
  <c r="CF318" i="46" s="1"/>
  <c r="CE292" i="46"/>
  <c r="CF292" i="46" s="1"/>
  <c r="CE31" i="46"/>
  <c r="CF31" i="46" s="1"/>
  <c r="CE76" i="46"/>
  <c r="CF76" i="46" s="1"/>
  <c r="CE61" i="46"/>
  <c r="CF61" i="46" s="1"/>
  <c r="CE80" i="46"/>
  <c r="CF80" i="46" s="1"/>
  <c r="CE24" i="46"/>
  <c r="CF24" i="46" s="1"/>
  <c r="CE23" i="46"/>
  <c r="CE63" i="46"/>
  <c r="CF63" i="46" s="1"/>
  <c r="CE62" i="46"/>
  <c r="CF62" i="46" s="1"/>
  <c r="CE77" i="46"/>
  <c r="CF77" i="46" s="1"/>
  <c r="CE64" i="46"/>
  <c r="CF64" i="46" s="1"/>
  <c r="CE29" i="46"/>
  <c r="CF29" i="46" s="1"/>
  <c r="CE351" i="46"/>
  <c r="CF351" i="46" s="1"/>
  <c r="CE382" i="46"/>
  <c r="CF382" i="46" s="1"/>
  <c r="CE334" i="46"/>
  <c r="CF334" i="46" s="1"/>
  <c r="CE352" i="46"/>
  <c r="CF352" i="46" s="1"/>
  <c r="CE376" i="46"/>
  <c r="CF376" i="46" s="1"/>
  <c r="CE383" i="46"/>
  <c r="CF383" i="46" s="1"/>
  <c r="CE191" i="46"/>
  <c r="CF191" i="46" s="1"/>
  <c r="CE341" i="46"/>
  <c r="CF341" i="46" s="1"/>
  <c r="CE186" i="46"/>
  <c r="CF186" i="46" s="1"/>
  <c r="CE368" i="46"/>
  <c r="CF368" i="46" s="1"/>
  <c r="CE375" i="46"/>
  <c r="CF375" i="46" s="1"/>
  <c r="CE369" i="46"/>
  <c r="CF369" i="46" s="1"/>
  <c r="CE338" i="46"/>
  <c r="CF338" i="46" s="1"/>
  <c r="CE365" i="46"/>
  <c r="CF365" i="46" s="1"/>
  <c r="CE392" i="46"/>
  <c r="CF392" i="46" s="1"/>
  <c r="CE305" i="46"/>
  <c r="CF305" i="46" s="1"/>
  <c r="CE187" i="46"/>
  <c r="CF187" i="46" s="1"/>
  <c r="CE169" i="46"/>
  <c r="CF169" i="46" s="1"/>
  <c r="CB16" i="46"/>
  <c r="CB15" i="46"/>
  <c r="CB5" i="46"/>
  <c r="CB258" i="46" s="1"/>
  <c r="CC258" i="46" s="1"/>
  <c r="CB170" i="46" l="1"/>
  <c r="CC170" i="46" s="1"/>
  <c r="CB257" i="46"/>
  <c r="CC257" i="46" s="1"/>
  <c r="CB152" i="46"/>
  <c r="CC152" i="46" s="1"/>
  <c r="CB151" i="46"/>
  <c r="CC151" i="46" s="1"/>
  <c r="CB280" i="46"/>
  <c r="CC280" i="46" s="1"/>
  <c r="CB247" i="46"/>
  <c r="CC247" i="46" s="1"/>
  <c r="CB271" i="46"/>
  <c r="CC271" i="46" s="1"/>
  <c r="CB739" i="46"/>
  <c r="CC739" i="46" s="1"/>
  <c r="CB870" i="46"/>
  <c r="CC870" i="46" s="1"/>
  <c r="CB875" i="46"/>
  <c r="CC875" i="46" s="1"/>
  <c r="CB874" i="46"/>
  <c r="CC874" i="46" s="1"/>
  <c r="CB879" i="46"/>
  <c r="CC879" i="46" s="1"/>
  <c r="CB880" i="46"/>
  <c r="CC880" i="46" s="1"/>
  <c r="CB869" i="46"/>
  <c r="CC869" i="46" s="1"/>
  <c r="CB592" i="46"/>
  <c r="CC592" i="46" s="1"/>
  <c r="CB600" i="46"/>
  <c r="CC600" i="46" s="1"/>
  <c r="CB601" i="46"/>
  <c r="CC601" i="46" s="1"/>
  <c r="CB726" i="46"/>
  <c r="CC726" i="46" s="1"/>
  <c r="CB729" i="46"/>
  <c r="CC729" i="46" s="1"/>
  <c r="CB184" i="46"/>
  <c r="CC184" i="46" s="1"/>
  <c r="CB183" i="46"/>
  <c r="CC183" i="46" s="1"/>
  <c r="CB182" i="46"/>
  <c r="CC182" i="46" s="1"/>
  <c r="CB172" i="46"/>
  <c r="CC172" i="46" s="1"/>
  <c r="CB724" i="46"/>
  <c r="CC724" i="46" s="1"/>
  <c r="CB725" i="46"/>
  <c r="CC725" i="46" s="1"/>
  <c r="CB714" i="46"/>
  <c r="CC714" i="46" s="1"/>
  <c r="CB728" i="46"/>
  <c r="CC728" i="46" s="1"/>
  <c r="CB711" i="46"/>
  <c r="CC711" i="46" s="1"/>
  <c r="CB652" i="46"/>
  <c r="CC652" i="46" s="1"/>
  <c r="CB651" i="46"/>
  <c r="CC651" i="46" s="1"/>
  <c r="CB834" i="46"/>
  <c r="CC834" i="46" s="1"/>
  <c r="CB657" i="46"/>
  <c r="CC657" i="46" s="1"/>
  <c r="CB656" i="46"/>
  <c r="CC656" i="46" s="1"/>
  <c r="CB659" i="46"/>
  <c r="CC659" i="46" s="1"/>
  <c r="CB675" i="46"/>
  <c r="CC675" i="46" s="1"/>
  <c r="CB664" i="46"/>
  <c r="CC664" i="46" s="1"/>
  <c r="CB634" i="46"/>
  <c r="CC634" i="46" s="1"/>
  <c r="CB633" i="46"/>
  <c r="CC633" i="46" s="1"/>
  <c r="CB632" i="46"/>
  <c r="CC632" i="46" s="1"/>
  <c r="CB835" i="46"/>
  <c r="CC835" i="46" s="1"/>
  <c r="CB828" i="46"/>
  <c r="CC828" i="46" s="1"/>
  <c r="CB832" i="46"/>
  <c r="CC832" i="46" s="1"/>
  <c r="CB830" i="46"/>
  <c r="CC830" i="46" s="1"/>
  <c r="CB840" i="46"/>
  <c r="CC840" i="46" s="1"/>
  <c r="CB839" i="46"/>
  <c r="CC839" i="46" s="1"/>
  <c r="CB841" i="46"/>
  <c r="CC841" i="46" s="1"/>
  <c r="CB679" i="46"/>
  <c r="CC679" i="46" s="1"/>
  <c r="CB682" i="46"/>
  <c r="CC682" i="46" s="1"/>
  <c r="CB683" i="46"/>
  <c r="CC683" i="46" s="1"/>
  <c r="CB822" i="46"/>
  <c r="CC822" i="46" s="1"/>
  <c r="CB824" i="46"/>
  <c r="CC824" i="46" s="1"/>
  <c r="CB823" i="46"/>
  <c r="CC823" i="46" s="1"/>
  <c r="CB686" i="46"/>
  <c r="CC686" i="46" s="1"/>
  <c r="CB687" i="46"/>
  <c r="CC687" i="46" s="1"/>
  <c r="CB690" i="46"/>
  <c r="CC690" i="46" s="1"/>
  <c r="CB691" i="46"/>
  <c r="CC691" i="46" s="1"/>
  <c r="CB818" i="46"/>
  <c r="CC818" i="46" s="1"/>
  <c r="CB819" i="46"/>
  <c r="CC819" i="46" s="1"/>
  <c r="CB814" i="46"/>
  <c r="CC814" i="46" s="1"/>
  <c r="CB815" i="46"/>
  <c r="CC815" i="46" s="1"/>
  <c r="CB810" i="46"/>
  <c r="CC810" i="46" s="1"/>
  <c r="CB811" i="46"/>
  <c r="CC811" i="46" s="1"/>
  <c r="CB665" i="46"/>
  <c r="CC665" i="46" s="1"/>
  <c r="CB695" i="46"/>
  <c r="CC695" i="46" s="1"/>
  <c r="CB638" i="46"/>
  <c r="CC638" i="46" s="1"/>
  <c r="CB626" i="46"/>
  <c r="CC626" i="46" s="1"/>
  <c r="CB625" i="46"/>
  <c r="CC625" i="46" s="1"/>
  <c r="CB622" i="46"/>
  <c r="CC622" i="46" s="1"/>
  <c r="CB621" i="46"/>
  <c r="CC621" i="46" s="1"/>
  <c r="CB618" i="46"/>
  <c r="CC618" i="46" s="1"/>
  <c r="CB617" i="46"/>
  <c r="CC617" i="46" s="1"/>
  <c r="CB779" i="46"/>
  <c r="CC779" i="46" s="1"/>
  <c r="CB780" i="46"/>
  <c r="CC780" i="46" s="1"/>
  <c r="CB772" i="46"/>
  <c r="CC772" i="46" s="1"/>
  <c r="CB771" i="46"/>
  <c r="CC771" i="46" s="1"/>
  <c r="CB775" i="46"/>
  <c r="CC775" i="46" s="1"/>
  <c r="CB776" i="46"/>
  <c r="CC776" i="46" s="1"/>
  <c r="CB764" i="46"/>
  <c r="CC764" i="46" s="1"/>
  <c r="CB768" i="46"/>
  <c r="CC768" i="46" s="1"/>
  <c r="CB763" i="46"/>
  <c r="CC763" i="46" s="1"/>
  <c r="CB767" i="46"/>
  <c r="CC767" i="46" s="1"/>
  <c r="CB759" i="46"/>
  <c r="CC759" i="46" s="1"/>
  <c r="CB760" i="46"/>
  <c r="CC760" i="46" s="1"/>
  <c r="CB756" i="46"/>
  <c r="CC756" i="46" s="1"/>
  <c r="CB755" i="46"/>
  <c r="CC755" i="46" s="1"/>
  <c r="CB752" i="46"/>
  <c r="CC752" i="46" s="1"/>
  <c r="CB751" i="46"/>
  <c r="CC751" i="46" s="1"/>
  <c r="CB743" i="46"/>
  <c r="CC743" i="46" s="1"/>
  <c r="CB748" i="46"/>
  <c r="CC748" i="46" s="1"/>
  <c r="CB747" i="46"/>
  <c r="CC747" i="46" s="1"/>
  <c r="CB611" i="46"/>
  <c r="CC611" i="46" s="1"/>
  <c r="CB612" i="46"/>
  <c r="CC612" i="46" s="1"/>
  <c r="CB613" i="46"/>
  <c r="CC613" i="46" s="1"/>
  <c r="CB738" i="46"/>
  <c r="CC738" i="46" s="1"/>
  <c r="CB740" i="46"/>
  <c r="CC740" i="46" s="1"/>
  <c r="CB744" i="46"/>
  <c r="CC744" i="46" s="1"/>
  <c r="CB732" i="46"/>
  <c r="CC732" i="46" s="1"/>
  <c r="CB733" i="46"/>
  <c r="CC733" i="46" s="1"/>
  <c r="CB734" i="46"/>
  <c r="CC734" i="46" s="1"/>
  <c r="CB710" i="46"/>
  <c r="CC710" i="46" s="1"/>
  <c r="CB713" i="46"/>
  <c r="CC713" i="46" s="1"/>
  <c r="CB705" i="46"/>
  <c r="CC705" i="46" s="1"/>
  <c r="CB706" i="46"/>
  <c r="CC706" i="46" s="1"/>
  <c r="CB707" i="46"/>
  <c r="CC707" i="46" s="1"/>
  <c r="CB700" i="46"/>
  <c r="CC700" i="46" s="1"/>
  <c r="CB701" i="46"/>
  <c r="CC701" i="46" s="1"/>
  <c r="CB702" i="46"/>
  <c r="CC702" i="46" s="1"/>
  <c r="CB605" i="46"/>
  <c r="CC605" i="46" s="1"/>
  <c r="CB606" i="46"/>
  <c r="CC606" i="46" s="1"/>
  <c r="CB607" i="46"/>
  <c r="CC607" i="46" s="1"/>
  <c r="CB598" i="46"/>
  <c r="CC598" i="46" s="1"/>
  <c r="CB602" i="46"/>
  <c r="CC602" i="46" s="1"/>
  <c r="CB599" i="46"/>
  <c r="CC599" i="46" s="1"/>
  <c r="CB594" i="46"/>
  <c r="CC594" i="46" s="1"/>
  <c r="CB593" i="46"/>
  <c r="CC593" i="46" s="1"/>
  <c r="CB595" i="46"/>
  <c r="CC595" i="46" s="1"/>
  <c r="CB669" i="46"/>
  <c r="CC669" i="46" s="1"/>
  <c r="CB588" i="46"/>
  <c r="CC588" i="46" s="1"/>
  <c r="CB639" i="46"/>
  <c r="CC639" i="46" s="1"/>
  <c r="CB696" i="46"/>
  <c r="CC696" i="46" s="1"/>
  <c r="CB635" i="46"/>
  <c r="CC635" i="46" s="1"/>
  <c r="CB670" i="46"/>
  <c r="CC670" i="46" s="1"/>
  <c r="CB786" i="46"/>
  <c r="CC786" i="46" s="1"/>
  <c r="CB677" i="46"/>
  <c r="CC677" i="46" s="1"/>
  <c r="CB676" i="46"/>
  <c r="CC676" i="46" s="1"/>
  <c r="CB784" i="46"/>
  <c r="CC784" i="46" s="1"/>
  <c r="CB589" i="46"/>
  <c r="CC589" i="46" s="1"/>
  <c r="CB785" i="46"/>
  <c r="CC785" i="46" s="1"/>
  <c r="CB680" i="46"/>
  <c r="CC680" i="46" s="1"/>
  <c r="CB103" i="46"/>
  <c r="CC103" i="46" s="1"/>
  <c r="CB481" i="46"/>
  <c r="CC481" i="46" s="1"/>
  <c r="CB486" i="46"/>
  <c r="CC486" i="46" s="1"/>
  <c r="CB485" i="46"/>
  <c r="CC485" i="46" s="1"/>
  <c r="CB360" i="46"/>
  <c r="CC360" i="46" s="1"/>
  <c r="CB480" i="46"/>
  <c r="CC480" i="46" s="1"/>
  <c r="CB189" i="46"/>
  <c r="CC189" i="46" s="1"/>
  <c r="CB190" i="46"/>
  <c r="CC190" i="46" s="1"/>
  <c r="CB359" i="46"/>
  <c r="CC359" i="46" s="1"/>
  <c r="CB361" i="46"/>
  <c r="CC361" i="46" s="1"/>
  <c r="CB251" i="46"/>
  <c r="CC251" i="46" s="1"/>
  <c r="CB248" i="46"/>
  <c r="CC248" i="46" s="1"/>
  <c r="CB242" i="46"/>
  <c r="CC242" i="46" s="1"/>
  <c r="CB237" i="46"/>
  <c r="CC237" i="46" s="1"/>
  <c r="CB241" i="46"/>
  <c r="CC241" i="46" s="1"/>
  <c r="CB245" i="46"/>
  <c r="CC245" i="46" s="1"/>
  <c r="CB233" i="46"/>
  <c r="CC233" i="46" s="1"/>
  <c r="CB227" i="46"/>
  <c r="CC227" i="46" s="1"/>
  <c r="CB208" i="46"/>
  <c r="CC208" i="46" s="1"/>
  <c r="CB220" i="46"/>
  <c r="CC220" i="46" s="1"/>
  <c r="CB223" i="46"/>
  <c r="CC223" i="46" s="1"/>
  <c r="CB217" i="46"/>
  <c r="CC217" i="46" s="1"/>
  <c r="CB226" i="46"/>
  <c r="CC226" i="46" s="1"/>
  <c r="CB210" i="46"/>
  <c r="CC210" i="46" s="1"/>
  <c r="CB35" i="46"/>
  <c r="CC35" i="46" s="1"/>
  <c r="CB36" i="46"/>
  <c r="CC36" i="46" s="1"/>
  <c r="CB102" i="46"/>
  <c r="CC102" i="46" s="1"/>
  <c r="CB34" i="46"/>
  <c r="CC34" i="46" s="1"/>
  <c r="CB128" i="46"/>
  <c r="CC128" i="46" s="1"/>
  <c r="CB134" i="46"/>
  <c r="CC134" i="46" s="1"/>
  <c r="CB111" i="46"/>
  <c r="CC111" i="46" s="1"/>
  <c r="CB104" i="46"/>
  <c r="CC104" i="46" s="1"/>
  <c r="CB109" i="46"/>
  <c r="CC109" i="46" s="1"/>
  <c r="CB110" i="46"/>
  <c r="CC110" i="46" s="1"/>
  <c r="CB107" i="46"/>
  <c r="CC107" i="46" s="1"/>
  <c r="CB108" i="46"/>
  <c r="CC108" i="46" s="1"/>
  <c r="CB336" i="46"/>
  <c r="CC336" i="46" s="1"/>
  <c r="CB337" i="46"/>
  <c r="CC337" i="46" s="1"/>
  <c r="CB298" i="46"/>
  <c r="CC298" i="46" s="1"/>
  <c r="CB335" i="46"/>
  <c r="CC335" i="46" s="1"/>
  <c r="CB30" i="46"/>
  <c r="CC30" i="46" s="1"/>
  <c r="CB297" i="46"/>
  <c r="CC297" i="46" s="1"/>
  <c r="CB314" i="46"/>
  <c r="CC314" i="46" s="1"/>
  <c r="CB313" i="46"/>
  <c r="CC313" i="46" s="1"/>
  <c r="CB321" i="46"/>
  <c r="CC321" i="46" s="1"/>
  <c r="CB138" i="46"/>
  <c r="CC138" i="46" s="1"/>
  <c r="CB137" i="46"/>
  <c r="CC137" i="46" s="1"/>
  <c r="CB150" i="46"/>
  <c r="CC150" i="46" s="1"/>
  <c r="CB145" i="46"/>
  <c r="CC145" i="46" s="1"/>
  <c r="CB149" i="46"/>
  <c r="CC149" i="46" s="1"/>
  <c r="CB153" i="46"/>
  <c r="CC153" i="46" s="1"/>
  <c r="CB146" i="46"/>
  <c r="CC146" i="46" s="1"/>
  <c r="CB140" i="46"/>
  <c r="CC140" i="46" s="1"/>
  <c r="CB163" i="46"/>
  <c r="CC163" i="46" s="1"/>
  <c r="CB162" i="46"/>
  <c r="CC162" i="46" s="1"/>
  <c r="CB166" i="46"/>
  <c r="CC166" i="46" s="1"/>
  <c r="CB165" i="46"/>
  <c r="CC165" i="46" s="1"/>
  <c r="CB164" i="46"/>
  <c r="CC164" i="46" s="1"/>
  <c r="CB159" i="46"/>
  <c r="CC159" i="46" s="1"/>
  <c r="CB161" i="46"/>
  <c r="CC161" i="46" s="1"/>
  <c r="CB157" i="46"/>
  <c r="CC157" i="46" s="1"/>
  <c r="CB156" i="46"/>
  <c r="CC156" i="46" s="1"/>
  <c r="CB312" i="46"/>
  <c r="CC312" i="46" s="1"/>
  <c r="CB158" i="46"/>
  <c r="CC158" i="46" s="1"/>
  <c r="CB199" i="46"/>
  <c r="CC199" i="46" s="1"/>
  <c r="CB200" i="46"/>
  <c r="CC200" i="46" s="1"/>
  <c r="CB201" i="46"/>
  <c r="CC201" i="46" s="1"/>
  <c r="CB202" i="46"/>
  <c r="CC202" i="46" s="1"/>
  <c r="CB131" i="46"/>
  <c r="CC131" i="46" s="1"/>
  <c r="CB401" i="46"/>
  <c r="CC401" i="46" s="1"/>
  <c r="CB397" i="46"/>
  <c r="CC397" i="46" s="1"/>
  <c r="CB395" i="46"/>
  <c r="CC395" i="46" s="1"/>
  <c r="CB126" i="46"/>
  <c r="CC126" i="46" s="1"/>
  <c r="CB121" i="46"/>
  <c r="CC121" i="46" s="1"/>
  <c r="CB116" i="46"/>
  <c r="CC116" i="46" s="1"/>
  <c r="CB119" i="46"/>
  <c r="CC119" i="46" s="1"/>
  <c r="CB299" i="46"/>
  <c r="CC299" i="46" s="1"/>
  <c r="CB295" i="46"/>
  <c r="CC295" i="46" s="1"/>
  <c r="CB296" i="46"/>
  <c r="CC296" i="46" s="1"/>
  <c r="CB290" i="46"/>
  <c r="CC290" i="46" s="1"/>
  <c r="CB289" i="46"/>
  <c r="CC289" i="46" s="1"/>
  <c r="CB350" i="46"/>
  <c r="CC350" i="46" s="1"/>
  <c r="CB347" i="46"/>
  <c r="CC347" i="46" s="1"/>
  <c r="CB389" i="46"/>
  <c r="CC389" i="46" s="1"/>
  <c r="CB387" i="46"/>
  <c r="CC387" i="46" s="1"/>
  <c r="CB388" i="46"/>
  <c r="CC388" i="46" s="1"/>
  <c r="CB390" i="46"/>
  <c r="CC390" i="46" s="1"/>
  <c r="CB403" i="46"/>
  <c r="CC403" i="46" s="1"/>
  <c r="CB475" i="46"/>
  <c r="CC475" i="46" s="1"/>
  <c r="CB476" i="46"/>
  <c r="CC476" i="46" s="1"/>
  <c r="CB393" i="46"/>
  <c r="CC393" i="46" s="1"/>
  <c r="CB552" i="46"/>
  <c r="CC552" i="46" s="1"/>
  <c r="CB535" i="46"/>
  <c r="CC535" i="46" s="1"/>
  <c r="CB526" i="46"/>
  <c r="CC526" i="46" s="1"/>
  <c r="CB528" i="46"/>
  <c r="CC528" i="46" s="1"/>
  <c r="CB518" i="46"/>
  <c r="CC518" i="46" s="1"/>
  <c r="CB543" i="46"/>
  <c r="CC543" i="46" s="1"/>
  <c r="CB534" i="46"/>
  <c r="CC534" i="46" s="1"/>
  <c r="CB516" i="46"/>
  <c r="CC516" i="46" s="1"/>
  <c r="CB548" i="46"/>
  <c r="CC548" i="46" s="1"/>
  <c r="CB521" i="46"/>
  <c r="CC521" i="46" s="1"/>
  <c r="CB522" i="46"/>
  <c r="CC522" i="46" s="1"/>
  <c r="CB553" i="46"/>
  <c r="CC553" i="46" s="1"/>
  <c r="CB531" i="46"/>
  <c r="CC531" i="46" s="1"/>
  <c r="CB554" i="46"/>
  <c r="CC554" i="46" s="1"/>
  <c r="CB549" i="46"/>
  <c r="CC549" i="46" s="1"/>
  <c r="CB527" i="46"/>
  <c r="CC527" i="46" s="1"/>
  <c r="CB539" i="46"/>
  <c r="CC539" i="46" s="1"/>
  <c r="CB538" i="46"/>
  <c r="CC538" i="46" s="1"/>
  <c r="CB547" i="46"/>
  <c r="CC547" i="46" s="1"/>
  <c r="CB542" i="46"/>
  <c r="CC542" i="46" s="1"/>
  <c r="CB327" i="46"/>
  <c r="CC327" i="46" s="1"/>
  <c r="CB318" i="46"/>
  <c r="CC318" i="46" s="1"/>
  <c r="CB292" i="46"/>
  <c r="CC292" i="46" s="1"/>
  <c r="CB76" i="46"/>
  <c r="CC76" i="46" s="1"/>
  <c r="CB64" i="46"/>
  <c r="CC64" i="46" s="1"/>
  <c r="CB31" i="46"/>
  <c r="CC31" i="46" s="1"/>
  <c r="CB23" i="46"/>
  <c r="CB29" i="46"/>
  <c r="CC29" i="46" s="1"/>
  <c r="CB24" i="46"/>
  <c r="CC24" i="46" s="1"/>
  <c r="CB61" i="46"/>
  <c r="CC61" i="46" s="1"/>
  <c r="CB62" i="46"/>
  <c r="CC62" i="46" s="1"/>
  <c r="CB80" i="46"/>
  <c r="CC80" i="46" s="1"/>
  <c r="CB63" i="46"/>
  <c r="CC63" i="46" s="1"/>
  <c r="CB77" i="46"/>
  <c r="CC77" i="46" s="1"/>
  <c r="CB338" i="46"/>
  <c r="CC338" i="46" s="1"/>
  <c r="CB392" i="46"/>
  <c r="CC392" i="46" s="1"/>
  <c r="CB351" i="46"/>
  <c r="CC351" i="46" s="1"/>
  <c r="CB382" i="46"/>
  <c r="CC382" i="46" s="1"/>
  <c r="CB334" i="46"/>
  <c r="CC334" i="46" s="1"/>
  <c r="CB341" i="46"/>
  <c r="CC341" i="46" s="1"/>
  <c r="CB369" i="46"/>
  <c r="CC369" i="46" s="1"/>
  <c r="CB352" i="46"/>
  <c r="CC352" i="46" s="1"/>
  <c r="CB305" i="46"/>
  <c r="CC305" i="46" s="1"/>
  <c r="CB383" i="46"/>
  <c r="CC383" i="46" s="1"/>
  <c r="CB191" i="46"/>
  <c r="CC191" i="46" s="1"/>
  <c r="CB375" i="46"/>
  <c r="CC375" i="46" s="1"/>
  <c r="CB376" i="46"/>
  <c r="CC376" i="46" s="1"/>
  <c r="CB186" i="46"/>
  <c r="CC186" i="46" s="1"/>
  <c r="CB365" i="46"/>
  <c r="CC365" i="46" s="1"/>
  <c r="CB368" i="46"/>
  <c r="CC368" i="46" s="1"/>
  <c r="CB187" i="46"/>
  <c r="CC187" i="46" s="1"/>
  <c r="CB169" i="46"/>
  <c r="CC169" i="46" s="1"/>
  <c r="CB501" i="46"/>
  <c r="CC501" i="46"/>
  <c r="N16" i="46"/>
  <c r="N15" i="46"/>
  <c r="CB500" i="46" l="1"/>
  <c r="CB461" i="46"/>
  <c r="L67" i="46" l="1"/>
  <c r="CK67" i="46" s="1"/>
  <c r="CL67" i="46" s="1"/>
  <c r="K67" i="46"/>
  <c r="AO67" i="46" s="1"/>
  <c r="AP67" i="46" s="1"/>
  <c r="L66" i="46"/>
  <c r="CK66" i="46" s="1"/>
  <c r="CL66" i="46" s="1"/>
  <c r="K66" i="46"/>
  <c r="AO66" i="46" s="1"/>
  <c r="AP66" i="46" s="1"/>
  <c r="CE67" i="46" l="1"/>
  <c r="CF67" i="46" s="1"/>
  <c r="CB67" i="46"/>
  <c r="CC67" i="46" s="1"/>
  <c r="CH67" i="46"/>
  <c r="CI67" i="46" s="1"/>
  <c r="AU67" i="46"/>
  <c r="AV67" i="46" s="1"/>
  <c r="BY67" i="46"/>
  <c r="BZ67" i="46" s="1"/>
  <c r="BA67" i="46"/>
  <c r="BB67" i="46" s="1"/>
  <c r="BV67" i="46"/>
  <c r="BW67" i="46" s="1"/>
  <c r="AR67" i="46"/>
  <c r="AS67" i="46" s="1"/>
  <c r="BS67" i="46"/>
  <c r="BT67" i="46" s="1"/>
  <c r="BP67" i="46"/>
  <c r="BQ67" i="46" s="1"/>
  <c r="AL67" i="46"/>
  <c r="AM67" i="46" s="1"/>
  <c r="BG67" i="46"/>
  <c r="AX67" i="46"/>
  <c r="AY67" i="46" s="1"/>
  <c r="BJ67" i="46"/>
  <c r="BK67" i="46" s="1"/>
  <c r="BD67" i="46"/>
  <c r="BE67" i="46" s="1"/>
  <c r="BJ66" i="46"/>
  <c r="BK66" i="46" s="1"/>
  <c r="AU66" i="46"/>
  <c r="AV66" i="46" s="1"/>
  <c r="BP66" i="46"/>
  <c r="BQ66" i="46" s="1"/>
  <c r="BY66" i="46"/>
  <c r="BZ66" i="46" s="1"/>
  <c r="BV66" i="46"/>
  <c r="BW66" i="46" s="1"/>
  <c r="BS66" i="46"/>
  <c r="BT66" i="46" s="1"/>
  <c r="BD66" i="46"/>
  <c r="BE66" i="46" s="1"/>
  <c r="BA66" i="46"/>
  <c r="BB66" i="46" s="1"/>
  <c r="AX66" i="46"/>
  <c r="AY66" i="46" s="1"/>
  <c r="AR66" i="46"/>
  <c r="AS66" i="46" s="1"/>
  <c r="AL66" i="46"/>
  <c r="AM66" i="46" s="1"/>
  <c r="BG66" i="46"/>
  <c r="CE66" i="46"/>
  <c r="CF66" i="46" s="1"/>
  <c r="CH66" i="46"/>
  <c r="CI66" i="46" s="1"/>
  <c r="CB66" i="46"/>
  <c r="CC66" i="46" s="1"/>
  <c r="BH66" i="46" l="1"/>
  <c r="BH67" i="46"/>
  <c r="BJ87" i="46"/>
  <c r="BG87" i="46"/>
  <c r="BH87" i="46"/>
  <c r="BK87" i="46"/>
  <c r="DZ14" i="8" l="1" a="1"/>
  <c r="DZ14" i="8" s="1"/>
  <c r="DZ13" i="8" s="1"/>
  <c r="DY14" i="8" a="1"/>
  <c r="DY14" i="8" s="1"/>
  <c r="DY13" i="8" s="1"/>
  <c r="S129" i="7"/>
  <c r="R129" i="7"/>
  <c r="O129" i="7"/>
  <c r="A129" i="7"/>
  <c r="S128" i="7"/>
  <c r="R128" i="7"/>
  <c r="O128" i="7"/>
  <c r="A128" i="7"/>
  <c r="H20" i="6"/>
  <c r="H5" i="6" l="1"/>
  <c r="R1115" i="49" l="1"/>
  <c r="Q1115" i="49"/>
  <c r="R973" i="49"/>
  <c r="Q973" i="49"/>
  <c r="R971" i="49"/>
  <c r="Q971" i="49"/>
  <c r="R969" i="49"/>
  <c r="Q969" i="49"/>
  <c r="R968" i="49"/>
  <c r="Q968" i="49"/>
  <c r="R967" i="49"/>
  <c r="Q967" i="49"/>
  <c r="R965" i="49"/>
  <c r="Q965" i="49"/>
  <c r="R964" i="49"/>
  <c r="Q964" i="49"/>
  <c r="R963" i="49"/>
  <c r="Q963" i="49"/>
  <c r="R961" i="49"/>
  <c r="Q961" i="49"/>
  <c r="R959" i="49"/>
  <c r="Q959" i="49"/>
  <c r="R916" i="49"/>
  <c r="Q916" i="49"/>
  <c r="R914" i="49"/>
  <c r="Q914" i="49"/>
  <c r="R912" i="49"/>
  <c r="Q912" i="49"/>
  <c r="R911" i="49"/>
  <c r="Q911" i="49"/>
  <c r="R910" i="49"/>
  <c r="Q910" i="49"/>
  <c r="R908" i="49"/>
  <c r="Q908" i="49"/>
  <c r="R907" i="49"/>
  <c r="Q907" i="49"/>
  <c r="R906" i="49"/>
  <c r="Q906" i="49"/>
  <c r="R904" i="49"/>
  <c r="Q904" i="49"/>
  <c r="R902" i="49"/>
  <c r="Q902" i="49"/>
  <c r="R862" i="49"/>
  <c r="Q862" i="49"/>
  <c r="R860" i="49"/>
  <c r="Q860" i="49"/>
  <c r="R858" i="49"/>
  <c r="Q858" i="49"/>
  <c r="R857" i="49"/>
  <c r="Q857" i="49"/>
  <c r="R856" i="49"/>
  <c r="Q856" i="49"/>
  <c r="R854" i="49"/>
  <c r="Q854" i="49"/>
  <c r="R853" i="49"/>
  <c r="Q853" i="49"/>
  <c r="R852" i="49"/>
  <c r="Q852" i="49"/>
  <c r="R850" i="49"/>
  <c r="Q850" i="49"/>
  <c r="R848" i="49"/>
  <c r="Q848" i="49"/>
  <c r="R808" i="49"/>
  <c r="Q808" i="49"/>
  <c r="R806" i="49"/>
  <c r="Q806" i="49"/>
  <c r="R804" i="49"/>
  <c r="Q804" i="49"/>
  <c r="R803" i="49"/>
  <c r="Q803" i="49"/>
  <c r="R802" i="49"/>
  <c r="Q802" i="49"/>
  <c r="R796" i="49"/>
  <c r="Q796" i="49"/>
  <c r="R794" i="49"/>
  <c r="Q794" i="49"/>
  <c r="R754" i="49"/>
  <c r="Q754" i="49"/>
  <c r="R752" i="49"/>
  <c r="Q752" i="49"/>
  <c r="R714" i="49"/>
  <c r="Q714" i="49"/>
  <c r="R700" i="49"/>
  <c r="Q700" i="49"/>
  <c r="R698" i="49"/>
  <c r="Q698" i="49"/>
  <c r="R696" i="49"/>
  <c r="Q696" i="49"/>
  <c r="R695" i="49"/>
  <c r="Q695" i="49"/>
  <c r="R694" i="49"/>
  <c r="Q694" i="49"/>
  <c r="R692" i="49"/>
  <c r="Q692" i="49"/>
  <c r="R691" i="49"/>
  <c r="Q691" i="49"/>
  <c r="R690" i="49"/>
  <c r="Q690" i="49"/>
  <c r="R688" i="49"/>
  <c r="Q688" i="49"/>
  <c r="R686" i="49"/>
  <c r="Q686" i="49"/>
  <c r="R682" i="49"/>
  <c r="R710" i="49" s="1"/>
  <c r="Q682" i="49"/>
  <c r="Q710" i="49" s="1"/>
  <c r="R675" i="49"/>
  <c r="Q675" i="49"/>
  <c r="R601" i="49"/>
  <c r="Q601" i="49"/>
  <c r="R600" i="49"/>
  <c r="Q600" i="49"/>
  <c r="R599" i="49"/>
  <c r="Q599" i="49"/>
  <c r="R518" i="49"/>
  <c r="Q518" i="49"/>
  <c r="R516" i="49"/>
  <c r="Q516" i="49"/>
  <c r="R514" i="49"/>
  <c r="Q514" i="49"/>
  <c r="R513" i="49"/>
  <c r="Q513" i="49"/>
  <c r="R512" i="49"/>
  <c r="Q512" i="49"/>
  <c r="R510" i="49"/>
  <c r="Q510" i="49"/>
  <c r="R509" i="49"/>
  <c r="Q509" i="49"/>
  <c r="R508" i="49"/>
  <c r="Q508" i="49"/>
  <c r="R492" i="49"/>
  <c r="Q492" i="49"/>
  <c r="R491" i="49"/>
  <c r="Q491" i="49"/>
  <c r="R490" i="49"/>
  <c r="Q490" i="49"/>
  <c r="R489" i="49"/>
  <c r="Q489" i="49"/>
  <c r="R488" i="49"/>
  <c r="Q488" i="49"/>
  <c r="R487" i="49"/>
  <c r="Q487" i="49"/>
  <c r="R486" i="49"/>
  <c r="Q486" i="49"/>
  <c r="R485" i="49"/>
  <c r="Q485" i="49"/>
  <c r="R484" i="49"/>
  <c r="Q484" i="49"/>
  <c r="R483" i="49"/>
  <c r="Q483" i="49"/>
  <c r="R482" i="49"/>
  <c r="Q482" i="49"/>
  <c r="R481" i="49"/>
  <c r="Q481" i="49"/>
  <c r="R463" i="49"/>
  <c r="Q463" i="49"/>
  <c r="R462" i="49"/>
  <c r="Q462" i="49"/>
  <c r="R461" i="49"/>
  <c r="Q461" i="49"/>
  <c r="R459" i="49"/>
  <c r="Q459" i="49"/>
  <c r="R458" i="49"/>
  <c r="Q458" i="49"/>
  <c r="R457" i="49"/>
  <c r="Q457" i="49"/>
  <c r="R455" i="49"/>
  <c r="Q455" i="49"/>
  <c r="R453" i="49"/>
  <c r="Q453" i="49"/>
  <c r="R442" i="49"/>
  <c r="Q442" i="49"/>
  <c r="R416" i="49"/>
  <c r="Q416" i="49"/>
  <c r="R414" i="49"/>
  <c r="Q414" i="49"/>
  <c r="R412" i="49"/>
  <c r="Q412" i="49"/>
  <c r="R411" i="49"/>
  <c r="Q411" i="49"/>
  <c r="R410" i="49"/>
  <c r="Q410" i="49"/>
  <c r="R408" i="49"/>
  <c r="Q408" i="49"/>
  <c r="R407" i="49"/>
  <c r="Q407" i="49"/>
  <c r="R406" i="49"/>
  <c r="Q406" i="49"/>
  <c r="R404" i="49"/>
  <c r="Q404" i="49"/>
  <c r="R402" i="49"/>
  <c r="Q402" i="49"/>
  <c r="R391" i="49"/>
  <c r="Q391" i="49"/>
  <c r="R361" i="49"/>
  <c r="Q361" i="49"/>
  <c r="R360" i="49"/>
  <c r="Q360" i="49"/>
  <c r="R359" i="49"/>
  <c r="Q359" i="49"/>
  <c r="R357" i="49"/>
  <c r="Q357" i="49"/>
  <c r="R356" i="49"/>
  <c r="Q356" i="49"/>
  <c r="R355" i="49"/>
  <c r="Q355" i="49"/>
  <c r="R353" i="49"/>
  <c r="Q353" i="49"/>
  <c r="R351" i="49"/>
  <c r="Q351" i="49"/>
  <c r="R340" i="49"/>
  <c r="Q340" i="49"/>
  <c r="R314" i="49"/>
  <c r="Q314" i="49"/>
  <c r="R312" i="49"/>
  <c r="Q312" i="49"/>
  <c r="R310" i="49"/>
  <c r="Q310" i="49"/>
  <c r="R309" i="49"/>
  <c r="Q309" i="49"/>
  <c r="R308" i="49"/>
  <c r="Q308" i="49"/>
  <c r="R306" i="49"/>
  <c r="Q306" i="49"/>
  <c r="R305" i="49"/>
  <c r="Q305" i="49"/>
  <c r="R304" i="49"/>
  <c r="Q304" i="49"/>
  <c r="R263" i="49"/>
  <c r="Q263" i="49"/>
  <c r="R261" i="49"/>
  <c r="Q261" i="49"/>
  <c r="R259" i="49"/>
  <c r="Q259" i="49"/>
  <c r="R258" i="49"/>
  <c r="Q258" i="49"/>
  <c r="R257" i="49"/>
  <c r="Q257" i="49"/>
  <c r="R255" i="49"/>
  <c r="Q255" i="49"/>
  <c r="R254" i="49"/>
  <c r="Q254" i="49"/>
  <c r="R253" i="49"/>
  <c r="Q253" i="49"/>
  <c r="R238" i="49"/>
  <c r="Q238" i="49"/>
  <c r="R212" i="49"/>
  <c r="Q212" i="49"/>
  <c r="R210" i="49"/>
  <c r="Q210" i="49"/>
  <c r="R208" i="49"/>
  <c r="Q208" i="49"/>
  <c r="R207" i="49"/>
  <c r="Q207" i="49"/>
  <c r="R206" i="49"/>
  <c r="Q206" i="49"/>
  <c r="R204" i="49"/>
  <c r="Q204" i="49"/>
  <c r="R203" i="49"/>
  <c r="Q203" i="49"/>
  <c r="R202" i="49"/>
  <c r="Q202" i="49"/>
  <c r="R200" i="49"/>
  <c r="Q200" i="49"/>
  <c r="R198" i="49"/>
  <c r="Q198" i="49"/>
  <c r="R187" i="49"/>
  <c r="Q187" i="49"/>
  <c r="R161" i="49"/>
  <c r="Q161" i="49"/>
  <c r="R159" i="49"/>
  <c r="Q159" i="49"/>
  <c r="R157" i="49"/>
  <c r="Q157" i="49"/>
  <c r="R156" i="49"/>
  <c r="Q156" i="49"/>
  <c r="R155" i="49"/>
  <c r="Q155" i="49"/>
  <c r="R153" i="49"/>
  <c r="Q153" i="49"/>
  <c r="R152" i="49"/>
  <c r="Q152" i="49"/>
  <c r="R151" i="49"/>
  <c r="Q151" i="49"/>
  <c r="R149" i="49"/>
  <c r="Q149" i="49"/>
  <c r="R147" i="49"/>
  <c r="Q147" i="49"/>
  <c r="R135" i="49"/>
  <c r="Q135" i="49"/>
  <c r="R134" i="49"/>
  <c r="Q134" i="49"/>
  <c r="R133" i="49"/>
  <c r="Q133" i="49"/>
  <c r="R132" i="49"/>
  <c r="Q132" i="49"/>
  <c r="R131" i="49"/>
  <c r="Q131" i="49"/>
  <c r="R130" i="49"/>
  <c r="Q130" i="49"/>
  <c r="R125" i="49"/>
  <c r="Q125" i="49"/>
  <c r="R124" i="49"/>
  <c r="Q124" i="49"/>
  <c r="R121" i="49"/>
  <c r="Q121" i="49"/>
  <c r="R119" i="49"/>
  <c r="Q119" i="49"/>
  <c r="R104" i="49"/>
  <c r="Q104" i="49"/>
  <c r="R102" i="49"/>
  <c r="Q102" i="49"/>
  <c r="R100" i="49"/>
  <c r="Q100" i="49"/>
  <c r="R99" i="49"/>
  <c r="Q99" i="49"/>
  <c r="R98" i="49"/>
  <c r="Q98" i="49"/>
  <c r="R96" i="49"/>
  <c r="Q96" i="49"/>
  <c r="R95" i="49"/>
  <c r="Q95" i="49"/>
  <c r="R94" i="49"/>
  <c r="Q94" i="49"/>
  <c r="R92" i="49"/>
  <c r="Q92" i="49"/>
  <c r="R90" i="49"/>
  <c r="Q90" i="49"/>
  <c r="R86" i="49"/>
  <c r="Q86" i="49"/>
  <c r="R79" i="49"/>
  <c r="Q79" i="49"/>
  <c r="G1115" i="49"/>
  <c r="F1115" i="49"/>
  <c r="G973" i="49"/>
  <c r="F973" i="49"/>
  <c r="G971" i="49"/>
  <c r="F971" i="49"/>
  <c r="G969" i="49"/>
  <c r="F969" i="49"/>
  <c r="G968" i="49"/>
  <c r="F968" i="49"/>
  <c r="G967" i="49"/>
  <c r="F967" i="49"/>
  <c r="G965" i="49"/>
  <c r="F965" i="49"/>
  <c r="G964" i="49"/>
  <c r="F964" i="49"/>
  <c r="G963" i="49"/>
  <c r="F963" i="49"/>
  <c r="G961" i="49"/>
  <c r="F961" i="49"/>
  <c r="G959" i="49"/>
  <c r="F959" i="49"/>
  <c r="G916" i="49"/>
  <c r="F916" i="49"/>
  <c r="G914" i="49"/>
  <c r="F914" i="49"/>
  <c r="G912" i="49"/>
  <c r="F912" i="49"/>
  <c r="G911" i="49"/>
  <c r="F911" i="49"/>
  <c r="G910" i="49"/>
  <c r="F910" i="49"/>
  <c r="G908" i="49"/>
  <c r="F908" i="49"/>
  <c r="G907" i="49"/>
  <c r="F907" i="49"/>
  <c r="G906" i="49"/>
  <c r="F906" i="49"/>
  <c r="G904" i="49"/>
  <c r="F904" i="49"/>
  <c r="G902" i="49"/>
  <c r="F902" i="49"/>
  <c r="G862" i="49"/>
  <c r="F862" i="49"/>
  <c r="G860" i="49"/>
  <c r="F860" i="49"/>
  <c r="G858" i="49"/>
  <c r="F858" i="49"/>
  <c r="G857" i="49"/>
  <c r="F857" i="49"/>
  <c r="G856" i="49"/>
  <c r="F856" i="49"/>
  <c r="G854" i="49"/>
  <c r="F854" i="49"/>
  <c r="G853" i="49"/>
  <c r="F853" i="49"/>
  <c r="G852" i="49"/>
  <c r="F852" i="49"/>
  <c r="G850" i="49"/>
  <c r="F850" i="49"/>
  <c r="G848" i="49"/>
  <c r="F848" i="49"/>
  <c r="G808" i="49"/>
  <c r="F808" i="49"/>
  <c r="G806" i="49"/>
  <c r="F806" i="49"/>
  <c r="G804" i="49"/>
  <c r="F804" i="49"/>
  <c r="G803" i="49"/>
  <c r="F803" i="49"/>
  <c r="G802" i="49"/>
  <c r="F802" i="49"/>
  <c r="G796" i="49"/>
  <c r="F796" i="49"/>
  <c r="G794" i="49"/>
  <c r="F794" i="49"/>
  <c r="G754" i="49"/>
  <c r="F754" i="49"/>
  <c r="G752" i="49"/>
  <c r="F752" i="49"/>
  <c r="G714" i="49"/>
  <c r="F714" i="49"/>
  <c r="G700" i="49"/>
  <c r="F700" i="49"/>
  <c r="G698" i="49"/>
  <c r="F698" i="49"/>
  <c r="G696" i="49"/>
  <c r="F696" i="49"/>
  <c r="G695" i="49"/>
  <c r="F695" i="49"/>
  <c r="G694" i="49"/>
  <c r="F694" i="49"/>
  <c r="G692" i="49"/>
  <c r="F692" i="49"/>
  <c r="G691" i="49"/>
  <c r="F691" i="49"/>
  <c r="G690" i="49"/>
  <c r="F690" i="49"/>
  <c r="G688" i="49"/>
  <c r="F688" i="49"/>
  <c r="G686" i="49"/>
  <c r="F686" i="49"/>
  <c r="G682" i="49"/>
  <c r="G710" i="49" s="1"/>
  <c r="F682" i="49"/>
  <c r="F710" i="49" s="1"/>
  <c r="G675" i="49"/>
  <c r="F675" i="49"/>
  <c r="G601" i="49"/>
  <c r="F601" i="49"/>
  <c r="G600" i="49"/>
  <c r="F600" i="49"/>
  <c r="G599" i="49"/>
  <c r="F599" i="49"/>
  <c r="G518" i="49"/>
  <c r="F518" i="49"/>
  <c r="G516" i="49"/>
  <c r="F516" i="49"/>
  <c r="G514" i="49"/>
  <c r="F514" i="49"/>
  <c r="G513" i="49"/>
  <c r="F513" i="49"/>
  <c r="G512" i="49"/>
  <c r="F512" i="49"/>
  <c r="G510" i="49"/>
  <c r="F510" i="49"/>
  <c r="G509" i="49"/>
  <c r="F509" i="49"/>
  <c r="G508" i="49"/>
  <c r="F508" i="49"/>
  <c r="G492" i="49"/>
  <c r="F492" i="49"/>
  <c r="G491" i="49"/>
  <c r="F491" i="49"/>
  <c r="G490" i="49"/>
  <c r="F490" i="49"/>
  <c r="G489" i="49"/>
  <c r="F489" i="49"/>
  <c r="G488" i="49"/>
  <c r="F488" i="49"/>
  <c r="G487" i="49"/>
  <c r="F487" i="49"/>
  <c r="G486" i="49"/>
  <c r="F486" i="49"/>
  <c r="G485" i="49"/>
  <c r="F485" i="49"/>
  <c r="G484" i="49"/>
  <c r="F484" i="49"/>
  <c r="G483" i="49"/>
  <c r="F483" i="49"/>
  <c r="G482" i="49"/>
  <c r="F482" i="49"/>
  <c r="G481" i="49"/>
  <c r="F481" i="49"/>
  <c r="G463" i="49"/>
  <c r="F463" i="49"/>
  <c r="G462" i="49"/>
  <c r="F462" i="49"/>
  <c r="G461" i="49"/>
  <c r="F461" i="49"/>
  <c r="G459" i="49"/>
  <c r="F459" i="49"/>
  <c r="G458" i="49"/>
  <c r="F458" i="49"/>
  <c r="G457" i="49"/>
  <c r="F457" i="49"/>
  <c r="G455" i="49"/>
  <c r="F455" i="49"/>
  <c r="G453" i="49"/>
  <c r="F453" i="49"/>
  <c r="G442" i="49"/>
  <c r="F442" i="49"/>
  <c r="G416" i="49"/>
  <c r="F416" i="49"/>
  <c r="G414" i="49"/>
  <c r="F414" i="49"/>
  <c r="G412" i="49"/>
  <c r="F412" i="49"/>
  <c r="G411" i="49"/>
  <c r="F411" i="49"/>
  <c r="G410" i="49"/>
  <c r="F410" i="49"/>
  <c r="G408" i="49"/>
  <c r="F408" i="49"/>
  <c r="G407" i="49"/>
  <c r="F407" i="49"/>
  <c r="G406" i="49"/>
  <c r="F406" i="49"/>
  <c r="G404" i="49"/>
  <c r="F404" i="49"/>
  <c r="G402" i="49"/>
  <c r="F402" i="49"/>
  <c r="G391" i="49"/>
  <c r="F391" i="49"/>
  <c r="G361" i="49"/>
  <c r="F361" i="49"/>
  <c r="G360" i="49"/>
  <c r="F360" i="49"/>
  <c r="G359" i="49"/>
  <c r="F359" i="49"/>
  <c r="G357" i="49"/>
  <c r="F357" i="49"/>
  <c r="G356" i="49"/>
  <c r="F356" i="49"/>
  <c r="G355" i="49"/>
  <c r="F355" i="49"/>
  <c r="G353" i="49"/>
  <c r="F353" i="49"/>
  <c r="G351" i="49"/>
  <c r="F351" i="49"/>
  <c r="G340" i="49"/>
  <c r="F340" i="49"/>
  <c r="G314" i="49"/>
  <c r="F314" i="49"/>
  <c r="G312" i="49"/>
  <c r="F312" i="49"/>
  <c r="G310" i="49"/>
  <c r="F310" i="49"/>
  <c r="G309" i="49"/>
  <c r="F309" i="49"/>
  <c r="G308" i="49"/>
  <c r="F308" i="49"/>
  <c r="G306" i="49"/>
  <c r="F306" i="49"/>
  <c r="G305" i="49"/>
  <c r="F305" i="49"/>
  <c r="G304" i="49"/>
  <c r="F304" i="49"/>
  <c r="G263" i="49"/>
  <c r="F263" i="49"/>
  <c r="G261" i="49"/>
  <c r="F261" i="49"/>
  <c r="G259" i="49"/>
  <c r="F259" i="49"/>
  <c r="G258" i="49"/>
  <c r="F258" i="49"/>
  <c r="G257" i="49"/>
  <c r="F257" i="49"/>
  <c r="G255" i="49"/>
  <c r="F255" i="49"/>
  <c r="G254" i="49"/>
  <c r="F254" i="49"/>
  <c r="G253" i="49"/>
  <c r="F253" i="49"/>
  <c r="G238" i="49"/>
  <c r="F238" i="49"/>
  <c r="G212" i="49"/>
  <c r="F212" i="49"/>
  <c r="G210" i="49"/>
  <c r="F210" i="49"/>
  <c r="G208" i="49"/>
  <c r="F208" i="49"/>
  <c r="G207" i="49"/>
  <c r="F207" i="49"/>
  <c r="G206" i="49"/>
  <c r="F206" i="49"/>
  <c r="G204" i="49"/>
  <c r="F204" i="49"/>
  <c r="G203" i="49"/>
  <c r="F203" i="49"/>
  <c r="G202" i="49"/>
  <c r="F202" i="49"/>
  <c r="G200" i="49"/>
  <c r="F200" i="49"/>
  <c r="G198" i="49"/>
  <c r="F198" i="49"/>
  <c r="G187" i="49"/>
  <c r="F187" i="49"/>
  <c r="G161" i="49"/>
  <c r="F161" i="49"/>
  <c r="G159" i="49"/>
  <c r="F159" i="49"/>
  <c r="G157" i="49"/>
  <c r="F157" i="49"/>
  <c r="G156" i="49"/>
  <c r="F156" i="49"/>
  <c r="G155" i="49"/>
  <c r="F155" i="49"/>
  <c r="G153" i="49"/>
  <c r="F153" i="49"/>
  <c r="G152" i="49"/>
  <c r="F152" i="49"/>
  <c r="G151" i="49"/>
  <c r="F151" i="49"/>
  <c r="G149" i="49"/>
  <c r="F149" i="49"/>
  <c r="G147" i="49"/>
  <c r="F147" i="49"/>
  <c r="G135" i="49"/>
  <c r="F135" i="49"/>
  <c r="G134" i="49"/>
  <c r="F134" i="49"/>
  <c r="G133" i="49"/>
  <c r="F133" i="49"/>
  <c r="G132" i="49"/>
  <c r="F132" i="49"/>
  <c r="G131" i="49"/>
  <c r="F131" i="49"/>
  <c r="G130" i="49"/>
  <c r="F130" i="49"/>
  <c r="G125" i="49"/>
  <c r="F125" i="49"/>
  <c r="G124" i="49"/>
  <c r="F124" i="49"/>
  <c r="G121" i="49"/>
  <c r="F121" i="49"/>
  <c r="G119" i="49"/>
  <c r="F119" i="49"/>
  <c r="G104" i="49"/>
  <c r="F104" i="49"/>
  <c r="G102" i="49"/>
  <c r="F102" i="49"/>
  <c r="G100" i="49"/>
  <c r="F100" i="49"/>
  <c r="G99" i="49"/>
  <c r="F99" i="49"/>
  <c r="G98" i="49"/>
  <c r="F98" i="49"/>
  <c r="G96" i="49"/>
  <c r="F96" i="49"/>
  <c r="G95" i="49"/>
  <c r="F95" i="49"/>
  <c r="G94" i="49"/>
  <c r="F94" i="49"/>
  <c r="G92" i="49"/>
  <c r="F92" i="49"/>
  <c r="G90" i="49"/>
  <c r="F90" i="49"/>
  <c r="G86" i="49"/>
  <c r="F86" i="49"/>
  <c r="G79" i="49"/>
  <c r="F79" i="49"/>
  <c r="L304" i="46"/>
  <c r="CK304" i="46" s="1"/>
  <c r="CL304" i="46" s="1"/>
  <c r="K304" i="46"/>
  <c r="AO304" i="46" s="1"/>
  <c r="AP304" i="46" s="1"/>
  <c r="BV304" i="46" l="1"/>
  <c r="BW304" i="46" s="1"/>
  <c r="AR304" i="46"/>
  <c r="AS304" i="46" s="1"/>
  <c r="BA304" i="46"/>
  <c r="BB304" i="46" s="1"/>
  <c r="BS304" i="46"/>
  <c r="BT304" i="46" s="1"/>
  <c r="AX304" i="46"/>
  <c r="AY304" i="46" s="1"/>
  <c r="AL304" i="46"/>
  <c r="AM304" i="46" s="1"/>
  <c r="BY304" i="46"/>
  <c r="BZ304" i="46" s="1"/>
  <c r="BD304" i="46"/>
  <c r="BE304" i="46" s="1"/>
  <c r="BP304" i="46"/>
  <c r="BQ304" i="46" s="1"/>
  <c r="BJ304" i="46"/>
  <c r="BK304" i="46" s="1"/>
  <c r="AU304" i="46"/>
  <c r="AV304" i="46" s="1"/>
  <c r="BG304" i="46"/>
  <c r="CH304" i="46"/>
  <c r="CI304" i="46" s="1"/>
  <c r="CE304" i="46"/>
  <c r="CF304" i="46" s="1"/>
  <c r="CB304" i="46"/>
  <c r="CC304" i="46" s="1"/>
  <c r="R415" i="49"/>
  <c r="Q903" i="49"/>
  <c r="Q415" i="49"/>
  <c r="Q753" i="49"/>
  <c r="R849" i="49"/>
  <c r="R915" i="49"/>
  <c r="R753" i="49"/>
  <c r="Q352" i="49"/>
  <c r="Q861" i="49"/>
  <c r="R861" i="49"/>
  <c r="Q454" i="49"/>
  <c r="Q807" i="49"/>
  <c r="Q960" i="49"/>
  <c r="R148" i="49"/>
  <c r="R454" i="49"/>
  <c r="R807" i="49"/>
  <c r="Q517" i="49"/>
  <c r="R699" i="49"/>
  <c r="R687" i="49"/>
  <c r="R313" i="49"/>
  <c r="R403" i="49"/>
  <c r="R960" i="49"/>
  <c r="R91" i="49"/>
  <c r="R517" i="49"/>
  <c r="R352" i="49"/>
  <c r="R972" i="49"/>
  <c r="R262" i="49"/>
  <c r="Q148" i="49"/>
  <c r="Q199" i="49"/>
  <c r="Q699" i="49"/>
  <c r="Q313" i="49"/>
  <c r="Q849" i="49"/>
  <c r="Q687" i="49"/>
  <c r="Q915" i="49"/>
  <c r="Q211" i="49"/>
  <c r="Q972" i="49"/>
  <c r="Q114" i="49"/>
  <c r="R199" i="49"/>
  <c r="R795" i="49"/>
  <c r="R211" i="49"/>
  <c r="Q120" i="49"/>
  <c r="Q403" i="49"/>
  <c r="R120" i="49"/>
  <c r="Q262" i="49"/>
  <c r="Q795" i="49"/>
  <c r="R114" i="49"/>
  <c r="R903" i="49"/>
  <c r="Q103" i="49"/>
  <c r="Q160" i="49"/>
  <c r="F753" i="49"/>
  <c r="F861" i="49"/>
  <c r="F960" i="49"/>
  <c r="R103" i="49"/>
  <c r="R160" i="49"/>
  <c r="G687" i="49"/>
  <c r="Q91" i="49"/>
  <c r="G160" i="49"/>
  <c r="G103" i="49"/>
  <c r="F403" i="49"/>
  <c r="G199" i="49"/>
  <c r="F415" i="49"/>
  <c r="F849" i="49"/>
  <c r="F517" i="49"/>
  <c r="G753" i="49"/>
  <c r="G795" i="49"/>
  <c r="G352" i="49"/>
  <c r="G91" i="49"/>
  <c r="F120" i="49"/>
  <c r="G403" i="49"/>
  <c r="G454" i="49"/>
  <c r="G861" i="49"/>
  <c r="F103" i="49"/>
  <c r="F148" i="49"/>
  <c r="F199" i="49"/>
  <c r="F313" i="49"/>
  <c r="F160" i="49"/>
  <c r="F699" i="49"/>
  <c r="G120" i="49"/>
  <c r="F352" i="49"/>
  <c r="F91" i="49"/>
  <c r="F795" i="49"/>
  <c r="G313" i="49"/>
  <c r="G807" i="49"/>
  <c r="F687" i="49"/>
  <c r="F807" i="49"/>
  <c r="G972" i="49"/>
  <c r="G148" i="49"/>
  <c r="F262" i="49"/>
  <c r="G517" i="49"/>
  <c r="G262" i="49"/>
  <c r="F972" i="49"/>
  <c r="F114" i="49"/>
  <c r="F211" i="49"/>
  <c r="F454" i="49"/>
  <c r="G699" i="49"/>
  <c r="G915" i="49"/>
  <c r="G114" i="49"/>
  <c r="G960" i="49"/>
  <c r="G903" i="49"/>
  <c r="F903" i="49"/>
  <c r="G415" i="49"/>
  <c r="G849" i="49"/>
  <c r="G211" i="49"/>
  <c r="F915" i="49"/>
  <c r="BH304" i="46" l="1"/>
  <c r="T1115" i="49"/>
  <c r="S1115" i="49"/>
  <c r="I1115" i="49"/>
  <c r="H1115" i="49"/>
  <c r="E1115" i="49"/>
  <c r="D1115" i="49"/>
  <c r="B983" i="49"/>
  <c r="T973" i="49"/>
  <c r="S973" i="49"/>
  <c r="I973" i="49"/>
  <c r="H973" i="49"/>
  <c r="E973" i="49"/>
  <c r="D973" i="49"/>
  <c r="T971" i="49"/>
  <c r="S971" i="49"/>
  <c r="I971" i="49"/>
  <c r="H971" i="49"/>
  <c r="E971" i="49"/>
  <c r="D971" i="49"/>
  <c r="T969" i="49"/>
  <c r="S969" i="49"/>
  <c r="I969" i="49"/>
  <c r="H969" i="49"/>
  <c r="E969" i="49"/>
  <c r="D969" i="49"/>
  <c r="T968" i="49"/>
  <c r="S968" i="49"/>
  <c r="I968" i="49"/>
  <c r="H968" i="49"/>
  <c r="E968" i="49"/>
  <c r="D968" i="49"/>
  <c r="T967" i="49"/>
  <c r="S967" i="49"/>
  <c r="I967" i="49"/>
  <c r="H967" i="49"/>
  <c r="E967" i="49"/>
  <c r="D967" i="49"/>
  <c r="T965" i="49"/>
  <c r="S965" i="49"/>
  <c r="I965" i="49"/>
  <c r="H965" i="49"/>
  <c r="E965" i="49"/>
  <c r="D965" i="49"/>
  <c r="T964" i="49"/>
  <c r="S964" i="49"/>
  <c r="I964" i="49"/>
  <c r="H964" i="49"/>
  <c r="E964" i="49"/>
  <c r="D964" i="49"/>
  <c r="T963" i="49"/>
  <c r="S963" i="49"/>
  <c r="I963" i="49"/>
  <c r="H963" i="49"/>
  <c r="E963" i="49"/>
  <c r="D963" i="49"/>
  <c r="T961" i="49"/>
  <c r="S961" i="49"/>
  <c r="I961" i="49"/>
  <c r="H961" i="49"/>
  <c r="E961" i="49"/>
  <c r="D961" i="49"/>
  <c r="T959" i="49"/>
  <c r="S959" i="49"/>
  <c r="I959" i="49"/>
  <c r="H959" i="49"/>
  <c r="E959" i="49"/>
  <c r="D959" i="49"/>
  <c r="B926" i="49"/>
  <c r="T916" i="49"/>
  <c r="S916" i="49"/>
  <c r="I916" i="49"/>
  <c r="H916" i="49"/>
  <c r="E916" i="49"/>
  <c r="D916" i="49"/>
  <c r="T914" i="49"/>
  <c r="S914" i="49"/>
  <c r="I914" i="49"/>
  <c r="H914" i="49"/>
  <c r="E914" i="49"/>
  <c r="D914" i="49"/>
  <c r="T912" i="49"/>
  <c r="S912" i="49"/>
  <c r="I912" i="49"/>
  <c r="H912" i="49"/>
  <c r="E912" i="49"/>
  <c r="D912" i="49"/>
  <c r="T911" i="49"/>
  <c r="S911" i="49"/>
  <c r="I911" i="49"/>
  <c r="H911" i="49"/>
  <c r="E911" i="49"/>
  <c r="D911" i="49"/>
  <c r="T910" i="49"/>
  <c r="S910" i="49"/>
  <c r="I910" i="49"/>
  <c r="H910" i="49"/>
  <c r="E910" i="49"/>
  <c r="D910" i="49"/>
  <c r="T908" i="49"/>
  <c r="S908" i="49"/>
  <c r="I908" i="49"/>
  <c r="H908" i="49"/>
  <c r="E908" i="49"/>
  <c r="D908" i="49"/>
  <c r="T907" i="49"/>
  <c r="S907" i="49"/>
  <c r="I907" i="49"/>
  <c r="H907" i="49"/>
  <c r="E907" i="49"/>
  <c r="D907" i="49"/>
  <c r="T906" i="49"/>
  <c r="S906" i="49"/>
  <c r="I906" i="49"/>
  <c r="H906" i="49"/>
  <c r="E906" i="49"/>
  <c r="D906" i="49"/>
  <c r="T904" i="49"/>
  <c r="S904" i="49"/>
  <c r="I904" i="49"/>
  <c r="H904" i="49"/>
  <c r="E904" i="49"/>
  <c r="D904" i="49"/>
  <c r="T902" i="49"/>
  <c r="S902" i="49"/>
  <c r="I902" i="49"/>
  <c r="H902" i="49"/>
  <c r="E902" i="49"/>
  <c r="D902" i="49"/>
  <c r="B872" i="49"/>
  <c r="T862" i="49"/>
  <c r="S862" i="49"/>
  <c r="I862" i="49"/>
  <c r="H862" i="49"/>
  <c r="E862" i="49"/>
  <c r="D862" i="49"/>
  <c r="T860" i="49"/>
  <c r="S860" i="49"/>
  <c r="I860" i="49"/>
  <c r="H860" i="49"/>
  <c r="E860" i="49"/>
  <c r="D860" i="49"/>
  <c r="T858" i="49"/>
  <c r="S858" i="49"/>
  <c r="I858" i="49"/>
  <c r="H858" i="49"/>
  <c r="E858" i="49"/>
  <c r="D858" i="49"/>
  <c r="T857" i="49"/>
  <c r="S857" i="49"/>
  <c r="I857" i="49"/>
  <c r="H857" i="49"/>
  <c r="E857" i="49"/>
  <c r="D857" i="49"/>
  <c r="T856" i="49"/>
  <c r="S856" i="49"/>
  <c r="I856" i="49"/>
  <c r="H856" i="49"/>
  <c r="E856" i="49"/>
  <c r="D856" i="49"/>
  <c r="T854" i="49"/>
  <c r="S854" i="49"/>
  <c r="I854" i="49"/>
  <c r="H854" i="49"/>
  <c r="E854" i="49"/>
  <c r="D854" i="49"/>
  <c r="T853" i="49"/>
  <c r="S853" i="49"/>
  <c r="I853" i="49"/>
  <c r="H853" i="49"/>
  <c r="E853" i="49"/>
  <c r="D853" i="49"/>
  <c r="T852" i="49"/>
  <c r="S852" i="49"/>
  <c r="I852" i="49"/>
  <c r="H852" i="49"/>
  <c r="E852" i="49"/>
  <c r="D852" i="49"/>
  <c r="T850" i="49"/>
  <c r="S850" i="49"/>
  <c r="I850" i="49"/>
  <c r="H850" i="49"/>
  <c r="E850" i="49"/>
  <c r="D850" i="49"/>
  <c r="T848" i="49"/>
  <c r="S848" i="49"/>
  <c r="I848" i="49"/>
  <c r="H848" i="49"/>
  <c r="E848" i="49"/>
  <c r="D848" i="49"/>
  <c r="T808" i="49"/>
  <c r="S808" i="49"/>
  <c r="I808" i="49"/>
  <c r="H808" i="49"/>
  <c r="E808" i="49"/>
  <c r="D808" i="49"/>
  <c r="T806" i="49"/>
  <c r="S806" i="49"/>
  <c r="I806" i="49"/>
  <c r="H806" i="49"/>
  <c r="E806" i="49"/>
  <c r="D806" i="49"/>
  <c r="T804" i="49"/>
  <c r="S804" i="49"/>
  <c r="I804" i="49"/>
  <c r="H804" i="49"/>
  <c r="E804" i="49"/>
  <c r="D804" i="49"/>
  <c r="T803" i="49"/>
  <c r="S803" i="49"/>
  <c r="I803" i="49"/>
  <c r="H803" i="49"/>
  <c r="E803" i="49"/>
  <c r="D803" i="49"/>
  <c r="T802" i="49"/>
  <c r="S802" i="49"/>
  <c r="I802" i="49"/>
  <c r="H802" i="49"/>
  <c r="E802" i="49"/>
  <c r="D802" i="49"/>
  <c r="T796" i="49"/>
  <c r="S796" i="49"/>
  <c r="I796" i="49"/>
  <c r="H796" i="49"/>
  <c r="E796" i="49"/>
  <c r="D796" i="49"/>
  <c r="T794" i="49"/>
  <c r="S794" i="49"/>
  <c r="I794" i="49"/>
  <c r="H794" i="49"/>
  <c r="E794" i="49"/>
  <c r="D794" i="49"/>
  <c r="A771" i="49"/>
  <c r="B818" i="49" s="1"/>
  <c r="T754" i="49"/>
  <c r="S754" i="49"/>
  <c r="I754" i="49"/>
  <c r="H754" i="49"/>
  <c r="E754" i="49"/>
  <c r="D754" i="49"/>
  <c r="T752" i="49"/>
  <c r="S752" i="49"/>
  <c r="I752" i="49"/>
  <c r="H752" i="49"/>
  <c r="E752" i="49"/>
  <c r="D752" i="49"/>
  <c r="A717" i="49"/>
  <c r="B764" i="49" s="1"/>
  <c r="T714" i="49"/>
  <c r="S714" i="49"/>
  <c r="I714" i="49"/>
  <c r="H714" i="49"/>
  <c r="E714" i="49"/>
  <c r="D714" i="49"/>
  <c r="A713" i="49"/>
  <c r="B710" i="49"/>
  <c r="T700" i="49"/>
  <c r="S700" i="49"/>
  <c r="I700" i="49"/>
  <c r="H700" i="49"/>
  <c r="E700" i="49"/>
  <c r="D700" i="49"/>
  <c r="T698" i="49"/>
  <c r="S698" i="49"/>
  <c r="I698" i="49"/>
  <c r="H698" i="49"/>
  <c r="E698" i="49"/>
  <c r="D698" i="49"/>
  <c r="T696" i="49"/>
  <c r="S696" i="49"/>
  <c r="I696" i="49"/>
  <c r="H696" i="49"/>
  <c r="E696" i="49"/>
  <c r="D696" i="49"/>
  <c r="T695" i="49"/>
  <c r="S695" i="49"/>
  <c r="I695" i="49"/>
  <c r="H695" i="49"/>
  <c r="E695" i="49"/>
  <c r="D695" i="49"/>
  <c r="T694" i="49"/>
  <c r="S694" i="49"/>
  <c r="I694" i="49"/>
  <c r="H694" i="49"/>
  <c r="E694" i="49"/>
  <c r="D694" i="49"/>
  <c r="T692" i="49"/>
  <c r="S692" i="49"/>
  <c r="I692" i="49"/>
  <c r="H692" i="49"/>
  <c r="E692" i="49"/>
  <c r="D692" i="49"/>
  <c r="T691" i="49"/>
  <c r="S691" i="49"/>
  <c r="I691" i="49"/>
  <c r="H691" i="49"/>
  <c r="E691" i="49"/>
  <c r="D691" i="49"/>
  <c r="T690" i="49"/>
  <c r="S690" i="49"/>
  <c r="I690" i="49"/>
  <c r="H690" i="49"/>
  <c r="E690" i="49"/>
  <c r="D690" i="49"/>
  <c r="T688" i="49"/>
  <c r="S688" i="49"/>
  <c r="I688" i="49"/>
  <c r="H688" i="49"/>
  <c r="E688" i="49"/>
  <c r="D688" i="49"/>
  <c r="T686" i="49"/>
  <c r="S686" i="49"/>
  <c r="I686" i="49"/>
  <c r="H686" i="49"/>
  <c r="E686" i="49"/>
  <c r="D686" i="49"/>
  <c r="T682" i="49"/>
  <c r="S682" i="49"/>
  <c r="S710" i="49" s="1"/>
  <c r="I682" i="49"/>
  <c r="I710" i="49" s="1"/>
  <c r="H682" i="49"/>
  <c r="H710" i="49" s="1"/>
  <c r="E682" i="49"/>
  <c r="E710" i="49" s="1"/>
  <c r="D682" i="49"/>
  <c r="D710" i="49" s="1"/>
  <c r="T675" i="49"/>
  <c r="S675" i="49"/>
  <c r="I675" i="49"/>
  <c r="H675" i="49"/>
  <c r="E675" i="49"/>
  <c r="D675" i="49"/>
  <c r="T601" i="49"/>
  <c r="S601" i="49"/>
  <c r="I601" i="49"/>
  <c r="H601" i="49"/>
  <c r="E601" i="49"/>
  <c r="D601" i="49"/>
  <c r="T600" i="49"/>
  <c r="S600" i="49"/>
  <c r="I600" i="49"/>
  <c r="H600" i="49"/>
  <c r="E600" i="49"/>
  <c r="D600" i="49"/>
  <c r="T599" i="49"/>
  <c r="S599" i="49"/>
  <c r="I599" i="49"/>
  <c r="H599" i="49"/>
  <c r="E599" i="49"/>
  <c r="D599" i="49"/>
  <c r="B528" i="49"/>
  <c r="T518" i="49"/>
  <c r="S518" i="49"/>
  <c r="I518" i="49"/>
  <c r="H518" i="49"/>
  <c r="E518" i="49"/>
  <c r="D518" i="49"/>
  <c r="T516" i="49"/>
  <c r="S516" i="49"/>
  <c r="I516" i="49"/>
  <c r="H516" i="49"/>
  <c r="E516" i="49"/>
  <c r="D516" i="49"/>
  <c r="T514" i="49"/>
  <c r="S514" i="49"/>
  <c r="I514" i="49"/>
  <c r="H514" i="49"/>
  <c r="E514" i="49"/>
  <c r="D514" i="49"/>
  <c r="T513" i="49"/>
  <c r="S513" i="49"/>
  <c r="I513" i="49"/>
  <c r="H513" i="49"/>
  <c r="E513" i="49"/>
  <c r="D513" i="49"/>
  <c r="T512" i="49"/>
  <c r="S512" i="49"/>
  <c r="I512" i="49"/>
  <c r="H512" i="49"/>
  <c r="E512" i="49"/>
  <c r="D512" i="49"/>
  <c r="T510" i="49"/>
  <c r="S510" i="49"/>
  <c r="I510" i="49"/>
  <c r="H510" i="49"/>
  <c r="E510" i="49"/>
  <c r="D510" i="49"/>
  <c r="T509" i="49"/>
  <c r="S509" i="49"/>
  <c r="I509" i="49"/>
  <c r="H509" i="49"/>
  <c r="E509" i="49"/>
  <c r="D509" i="49"/>
  <c r="T508" i="49"/>
  <c r="S508" i="49"/>
  <c r="I508" i="49"/>
  <c r="H508" i="49"/>
  <c r="E508" i="49"/>
  <c r="D508" i="49"/>
  <c r="T492" i="49"/>
  <c r="S492" i="49"/>
  <c r="I492" i="49"/>
  <c r="H492" i="49"/>
  <c r="E492" i="49"/>
  <c r="D492" i="49"/>
  <c r="T491" i="49"/>
  <c r="S491" i="49"/>
  <c r="I491" i="49"/>
  <c r="H491" i="49"/>
  <c r="E491" i="49"/>
  <c r="D491" i="49"/>
  <c r="T490" i="49"/>
  <c r="S490" i="49"/>
  <c r="I490" i="49"/>
  <c r="H490" i="49"/>
  <c r="E490" i="49"/>
  <c r="D490" i="49"/>
  <c r="T489" i="49"/>
  <c r="S489" i="49"/>
  <c r="I489" i="49"/>
  <c r="H489" i="49"/>
  <c r="E489" i="49"/>
  <c r="D489" i="49"/>
  <c r="T488" i="49"/>
  <c r="S488" i="49"/>
  <c r="I488" i="49"/>
  <c r="H488" i="49"/>
  <c r="E488" i="49"/>
  <c r="D488" i="49"/>
  <c r="T487" i="49"/>
  <c r="S487" i="49"/>
  <c r="I487" i="49"/>
  <c r="H487" i="49"/>
  <c r="E487" i="49"/>
  <c r="D487" i="49"/>
  <c r="T486" i="49"/>
  <c r="S486" i="49"/>
  <c r="I486" i="49"/>
  <c r="H486" i="49"/>
  <c r="E486" i="49"/>
  <c r="D486" i="49"/>
  <c r="T485" i="49"/>
  <c r="S485" i="49"/>
  <c r="I485" i="49"/>
  <c r="H485" i="49"/>
  <c r="E485" i="49"/>
  <c r="D485" i="49"/>
  <c r="T484" i="49"/>
  <c r="S484" i="49"/>
  <c r="I484" i="49"/>
  <c r="H484" i="49"/>
  <c r="E484" i="49"/>
  <c r="D484" i="49"/>
  <c r="T483" i="49"/>
  <c r="S483" i="49"/>
  <c r="I483" i="49"/>
  <c r="H483" i="49"/>
  <c r="E483" i="49"/>
  <c r="D483" i="49"/>
  <c r="T482" i="49"/>
  <c r="S482" i="49"/>
  <c r="I482" i="49"/>
  <c r="H482" i="49"/>
  <c r="E482" i="49"/>
  <c r="D482" i="49"/>
  <c r="T481" i="49"/>
  <c r="S481" i="49"/>
  <c r="I481" i="49"/>
  <c r="H481" i="49"/>
  <c r="E481" i="49"/>
  <c r="D481" i="49"/>
  <c r="B477" i="49"/>
  <c r="T463" i="49"/>
  <c r="S463" i="49"/>
  <c r="I463" i="49"/>
  <c r="H463" i="49"/>
  <c r="E463" i="49"/>
  <c r="D463" i="49"/>
  <c r="T462" i="49"/>
  <c r="S462" i="49"/>
  <c r="I462" i="49"/>
  <c r="H462" i="49"/>
  <c r="E462" i="49"/>
  <c r="D462" i="49"/>
  <c r="T461" i="49"/>
  <c r="S461" i="49"/>
  <c r="I461" i="49"/>
  <c r="H461" i="49"/>
  <c r="E461" i="49"/>
  <c r="D461" i="49"/>
  <c r="T459" i="49"/>
  <c r="S459" i="49"/>
  <c r="I459" i="49"/>
  <c r="H459" i="49"/>
  <c r="E459" i="49"/>
  <c r="D459" i="49"/>
  <c r="T458" i="49"/>
  <c r="S458" i="49"/>
  <c r="I458" i="49"/>
  <c r="H458" i="49"/>
  <c r="E458" i="49"/>
  <c r="D458" i="49"/>
  <c r="T457" i="49"/>
  <c r="S457" i="49"/>
  <c r="I457" i="49"/>
  <c r="H457" i="49"/>
  <c r="E457" i="49"/>
  <c r="D457" i="49"/>
  <c r="T455" i="49"/>
  <c r="S455" i="49"/>
  <c r="I455" i="49"/>
  <c r="H455" i="49"/>
  <c r="E455" i="49"/>
  <c r="D455" i="49"/>
  <c r="T453" i="49"/>
  <c r="S453" i="49"/>
  <c r="I453" i="49"/>
  <c r="H453" i="49"/>
  <c r="E453" i="49"/>
  <c r="D453" i="49"/>
  <c r="T442" i="49"/>
  <c r="S442" i="49"/>
  <c r="I442" i="49"/>
  <c r="H442" i="49"/>
  <c r="E442" i="49"/>
  <c r="D442" i="49"/>
  <c r="B426" i="49"/>
  <c r="T416" i="49"/>
  <c r="S416" i="49"/>
  <c r="I416" i="49"/>
  <c r="H416" i="49"/>
  <c r="E416" i="49"/>
  <c r="D416" i="49"/>
  <c r="T414" i="49"/>
  <c r="S414" i="49"/>
  <c r="I414" i="49"/>
  <c r="H414" i="49"/>
  <c r="E414" i="49"/>
  <c r="D414" i="49"/>
  <c r="T412" i="49"/>
  <c r="S412" i="49"/>
  <c r="I412" i="49"/>
  <c r="H412" i="49"/>
  <c r="E412" i="49"/>
  <c r="D412" i="49"/>
  <c r="T411" i="49"/>
  <c r="S411" i="49"/>
  <c r="I411" i="49"/>
  <c r="H411" i="49"/>
  <c r="E411" i="49"/>
  <c r="D411" i="49"/>
  <c r="T410" i="49"/>
  <c r="S410" i="49"/>
  <c r="I410" i="49"/>
  <c r="H410" i="49"/>
  <c r="E410" i="49"/>
  <c r="D410" i="49"/>
  <c r="T408" i="49"/>
  <c r="S408" i="49"/>
  <c r="I408" i="49"/>
  <c r="H408" i="49"/>
  <c r="E408" i="49"/>
  <c r="D408" i="49"/>
  <c r="T407" i="49"/>
  <c r="S407" i="49"/>
  <c r="I407" i="49"/>
  <c r="H407" i="49"/>
  <c r="E407" i="49"/>
  <c r="D407" i="49"/>
  <c r="T406" i="49"/>
  <c r="S406" i="49"/>
  <c r="I406" i="49"/>
  <c r="H406" i="49"/>
  <c r="E406" i="49"/>
  <c r="D406" i="49"/>
  <c r="T404" i="49"/>
  <c r="S404" i="49"/>
  <c r="I404" i="49"/>
  <c r="H404" i="49"/>
  <c r="E404" i="49"/>
  <c r="D404" i="49"/>
  <c r="T402" i="49"/>
  <c r="S402" i="49"/>
  <c r="I402" i="49"/>
  <c r="H402" i="49"/>
  <c r="E402" i="49"/>
  <c r="D402" i="49"/>
  <c r="T391" i="49"/>
  <c r="S391" i="49"/>
  <c r="I391" i="49"/>
  <c r="H391" i="49"/>
  <c r="E391" i="49"/>
  <c r="D391" i="49"/>
  <c r="B375" i="49"/>
  <c r="T361" i="49"/>
  <c r="S361" i="49"/>
  <c r="I361" i="49"/>
  <c r="H361" i="49"/>
  <c r="E361" i="49"/>
  <c r="D361" i="49"/>
  <c r="T360" i="49"/>
  <c r="S360" i="49"/>
  <c r="I360" i="49"/>
  <c r="H360" i="49"/>
  <c r="E360" i="49"/>
  <c r="D360" i="49"/>
  <c r="T359" i="49"/>
  <c r="S359" i="49"/>
  <c r="I359" i="49"/>
  <c r="H359" i="49"/>
  <c r="E359" i="49"/>
  <c r="D359" i="49"/>
  <c r="T357" i="49"/>
  <c r="S357" i="49"/>
  <c r="I357" i="49"/>
  <c r="H357" i="49"/>
  <c r="E357" i="49"/>
  <c r="D357" i="49"/>
  <c r="T356" i="49"/>
  <c r="S356" i="49"/>
  <c r="I356" i="49"/>
  <c r="H356" i="49"/>
  <c r="E356" i="49"/>
  <c r="D356" i="49"/>
  <c r="T355" i="49"/>
  <c r="S355" i="49"/>
  <c r="I355" i="49"/>
  <c r="H355" i="49"/>
  <c r="E355" i="49"/>
  <c r="D355" i="49"/>
  <c r="T353" i="49"/>
  <c r="S353" i="49"/>
  <c r="I353" i="49"/>
  <c r="H353" i="49"/>
  <c r="E353" i="49"/>
  <c r="D353" i="49"/>
  <c r="T351" i="49"/>
  <c r="S351" i="49"/>
  <c r="I351" i="49"/>
  <c r="H351" i="49"/>
  <c r="E351" i="49"/>
  <c r="D351" i="49"/>
  <c r="T340" i="49"/>
  <c r="S340" i="49"/>
  <c r="I340" i="49"/>
  <c r="H340" i="49"/>
  <c r="E340" i="49"/>
  <c r="D340" i="49"/>
  <c r="B324" i="49"/>
  <c r="T314" i="49"/>
  <c r="S314" i="49"/>
  <c r="I314" i="49"/>
  <c r="H314" i="49"/>
  <c r="E314" i="49"/>
  <c r="D314" i="49"/>
  <c r="T312" i="49"/>
  <c r="S312" i="49"/>
  <c r="I312" i="49"/>
  <c r="H312" i="49"/>
  <c r="E312" i="49"/>
  <c r="D312" i="49"/>
  <c r="T310" i="49"/>
  <c r="S310" i="49"/>
  <c r="I310" i="49"/>
  <c r="H310" i="49"/>
  <c r="E310" i="49"/>
  <c r="D310" i="49"/>
  <c r="T309" i="49"/>
  <c r="S309" i="49"/>
  <c r="I309" i="49"/>
  <c r="H309" i="49"/>
  <c r="E309" i="49"/>
  <c r="D309" i="49"/>
  <c r="T308" i="49"/>
  <c r="S308" i="49"/>
  <c r="I308" i="49"/>
  <c r="H308" i="49"/>
  <c r="E308" i="49"/>
  <c r="D308" i="49"/>
  <c r="T306" i="49"/>
  <c r="S306" i="49"/>
  <c r="I306" i="49"/>
  <c r="H306" i="49"/>
  <c r="E306" i="49"/>
  <c r="D306" i="49"/>
  <c r="T305" i="49"/>
  <c r="S305" i="49"/>
  <c r="I305" i="49"/>
  <c r="H305" i="49"/>
  <c r="E305" i="49"/>
  <c r="D305" i="49"/>
  <c r="T304" i="49"/>
  <c r="S304" i="49"/>
  <c r="I304" i="49"/>
  <c r="H304" i="49"/>
  <c r="E304" i="49"/>
  <c r="D304" i="49"/>
  <c r="B273" i="49"/>
  <c r="T263" i="49"/>
  <c r="S263" i="49"/>
  <c r="I263" i="49"/>
  <c r="H263" i="49"/>
  <c r="E263" i="49"/>
  <c r="D263" i="49"/>
  <c r="T261" i="49"/>
  <c r="S261" i="49"/>
  <c r="I261" i="49"/>
  <c r="H261" i="49"/>
  <c r="E261" i="49"/>
  <c r="D261" i="49"/>
  <c r="T259" i="49"/>
  <c r="S259" i="49"/>
  <c r="I259" i="49"/>
  <c r="H259" i="49"/>
  <c r="E259" i="49"/>
  <c r="D259" i="49"/>
  <c r="T258" i="49"/>
  <c r="S258" i="49"/>
  <c r="I258" i="49"/>
  <c r="H258" i="49"/>
  <c r="E258" i="49"/>
  <c r="D258" i="49"/>
  <c r="T257" i="49"/>
  <c r="S257" i="49"/>
  <c r="I257" i="49"/>
  <c r="H257" i="49"/>
  <c r="E257" i="49"/>
  <c r="D257" i="49"/>
  <c r="T255" i="49"/>
  <c r="S255" i="49"/>
  <c r="I255" i="49"/>
  <c r="H255" i="49"/>
  <c r="E255" i="49"/>
  <c r="D255" i="49"/>
  <c r="T254" i="49"/>
  <c r="S254" i="49"/>
  <c r="I254" i="49"/>
  <c r="H254" i="49"/>
  <c r="E254" i="49"/>
  <c r="D254" i="49"/>
  <c r="T253" i="49"/>
  <c r="S253" i="49"/>
  <c r="I253" i="49"/>
  <c r="H253" i="49"/>
  <c r="E253" i="49"/>
  <c r="D253" i="49"/>
  <c r="T238" i="49"/>
  <c r="S238" i="49"/>
  <c r="I238" i="49"/>
  <c r="H238" i="49"/>
  <c r="E238" i="49"/>
  <c r="D238" i="49"/>
  <c r="B222" i="49"/>
  <c r="T212" i="49"/>
  <c r="S212" i="49"/>
  <c r="I212" i="49"/>
  <c r="H212" i="49"/>
  <c r="E212" i="49"/>
  <c r="D212" i="49"/>
  <c r="T210" i="49"/>
  <c r="S210" i="49"/>
  <c r="I210" i="49"/>
  <c r="H210" i="49"/>
  <c r="E210" i="49"/>
  <c r="D210" i="49"/>
  <c r="T208" i="49"/>
  <c r="S208" i="49"/>
  <c r="I208" i="49"/>
  <c r="H208" i="49"/>
  <c r="E208" i="49"/>
  <c r="D208" i="49"/>
  <c r="T207" i="49"/>
  <c r="S207" i="49"/>
  <c r="I207" i="49"/>
  <c r="H207" i="49"/>
  <c r="E207" i="49"/>
  <c r="D207" i="49"/>
  <c r="T206" i="49"/>
  <c r="S206" i="49"/>
  <c r="I206" i="49"/>
  <c r="H206" i="49"/>
  <c r="E206" i="49"/>
  <c r="D206" i="49"/>
  <c r="T204" i="49"/>
  <c r="S204" i="49"/>
  <c r="I204" i="49"/>
  <c r="H204" i="49"/>
  <c r="E204" i="49"/>
  <c r="D204" i="49"/>
  <c r="T203" i="49"/>
  <c r="S203" i="49"/>
  <c r="I203" i="49"/>
  <c r="H203" i="49"/>
  <c r="E203" i="49"/>
  <c r="D203" i="49"/>
  <c r="T202" i="49"/>
  <c r="S202" i="49"/>
  <c r="I202" i="49"/>
  <c r="H202" i="49"/>
  <c r="E202" i="49"/>
  <c r="D202" i="49"/>
  <c r="T200" i="49"/>
  <c r="S200" i="49"/>
  <c r="I200" i="49"/>
  <c r="H200" i="49"/>
  <c r="E200" i="49"/>
  <c r="D200" i="49"/>
  <c r="T198" i="49"/>
  <c r="S198" i="49"/>
  <c r="I198" i="49"/>
  <c r="H198" i="49"/>
  <c r="E198" i="49"/>
  <c r="D198" i="49"/>
  <c r="T187" i="49"/>
  <c r="S187" i="49"/>
  <c r="I187" i="49"/>
  <c r="H187" i="49"/>
  <c r="E187" i="49"/>
  <c r="D187" i="49"/>
  <c r="B171" i="49"/>
  <c r="T161" i="49"/>
  <c r="S161" i="49"/>
  <c r="I161" i="49"/>
  <c r="H161" i="49"/>
  <c r="E161" i="49"/>
  <c r="D161" i="49"/>
  <c r="T159" i="49"/>
  <c r="S159" i="49"/>
  <c r="I159" i="49"/>
  <c r="H159" i="49"/>
  <c r="E159" i="49"/>
  <c r="D159" i="49"/>
  <c r="T157" i="49"/>
  <c r="S157" i="49"/>
  <c r="I157" i="49"/>
  <c r="H157" i="49"/>
  <c r="E157" i="49"/>
  <c r="D157" i="49"/>
  <c r="T156" i="49"/>
  <c r="S156" i="49"/>
  <c r="I156" i="49"/>
  <c r="H156" i="49"/>
  <c r="E156" i="49"/>
  <c r="D156" i="49"/>
  <c r="T155" i="49"/>
  <c r="S155" i="49"/>
  <c r="I155" i="49"/>
  <c r="H155" i="49"/>
  <c r="E155" i="49"/>
  <c r="D155" i="49"/>
  <c r="T153" i="49"/>
  <c r="S153" i="49"/>
  <c r="I153" i="49"/>
  <c r="H153" i="49"/>
  <c r="E153" i="49"/>
  <c r="D153" i="49"/>
  <c r="T152" i="49"/>
  <c r="S152" i="49"/>
  <c r="I152" i="49"/>
  <c r="H152" i="49"/>
  <c r="E152" i="49"/>
  <c r="D152" i="49"/>
  <c r="T151" i="49"/>
  <c r="S151" i="49"/>
  <c r="I151" i="49"/>
  <c r="H151" i="49"/>
  <c r="E151" i="49"/>
  <c r="D151" i="49"/>
  <c r="T149" i="49"/>
  <c r="S149" i="49"/>
  <c r="I149" i="49"/>
  <c r="H149" i="49"/>
  <c r="E149" i="49"/>
  <c r="D149" i="49"/>
  <c r="T147" i="49"/>
  <c r="S147" i="49"/>
  <c r="I147" i="49"/>
  <c r="H147" i="49"/>
  <c r="E147" i="49"/>
  <c r="D147" i="49"/>
  <c r="T135" i="49"/>
  <c r="S135" i="49"/>
  <c r="I135" i="49"/>
  <c r="H135" i="49"/>
  <c r="E135" i="49"/>
  <c r="D135" i="49"/>
  <c r="T134" i="49"/>
  <c r="S134" i="49"/>
  <c r="I134" i="49"/>
  <c r="H134" i="49"/>
  <c r="E134" i="49"/>
  <c r="D134" i="49"/>
  <c r="T133" i="49"/>
  <c r="S133" i="49"/>
  <c r="I133" i="49"/>
  <c r="H133" i="49"/>
  <c r="E133" i="49"/>
  <c r="D133" i="49"/>
  <c r="T132" i="49"/>
  <c r="S132" i="49"/>
  <c r="I132" i="49"/>
  <c r="H132" i="49"/>
  <c r="E132" i="49"/>
  <c r="D132" i="49"/>
  <c r="T131" i="49"/>
  <c r="S131" i="49"/>
  <c r="I131" i="49"/>
  <c r="H131" i="49"/>
  <c r="E131" i="49"/>
  <c r="D131" i="49"/>
  <c r="T130" i="49"/>
  <c r="S130" i="49"/>
  <c r="I130" i="49"/>
  <c r="H130" i="49"/>
  <c r="E130" i="49"/>
  <c r="D130" i="49"/>
  <c r="T125" i="49"/>
  <c r="S125" i="49"/>
  <c r="I125" i="49"/>
  <c r="H125" i="49"/>
  <c r="E125" i="49"/>
  <c r="D125" i="49"/>
  <c r="T124" i="49"/>
  <c r="S124" i="49"/>
  <c r="I124" i="49"/>
  <c r="H124" i="49"/>
  <c r="E124" i="49"/>
  <c r="D124" i="49"/>
  <c r="T121" i="49"/>
  <c r="S121" i="49"/>
  <c r="I121" i="49"/>
  <c r="H121" i="49"/>
  <c r="E121" i="49"/>
  <c r="D121" i="49"/>
  <c r="T119" i="49"/>
  <c r="S119" i="49"/>
  <c r="I119" i="49"/>
  <c r="H119" i="49"/>
  <c r="E119" i="49"/>
  <c r="D119" i="49"/>
  <c r="B114" i="49"/>
  <c r="T104" i="49"/>
  <c r="S104" i="49"/>
  <c r="I104" i="49"/>
  <c r="H104" i="49"/>
  <c r="E104" i="49"/>
  <c r="D104" i="49"/>
  <c r="T102" i="49"/>
  <c r="S102" i="49"/>
  <c r="I102" i="49"/>
  <c r="H102" i="49"/>
  <c r="E102" i="49"/>
  <c r="D102" i="49"/>
  <c r="T100" i="49"/>
  <c r="S100" i="49"/>
  <c r="I100" i="49"/>
  <c r="H100" i="49"/>
  <c r="E100" i="49"/>
  <c r="D100" i="49"/>
  <c r="T99" i="49"/>
  <c r="S99" i="49"/>
  <c r="I99" i="49"/>
  <c r="H99" i="49"/>
  <c r="E99" i="49"/>
  <c r="D99" i="49"/>
  <c r="T98" i="49"/>
  <c r="S98" i="49"/>
  <c r="I98" i="49"/>
  <c r="H98" i="49"/>
  <c r="E98" i="49"/>
  <c r="D98" i="49"/>
  <c r="T96" i="49"/>
  <c r="S96" i="49"/>
  <c r="I96" i="49"/>
  <c r="H96" i="49"/>
  <c r="E96" i="49"/>
  <c r="D96" i="49"/>
  <c r="T95" i="49"/>
  <c r="S95" i="49"/>
  <c r="I95" i="49"/>
  <c r="H95" i="49"/>
  <c r="E95" i="49"/>
  <c r="D95" i="49"/>
  <c r="T94" i="49"/>
  <c r="S94" i="49"/>
  <c r="I94" i="49"/>
  <c r="H94" i="49"/>
  <c r="E94" i="49"/>
  <c r="D94" i="49"/>
  <c r="T92" i="49"/>
  <c r="S92" i="49"/>
  <c r="I92" i="49"/>
  <c r="H92" i="49"/>
  <c r="E92" i="49"/>
  <c r="D92" i="49"/>
  <c r="T90" i="49"/>
  <c r="S90" i="49"/>
  <c r="I90" i="49"/>
  <c r="H90" i="49"/>
  <c r="E90" i="49"/>
  <c r="D90" i="49"/>
  <c r="T86" i="49"/>
  <c r="S86" i="49"/>
  <c r="I86" i="49"/>
  <c r="H86" i="49"/>
  <c r="E86" i="49"/>
  <c r="D86" i="49"/>
  <c r="T79" i="49"/>
  <c r="S79" i="49"/>
  <c r="I79" i="49"/>
  <c r="H79" i="49"/>
  <c r="E79" i="49"/>
  <c r="D79" i="49"/>
  <c r="C47" i="49"/>
  <c r="C797" i="49" s="1"/>
  <c r="O797" i="49" s="1"/>
  <c r="C34" i="49"/>
  <c r="B11" i="49"/>
  <c r="B10" i="49"/>
  <c r="B2" i="49"/>
  <c r="B1" i="49"/>
  <c r="O800" i="49" l="1"/>
  <c r="P797" i="49"/>
  <c r="N797" i="49"/>
  <c r="K797" i="49"/>
  <c r="J797" i="49"/>
  <c r="M797" i="49"/>
  <c r="L797" i="49"/>
  <c r="R797" i="49"/>
  <c r="Q797" i="49"/>
  <c r="C863" i="49"/>
  <c r="O863" i="49" s="1"/>
  <c r="T797" i="49"/>
  <c r="G797" i="49"/>
  <c r="F797" i="49"/>
  <c r="D517" i="49"/>
  <c r="S699" i="49"/>
  <c r="D753" i="49"/>
  <c r="S313" i="49"/>
  <c r="T807" i="49"/>
  <c r="E915" i="49"/>
  <c r="I103" i="49"/>
  <c r="D699" i="49"/>
  <c r="E699" i="49"/>
  <c r="S753" i="49"/>
  <c r="S211" i="49"/>
  <c r="I699" i="49"/>
  <c r="H861" i="49"/>
  <c r="S915" i="49"/>
  <c r="T262" i="49"/>
  <c r="E797" i="49"/>
  <c r="S972" i="49"/>
  <c r="D861" i="49"/>
  <c r="E861" i="49"/>
  <c r="I160" i="49"/>
  <c r="E211" i="49"/>
  <c r="H313" i="49"/>
  <c r="T103" i="49"/>
  <c r="H211" i="49"/>
  <c r="S415" i="49"/>
  <c r="D960" i="49"/>
  <c r="T313" i="49"/>
  <c r="T517" i="49"/>
  <c r="T403" i="49"/>
  <c r="T849" i="49"/>
  <c r="T211" i="49"/>
  <c r="S861" i="49"/>
  <c r="S262" i="49"/>
  <c r="S103" i="49"/>
  <c r="I211" i="49"/>
  <c r="I861" i="49"/>
  <c r="I262" i="49"/>
  <c r="I807" i="49"/>
  <c r="I915" i="49"/>
  <c r="I753" i="49"/>
  <c r="S114" i="49"/>
  <c r="H699" i="49"/>
  <c r="H807" i="49"/>
  <c r="H915" i="49"/>
  <c r="H753" i="49"/>
  <c r="H103" i="49"/>
  <c r="E753" i="49"/>
  <c r="E148" i="49"/>
  <c r="E972" i="49"/>
  <c r="E120" i="49"/>
  <c r="D972" i="49"/>
  <c r="D915" i="49"/>
  <c r="D454" i="49"/>
  <c r="I120" i="49"/>
  <c r="D403" i="49"/>
  <c r="S120" i="49"/>
  <c r="E403" i="49"/>
  <c r="H148" i="49"/>
  <c r="T120" i="49"/>
  <c r="S148" i="49"/>
  <c r="D199" i="49"/>
  <c r="H403" i="49"/>
  <c r="T148" i="49"/>
  <c r="I403" i="49"/>
  <c r="T114" i="49"/>
  <c r="E199" i="49"/>
  <c r="E454" i="49"/>
  <c r="D795" i="49"/>
  <c r="D91" i="49"/>
  <c r="H199" i="49"/>
  <c r="T352" i="49"/>
  <c r="H454" i="49"/>
  <c r="T687" i="49"/>
  <c r="E795" i="49"/>
  <c r="I199" i="49"/>
  <c r="I454" i="49"/>
  <c r="S199" i="49"/>
  <c r="E352" i="49"/>
  <c r="E960" i="49"/>
  <c r="E91" i="49"/>
  <c r="D148" i="49"/>
  <c r="T199" i="49"/>
  <c r="H960" i="49"/>
  <c r="H795" i="49"/>
  <c r="H120" i="49"/>
  <c r="T903" i="49"/>
  <c r="I960" i="49"/>
  <c r="S687" i="49"/>
  <c r="S352" i="49"/>
  <c r="S960" i="49"/>
  <c r="T861" i="49"/>
  <c r="H262" i="49"/>
  <c r="T454" i="49"/>
  <c r="D313" i="49"/>
  <c r="E517" i="49"/>
  <c r="T699" i="49"/>
  <c r="D807" i="49"/>
  <c r="T915" i="49"/>
  <c r="E262" i="49"/>
  <c r="S795" i="49"/>
  <c r="S903" i="49"/>
  <c r="H517" i="49"/>
  <c r="I687" i="49"/>
  <c r="I352" i="49"/>
  <c r="I517" i="49"/>
  <c r="I795" i="49"/>
  <c r="S517" i="49"/>
  <c r="S403" i="49"/>
  <c r="H91" i="49"/>
  <c r="D103" i="49"/>
  <c r="I148" i="49"/>
  <c r="D415" i="49"/>
  <c r="T91" i="49"/>
  <c r="D120" i="49"/>
  <c r="H160" i="49"/>
  <c r="I313" i="49"/>
  <c r="D114" i="49"/>
  <c r="E114" i="49"/>
  <c r="E687" i="49"/>
  <c r="C917" i="49"/>
  <c r="O917" i="49" s="1"/>
  <c r="I91" i="49"/>
  <c r="E103" i="49"/>
  <c r="S91" i="49"/>
  <c r="D160" i="49"/>
  <c r="E415" i="49"/>
  <c r="I797" i="49"/>
  <c r="S797" i="49"/>
  <c r="H797" i="49"/>
  <c r="D797" i="49"/>
  <c r="E160" i="49"/>
  <c r="H114" i="49"/>
  <c r="I114" i="49"/>
  <c r="D211" i="49"/>
  <c r="D262" i="49"/>
  <c r="H415" i="49"/>
  <c r="S160" i="49"/>
  <c r="I415" i="49"/>
  <c r="T160" i="49"/>
  <c r="E849" i="49"/>
  <c r="S807" i="49"/>
  <c r="D352" i="49"/>
  <c r="T415" i="49"/>
  <c r="T960" i="49"/>
  <c r="T710" i="49"/>
  <c r="I849" i="49"/>
  <c r="E903" i="49"/>
  <c r="H352" i="49"/>
  <c r="H687" i="49"/>
  <c r="D849" i="49"/>
  <c r="H903" i="49"/>
  <c r="H972" i="49"/>
  <c r="T795" i="49"/>
  <c r="T972" i="49"/>
  <c r="E313" i="49"/>
  <c r="S454" i="49"/>
  <c r="D687" i="49"/>
  <c r="D903" i="49"/>
  <c r="S849" i="49"/>
  <c r="T753" i="49"/>
  <c r="E807" i="49"/>
  <c r="I972" i="49"/>
  <c r="H849" i="49"/>
  <c r="I903" i="49"/>
  <c r="P863" i="49" l="1"/>
  <c r="N863" i="49"/>
  <c r="P917" i="49"/>
  <c r="N917" i="49"/>
  <c r="N800" i="49"/>
  <c r="P800" i="49"/>
  <c r="K917" i="49"/>
  <c r="J917" i="49"/>
  <c r="K863" i="49"/>
  <c r="J863" i="49"/>
  <c r="J800" i="49"/>
  <c r="K800" i="49"/>
  <c r="M863" i="49"/>
  <c r="L863" i="49"/>
  <c r="L917" i="49"/>
  <c r="M917" i="49"/>
  <c r="L800" i="49"/>
  <c r="M800" i="49"/>
  <c r="Q800" i="49"/>
  <c r="R800" i="49"/>
  <c r="I863" i="49"/>
  <c r="R863" i="49"/>
  <c r="Q863" i="49"/>
  <c r="R917" i="49"/>
  <c r="Q917" i="49"/>
  <c r="T800" i="49"/>
  <c r="T863" i="49"/>
  <c r="E863" i="49"/>
  <c r="H863" i="49"/>
  <c r="S863" i="49"/>
  <c r="D863" i="49"/>
  <c r="G863" i="49"/>
  <c r="F863" i="49"/>
  <c r="F800" i="49"/>
  <c r="G917" i="49"/>
  <c r="F917" i="49"/>
  <c r="G800" i="49"/>
  <c r="E800" i="49"/>
  <c r="D800" i="49"/>
  <c r="S917" i="49"/>
  <c r="I917" i="49"/>
  <c r="H917" i="49"/>
  <c r="E917" i="49"/>
  <c r="T917" i="49"/>
  <c r="D917" i="49"/>
  <c r="H800" i="49"/>
  <c r="I800" i="49"/>
  <c r="S800" i="49"/>
  <c r="H438" i="46" l="1"/>
  <c r="K443" i="46"/>
  <c r="L438" i="46"/>
  <c r="K438" i="46"/>
  <c r="J438" i="46"/>
  <c r="BV443" i="46" l="1"/>
  <c r="BW443" i="46" s="1"/>
  <c r="BP443" i="46"/>
  <c r="BQ443" i="46" s="1"/>
  <c r="BS443" i="46"/>
  <c r="BT443" i="46" s="1"/>
  <c r="BY443" i="46"/>
  <c r="BZ443" i="46" s="1"/>
  <c r="BJ443" i="46"/>
  <c r="BK443" i="46" s="1"/>
  <c r="BG443" i="46"/>
  <c r="BH443" i="46" s="1"/>
  <c r="H432" i="46"/>
  <c r="H434" i="46"/>
  <c r="S110" i="7" l="1"/>
  <c r="R110" i="7"/>
  <c r="O110" i="7"/>
  <c r="S109" i="7"/>
  <c r="R109" i="7"/>
  <c r="O109" i="7"/>
  <c r="S107" i="7"/>
  <c r="R107" i="7"/>
  <c r="O107" i="7"/>
  <c r="S106" i="7"/>
  <c r="R106" i="7"/>
  <c r="O106" i="7"/>
  <c r="CW14" i="8" a="1"/>
  <c r="CW14" i="8" s="1"/>
  <c r="CW13" i="8" s="1"/>
  <c r="CV14" i="8" a="1"/>
  <c r="CV14" i="8" s="1"/>
  <c r="CV13" i="8" s="1"/>
  <c r="CH14" i="8" a="1"/>
  <c r="CH14" i="8" s="1"/>
  <c r="CH13" i="8" s="1"/>
  <c r="CG14" i="8" a="1"/>
  <c r="CG14" i="8" s="1"/>
  <c r="CG13" i="8" s="1"/>
  <c r="A119" i="7"/>
  <c r="A118" i="7"/>
  <c r="A104" i="7"/>
  <c r="A103" i="7"/>
  <c r="V14" i="8" a="1"/>
  <c r="V14" i="8" s="1"/>
  <c r="V13" i="8" s="1"/>
  <c r="U14" i="8" a="1"/>
  <c r="U14" i="8" s="1"/>
  <c r="U13" i="8" s="1"/>
  <c r="A21" i="7"/>
  <c r="A20" i="7"/>
  <c r="S9" i="7"/>
  <c r="R9" i="7"/>
  <c r="S8" i="7"/>
  <c r="R8" i="7"/>
  <c r="O9" i="7"/>
  <c r="O8" i="7"/>
  <c r="CT14" i="8" a="1"/>
  <c r="CT14" i="8" s="1"/>
  <c r="CT13" i="8" s="1"/>
  <c r="CS14" i="8" a="1"/>
  <c r="CS14" i="8" s="1"/>
  <c r="CS13" i="8" s="1"/>
  <c r="CQ14" i="8" a="1"/>
  <c r="CQ14" i="8" s="1"/>
  <c r="CQ13" i="8" s="1"/>
  <c r="CP14" i="8" a="1"/>
  <c r="CP14" i="8" s="1"/>
  <c r="CP13" i="8" s="1"/>
  <c r="CN14" i="8" a="1"/>
  <c r="CN14" i="8" s="1"/>
  <c r="CN13" i="8" s="1"/>
  <c r="CM14" i="8" a="1"/>
  <c r="CM14" i="8" s="1"/>
  <c r="CM13" i="8" s="1"/>
  <c r="CE14" i="8" a="1"/>
  <c r="CE14" i="8" s="1"/>
  <c r="CE13" i="8" s="1"/>
  <c r="CD14" i="8" a="1"/>
  <c r="CD14" i="8" s="1"/>
  <c r="CD13" i="8" s="1"/>
  <c r="CB14" i="8" a="1"/>
  <c r="CB14" i="8" s="1"/>
  <c r="CB13" i="8" s="1"/>
  <c r="CA14" i="8" a="1"/>
  <c r="CA14" i="8" s="1"/>
  <c r="CA13" i="8" s="1"/>
  <c r="BY14" i="8" a="1"/>
  <c r="BY14" i="8" s="1"/>
  <c r="BX14" i="8" a="1"/>
  <c r="BX14" i="8" s="1"/>
  <c r="BV14" i="8" a="1"/>
  <c r="BV14" i="8" s="1"/>
  <c r="BV13" i="8" s="1"/>
  <c r="BU14" i="8" a="1"/>
  <c r="BU14" i="8" s="1"/>
  <c r="BU13" i="8" s="1"/>
  <c r="AE14" i="8" l="1" a="1"/>
  <c r="AE14" i="8" s="1"/>
  <c r="AE13" i="8" s="1"/>
  <c r="AD14" i="8" a="1"/>
  <c r="AD14" i="8" s="1"/>
  <c r="AD13" i="8" s="1"/>
  <c r="P14" i="8" a="1"/>
  <c r="P14" i="8" s="1"/>
  <c r="P13" i="8" s="1"/>
  <c r="O14" i="8" a="1"/>
  <c r="O14" i="8" s="1"/>
  <c r="O13" i="8" s="1"/>
  <c r="J14" i="8" a="1"/>
  <c r="J14" i="8" s="1"/>
  <c r="J13" i="8" s="1"/>
  <c r="I14" i="8" a="1"/>
  <c r="I14" i="8" s="1"/>
  <c r="I13" i="8" s="1"/>
  <c r="A116" i="7"/>
  <c r="A115" i="7"/>
  <c r="A98" i="7"/>
  <c r="A97" i="7"/>
  <c r="A110" i="7"/>
  <c r="A109" i="7"/>
  <c r="A92" i="7"/>
  <c r="A91" i="7"/>
  <c r="A15" i="7"/>
  <c r="A14" i="7"/>
  <c r="A9" i="7"/>
  <c r="A8" i="7"/>
  <c r="CY14" i="8" l="1" a="1"/>
  <c r="CY14" i="8" s="1"/>
  <c r="CY13" i="8" s="1"/>
  <c r="CJ14" i="8" a="1"/>
  <c r="CJ14" i="8" s="1"/>
  <c r="CJ13" i="8" s="1"/>
  <c r="BY13" i="8"/>
  <c r="BR14" i="8" a="1"/>
  <c r="BR14" i="8" s="1"/>
  <c r="BS14" i="8" a="1"/>
  <c r="BS14" i="8" s="1"/>
  <c r="BS13" i="8" s="1"/>
  <c r="BE14" i="8" a="1"/>
  <c r="BE14" i="8" s="1"/>
  <c r="BE13" i="8" s="1"/>
  <c r="BB14" i="8" a="1"/>
  <c r="BB14" i="8" s="1"/>
  <c r="BC14" i="8" a="1"/>
  <c r="BC14" i="8" s="1"/>
  <c r="BC13" i="8" s="1"/>
  <c r="AH14" i="8" a="1"/>
  <c r="AH14" i="8" s="1"/>
  <c r="AH13" i="8" s="1"/>
  <c r="AG14" i="8" a="1"/>
  <c r="AG14" i="8" s="1"/>
  <c r="AG13" i="8" s="1"/>
  <c r="AB14" i="8" a="1"/>
  <c r="AB14" i="8" s="1"/>
  <c r="AB13" i="8" s="1"/>
  <c r="AA14" i="8" a="1"/>
  <c r="AA14" i="8" s="1"/>
  <c r="AA13" i="8" s="1"/>
  <c r="L14" i="8" a="1"/>
  <c r="L14" i="8" s="1"/>
  <c r="L13" i="8" s="1"/>
  <c r="G14" i="8" a="1"/>
  <c r="G14" i="8" s="1"/>
  <c r="G13" i="8" s="1"/>
  <c r="S6" i="7"/>
  <c r="CX91" i="46"/>
  <c r="CW91" i="46"/>
  <c r="CU91" i="46"/>
  <c r="CT91" i="46"/>
  <c r="CR91" i="46"/>
  <c r="CI91" i="46" s="1"/>
  <c r="CQ91" i="46"/>
  <c r="CH91" i="46" s="1"/>
  <c r="CO91" i="46"/>
  <c r="CF91" i="46" s="1"/>
  <c r="CN91" i="46"/>
  <c r="CE91" i="46" s="1"/>
  <c r="AV91" i="46"/>
  <c r="AU91" i="46"/>
  <c r="AS91" i="46"/>
  <c r="AR91" i="46"/>
  <c r="AJ91" i="46"/>
  <c r="AI91" i="46"/>
  <c r="AG91" i="46"/>
  <c r="AF91" i="46"/>
  <c r="AD91" i="46"/>
  <c r="U91" i="46" s="1"/>
  <c r="AC91" i="46"/>
  <c r="T91" i="46" s="1"/>
  <c r="AA91" i="46"/>
  <c r="R91" i="46" s="1"/>
  <c r="Z91" i="46"/>
  <c r="Q91" i="46" s="1"/>
  <c r="R6" i="7"/>
  <c r="O6" i="7"/>
  <c r="S5" i="7"/>
  <c r="R5" i="7"/>
  <c r="O5" i="7"/>
  <c r="V5" i="6"/>
  <c r="T5" i="6"/>
  <c r="L5" i="6"/>
  <c r="G5" i="6"/>
  <c r="A121" i="7"/>
  <c r="A112" i="7"/>
  <c r="A106" i="7"/>
  <c r="A100" i="7"/>
  <c r="A94" i="7"/>
  <c r="A88" i="7"/>
  <c r="A75" i="7"/>
  <c r="A72" i="7"/>
  <c r="A69" i="7"/>
  <c r="A33" i="7"/>
  <c r="A30" i="7"/>
  <c r="A28" i="7"/>
  <c r="A11" i="7"/>
  <c r="A6" i="7"/>
  <c r="A34" i="7"/>
  <c r="A31" i="7"/>
  <c r="A27" i="7"/>
  <c r="R15" i="7" l="1"/>
  <c r="S116" i="7"/>
  <c r="R11" i="7"/>
  <c r="R112" i="7"/>
  <c r="AA462" i="46"/>
  <c r="AA858" i="46" s="1"/>
  <c r="AA895" i="46" s="1"/>
  <c r="S112" i="7"/>
  <c r="S115" i="7"/>
  <c r="AC462" i="46"/>
  <c r="R113" i="7"/>
  <c r="S14" i="7"/>
  <c r="S15" i="7"/>
  <c r="R30" i="7"/>
  <c r="S30" i="7"/>
  <c r="S12" i="7"/>
  <c r="S113" i="7"/>
  <c r="R116" i="7"/>
  <c r="R31" i="7"/>
  <c r="S31" i="7"/>
  <c r="R14" i="7"/>
  <c r="R115" i="7"/>
  <c r="R12" i="7"/>
  <c r="AJ462" i="46"/>
  <c r="AJ858" i="46" s="1"/>
  <c r="AJ895" i="46" s="1"/>
  <c r="AR462" i="46"/>
  <c r="AR858" i="46" s="1"/>
  <c r="AR895" i="46" s="1"/>
  <c r="AS462" i="46"/>
  <c r="AS858" i="46" s="1"/>
  <c r="AS895" i="46" s="1"/>
  <c r="AV462" i="46"/>
  <c r="AV858" i="46" s="1"/>
  <c r="AV895" i="46" s="1"/>
  <c r="CX462" i="46"/>
  <c r="CX858" i="46" s="1"/>
  <c r="CX895" i="46" s="1"/>
  <c r="S11" i="7"/>
  <c r="AG462" i="46"/>
  <c r="AG858" i="46" s="1"/>
  <c r="AG895" i="46" s="1"/>
  <c r="CU462" i="46"/>
  <c r="CU858" i="46" s="1"/>
  <c r="CU895" i="46" s="1"/>
  <c r="AI462" i="46"/>
  <c r="AI858" i="46" s="1"/>
  <c r="AI895" i="46" s="1"/>
  <c r="CW462" i="46"/>
  <c r="CW858" i="46" s="1"/>
  <c r="AU462" i="46"/>
  <c r="AU858" i="46" s="1"/>
  <c r="AU895" i="46" s="1"/>
  <c r="Z462" i="46"/>
  <c r="CN462" i="46"/>
  <c r="CO462" i="46"/>
  <c r="CQ462" i="46"/>
  <c r="AD462" i="46"/>
  <c r="AD858" i="46" s="1"/>
  <c r="AD895" i="46" s="1"/>
  <c r="CR462" i="46"/>
  <c r="AF462" i="46"/>
  <c r="AF858" i="46" s="1"/>
  <c r="AF895" i="46" s="1"/>
  <c r="CT462" i="46"/>
  <c r="CT858" i="46" s="1"/>
  <c r="CT895" i="46" s="1"/>
  <c r="AU894" i="46" l="1"/>
  <c r="CW857" i="46"/>
  <c r="CW895" i="46"/>
  <c r="CW894" i="46" s="1"/>
  <c r="AR894" i="46"/>
  <c r="AI894" i="46"/>
  <c r="CT894" i="46"/>
  <c r="AF894" i="46"/>
  <c r="AU857" i="46"/>
  <c r="CH462" i="46"/>
  <c r="CH858" i="46" s="1"/>
  <c r="CH895" i="46" s="1"/>
  <c r="CQ858" i="46"/>
  <c r="CQ895" i="46" s="1"/>
  <c r="CF462" i="46"/>
  <c r="CO858" i="46"/>
  <c r="CO895" i="46" s="1"/>
  <c r="Q462" i="46"/>
  <c r="Q858" i="46" s="1"/>
  <c r="Q895" i="46" s="1"/>
  <c r="Z858" i="46"/>
  <c r="AI857" i="46"/>
  <c r="AF857" i="46"/>
  <c r="AR857" i="46"/>
  <c r="CT857" i="46"/>
  <c r="CE462" i="46"/>
  <c r="CE858" i="46" s="1"/>
  <c r="CE895" i="46" s="1"/>
  <c r="CN858" i="46"/>
  <c r="CN895" i="46" s="1"/>
  <c r="T462" i="46"/>
  <c r="T858" i="46" s="1"/>
  <c r="T895" i="46" s="1"/>
  <c r="AC858" i="46"/>
  <c r="CI462" i="46"/>
  <c r="CR858" i="46"/>
  <c r="CR895" i="46" s="1"/>
  <c r="O501" i="46"/>
  <c r="R462" i="46"/>
  <c r="U462" i="46"/>
  <c r="N501" i="46"/>
  <c r="N461" i="46"/>
  <c r="AC501" i="46"/>
  <c r="R18" i="7" s="1"/>
  <c r="AA501" i="46"/>
  <c r="S17" i="7" s="1"/>
  <c r="CN501" i="46"/>
  <c r="AJ501" i="46"/>
  <c r="S21" i="7" s="1"/>
  <c r="AI501" i="46"/>
  <c r="CU501" i="46"/>
  <c r="S121" i="7" s="1"/>
  <c r="CT501" i="46"/>
  <c r="R121" i="7" s="1"/>
  <c r="AG501" i="46"/>
  <c r="S20" i="7" s="1"/>
  <c r="AF501" i="46"/>
  <c r="CR501" i="46"/>
  <c r="CX501" i="46"/>
  <c r="S122" i="7" s="1"/>
  <c r="AR501" i="46"/>
  <c r="R33" i="7" s="1"/>
  <c r="Z501" i="46"/>
  <c r="R17" i="7" s="1"/>
  <c r="AU501" i="46"/>
  <c r="R34" i="7" s="1"/>
  <c r="CO501" i="46"/>
  <c r="CW501" i="46"/>
  <c r="R122" i="7" s="1"/>
  <c r="AD501" i="46"/>
  <c r="S18" i="7" s="1"/>
  <c r="AV501" i="46"/>
  <c r="S34" i="7" s="1"/>
  <c r="CQ501" i="46"/>
  <c r="AS501" i="46"/>
  <c r="S33" i="7" s="1"/>
  <c r="CQ894" i="46" l="1"/>
  <c r="CN894" i="46"/>
  <c r="AC857" i="46"/>
  <c r="AC895" i="46"/>
  <c r="AC894" i="46" s="1"/>
  <c r="Z857" i="46"/>
  <c r="Z895" i="46"/>
  <c r="Z894" i="46" s="1"/>
  <c r="CN857" i="46"/>
  <c r="T501" i="46"/>
  <c r="CH501" i="46"/>
  <c r="CE461" i="46"/>
  <c r="CE501" i="46"/>
  <c r="U501" i="46"/>
  <c r="U858" i="46"/>
  <c r="R501" i="46"/>
  <c r="R858" i="46"/>
  <c r="CI501" i="46"/>
  <c r="CI858" i="46"/>
  <c r="CF501" i="46"/>
  <c r="CF858" i="46"/>
  <c r="CQ857" i="46"/>
  <c r="CH461" i="46"/>
  <c r="N500" i="46"/>
  <c r="T461" i="46"/>
  <c r="Q501" i="46"/>
  <c r="Q461" i="46"/>
  <c r="R21" i="7"/>
  <c r="R20" i="7"/>
  <c r="M5" i="6"/>
  <c r="K5" i="6"/>
  <c r="CH857" i="46" l="1"/>
  <c r="CI895" i="46"/>
  <c r="CH894" i="46" s="1"/>
  <c r="CE857" i="46"/>
  <c r="CF895" i="46"/>
  <c r="CE894" i="46" s="1"/>
  <c r="Q857" i="46"/>
  <c r="R895" i="46"/>
  <c r="Q894" i="46" s="1"/>
  <c r="T857" i="46"/>
  <c r="U895" i="46"/>
  <c r="T894" i="46" s="1"/>
  <c r="CH500" i="46"/>
  <c r="T500" i="46"/>
  <c r="Q500" i="46"/>
  <c r="CE500" i="46"/>
  <c r="K392" i="46"/>
  <c r="AO392" i="46" s="1"/>
  <c r="AP392" i="46" s="1"/>
  <c r="AU392" i="46" l="1"/>
  <c r="AV392" i="46" s="1"/>
  <c r="AR392" i="46"/>
  <c r="AS392" i="46" s="1"/>
  <c r="AL392" i="46"/>
  <c r="AM392" i="46" s="1"/>
  <c r="BJ392" i="46"/>
  <c r="BK392" i="46" s="1"/>
  <c r="BP392" i="46"/>
  <c r="BQ392" i="46" s="1"/>
  <c r="BD392" i="46"/>
  <c r="BE392" i="46" s="1"/>
  <c r="BA392" i="46"/>
  <c r="BB392" i="46" s="1"/>
  <c r="BV392" i="46"/>
  <c r="BW392" i="46" s="1"/>
  <c r="AX392" i="46"/>
  <c r="AY392" i="46" s="1"/>
  <c r="BG392" i="46"/>
  <c r="BS392" i="46"/>
  <c r="BT392" i="46" s="1"/>
  <c r="BY392" i="46"/>
  <c r="BZ392" i="46" s="1"/>
  <c r="CQ461" i="46"/>
  <c r="AU461" i="46"/>
  <c r="AR461" i="46"/>
  <c r="AC461" i="46"/>
  <c r="H130" i="46"/>
  <c r="BH392" i="46" l="1"/>
  <c r="AO130" i="46"/>
  <c r="AP130" i="46" s="1"/>
  <c r="W130" i="46"/>
  <c r="X130" i="46" s="1"/>
  <c r="CK130" i="46"/>
  <c r="CL130" i="46" s="1"/>
  <c r="CH130" i="46"/>
  <c r="CI130" i="46" s="1"/>
  <c r="BS130" i="46"/>
  <c r="BT130" i="46" s="1"/>
  <c r="BY130" i="46"/>
  <c r="BZ130" i="46" s="1"/>
  <c r="BV130" i="46"/>
  <c r="BW130" i="46" s="1"/>
  <c r="BP130" i="46"/>
  <c r="BQ130" i="46" s="1"/>
  <c r="BJ130" i="46"/>
  <c r="BK130" i="46" s="1"/>
  <c r="BD130" i="46"/>
  <c r="BE130" i="46" s="1"/>
  <c r="BG130" i="46"/>
  <c r="BH130" i="46" s="1"/>
  <c r="BA130" i="46"/>
  <c r="BB130" i="46" s="1"/>
  <c r="AX130" i="46"/>
  <c r="AY130" i="46" s="1"/>
  <c r="CB130" i="46"/>
  <c r="CC130" i="46" s="1"/>
  <c r="AU130" i="46"/>
  <c r="AV130" i="46" s="1"/>
  <c r="AL130" i="46"/>
  <c r="AM130" i="46" s="1"/>
  <c r="Q130" i="46"/>
  <c r="N130" i="46"/>
  <c r="AC130" i="46"/>
  <c r="AD130" i="46" s="1"/>
  <c r="Z130" i="46"/>
  <c r="AA130" i="46" s="1"/>
  <c r="AF130" i="46"/>
  <c r="AG130" i="46" s="1"/>
  <c r="AR130" i="46"/>
  <c r="AS130" i="46" s="1"/>
  <c r="AI130" i="46"/>
  <c r="AJ130" i="46" s="1"/>
  <c r="T130" i="46"/>
  <c r="U130" i="46" s="1"/>
  <c r="CE130" i="46"/>
  <c r="CF130" i="46" s="1"/>
  <c r="CN461" i="46"/>
  <c r="Z461" i="46"/>
  <c r="AF461" i="46"/>
  <c r="CT461" i="46"/>
  <c r="AI461" i="46"/>
  <c r="CW461" i="46"/>
  <c r="L308" i="46"/>
  <c r="CK308" i="46" s="1"/>
  <c r="CL308" i="46" s="1"/>
  <c r="K308" i="46"/>
  <c r="J308" i="46"/>
  <c r="J272" i="46"/>
  <c r="W272" i="46" s="1"/>
  <c r="X272" i="46" s="1"/>
  <c r="J270" i="46"/>
  <c r="W270" i="46" s="1"/>
  <c r="X270" i="46" s="1"/>
  <c r="K351" i="46"/>
  <c r="AO351" i="46" s="1"/>
  <c r="AP351" i="46" s="1"/>
  <c r="H342" i="46"/>
  <c r="L416" i="46"/>
  <c r="CK416" i="46" s="1"/>
  <c r="CL416" i="46" s="1"/>
  <c r="K416" i="46"/>
  <c r="AO416" i="46" s="1"/>
  <c r="AP416" i="46" s="1"/>
  <c r="L419" i="46"/>
  <c r="CK419" i="46" s="1"/>
  <c r="CL419" i="46" s="1"/>
  <c r="K419" i="46"/>
  <c r="AO419" i="46" s="1"/>
  <c r="AP419" i="46" s="1"/>
  <c r="L423" i="46"/>
  <c r="CK423" i="46" s="1"/>
  <c r="CL423" i="46" s="1"/>
  <c r="K423" i="46"/>
  <c r="AO423" i="46" s="1"/>
  <c r="AP423" i="46" s="1"/>
  <c r="L418" i="46"/>
  <c r="CK418" i="46" s="1"/>
  <c r="CL418" i="46" s="1"/>
  <c r="K418" i="46"/>
  <c r="AO418" i="46" s="1"/>
  <c r="AP418" i="46" s="1"/>
  <c r="L411" i="46"/>
  <c r="CK411" i="46" s="1"/>
  <c r="CL411" i="46" s="1"/>
  <c r="K411" i="46"/>
  <c r="AO411" i="46" s="1"/>
  <c r="AP411" i="46" s="1"/>
  <c r="L412" i="46"/>
  <c r="CK412" i="46" s="1"/>
  <c r="CL412" i="46" s="1"/>
  <c r="K412" i="46"/>
  <c r="AO412" i="46" s="1"/>
  <c r="AP412" i="46" s="1"/>
  <c r="L414" i="46"/>
  <c r="CK414" i="46" s="1"/>
  <c r="CL414" i="46" s="1"/>
  <c r="K414" i="46"/>
  <c r="AO414" i="46" s="1"/>
  <c r="AP414" i="46" s="1"/>
  <c r="L409" i="46"/>
  <c r="CK409" i="46" s="1"/>
  <c r="CL409" i="46" s="1"/>
  <c r="K409" i="46"/>
  <c r="AO409" i="46" s="1"/>
  <c r="AP409" i="46" s="1"/>
  <c r="L407" i="46"/>
  <c r="CK407" i="46" s="1"/>
  <c r="CL407" i="46" s="1"/>
  <c r="K407" i="46"/>
  <c r="AO407" i="46" s="1"/>
  <c r="AP407" i="46" s="1"/>
  <c r="L406" i="46"/>
  <c r="CK406" i="46" s="1"/>
  <c r="CL406" i="46" s="1"/>
  <c r="K406" i="46"/>
  <c r="AO406" i="46" s="1"/>
  <c r="AP406" i="46" s="1"/>
  <c r="L405" i="46"/>
  <c r="CK405" i="46" s="1"/>
  <c r="CL405" i="46" s="1"/>
  <c r="K405" i="46"/>
  <c r="AO405" i="46" s="1"/>
  <c r="AP405" i="46" s="1"/>
  <c r="L429" i="46"/>
  <c r="CK429" i="46" s="1"/>
  <c r="CL429" i="46" s="1"/>
  <c r="K429" i="46"/>
  <c r="AO429" i="46" s="1"/>
  <c r="AP429" i="46" s="1"/>
  <c r="L428" i="46"/>
  <c r="CK428" i="46" s="1"/>
  <c r="CL428" i="46" s="1"/>
  <c r="K428" i="46"/>
  <c r="AO428" i="46" s="1"/>
  <c r="AP428" i="46" s="1"/>
  <c r="L427" i="46"/>
  <c r="CK427" i="46" s="1"/>
  <c r="CL427" i="46" s="1"/>
  <c r="K427" i="46"/>
  <c r="AO427" i="46" s="1"/>
  <c r="AP427" i="46" s="1"/>
  <c r="L426" i="46"/>
  <c r="CK426" i="46" s="1"/>
  <c r="CL426" i="46" s="1"/>
  <c r="K426" i="46"/>
  <c r="AO426" i="46" s="1"/>
  <c r="AP426" i="46" s="1"/>
  <c r="L422" i="46"/>
  <c r="CK422" i="46" s="1"/>
  <c r="CL422" i="46" s="1"/>
  <c r="K422" i="46"/>
  <c r="AO422" i="46" s="1"/>
  <c r="AP422" i="46" s="1"/>
  <c r="L421" i="46"/>
  <c r="CK421" i="46" s="1"/>
  <c r="CL421" i="46" s="1"/>
  <c r="K421" i="46"/>
  <c r="AO421" i="46" s="1"/>
  <c r="AP421" i="46" s="1"/>
  <c r="O130" i="46" l="1"/>
  <c r="AO342" i="46"/>
  <c r="AP342" i="46" s="1"/>
  <c r="R130" i="46"/>
  <c r="W342" i="46"/>
  <c r="X342" i="46" s="1"/>
  <c r="CK342" i="46"/>
  <c r="CL342" i="46" s="1"/>
  <c r="AX422" i="46"/>
  <c r="AY422" i="46" s="1"/>
  <c r="AR422" i="46"/>
  <c r="AS422" i="46" s="1"/>
  <c r="BV422" i="46"/>
  <c r="BW422" i="46" s="1"/>
  <c r="BD422" i="46"/>
  <c r="BE422" i="46" s="1"/>
  <c r="AL422" i="46"/>
  <c r="AM422" i="46" s="1"/>
  <c r="BP422" i="46"/>
  <c r="BQ422" i="46" s="1"/>
  <c r="BG422" i="46"/>
  <c r="BH422" i="46" s="1"/>
  <c r="BA422" i="46"/>
  <c r="BB422" i="46" s="1"/>
  <c r="BJ422" i="46"/>
  <c r="BK422" i="46" s="1"/>
  <c r="BY422" i="46"/>
  <c r="BZ422" i="46" s="1"/>
  <c r="AU422" i="46"/>
  <c r="AV422" i="46" s="1"/>
  <c r="BS422" i="46"/>
  <c r="BT422" i="46" s="1"/>
  <c r="BS411" i="46"/>
  <c r="BT411" i="46" s="1"/>
  <c r="BP411" i="46"/>
  <c r="BQ411" i="46" s="1"/>
  <c r="AR411" i="46"/>
  <c r="AS411" i="46" s="1"/>
  <c r="AL411" i="46"/>
  <c r="AM411" i="46" s="1"/>
  <c r="AU411" i="46"/>
  <c r="AV411" i="46" s="1"/>
  <c r="BJ411" i="46"/>
  <c r="BK411" i="46" s="1"/>
  <c r="BY411" i="46"/>
  <c r="BZ411" i="46" s="1"/>
  <c r="BV411" i="46"/>
  <c r="BW411" i="46" s="1"/>
  <c r="BG411" i="46"/>
  <c r="BH411" i="46" s="1"/>
  <c r="BD411" i="46"/>
  <c r="BE411" i="46" s="1"/>
  <c r="AX411" i="46"/>
  <c r="AY411" i="46" s="1"/>
  <c r="BA411" i="46"/>
  <c r="BB411" i="46" s="1"/>
  <c r="CB405" i="46"/>
  <c r="CC405" i="46" s="1"/>
  <c r="CH405" i="46"/>
  <c r="CI405" i="46" s="1"/>
  <c r="CE405" i="46"/>
  <c r="CF405" i="46" s="1"/>
  <c r="AL418" i="46"/>
  <c r="AM418" i="46" s="1"/>
  <c r="BV418" i="46"/>
  <c r="BW418" i="46" s="1"/>
  <c r="BP418" i="46"/>
  <c r="BQ418" i="46" s="1"/>
  <c r="BS418" i="46"/>
  <c r="BT418" i="46" s="1"/>
  <c r="BA418" i="46"/>
  <c r="BB418" i="46" s="1"/>
  <c r="BD418" i="46"/>
  <c r="BE418" i="46" s="1"/>
  <c r="AR418" i="46"/>
  <c r="AS418" i="46" s="1"/>
  <c r="AX418" i="46"/>
  <c r="AY418" i="46" s="1"/>
  <c r="AU418" i="46"/>
  <c r="AV418" i="46" s="1"/>
  <c r="BY418" i="46"/>
  <c r="BZ418" i="46" s="1"/>
  <c r="BJ418" i="46"/>
  <c r="BK418" i="46" s="1"/>
  <c r="BG418" i="46"/>
  <c r="BH418" i="46" s="1"/>
  <c r="CB418" i="46"/>
  <c r="CC418" i="46" s="1"/>
  <c r="CH418" i="46"/>
  <c r="CI418" i="46" s="1"/>
  <c r="CE418" i="46"/>
  <c r="CF418" i="46" s="1"/>
  <c r="CE427" i="46"/>
  <c r="CF427" i="46" s="1"/>
  <c r="CB427" i="46"/>
  <c r="CC427" i="46" s="1"/>
  <c r="CH427" i="46"/>
  <c r="CI427" i="46" s="1"/>
  <c r="AU423" i="46"/>
  <c r="AV423" i="46" s="1"/>
  <c r="BA423" i="46"/>
  <c r="BB423" i="46" s="1"/>
  <c r="BY423" i="46"/>
  <c r="BZ423" i="46" s="1"/>
  <c r="AR423" i="46"/>
  <c r="AS423" i="46" s="1"/>
  <c r="BP423" i="46"/>
  <c r="BQ423" i="46" s="1"/>
  <c r="BS423" i="46"/>
  <c r="BT423" i="46" s="1"/>
  <c r="BV423" i="46"/>
  <c r="BW423" i="46" s="1"/>
  <c r="AL423" i="46"/>
  <c r="AM423" i="46" s="1"/>
  <c r="BJ423" i="46"/>
  <c r="BK423" i="46" s="1"/>
  <c r="BG423" i="46"/>
  <c r="BH423" i="46" s="1"/>
  <c r="BD423" i="46"/>
  <c r="BE423" i="46" s="1"/>
  <c r="AX423" i="46"/>
  <c r="AY423" i="46" s="1"/>
  <c r="AX428" i="46"/>
  <c r="AY428" i="46" s="1"/>
  <c r="AR428" i="46"/>
  <c r="AS428" i="46" s="1"/>
  <c r="BY428" i="46"/>
  <c r="BZ428" i="46" s="1"/>
  <c r="BA428" i="46"/>
  <c r="BB428" i="46" s="1"/>
  <c r="BS428" i="46"/>
  <c r="BT428" i="46" s="1"/>
  <c r="BJ428" i="46"/>
  <c r="BK428" i="46" s="1"/>
  <c r="AU428" i="46"/>
  <c r="AV428" i="46" s="1"/>
  <c r="BG428" i="46"/>
  <c r="BH428" i="46" s="1"/>
  <c r="BV428" i="46"/>
  <c r="BW428" i="46" s="1"/>
  <c r="BD428" i="46"/>
  <c r="BE428" i="46" s="1"/>
  <c r="AL428" i="46"/>
  <c r="AM428" i="46" s="1"/>
  <c r="BP428" i="46"/>
  <c r="BQ428" i="46" s="1"/>
  <c r="CE407" i="46"/>
  <c r="CF407" i="46" s="1"/>
  <c r="CH407" i="46"/>
  <c r="CI407" i="46" s="1"/>
  <c r="CB407" i="46"/>
  <c r="CC407" i="46" s="1"/>
  <c r="CE423" i="46"/>
  <c r="CF423" i="46" s="1"/>
  <c r="CH423" i="46"/>
  <c r="CI423" i="46" s="1"/>
  <c r="CB423" i="46"/>
  <c r="CC423" i="46" s="1"/>
  <c r="BJ351" i="46"/>
  <c r="BK351" i="46" s="1"/>
  <c r="AU351" i="46"/>
  <c r="AV351" i="46" s="1"/>
  <c r="BG351" i="46"/>
  <c r="BH351" i="46" s="1"/>
  <c r="BD351" i="46"/>
  <c r="BE351" i="46" s="1"/>
  <c r="BV351" i="46"/>
  <c r="BW351" i="46" s="1"/>
  <c r="BA351" i="46"/>
  <c r="BB351" i="46" s="1"/>
  <c r="AR351" i="46"/>
  <c r="AS351" i="46" s="1"/>
  <c r="AL351" i="46"/>
  <c r="AM351" i="46" s="1"/>
  <c r="BP351" i="46"/>
  <c r="BQ351" i="46" s="1"/>
  <c r="AX351" i="46"/>
  <c r="AY351" i="46" s="1"/>
  <c r="BY351" i="46"/>
  <c r="BZ351" i="46" s="1"/>
  <c r="BS351" i="46"/>
  <c r="BT351" i="46" s="1"/>
  <c r="AR406" i="46"/>
  <c r="AS406" i="46" s="1"/>
  <c r="BG406" i="46"/>
  <c r="BH406" i="46" s="1"/>
  <c r="AL406" i="46"/>
  <c r="AM406" i="46" s="1"/>
  <c r="BS406" i="46"/>
  <c r="BT406" i="46" s="1"/>
  <c r="BY406" i="46"/>
  <c r="BZ406" i="46" s="1"/>
  <c r="AU406" i="46"/>
  <c r="AV406" i="46" s="1"/>
  <c r="AX406" i="46"/>
  <c r="AY406" i="46" s="1"/>
  <c r="BV406" i="46"/>
  <c r="BW406" i="46" s="1"/>
  <c r="BP406" i="46"/>
  <c r="BQ406" i="46" s="1"/>
  <c r="BJ406" i="46"/>
  <c r="BK406" i="46" s="1"/>
  <c r="BD406" i="46"/>
  <c r="BE406" i="46" s="1"/>
  <c r="BA406" i="46"/>
  <c r="BB406" i="46" s="1"/>
  <c r="CH342" i="46"/>
  <c r="CI342" i="46" s="1"/>
  <c r="CE342" i="46"/>
  <c r="CF342" i="46" s="1"/>
  <c r="CB342" i="46"/>
  <c r="CC342" i="46" s="1"/>
  <c r="BP342" i="46"/>
  <c r="BQ342" i="46" s="1"/>
  <c r="BV342" i="46"/>
  <c r="BW342" i="46" s="1"/>
  <c r="BS342" i="46"/>
  <c r="BT342" i="46" s="1"/>
  <c r="BY342" i="46"/>
  <c r="BZ342" i="46" s="1"/>
  <c r="BJ342" i="46"/>
  <c r="BK342" i="46" s="1"/>
  <c r="BG342" i="46"/>
  <c r="AX342" i="46"/>
  <c r="AY342" i="46" s="1"/>
  <c r="AU342" i="46"/>
  <c r="AV342" i="46" s="1"/>
  <c r="AR342" i="46"/>
  <c r="AS342" i="46" s="1"/>
  <c r="AL342" i="46"/>
  <c r="AM342" i="46" s="1"/>
  <c r="BA342" i="46"/>
  <c r="BB342" i="46" s="1"/>
  <c r="AI342" i="46"/>
  <c r="AJ342" i="46" s="1"/>
  <c r="T342" i="46"/>
  <c r="U342" i="46" s="1"/>
  <c r="Z342" i="46"/>
  <c r="AA342" i="46" s="1"/>
  <c r="AF342" i="46"/>
  <c r="AG342" i="46" s="1"/>
  <c r="AC342" i="46"/>
  <c r="AD342" i="46" s="1"/>
  <c r="Q342" i="46"/>
  <c r="BD342" i="46"/>
  <c r="BE342" i="46" s="1"/>
  <c r="N342" i="46"/>
  <c r="O342" i="46" s="1"/>
  <c r="BV427" i="46"/>
  <c r="BW427" i="46" s="1"/>
  <c r="AR427" i="46"/>
  <c r="AS427" i="46" s="1"/>
  <c r="BP427" i="46"/>
  <c r="BQ427" i="46" s="1"/>
  <c r="BD427" i="46"/>
  <c r="BE427" i="46" s="1"/>
  <c r="AX427" i="46"/>
  <c r="AY427" i="46" s="1"/>
  <c r="BY427" i="46"/>
  <c r="BZ427" i="46" s="1"/>
  <c r="BA427" i="46"/>
  <c r="BB427" i="46" s="1"/>
  <c r="BJ427" i="46"/>
  <c r="BK427" i="46" s="1"/>
  <c r="AU427" i="46"/>
  <c r="AV427" i="46" s="1"/>
  <c r="BG427" i="46"/>
  <c r="BH427" i="46" s="1"/>
  <c r="BS427" i="46"/>
  <c r="BT427" i="46" s="1"/>
  <c r="AL427" i="46"/>
  <c r="AM427" i="46" s="1"/>
  <c r="AL407" i="46"/>
  <c r="AM407" i="46" s="1"/>
  <c r="BP407" i="46"/>
  <c r="BQ407" i="46" s="1"/>
  <c r="BD407" i="46"/>
  <c r="BE407" i="46" s="1"/>
  <c r="AU407" i="46"/>
  <c r="AV407" i="46" s="1"/>
  <c r="AX407" i="46"/>
  <c r="AY407" i="46" s="1"/>
  <c r="BA407" i="46"/>
  <c r="BB407" i="46" s="1"/>
  <c r="AR407" i="46"/>
  <c r="AS407" i="46" s="1"/>
  <c r="BY407" i="46"/>
  <c r="BZ407" i="46" s="1"/>
  <c r="BJ407" i="46"/>
  <c r="BK407" i="46" s="1"/>
  <c r="BS407" i="46"/>
  <c r="BT407" i="46" s="1"/>
  <c r="BG407" i="46"/>
  <c r="BH407" i="46" s="1"/>
  <c r="BV407" i="46"/>
  <c r="BW407" i="46" s="1"/>
  <c r="BG429" i="46"/>
  <c r="BH429" i="46" s="1"/>
  <c r="BY429" i="46"/>
  <c r="BZ429" i="46" s="1"/>
  <c r="AL429" i="46"/>
  <c r="AM429" i="46" s="1"/>
  <c r="AU429" i="46"/>
  <c r="AV429" i="46" s="1"/>
  <c r="BP429" i="46"/>
  <c r="BQ429" i="46" s="1"/>
  <c r="BJ429" i="46"/>
  <c r="BK429" i="46" s="1"/>
  <c r="BD429" i="46"/>
  <c r="BE429" i="46" s="1"/>
  <c r="BV429" i="46"/>
  <c r="BW429" i="46" s="1"/>
  <c r="BA429" i="46"/>
  <c r="BB429" i="46" s="1"/>
  <c r="AR429" i="46"/>
  <c r="AS429" i="46" s="1"/>
  <c r="BS429" i="46"/>
  <c r="BT429" i="46" s="1"/>
  <c r="AX429" i="46"/>
  <c r="AY429" i="46" s="1"/>
  <c r="Q272" i="46"/>
  <c r="R272" i="46" s="1"/>
  <c r="N272" i="46"/>
  <c r="O272" i="46" s="1"/>
  <c r="AC272" i="46"/>
  <c r="AD272" i="46" s="1"/>
  <c r="T272" i="46"/>
  <c r="U272" i="46" s="1"/>
  <c r="AI272" i="46"/>
  <c r="AJ272" i="46" s="1"/>
  <c r="AF272" i="46"/>
  <c r="AG272" i="46" s="1"/>
  <c r="Z272" i="46"/>
  <c r="AA272" i="46" s="1"/>
  <c r="CH412" i="46"/>
  <c r="CI412" i="46" s="1"/>
  <c r="CB412" i="46"/>
  <c r="CC412" i="46" s="1"/>
  <c r="CE412" i="46"/>
  <c r="CF412" i="46" s="1"/>
  <c r="BS405" i="46"/>
  <c r="BT405" i="46" s="1"/>
  <c r="BD405" i="46"/>
  <c r="BE405" i="46" s="1"/>
  <c r="BA405" i="46"/>
  <c r="BB405" i="46" s="1"/>
  <c r="BJ405" i="46"/>
  <c r="BK405" i="46" s="1"/>
  <c r="AU405" i="46"/>
  <c r="AV405" i="46" s="1"/>
  <c r="AX405" i="46"/>
  <c r="AY405" i="46" s="1"/>
  <c r="BG405" i="46"/>
  <c r="BY405" i="46"/>
  <c r="BZ405" i="46" s="1"/>
  <c r="AR405" i="46"/>
  <c r="AS405" i="46" s="1"/>
  <c r="AL405" i="46"/>
  <c r="AM405" i="46" s="1"/>
  <c r="BP405" i="46"/>
  <c r="BQ405" i="46" s="1"/>
  <c r="BV405" i="46"/>
  <c r="BW405" i="46" s="1"/>
  <c r="CH411" i="46"/>
  <c r="CI411" i="46" s="1"/>
  <c r="CE411" i="46"/>
  <c r="CF411" i="46" s="1"/>
  <c r="CB411" i="46"/>
  <c r="CC411" i="46" s="1"/>
  <c r="CE419" i="46"/>
  <c r="CF419" i="46" s="1"/>
  <c r="CB419" i="46"/>
  <c r="CC419" i="46" s="1"/>
  <c r="CH419" i="46"/>
  <c r="CI419" i="46" s="1"/>
  <c r="CB429" i="46"/>
  <c r="CC429" i="46" s="1"/>
  <c r="CH429" i="46"/>
  <c r="CI429" i="46" s="1"/>
  <c r="CE429" i="46"/>
  <c r="CF429" i="46" s="1"/>
  <c r="BA414" i="46"/>
  <c r="BB414" i="46" s="1"/>
  <c r="BP414" i="46"/>
  <c r="BQ414" i="46" s="1"/>
  <c r="AX414" i="46"/>
  <c r="AY414" i="46" s="1"/>
  <c r="BD414" i="46"/>
  <c r="BE414" i="46" s="1"/>
  <c r="BV414" i="46"/>
  <c r="BW414" i="46" s="1"/>
  <c r="AU414" i="46"/>
  <c r="AV414" i="46" s="1"/>
  <c r="AR414" i="46"/>
  <c r="AS414" i="46" s="1"/>
  <c r="BS414" i="46"/>
  <c r="BT414" i="46" s="1"/>
  <c r="BG414" i="46"/>
  <c r="AL414" i="46"/>
  <c r="AM414" i="46" s="1"/>
  <c r="BY414" i="46"/>
  <c r="BZ414" i="46" s="1"/>
  <c r="BJ414" i="46"/>
  <c r="BK414" i="46" s="1"/>
  <c r="BV416" i="46"/>
  <c r="BS416" i="46"/>
  <c r="BP416" i="46"/>
  <c r="AL416" i="46"/>
  <c r="AM416" i="46" s="1"/>
  <c r="AR416" i="46"/>
  <c r="AS416" i="46" s="1"/>
  <c r="BD416" i="46"/>
  <c r="BE416" i="46" s="1"/>
  <c r="BA416" i="46"/>
  <c r="BB416" i="46" s="1"/>
  <c r="AX416" i="46"/>
  <c r="AY416" i="46" s="1"/>
  <c r="BY416" i="46"/>
  <c r="BJ416" i="46"/>
  <c r="BK416" i="46" s="1"/>
  <c r="BG416" i="46"/>
  <c r="AU416" i="46"/>
  <c r="AV416" i="46" s="1"/>
  <c r="AU426" i="46"/>
  <c r="AV426" i="46" s="1"/>
  <c r="BP426" i="46"/>
  <c r="BQ426" i="46" s="1"/>
  <c r="BS426" i="46"/>
  <c r="BT426" i="46" s="1"/>
  <c r="BA426" i="46"/>
  <c r="BB426" i="46" s="1"/>
  <c r="BG426" i="46"/>
  <c r="AL426" i="46"/>
  <c r="AM426" i="46" s="1"/>
  <c r="BY426" i="46"/>
  <c r="BZ426" i="46" s="1"/>
  <c r="AX426" i="46"/>
  <c r="AY426" i="46" s="1"/>
  <c r="BV426" i="46"/>
  <c r="BW426" i="46" s="1"/>
  <c r="BD426" i="46"/>
  <c r="BE426" i="46" s="1"/>
  <c r="AR426" i="46"/>
  <c r="AS426" i="46" s="1"/>
  <c r="BJ426" i="46"/>
  <c r="BK426" i="46" s="1"/>
  <c r="CE426" i="46"/>
  <c r="CF426" i="46" s="1"/>
  <c r="CH426" i="46"/>
  <c r="CI426" i="46" s="1"/>
  <c r="CB426" i="46"/>
  <c r="CC426" i="46" s="1"/>
  <c r="BY409" i="46"/>
  <c r="BZ409" i="46" s="1"/>
  <c r="AX409" i="46"/>
  <c r="AY409" i="46" s="1"/>
  <c r="BV409" i="46"/>
  <c r="BW409" i="46" s="1"/>
  <c r="BS409" i="46"/>
  <c r="BT409" i="46" s="1"/>
  <c r="BP409" i="46"/>
  <c r="BQ409" i="46" s="1"/>
  <c r="AU409" i="46"/>
  <c r="AV409" i="46" s="1"/>
  <c r="BJ409" i="46"/>
  <c r="BK409" i="46" s="1"/>
  <c r="BG409" i="46"/>
  <c r="AL409" i="46"/>
  <c r="AM409" i="46" s="1"/>
  <c r="BA409" i="46"/>
  <c r="BB409" i="46" s="1"/>
  <c r="AR409" i="46"/>
  <c r="AS409" i="46" s="1"/>
  <c r="BD409" i="46"/>
  <c r="BE409" i="46" s="1"/>
  <c r="N270" i="46"/>
  <c r="O270" i="46" s="1"/>
  <c r="AF270" i="46"/>
  <c r="AG270" i="46" s="1"/>
  <c r="Z270" i="46"/>
  <c r="AA270" i="46" s="1"/>
  <c r="T270" i="46"/>
  <c r="U270" i="46" s="1"/>
  <c r="AI270" i="46"/>
  <c r="AJ270" i="46" s="1"/>
  <c r="Q270" i="46"/>
  <c r="R270" i="46" s="1"/>
  <c r="AC270" i="46"/>
  <c r="AD270" i="46" s="1"/>
  <c r="CB414" i="46"/>
  <c r="CC414" i="46" s="1"/>
  <c r="CE414" i="46"/>
  <c r="CF414" i="46" s="1"/>
  <c r="CH414" i="46"/>
  <c r="CI414" i="46" s="1"/>
  <c r="CH416" i="46"/>
  <c r="CI416" i="46" s="1"/>
  <c r="CB416" i="46"/>
  <c r="CC416" i="46" s="1"/>
  <c r="CE416" i="46"/>
  <c r="CF416" i="46" s="1"/>
  <c r="CB422" i="46"/>
  <c r="CC422" i="46" s="1"/>
  <c r="CH422" i="46"/>
  <c r="CI422" i="46" s="1"/>
  <c r="CE422" i="46"/>
  <c r="CF422" i="46" s="1"/>
  <c r="CH406" i="46"/>
  <c r="CI406" i="46" s="1"/>
  <c r="CB406" i="46"/>
  <c r="CC406" i="46" s="1"/>
  <c r="CE406" i="46"/>
  <c r="CF406" i="46" s="1"/>
  <c r="CH428" i="46"/>
  <c r="CI428" i="46" s="1"/>
  <c r="CE428" i="46"/>
  <c r="CF428" i="46" s="1"/>
  <c r="CB428" i="46"/>
  <c r="CC428" i="46" s="1"/>
  <c r="AL419" i="46"/>
  <c r="AM419" i="46" s="1"/>
  <c r="BD419" i="46"/>
  <c r="BE419" i="46" s="1"/>
  <c r="BA419" i="46"/>
  <c r="BB419" i="46" s="1"/>
  <c r="BP419" i="46"/>
  <c r="BQ419" i="46" s="1"/>
  <c r="AX419" i="46"/>
  <c r="AY419" i="46" s="1"/>
  <c r="BY419" i="46"/>
  <c r="BZ419" i="46" s="1"/>
  <c r="AU419" i="46"/>
  <c r="AV419" i="46" s="1"/>
  <c r="AR419" i="46"/>
  <c r="AS419" i="46" s="1"/>
  <c r="BJ419" i="46"/>
  <c r="BK419" i="46" s="1"/>
  <c r="BV419" i="46"/>
  <c r="BW419" i="46" s="1"/>
  <c r="BS419" i="46"/>
  <c r="BT419" i="46" s="1"/>
  <c r="BG419" i="46"/>
  <c r="BH419" i="46" s="1"/>
  <c r="CE409" i="46"/>
  <c r="CF409" i="46" s="1"/>
  <c r="CB409" i="46"/>
  <c r="CC409" i="46" s="1"/>
  <c r="CH409" i="46"/>
  <c r="CI409" i="46" s="1"/>
  <c r="BP421" i="46"/>
  <c r="BQ421" i="46" s="1"/>
  <c r="BG421" i="46"/>
  <c r="BH421" i="46" s="1"/>
  <c r="BD421" i="46"/>
  <c r="BE421" i="46" s="1"/>
  <c r="AX421" i="46"/>
  <c r="AY421" i="46" s="1"/>
  <c r="AU421" i="46"/>
  <c r="AV421" i="46" s="1"/>
  <c r="BA421" i="46"/>
  <c r="BB421" i="46" s="1"/>
  <c r="BY421" i="46"/>
  <c r="BZ421" i="46" s="1"/>
  <c r="AR421" i="46"/>
  <c r="AS421" i="46" s="1"/>
  <c r="BJ421" i="46"/>
  <c r="BK421" i="46" s="1"/>
  <c r="BV421" i="46"/>
  <c r="BW421" i="46" s="1"/>
  <c r="AL421" i="46"/>
  <c r="AM421" i="46" s="1"/>
  <c r="BS421" i="46"/>
  <c r="BT421" i="46" s="1"/>
  <c r="CH421" i="46"/>
  <c r="CI421" i="46" s="1"/>
  <c r="CB421" i="46"/>
  <c r="CC421" i="46" s="1"/>
  <c r="CE421" i="46"/>
  <c r="CF421" i="46" s="1"/>
  <c r="BG412" i="46"/>
  <c r="BH412" i="46" s="1"/>
  <c r="BJ412" i="46"/>
  <c r="BK412" i="46" s="1"/>
  <c r="BP412" i="46"/>
  <c r="BQ412" i="46" s="1"/>
  <c r="AL412" i="46"/>
  <c r="AM412" i="46" s="1"/>
  <c r="BA412" i="46"/>
  <c r="BB412" i="46" s="1"/>
  <c r="BD412" i="46"/>
  <c r="BE412" i="46" s="1"/>
  <c r="AU412" i="46"/>
  <c r="AV412" i="46" s="1"/>
  <c r="BS412" i="46"/>
  <c r="BT412" i="46" s="1"/>
  <c r="AR412" i="46"/>
  <c r="AS412" i="46" s="1"/>
  <c r="BV412" i="46"/>
  <c r="BW412" i="46" s="1"/>
  <c r="BY412" i="46"/>
  <c r="BZ412" i="46" s="1"/>
  <c r="AX412" i="46"/>
  <c r="AY412" i="46" s="1"/>
  <c r="CH308" i="46"/>
  <c r="CI308" i="46" s="1"/>
  <c r="CB308" i="46"/>
  <c r="CC308" i="46" s="1"/>
  <c r="CE308" i="46"/>
  <c r="CF308" i="46" s="1"/>
  <c r="E517" i="46"/>
  <c r="H517" i="46" s="1"/>
  <c r="L272" i="46"/>
  <c r="CK272" i="46" s="1"/>
  <c r="CL272" i="46" s="1"/>
  <c r="L270" i="46"/>
  <c r="CK270" i="46" s="1"/>
  <c r="CL270" i="46" s="1"/>
  <c r="K272" i="46"/>
  <c r="AO272" i="46" s="1"/>
  <c r="AP272" i="46" s="1"/>
  <c r="K270" i="46"/>
  <c r="AO270" i="46" s="1"/>
  <c r="AP270" i="46" s="1"/>
  <c r="BH414" i="46" l="1"/>
  <c r="BH409" i="46"/>
  <c r="BH416" i="46"/>
  <c r="BH405" i="46"/>
  <c r="BH426" i="46"/>
  <c r="BH342" i="46"/>
  <c r="BW416" i="46"/>
  <c r="BQ416" i="46"/>
  <c r="BT416" i="46"/>
  <c r="BZ416" i="46"/>
  <c r="AO517" i="46"/>
  <c r="AP517" i="46" s="1"/>
  <c r="R342" i="46"/>
  <c r="E37" i="53" s="1"/>
  <c r="D76" i="53" s="1"/>
  <c r="W517" i="46"/>
  <c r="X517" i="46" s="1"/>
  <c r="CK517" i="46"/>
  <c r="CL517" i="46" s="1"/>
  <c r="CB270" i="46"/>
  <c r="CC270" i="46" s="1"/>
  <c r="CE270" i="46"/>
  <c r="CF270" i="46" s="1"/>
  <c r="CH270" i="46"/>
  <c r="CI270" i="46" s="1"/>
  <c r="BV272" i="46"/>
  <c r="BW272" i="46" s="1"/>
  <c r="AU272" i="46"/>
  <c r="AV272" i="46" s="1"/>
  <c r="BS272" i="46"/>
  <c r="BT272" i="46" s="1"/>
  <c r="BP272" i="46"/>
  <c r="BQ272" i="46" s="1"/>
  <c r="AR272" i="46"/>
  <c r="AS272" i="46" s="1"/>
  <c r="BJ272" i="46"/>
  <c r="BK272" i="46" s="1"/>
  <c r="BG272" i="46"/>
  <c r="AX272" i="46"/>
  <c r="AY272" i="46" s="1"/>
  <c r="AL272" i="46"/>
  <c r="AM272" i="46" s="1"/>
  <c r="BY272" i="46"/>
  <c r="BZ272" i="46" s="1"/>
  <c r="BA272" i="46"/>
  <c r="BB272" i="46" s="1"/>
  <c r="BD272" i="46"/>
  <c r="BE272" i="46" s="1"/>
  <c r="CH272" i="46"/>
  <c r="CI272" i="46" s="1"/>
  <c r="CB272" i="46"/>
  <c r="CC272" i="46" s="1"/>
  <c r="CE272" i="46"/>
  <c r="CF272" i="46" s="1"/>
  <c r="CH517" i="46"/>
  <c r="CI517" i="46" s="1"/>
  <c r="CE517" i="46"/>
  <c r="CF517" i="46" s="1"/>
  <c r="CB517" i="46"/>
  <c r="CC517" i="46" s="1"/>
  <c r="BY517" i="46"/>
  <c r="BZ517" i="46" s="1"/>
  <c r="BP517" i="46"/>
  <c r="BQ517" i="46" s="1"/>
  <c r="BS517" i="46"/>
  <c r="BT517" i="46" s="1"/>
  <c r="BV517" i="46"/>
  <c r="BW517" i="46" s="1"/>
  <c r="BG517" i="46"/>
  <c r="BH517" i="46" s="1"/>
  <c r="AR517" i="46"/>
  <c r="AS517" i="46" s="1"/>
  <c r="AF517" i="46"/>
  <c r="AG517" i="46" s="1"/>
  <c r="T517" i="46"/>
  <c r="U517" i="46" s="1"/>
  <c r="BA517" i="46"/>
  <c r="BB517" i="46" s="1"/>
  <c r="AC517" i="46"/>
  <c r="AD517" i="46" s="1"/>
  <c r="Q517" i="46"/>
  <c r="R517" i="46" s="1"/>
  <c r="Z517" i="46"/>
  <c r="AA517" i="46" s="1"/>
  <c r="N517" i="46"/>
  <c r="O517" i="46" s="1"/>
  <c r="BD517" i="46"/>
  <c r="BE517" i="46" s="1"/>
  <c r="BJ517" i="46"/>
  <c r="BK517" i="46" s="1"/>
  <c r="AI517" i="46"/>
  <c r="AJ517" i="46" s="1"/>
  <c r="AL517" i="46"/>
  <c r="AM517" i="46" s="1"/>
  <c r="AU517" i="46"/>
  <c r="AV517" i="46" s="1"/>
  <c r="AX517" i="46"/>
  <c r="AY517" i="46" s="1"/>
  <c r="AX270" i="46"/>
  <c r="AY270" i="46" s="1"/>
  <c r="BJ270" i="46"/>
  <c r="BK270" i="46" s="1"/>
  <c r="BV270" i="46"/>
  <c r="BW270" i="46" s="1"/>
  <c r="AR270" i="46"/>
  <c r="AS270" i="46" s="1"/>
  <c r="AL270" i="46"/>
  <c r="AM270" i="46" s="1"/>
  <c r="BG270" i="46"/>
  <c r="BH270" i="46" s="1"/>
  <c r="BA270" i="46"/>
  <c r="BB270" i="46" s="1"/>
  <c r="AU270" i="46"/>
  <c r="AV270" i="46" s="1"/>
  <c r="BS270" i="46"/>
  <c r="BT270" i="46" s="1"/>
  <c r="BD270" i="46"/>
  <c r="BE270" i="46" s="1"/>
  <c r="BY270" i="46"/>
  <c r="BZ270" i="46" s="1"/>
  <c r="BP270" i="46"/>
  <c r="BQ270" i="46" s="1"/>
  <c r="E41" i="53"/>
  <c r="BH272" i="46" l="1"/>
  <c r="E43" i="53"/>
  <c r="L437" i="46"/>
  <c r="L434" i="46"/>
  <c r="K444" i="46"/>
  <c r="J436" i="46"/>
  <c r="L433" i="46"/>
  <c r="K433" i="46"/>
  <c r="J433" i="46"/>
  <c r="J432" i="46"/>
  <c r="L285" i="46"/>
  <c r="K285" i="46"/>
  <c r="E285" i="46"/>
  <c r="L275" i="46"/>
  <c r="K275" i="46"/>
  <c r="L269" i="46"/>
  <c r="K269" i="46"/>
  <c r="E275" i="46"/>
  <c r="L303" i="46"/>
  <c r="CH303" i="46" s="1"/>
  <c r="CI303" i="46" s="1"/>
  <c r="K303" i="46"/>
  <c r="J266" i="46"/>
  <c r="W266" i="46" s="1"/>
  <c r="X266" i="46" s="1"/>
  <c r="J265" i="46"/>
  <c r="W265" i="46" s="1"/>
  <c r="X265" i="46" s="1"/>
  <c r="AC265" i="46" l="1"/>
  <c r="AD265" i="46" s="1"/>
  <c r="AF265" i="46"/>
  <c r="AG265" i="46" s="1"/>
  <c r="N265" i="46"/>
  <c r="O265" i="46" s="1"/>
  <c r="Z265" i="46"/>
  <c r="AA265" i="46" s="1"/>
  <c r="T265" i="46"/>
  <c r="U265" i="46" s="1"/>
  <c r="Q265" i="46"/>
  <c r="R265" i="46" s="1"/>
  <c r="AI265" i="46"/>
  <c r="AJ265" i="46" s="1"/>
  <c r="T266" i="46"/>
  <c r="U266" i="46" s="1"/>
  <c r="AC266" i="46"/>
  <c r="AD266" i="46" s="1"/>
  <c r="Z266" i="46"/>
  <c r="AA266" i="46" s="1"/>
  <c r="Q266" i="46"/>
  <c r="R266" i="46" s="1"/>
  <c r="N266" i="46"/>
  <c r="O266" i="46" s="1"/>
  <c r="AI266" i="46"/>
  <c r="AJ266" i="46" s="1"/>
  <c r="AF266" i="46"/>
  <c r="AG266" i="46" s="1"/>
  <c r="BP444" i="46"/>
  <c r="BQ444" i="46" s="1"/>
  <c r="BJ444" i="46"/>
  <c r="BK444" i="46" s="1"/>
  <c r="BV444" i="46"/>
  <c r="BW444" i="46" s="1"/>
  <c r="BG444" i="46"/>
  <c r="BH444" i="46" s="1"/>
  <c r="BS444" i="46"/>
  <c r="BT444" i="46" s="1"/>
  <c r="BY444" i="46"/>
  <c r="BZ444" i="46" s="1"/>
  <c r="AI303" i="46"/>
  <c r="AJ303" i="46" s="1"/>
  <c r="K148" i="46"/>
  <c r="AO148" i="46" s="1"/>
  <c r="AP148" i="46" s="1"/>
  <c r="K144" i="46"/>
  <c r="L144" i="46" s="1"/>
  <c r="CK240" i="46"/>
  <c r="CL240" i="46" s="1"/>
  <c r="E269" i="46"/>
  <c r="K265" i="46"/>
  <c r="AO265" i="46" s="1"/>
  <c r="AP265" i="46" s="1"/>
  <c r="K266" i="46"/>
  <c r="AO266" i="46" s="1"/>
  <c r="AP266" i="46" s="1"/>
  <c r="K356" i="46"/>
  <c r="AO356" i="46" s="1"/>
  <c r="AP356" i="46" s="1"/>
  <c r="E263" i="46"/>
  <c r="K264" i="46"/>
  <c r="AO264" i="46" s="1"/>
  <c r="AP264" i="46" s="1"/>
  <c r="K357" i="46"/>
  <c r="AO357" i="46" s="1"/>
  <c r="AP357" i="46" s="1"/>
  <c r="K355" i="46"/>
  <c r="AO355" i="46" s="1"/>
  <c r="AP355" i="46" s="1"/>
  <c r="K263" i="46"/>
  <c r="L263" i="46" s="1"/>
  <c r="K256" i="46"/>
  <c r="L256" i="46" s="1"/>
  <c r="K236" i="46"/>
  <c r="AO236" i="46" s="1"/>
  <c r="AP236" i="46" s="1"/>
  <c r="K230" i="46"/>
  <c r="AO230" i="46" s="1"/>
  <c r="AP230" i="46" s="1"/>
  <c r="K212" i="46"/>
  <c r="L212" i="46" s="1"/>
  <c r="K206" i="46"/>
  <c r="L206" i="46" s="1"/>
  <c r="K112" i="46"/>
  <c r="K101" i="46"/>
  <c r="K315" i="46"/>
  <c r="L315" i="46" s="1"/>
  <c r="K122" i="46"/>
  <c r="AO122" i="46" s="1"/>
  <c r="AP122" i="46" s="1"/>
  <c r="K123" i="46"/>
  <c r="AO123" i="46" s="1"/>
  <c r="AP123" i="46" s="1"/>
  <c r="K125" i="46"/>
  <c r="AO125" i="46" s="1"/>
  <c r="AP125" i="46" s="1"/>
  <c r="K118" i="46"/>
  <c r="AO118" i="46" s="1"/>
  <c r="AP118" i="46" s="1"/>
  <c r="K115" i="46"/>
  <c r="L115" i="46" s="1"/>
  <c r="K98" i="46"/>
  <c r="AO98" i="46" s="1"/>
  <c r="E115" i="46"/>
  <c r="AP98" i="46" l="1"/>
  <c r="AX98" i="46"/>
  <c r="AY98" i="46" s="1"/>
  <c r="BD98" i="46"/>
  <c r="BE98" i="46" s="1"/>
  <c r="BA98" i="46"/>
  <c r="BB98" i="46" s="1"/>
  <c r="AR98" i="46"/>
  <c r="AS98" i="46" s="1"/>
  <c r="BV98" i="46"/>
  <c r="BW98" i="46" s="1"/>
  <c r="BY98" i="46"/>
  <c r="BZ98" i="46" s="1"/>
  <c r="AL98" i="46"/>
  <c r="AM98" i="46" s="1"/>
  <c r="BP98" i="46"/>
  <c r="BQ98" i="46" s="1"/>
  <c r="AU98" i="46"/>
  <c r="AV98" i="46" s="1"/>
  <c r="BG98" i="46"/>
  <c r="BH98" i="46" s="1"/>
  <c r="BS98" i="46"/>
  <c r="BT98" i="46" s="1"/>
  <c r="BJ98" i="46"/>
  <c r="BK98" i="46" s="1"/>
  <c r="BS230" i="46"/>
  <c r="BT230" i="46" s="1"/>
  <c r="BG230" i="46"/>
  <c r="BH230" i="46" s="1"/>
  <c r="BP230" i="46"/>
  <c r="BQ230" i="46" s="1"/>
  <c r="AU230" i="46"/>
  <c r="AV230" i="46" s="1"/>
  <c r="BY230" i="46"/>
  <c r="BZ230" i="46" s="1"/>
  <c r="BJ230" i="46"/>
  <c r="BK230" i="46" s="1"/>
  <c r="AR230" i="46"/>
  <c r="AS230" i="46" s="1"/>
  <c r="AL230" i="46"/>
  <c r="AM230" i="46" s="1"/>
  <c r="BD230" i="46"/>
  <c r="BE230" i="46" s="1"/>
  <c r="BV230" i="46"/>
  <c r="BW230" i="46" s="1"/>
  <c r="BA230" i="46"/>
  <c r="BB230" i="46" s="1"/>
  <c r="AX230" i="46"/>
  <c r="AY230" i="46" s="1"/>
  <c r="AU265" i="46"/>
  <c r="AV265" i="46" s="1"/>
  <c r="BV265" i="46"/>
  <c r="BW265" i="46" s="1"/>
  <c r="AR265" i="46"/>
  <c r="AS265" i="46" s="1"/>
  <c r="BS265" i="46"/>
  <c r="BT265" i="46" s="1"/>
  <c r="AL265" i="46"/>
  <c r="AM265" i="46" s="1"/>
  <c r="BY265" i="46"/>
  <c r="BZ265" i="46" s="1"/>
  <c r="BP265" i="46"/>
  <c r="BQ265" i="46" s="1"/>
  <c r="BD265" i="46"/>
  <c r="BE265" i="46" s="1"/>
  <c r="BA265" i="46"/>
  <c r="BB265" i="46" s="1"/>
  <c r="BJ265" i="46"/>
  <c r="BK265" i="46" s="1"/>
  <c r="BG265" i="46"/>
  <c r="BH265" i="46" s="1"/>
  <c r="AX265" i="46"/>
  <c r="AY265" i="46" s="1"/>
  <c r="BY266" i="46"/>
  <c r="BZ266" i="46" s="1"/>
  <c r="BJ266" i="46"/>
  <c r="BK266" i="46" s="1"/>
  <c r="AU266" i="46"/>
  <c r="AV266" i="46" s="1"/>
  <c r="BP266" i="46"/>
  <c r="BQ266" i="46" s="1"/>
  <c r="BS266" i="46"/>
  <c r="BT266" i="46" s="1"/>
  <c r="BV266" i="46"/>
  <c r="BW266" i="46" s="1"/>
  <c r="BA266" i="46"/>
  <c r="BB266" i="46" s="1"/>
  <c r="BG266" i="46"/>
  <c r="BH266" i="46" s="1"/>
  <c r="AX266" i="46"/>
  <c r="AY266" i="46" s="1"/>
  <c r="AR266" i="46"/>
  <c r="AS266" i="46" s="1"/>
  <c r="AL266" i="46"/>
  <c r="AM266" i="46" s="1"/>
  <c r="BD266" i="46"/>
  <c r="BE266" i="46" s="1"/>
  <c r="AX240" i="46"/>
  <c r="AY240" i="46" s="1"/>
  <c r="BS240" i="46"/>
  <c r="BT240" i="46" s="1"/>
  <c r="AU240" i="46"/>
  <c r="AV240" i="46" s="1"/>
  <c r="BJ240" i="46"/>
  <c r="BK240" i="46" s="1"/>
  <c r="AL240" i="46"/>
  <c r="AM240" i="46" s="1"/>
  <c r="BA240" i="46"/>
  <c r="BB240" i="46" s="1"/>
  <c r="BY240" i="46"/>
  <c r="BZ240" i="46" s="1"/>
  <c r="BG240" i="46"/>
  <c r="BH240" i="46" s="1"/>
  <c r="BV240" i="46"/>
  <c r="BW240" i="46" s="1"/>
  <c r="BD240" i="46"/>
  <c r="BE240" i="46" s="1"/>
  <c r="BP240" i="46"/>
  <c r="BQ240" i="46" s="1"/>
  <c r="AR240" i="46"/>
  <c r="AS240" i="46" s="1"/>
  <c r="CB240" i="46"/>
  <c r="CC240" i="46" s="1"/>
  <c r="CH240" i="46"/>
  <c r="CI240" i="46" s="1"/>
  <c r="CE240" i="46"/>
  <c r="CF240" i="46" s="1"/>
  <c r="AX236" i="46"/>
  <c r="AY236" i="46" s="1"/>
  <c r="BS236" i="46"/>
  <c r="BT236" i="46" s="1"/>
  <c r="AU236" i="46"/>
  <c r="AV236" i="46" s="1"/>
  <c r="BP236" i="46"/>
  <c r="BQ236" i="46" s="1"/>
  <c r="BJ236" i="46"/>
  <c r="BK236" i="46" s="1"/>
  <c r="AR236" i="46"/>
  <c r="AS236" i="46" s="1"/>
  <c r="AL236" i="46"/>
  <c r="AM236" i="46" s="1"/>
  <c r="BD236" i="46"/>
  <c r="BE236" i="46" s="1"/>
  <c r="BY236" i="46"/>
  <c r="BZ236" i="46" s="1"/>
  <c r="BA236" i="46"/>
  <c r="BB236" i="46" s="1"/>
  <c r="BG236" i="46"/>
  <c r="BH236" i="46" s="1"/>
  <c r="BV236" i="46"/>
  <c r="BW236" i="46" s="1"/>
  <c r="BS125" i="46"/>
  <c r="BT125" i="46" s="1"/>
  <c r="BJ125" i="46"/>
  <c r="BK125" i="46" s="1"/>
  <c r="BP125" i="46"/>
  <c r="BQ125" i="46" s="1"/>
  <c r="BG125" i="46"/>
  <c r="BH125" i="46" s="1"/>
  <c r="BD125" i="46"/>
  <c r="BE125" i="46" s="1"/>
  <c r="BA125" i="46"/>
  <c r="BB125" i="46" s="1"/>
  <c r="AL125" i="46"/>
  <c r="AM125" i="46" s="1"/>
  <c r="AU125" i="46"/>
  <c r="AV125" i="46" s="1"/>
  <c r="BV125" i="46"/>
  <c r="BW125" i="46" s="1"/>
  <c r="AR125" i="46"/>
  <c r="AS125" i="46" s="1"/>
  <c r="AX125" i="46"/>
  <c r="AY125" i="46" s="1"/>
  <c r="BY125" i="46"/>
  <c r="BZ125" i="46" s="1"/>
  <c r="BA355" i="46"/>
  <c r="BB355" i="46" s="1"/>
  <c r="AL355" i="46"/>
  <c r="AM355" i="46" s="1"/>
  <c r="BY355" i="46"/>
  <c r="BZ355" i="46" s="1"/>
  <c r="BV355" i="46"/>
  <c r="BW355" i="46" s="1"/>
  <c r="BD355" i="46"/>
  <c r="BE355" i="46" s="1"/>
  <c r="AX355" i="46"/>
  <c r="AY355" i="46" s="1"/>
  <c r="BJ355" i="46"/>
  <c r="BK355" i="46" s="1"/>
  <c r="BP355" i="46"/>
  <c r="BQ355" i="46" s="1"/>
  <c r="BG355" i="46"/>
  <c r="AR355" i="46"/>
  <c r="AS355" i="46" s="1"/>
  <c r="AU355" i="46"/>
  <c r="AV355" i="46" s="1"/>
  <c r="BS355" i="46"/>
  <c r="BT355" i="46" s="1"/>
  <c r="AU264" i="46"/>
  <c r="AV264" i="46" s="1"/>
  <c r="BD264" i="46"/>
  <c r="BE264" i="46" s="1"/>
  <c r="AL264" i="46"/>
  <c r="AM264" i="46" s="1"/>
  <c r="BJ264" i="46"/>
  <c r="BK264" i="46" s="1"/>
  <c r="BA264" i="46"/>
  <c r="BB264" i="46" s="1"/>
  <c r="AX264" i="46"/>
  <c r="AY264" i="46" s="1"/>
  <c r="BG264" i="46"/>
  <c r="BH264" i="46" s="1"/>
  <c r="BP264" i="46"/>
  <c r="BQ264" i="46" s="1"/>
  <c r="BS264" i="46"/>
  <c r="BT264" i="46" s="1"/>
  <c r="AR264" i="46"/>
  <c r="AS264" i="46" s="1"/>
  <c r="BY264" i="46"/>
  <c r="BZ264" i="46" s="1"/>
  <c r="BV264" i="46"/>
  <c r="BW264" i="46" s="1"/>
  <c r="BV148" i="46"/>
  <c r="BW148" i="46" s="1"/>
  <c r="BJ148" i="46"/>
  <c r="BK148" i="46" s="1"/>
  <c r="AX148" i="46"/>
  <c r="AY148" i="46" s="1"/>
  <c r="BG148" i="46"/>
  <c r="BH148" i="46" s="1"/>
  <c r="AR148" i="46"/>
  <c r="AS148" i="46" s="1"/>
  <c r="AL148" i="46"/>
  <c r="AM148" i="46" s="1"/>
  <c r="BY148" i="46"/>
  <c r="BZ148" i="46" s="1"/>
  <c r="BD148" i="46"/>
  <c r="BE148" i="46" s="1"/>
  <c r="BS148" i="46"/>
  <c r="BT148" i="46" s="1"/>
  <c r="BP148" i="46"/>
  <c r="BQ148" i="46" s="1"/>
  <c r="BA148" i="46"/>
  <c r="BB148" i="46" s="1"/>
  <c r="AU148" i="46"/>
  <c r="AV148" i="46" s="1"/>
  <c r="AU356" i="46"/>
  <c r="AV356" i="46" s="1"/>
  <c r="BS356" i="46"/>
  <c r="BT356" i="46" s="1"/>
  <c r="AR356" i="46"/>
  <c r="AS356" i="46" s="1"/>
  <c r="AX356" i="46"/>
  <c r="AY356" i="46" s="1"/>
  <c r="BJ356" i="46"/>
  <c r="BK356" i="46" s="1"/>
  <c r="AL356" i="46"/>
  <c r="AM356" i="46" s="1"/>
  <c r="BG356" i="46"/>
  <c r="BH356" i="46" s="1"/>
  <c r="BA356" i="46"/>
  <c r="BB356" i="46" s="1"/>
  <c r="BD356" i="46"/>
  <c r="BE356" i="46" s="1"/>
  <c r="BV356" i="46"/>
  <c r="BW356" i="46" s="1"/>
  <c r="BY356" i="46"/>
  <c r="BZ356" i="46" s="1"/>
  <c r="BP356" i="46"/>
  <c r="BQ356" i="46" s="1"/>
  <c r="P37" i="7"/>
  <c r="O37" i="7"/>
  <c r="BG118" i="46"/>
  <c r="BP118" i="46"/>
  <c r="BQ118" i="46" s="1"/>
  <c r="AX118" i="46"/>
  <c r="AY118" i="46" s="1"/>
  <c r="BS118" i="46"/>
  <c r="BT118" i="46" s="1"/>
  <c r="BJ118" i="46"/>
  <c r="BK118" i="46" s="1"/>
  <c r="AU118" i="46"/>
  <c r="AV118" i="46" s="1"/>
  <c r="BD118" i="46"/>
  <c r="BE118" i="46" s="1"/>
  <c r="AR118" i="46"/>
  <c r="AS118" i="46" s="1"/>
  <c r="BY118" i="46"/>
  <c r="BZ118" i="46" s="1"/>
  <c r="BV118" i="46"/>
  <c r="BW118" i="46" s="1"/>
  <c r="AL118" i="46"/>
  <c r="AM118" i="46" s="1"/>
  <c r="BA118" i="46"/>
  <c r="BB118" i="46" s="1"/>
  <c r="AL123" i="46"/>
  <c r="AM123" i="46" s="1"/>
  <c r="BS123" i="46"/>
  <c r="BT123" i="46" s="1"/>
  <c r="BP123" i="46"/>
  <c r="BQ123" i="46" s="1"/>
  <c r="BJ123" i="46"/>
  <c r="BK123" i="46" s="1"/>
  <c r="BG123" i="46"/>
  <c r="BH123" i="46" s="1"/>
  <c r="AU123" i="46"/>
  <c r="AV123" i="46" s="1"/>
  <c r="BY123" i="46"/>
  <c r="BZ123" i="46" s="1"/>
  <c r="BA123" i="46"/>
  <c r="BB123" i="46" s="1"/>
  <c r="BD123" i="46"/>
  <c r="BE123" i="46" s="1"/>
  <c r="AR123" i="46"/>
  <c r="AS123" i="46" s="1"/>
  <c r="BV123" i="46"/>
  <c r="BW123" i="46" s="1"/>
  <c r="AX123" i="46"/>
  <c r="AY123" i="46" s="1"/>
  <c r="AU122" i="46"/>
  <c r="AV122" i="46" s="1"/>
  <c r="BV122" i="46"/>
  <c r="BW122" i="46" s="1"/>
  <c r="BS122" i="46"/>
  <c r="BT122" i="46" s="1"/>
  <c r="AX122" i="46"/>
  <c r="AY122" i="46" s="1"/>
  <c r="BP122" i="46"/>
  <c r="BQ122" i="46" s="1"/>
  <c r="BD122" i="46"/>
  <c r="BE122" i="46" s="1"/>
  <c r="AL122" i="46"/>
  <c r="AM122" i="46" s="1"/>
  <c r="AR122" i="46"/>
  <c r="AS122" i="46" s="1"/>
  <c r="BJ122" i="46"/>
  <c r="BK122" i="46" s="1"/>
  <c r="BY122" i="46"/>
  <c r="BZ122" i="46" s="1"/>
  <c r="BG122" i="46"/>
  <c r="BH122" i="46" s="1"/>
  <c r="BA122" i="46"/>
  <c r="BB122" i="46" s="1"/>
  <c r="BG357" i="46"/>
  <c r="BD357" i="46"/>
  <c r="BE357" i="46" s="1"/>
  <c r="BA357" i="46"/>
  <c r="BB357" i="46" s="1"/>
  <c r="AX357" i="46"/>
  <c r="AY357" i="46" s="1"/>
  <c r="BV357" i="46"/>
  <c r="BW357" i="46" s="1"/>
  <c r="BP357" i="46"/>
  <c r="BQ357" i="46" s="1"/>
  <c r="AU357" i="46"/>
  <c r="AV357" i="46" s="1"/>
  <c r="BS357" i="46"/>
  <c r="BT357" i="46" s="1"/>
  <c r="BJ357" i="46"/>
  <c r="BK357" i="46" s="1"/>
  <c r="BY357" i="46"/>
  <c r="BZ357" i="46" s="1"/>
  <c r="AR357" i="46"/>
  <c r="AS357" i="46" s="1"/>
  <c r="AL357" i="46"/>
  <c r="AM357" i="46" s="1"/>
  <c r="P57" i="7"/>
  <c r="P56" i="7"/>
  <c r="O43" i="7"/>
  <c r="P55" i="7"/>
  <c r="P43" i="7"/>
  <c r="P64" i="7"/>
  <c r="O55" i="7"/>
  <c r="O57" i="7"/>
  <c r="H214" i="46"/>
  <c r="H212" i="46"/>
  <c r="L122" i="46"/>
  <c r="CK122" i="46" s="1"/>
  <c r="CL122" i="46" s="1"/>
  <c r="H206" i="46"/>
  <c r="L236" i="46"/>
  <c r="CK236" i="46" s="1"/>
  <c r="CL236" i="46" s="1"/>
  <c r="L265" i="46"/>
  <c r="CK265" i="46" s="1"/>
  <c r="CL265" i="46" s="1"/>
  <c r="L118" i="46"/>
  <c r="CK118" i="46" s="1"/>
  <c r="CL118" i="46" s="1"/>
  <c r="L123" i="46"/>
  <c r="CK123" i="46" s="1"/>
  <c r="CL123" i="46" s="1"/>
  <c r="L125" i="46"/>
  <c r="CK125" i="46" s="1"/>
  <c r="CL125" i="46" s="1"/>
  <c r="L101" i="46"/>
  <c r="H144" i="46"/>
  <c r="L230" i="46"/>
  <c r="CK230" i="46" s="1"/>
  <c r="CL230" i="46" s="1"/>
  <c r="L112" i="46"/>
  <c r="H269" i="46"/>
  <c r="L356" i="46"/>
  <c r="CK356" i="46" s="1"/>
  <c r="CL356" i="46" s="1"/>
  <c r="L266" i="46"/>
  <c r="CK266" i="46" s="1"/>
  <c r="CL266" i="46" s="1"/>
  <c r="L355" i="46"/>
  <c r="CK355" i="46" s="1"/>
  <c r="CL355" i="46" s="1"/>
  <c r="L264" i="46"/>
  <c r="CK264" i="46" s="1"/>
  <c r="CL264" i="46" s="1"/>
  <c r="H263" i="46"/>
  <c r="L148" i="46"/>
  <c r="CK148" i="46" s="1"/>
  <c r="CL148" i="46" s="1"/>
  <c r="L357" i="46"/>
  <c r="CK357" i="46" s="1"/>
  <c r="CL357" i="46" s="1"/>
  <c r="O23" i="46"/>
  <c r="L98" i="46"/>
  <c r="CK98" i="46" s="1"/>
  <c r="BH118" i="46" l="1"/>
  <c r="BH357" i="46"/>
  <c r="O61" i="7"/>
  <c r="P61" i="7"/>
  <c r="AO263" i="46"/>
  <c r="AP263" i="46" s="1"/>
  <c r="AO206" i="46"/>
  <c r="AP206" i="46" s="1"/>
  <c r="AO212" i="46"/>
  <c r="AP212" i="46" s="1"/>
  <c r="AO144" i="46"/>
  <c r="AP144" i="46" s="1"/>
  <c r="AO269" i="46"/>
  <c r="AP269" i="46" s="1"/>
  <c r="AO214" i="46"/>
  <c r="AP214" i="46" s="1"/>
  <c r="BH355" i="46"/>
  <c r="O59" i="7"/>
  <c r="P124" i="7"/>
  <c r="W263" i="46"/>
  <c r="X263" i="46" s="1"/>
  <c r="P60" i="7"/>
  <c r="O60" i="7"/>
  <c r="W206" i="46"/>
  <c r="X206" i="46" s="1"/>
  <c r="W269" i="46"/>
  <c r="X269" i="46" s="1"/>
  <c r="W212" i="46"/>
  <c r="X212" i="46" s="1"/>
  <c r="W214" i="46"/>
  <c r="X214" i="46" s="1"/>
  <c r="W144" i="46"/>
  <c r="X144" i="46" s="1"/>
  <c r="O124" i="7"/>
  <c r="O44" i="7"/>
  <c r="P44" i="7"/>
  <c r="P125" i="7"/>
  <c r="O125" i="7"/>
  <c r="CK144" i="46"/>
  <c r="CL144" i="46" s="1"/>
  <c r="CK263" i="46"/>
  <c r="CL263" i="46" s="1"/>
  <c r="CL98" i="46"/>
  <c r="CK206" i="46"/>
  <c r="CL206" i="46" s="1"/>
  <c r="CK269" i="46"/>
  <c r="CL269" i="46" s="1"/>
  <c r="CK214" i="46"/>
  <c r="CL214" i="46" s="1"/>
  <c r="CK212" i="46"/>
  <c r="CL212" i="46" s="1"/>
  <c r="CB265" i="46"/>
  <c r="CC265" i="46" s="1"/>
  <c r="CE265" i="46"/>
  <c r="CF265" i="46" s="1"/>
  <c r="CH265" i="46"/>
  <c r="CI265" i="46" s="1"/>
  <c r="CB98" i="46"/>
  <c r="CC98" i="46" s="1"/>
  <c r="CE98" i="46"/>
  <c r="CF98" i="46" s="1"/>
  <c r="CH98" i="46"/>
  <c r="CB122" i="46"/>
  <c r="CC122" i="46" s="1"/>
  <c r="CH122" i="46"/>
  <c r="CI122" i="46" s="1"/>
  <c r="CE122" i="46"/>
  <c r="CF122" i="46" s="1"/>
  <c r="CB264" i="46"/>
  <c r="CC264" i="46" s="1"/>
  <c r="CH264" i="46"/>
  <c r="CI264" i="46" s="1"/>
  <c r="CE264" i="46"/>
  <c r="CF264" i="46" s="1"/>
  <c r="CB266" i="46"/>
  <c r="CC266" i="46" s="1"/>
  <c r="CE266" i="46"/>
  <c r="CF266" i="46" s="1"/>
  <c r="CH266" i="46"/>
  <c r="CI266" i="46" s="1"/>
  <c r="CH125" i="46"/>
  <c r="CI125" i="46" s="1"/>
  <c r="CE125" i="46"/>
  <c r="CF125" i="46" s="1"/>
  <c r="CB125" i="46"/>
  <c r="CC125" i="46" s="1"/>
  <c r="P36" i="7"/>
  <c r="O36" i="7"/>
  <c r="CH212" i="46"/>
  <c r="CI212" i="46" s="1"/>
  <c r="CE212" i="46"/>
  <c r="CF212" i="46" s="1"/>
  <c r="BP212" i="46"/>
  <c r="BQ212" i="46" s="1"/>
  <c r="CB212" i="46"/>
  <c r="CC212" i="46" s="1"/>
  <c r="BY212" i="46"/>
  <c r="BZ212" i="46" s="1"/>
  <c r="BV212" i="46"/>
  <c r="BW212" i="46" s="1"/>
  <c r="BJ212" i="46"/>
  <c r="BK212" i="46" s="1"/>
  <c r="BG212" i="46"/>
  <c r="BH212" i="46" s="1"/>
  <c r="BA212" i="46"/>
  <c r="BB212" i="46" s="1"/>
  <c r="AX212" i="46"/>
  <c r="AY212" i="46" s="1"/>
  <c r="AC212" i="46"/>
  <c r="AD212" i="46" s="1"/>
  <c r="AU212" i="46"/>
  <c r="AV212" i="46" s="1"/>
  <c r="BS212" i="46"/>
  <c r="BT212" i="46" s="1"/>
  <c r="AR212" i="46"/>
  <c r="AS212" i="46" s="1"/>
  <c r="AL212" i="46"/>
  <c r="AM212" i="46" s="1"/>
  <c r="Z212" i="46"/>
  <c r="AA212" i="46" s="1"/>
  <c r="AI212" i="46"/>
  <c r="AJ212" i="46" s="1"/>
  <c r="AF212" i="46"/>
  <c r="AG212" i="46" s="1"/>
  <c r="T212" i="46"/>
  <c r="U212" i="46" s="1"/>
  <c r="BD212" i="46"/>
  <c r="BE212" i="46" s="1"/>
  <c r="N212" i="46"/>
  <c r="O212" i="46" s="1"/>
  <c r="Q212" i="46"/>
  <c r="R212" i="46" s="1"/>
  <c r="CE355" i="46"/>
  <c r="CF355" i="46" s="1"/>
  <c r="CH355" i="46"/>
  <c r="CI355" i="46" s="1"/>
  <c r="CB355" i="46"/>
  <c r="CC355" i="46" s="1"/>
  <c r="CB230" i="46"/>
  <c r="CC230" i="46" s="1"/>
  <c r="CE230" i="46"/>
  <c r="CF230" i="46" s="1"/>
  <c r="CH230" i="46"/>
  <c r="CI230" i="46" s="1"/>
  <c r="CE118" i="46"/>
  <c r="CF118" i="46" s="1"/>
  <c r="CH118" i="46"/>
  <c r="CI118" i="46" s="1"/>
  <c r="CB118" i="46"/>
  <c r="CC118" i="46" s="1"/>
  <c r="CH214" i="46"/>
  <c r="CI214" i="46" s="1"/>
  <c r="CB214" i="46"/>
  <c r="CC214" i="46" s="1"/>
  <c r="BY214" i="46"/>
  <c r="BZ214" i="46" s="1"/>
  <c r="BP214" i="46"/>
  <c r="BQ214" i="46" s="1"/>
  <c r="BV214" i="46"/>
  <c r="BW214" i="46" s="1"/>
  <c r="BS214" i="46"/>
  <c r="BT214" i="46" s="1"/>
  <c r="AX214" i="46"/>
  <c r="AY214" i="46" s="1"/>
  <c r="BG214" i="46"/>
  <c r="BH214" i="46" s="1"/>
  <c r="AL214" i="46"/>
  <c r="AM214" i="46" s="1"/>
  <c r="AF214" i="46"/>
  <c r="AG214" i="46" s="1"/>
  <c r="N214" i="46"/>
  <c r="O214" i="46" s="1"/>
  <c r="CE214" i="46"/>
  <c r="CF214" i="46" s="1"/>
  <c r="BJ214" i="46"/>
  <c r="BK214" i="46" s="1"/>
  <c r="BA214" i="46"/>
  <c r="BB214" i="46" s="1"/>
  <c r="T214" i="46"/>
  <c r="U214" i="46" s="1"/>
  <c r="Q214" i="46"/>
  <c r="R214" i="46" s="1"/>
  <c r="AI214" i="46"/>
  <c r="AJ214" i="46" s="1"/>
  <c r="Z214" i="46"/>
  <c r="AA214" i="46" s="1"/>
  <c r="AC214" i="46"/>
  <c r="AD214" i="46" s="1"/>
  <c r="AU214" i="46"/>
  <c r="AV214" i="46" s="1"/>
  <c r="AR214" i="46"/>
  <c r="AS214" i="46" s="1"/>
  <c r="BD214" i="46"/>
  <c r="BE214" i="46" s="1"/>
  <c r="CH263" i="46"/>
  <c r="CI263" i="46" s="1"/>
  <c r="CB263" i="46"/>
  <c r="CC263" i="46" s="1"/>
  <c r="BY263" i="46"/>
  <c r="BZ263" i="46" s="1"/>
  <c r="BV263" i="46"/>
  <c r="BW263" i="46" s="1"/>
  <c r="BS263" i="46"/>
  <c r="BT263" i="46" s="1"/>
  <c r="BP263" i="46"/>
  <c r="BQ263" i="46" s="1"/>
  <c r="CE263" i="46"/>
  <c r="CF263" i="46" s="1"/>
  <c r="BJ263" i="46"/>
  <c r="BK263" i="46" s="1"/>
  <c r="BA263" i="46"/>
  <c r="BB263" i="46" s="1"/>
  <c r="BG263" i="46"/>
  <c r="AX263" i="46"/>
  <c r="AY263" i="46" s="1"/>
  <c r="BD263" i="46"/>
  <c r="BE263" i="46" s="1"/>
  <c r="N263" i="46"/>
  <c r="O263" i="46" s="1"/>
  <c r="AC263" i="46"/>
  <c r="AD263" i="46" s="1"/>
  <c r="Z263" i="46"/>
  <c r="AA263" i="46" s="1"/>
  <c r="AI263" i="46"/>
  <c r="AJ263" i="46" s="1"/>
  <c r="AF263" i="46"/>
  <c r="AG263" i="46" s="1"/>
  <c r="T263" i="46"/>
  <c r="U263" i="46" s="1"/>
  <c r="AR263" i="46"/>
  <c r="AS263" i="46" s="1"/>
  <c r="AL263" i="46"/>
  <c r="AM263" i="46" s="1"/>
  <c r="AU263" i="46"/>
  <c r="AV263" i="46" s="1"/>
  <c r="Q263" i="46"/>
  <c r="CH356" i="46"/>
  <c r="CI356" i="46" s="1"/>
  <c r="CE356" i="46"/>
  <c r="CF356" i="46" s="1"/>
  <c r="CB356" i="46"/>
  <c r="CC356" i="46" s="1"/>
  <c r="CB236" i="46"/>
  <c r="CC236" i="46" s="1"/>
  <c r="CE236" i="46"/>
  <c r="CF236" i="46" s="1"/>
  <c r="CH236" i="46"/>
  <c r="CI236" i="46" s="1"/>
  <c r="CH206" i="46"/>
  <c r="CI206" i="46" s="1"/>
  <c r="BP206" i="46"/>
  <c r="BQ206" i="46" s="1"/>
  <c r="BY206" i="46"/>
  <c r="BZ206" i="46" s="1"/>
  <c r="BJ206" i="46"/>
  <c r="BK206" i="46" s="1"/>
  <c r="BV206" i="46"/>
  <c r="BW206" i="46" s="1"/>
  <c r="BS206" i="46"/>
  <c r="BT206" i="46" s="1"/>
  <c r="CE206" i="46"/>
  <c r="CF206" i="46" s="1"/>
  <c r="CB206" i="46"/>
  <c r="CC206" i="46" s="1"/>
  <c r="BG206" i="46"/>
  <c r="AU206" i="46"/>
  <c r="AV206" i="46" s="1"/>
  <c r="AR206" i="46"/>
  <c r="AS206" i="46" s="1"/>
  <c r="AC206" i="46"/>
  <c r="AD206" i="46" s="1"/>
  <c r="AF206" i="46"/>
  <c r="AG206" i="46" s="1"/>
  <c r="BD206" i="46"/>
  <c r="BE206" i="46" s="1"/>
  <c r="Z206" i="46"/>
  <c r="AA206" i="46" s="1"/>
  <c r="BA206" i="46"/>
  <c r="BB206" i="46" s="1"/>
  <c r="T206" i="46"/>
  <c r="U206" i="46" s="1"/>
  <c r="AI206" i="46"/>
  <c r="AJ206" i="46" s="1"/>
  <c r="AX206" i="46"/>
  <c r="AY206" i="46" s="1"/>
  <c r="Q206" i="46"/>
  <c r="AL206" i="46"/>
  <c r="AM206" i="46" s="1"/>
  <c r="N206" i="46"/>
  <c r="O206" i="46" s="1"/>
  <c r="CH269" i="46"/>
  <c r="CI269" i="46" s="1"/>
  <c r="CB269" i="46"/>
  <c r="CC269" i="46" s="1"/>
  <c r="CE269" i="46"/>
  <c r="CF269" i="46" s="1"/>
  <c r="BP269" i="46"/>
  <c r="BQ269" i="46" s="1"/>
  <c r="AU269" i="46"/>
  <c r="AV269" i="46" s="1"/>
  <c r="BD269" i="46"/>
  <c r="BE269" i="46" s="1"/>
  <c r="BV269" i="46"/>
  <c r="BW269" i="46" s="1"/>
  <c r="BJ269" i="46"/>
  <c r="BK269" i="46" s="1"/>
  <c r="BS269" i="46"/>
  <c r="BT269" i="46" s="1"/>
  <c r="AR269" i="46"/>
  <c r="AS269" i="46" s="1"/>
  <c r="AI269" i="46"/>
  <c r="AJ269" i="46" s="1"/>
  <c r="N269" i="46"/>
  <c r="O269" i="46" s="1"/>
  <c r="BA269" i="46"/>
  <c r="BB269" i="46" s="1"/>
  <c r="AF269" i="46"/>
  <c r="AG269" i="46" s="1"/>
  <c r="AX269" i="46"/>
  <c r="AY269" i="46" s="1"/>
  <c r="BG269" i="46"/>
  <c r="AC269" i="46"/>
  <c r="AD269" i="46" s="1"/>
  <c r="BY269" i="46"/>
  <c r="BZ269" i="46" s="1"/>
  <c r="Z269" i="46"/>
  <c r="AA269" i="46" s="1"/>
  <c r="T269" i="46"/>
  <c r="U269" i="46" s="1"/>
  <c r="AL269" i="46"/>
  <c r="AM269" i="46" s="1"/>
  <c r="Q269" i="46"/>
  <c r="CH123" i="46"/>
  <c r="CI123" i="46" s="1"/>
  <c r="CB123" i="46"/>
  <c r="CC123" i="46" s="1"/>
  <c r="CE123" i="46"/>
  <c r="CF123" i="46" s="1"/>
  <c r="CH357" i="46"/>
  <c r="CI357" i="46" s="1"/>
  <c r="CE357" i="46"/>
  <c r="CF357" i="46" s="1"/>
  <c r="CB357" i="46"/>
  <c r="CC357" i="46" s="1"/>
  <c r="CH148" i="46"/>
  <c r="CI148" i="46" s="1"/>
  <c r="CE148" i="46"/>
  <c r="CF148" i="46" s="1"/>
  <c r="CB148" i="46"/>
  <c r="CC148" i="46" s="1"/>
  <c r="CH144" i="46"/>
  <c r="CI144" i="46" s="1"/>
  <c r="BV144" i="46"/>
  <c r="BW144" i="46" s="1"/>
  <c r="CE144" i="46"/>
  <c r="CF144" i="46" s="1"/>
  <c r="BS144" i="46"/>
  <c r="BT144" i="46" s="1"/>
  <c r="CB144" i="46"/>
  <c r="CC144" i="46" s="1"/>
  <c r="BY144" i="46"/>
  <c r="BZ144" i="46" s="1"/>
  <c r="BP144" i="46"/>
  <c r="BQ144" i="46" s="1"/>
  <c r="BG144" i="46"/>
  <c r="AF144" i="46"/>
  <c r="AG144" i="46" s="1"/>
  <c r="BD144" i="46"/>
  <c r="BE144" i="46" s="1"/>
  <c r="AX144" i="46"/>
  <c r="AY144" i="46" s="1"/>
  <c r="BJ144" i="46"/>
  <c r="BK144" i="46" s="1"/>
  <c r="AU144" i="46"/>
  <c r="AV144" i="46" s="1"/>
  <c r="AR144" i="46"/>
  <c r="AS144" i="46" s="1"/>
  <c r="AL144" i="46"/>
  <c r="AM144" i="46" s="1"/>
  <c r="AI144" i="46"/>
  <c r="AJ144" i="46" s="1"/>
  <c r="Z144" i="46"/>
  <c r="AA144" i="46" s="1"/>
  <c r="AC144" i="46"/>
  <c r="AD144" i="46" s="1"/>
  <c r="N144" i="46"/>
  <c r="O144" i="46" s="1"/>
  <c r="BA144" i="46"/>
  <c r="BB144" i="46" s="1"/>
  <c r="Q144" i="46"/>
  <c r="T144" i="46"/>
  <c r="U144" i="46" s="1"/>
  <c r="P59" i="7"/>
  <c r="O47" i="7"/>
  <c r="P46" i="7"/>
  <c r="O46" i="7"/>
  <c r="N87" i="46"/>
  <c r="Q87" i="46"/>
  <c r="O56" i="7"/>
  <c r="P47" i="7"/>
  <c r="P63" i="7"/>
  <c r="O64" i="7"/>
  <c r="O63" i="7"/>
  <c r="R23" i="46"/>
  <c r="E27" i="53"/>
  <c r="Z500" i="46"/>
  <c r="Q17" i="7" s="1"/>
  <c r="AF500" i="46"/>
  <c r="AR500" i="46"/>
  <c r="Q33" i="7" s="1"/>
  <c r="AC500" i="46"/>
  <c r="AU500" i="46"/>
  <c r="BH263" i="46" l="1"/>
  <c r="BH269" i="46"/>
  <c r="BH206" i="46"/>
  <c r="BH144" i="46"/>
  <c r="R263" i="46"/>
  <c r="R206" i="46"/>
  <c r="R144" i="46"/>
  <c r="R269" i="46"/>
  <c r="E33" i="53" s="1"/>
  <c r="CI98" i="46"/>
  <c r="Q18" i="7"/>
  <c r="Q34" i="7"/>
  <c r="O87" i="46"/>
  <c r="R87" i="46"/>
  <c r="Q20" i="7"/>
  <c r="E17" i="53"/>
  <c r="E19" i="53"/>
  <c r="E18" i="53"/>
  <c r="AI500" i="46"/>
  <c r="CW5" i="46"/>
  <c r="CW258" i="46" s="1"/>
  <c r="CX258" i="46" s="1"/>
  <c r="CT5" i="46"/>
  <c r="CT258" i="46" s="1"/>
  <c r="CU258" i="46" s="1"/>
  <c r="CQ5" i="46"/>
  <c r="CQ258" i="46" s="1"/>
  <c r="CR258" i="46" s="1"/>
  <c r="CN5" i="46"/>
  <c r="CN258" i="46" s="1"/>
  <c r="CO258" i="46" s="1"/>
  <c r="CW170" i="46" l="1"/>
  <c r="CX170" i="46" s="1"/>
  <c r="CW257" i="46"/>
  <c r="CX257" i="46" s="1"/>
  <c r="CN170" i="46"/>
  <c r="CO170" i="46" s="1"/>
  <c r="CN257" i="46"/>
  <c r="CO257" i="46" s="1"/>
  <c r="CQ170" i="46"/>
  <c r="CR170" i="46" s="1"/>
  <c r="CQ257" i="46"/>
  <c r="CR257" i="46" s="1"/>
  <c r="CT170" i="46"/>
  <c r="CU170" i="46" s="1"/>
  <c r="CT257" i="46"/>
  <c r="CU257" i="46" s="1"/>
  <c r="CN152" i="46"/>
  <c r="CO152" i="46" s="1"/>
  <c r="CN151" i="46"/>
  <c r="CO151" i="46" s="1"/>
  <c r="CQ152" i="46"/>
  <c r="CR152" i="46" s="1"/>
  <c r="CQ151" i="46"/>
  <c r="CR151" i="46" s="1"/>
  <c r="CW152" i="46"/>
  <c r="CX152" i="46" s="1"/>
  <c r="CW151" i="46"/>
  <c r="CX151" i="46" s="1"/>
  <c r="CT152" i="46"/>
  <c r="CU152" i="46" s="1"/>
  <c r="CT151" i="46"/>
  <c r="CU151" i="46" s="1"/>
  <c r="CQ280" i="46"/>
  <c r="CR280" i="46" s="1"/>
  <c r="CT280" i="46"/>
  <c r="CU280" i="46" s="1"/>
  <c r="CN280" i="46"/>
  <c r="CO280" i="46" s="1"/>
  <c r="CW280" i="46"/>
  <c r="CX280" i="46" s="1"/>
  <c r="CN247" i="46"/>
  <c r="CO247" i="46" s="1"/>
  <c r="CN271" i="46"/>
  <c r="CO271" i="46" s="1"/>
  <c r="CQ247" i="46"/>
  <c r="CR247" i="46" s="1"/>
  <c r="CQ271" i="46"/>
  <c r="CR271" i="46" s="1"/>
  <c r="CT247" i="46"/>
  <c r="CU247" i="46" s="1"/>
  <c r="CT271" i="46"/>
  <c r="CU271" i="46" s="1"/>
  <c r="CW247" i="46"/>
  <c r="CX247" i="46" s="1"/>
  <c r="CW271" i="46"/>
  <c r="CX271" i="46" s="1"/>
  <c r="CN739" i="46"/>
  <c r="CO739" i="46" s="1"/>
  <c r="CN880" i="46"/>
  <c r="CO880" i="46" s="1"/>
  <c r="CN875" i="46"/>
  <c r="CO875" i="46" s="1"/>
  <c r="CN869" i="46"/>
  <c r="CO869" i="46" s="1"/>
  <c r="CN874" i="46"/>
  <c r="CO874" i="46" s="1"/>
  <c r="CN870" i="46"/>
  <c r="CO870" i="46" s="1"/>
  <c r="CN879" i="46"/>
  <c r="CO879" i="46" s="1"/>
  <c r="CT739" i="46"/>
  <c r="CU739" i="46" s="1"/>
  <c r="CT874" i="46"/>
  <c r="CU874" i="46" s="1"/>
  <c r="CT879" i="46"/>
  <c r="CU879" i="46" s="1"/>
  <c r="CT875" i="46"/>
  <c r="CU875" i="46" s="1"/>
  <c r="CT870" i="46"/>
  <c r="CU870" i="46" s="1"/>
  <c r="CT880" i="46"/>
  <c r="CU880" i="46" s="1"/>
  <c r="CT869" i="46"/>
  <c r="CU869" i="46" s="1"/>
  <c r="CW739" i="46"/>
  <c r="CX739" i="46" s="1"/>
  <c r="CW875" i="46"/>
  <c r="CX875" i="46" s="1"/>
  <c r="CW870" i="46"/>
  <c r="CX870" i="46" s="1"/>
  <c r="CW874" i="46"/>
  <c r="CX874" i="46" s="1"/>
  <c r="CW879" i="46"/>
  <c r="CX879" i="46" s="1"/>
  <c r="CW880" i="46"/>
  <c r="CX880" i="46" s="1"/>
  <c r="CW869" i="46"/>
  <c r="CX869" i="46" s="1"/>
  <c r="CQ739" i="46"/>
  <c r="CR739" i="46" s="1"/>
  <c r="CQ870" i="46"/>
  <c r="CR870" i="46" s="1"/>
  <c r="CQ880" i="46"/>
  <c r="CR880" i="46" s="1"/>
  <c r="CQ869" i="46"/>
  <c r="CR869" i="46" s="1"/>
  <c r="CQ879" i="46"/>
  <c r="CR879" i="46" s="1"/>
  <c r="CQ875" i="46"/>
  <c r="CR875" i="46" s="1"/>
  <c r="CQ874" i="46"/>
  <c r="CR874" i="46" s="1"/>
  <c r="CT592" i="46"/>
  <c r="CU592" i="46" s="1"/>
  <c r="CT600" i="46"/>
  <c r="CU600" i="46" s="1"/>
  <c r="CT601" i="46"/>
  <c r="CU601" i="46" s="1"/>
  <c r="CW592" i="46"/>
  <c r="CX592" i="46" s="1"/>
  <c r="CW600" i="46"/>
  <c r="CX600" i="46" s="1"/>
  <c r="CW601" i="46"/>
  <c r="CX601" i="46" s="1"/>
  <c r="CN592" i="46"/>
  <c r="CO592" i="46" s="1"/>
  <c r="CN600" i="46"/>
  <c r="CO600" i="46" s="1"/>
  <c r="CN601" i="46"/>
  <c r="CO601" i="46" s="1"/>
  <c r="CQ592" i="46"/>
  <c r="CR592" i="46" s="1"/>
  <c r="CQ600" i="46"/>
  <c r="CR600" i="46" s="1"/>
  <c r="CQ601" i="46"/>
  <c r="CR601" i="46" s="1"/>
  <c r="CQ726" i="46"/>
  <c r="CR726" i="46" s="1"/>
  <c r="CQ729" i="46"/>
  <c r="CR729" i="46" s="1"/>
  <c r="CW726" i="46"/>
  <c r="CX726" i="46" s="1"/>
  <c r="CW729" i="46"/>
  <c r="CX729" i="46" s="1"/>
  <c r="CN726" i="46"/>
  <c r="CO726" i="46" s="1"/>
  <c r="CN729" i="46"/>
  <c r="CO729" i="46" s="1"/>
  <c r="CT726" i="46"/>
  <c r="CU726" i="46" s="1"/>
  <c r="CT729" i="46"/>
  <c r="CU729" i="46" s="1"/>
  <c r="CN184" i="46"/>
  <c r="CO184" i="46" s="1"/>
  <c r="CN182" i="46"/>
  <c r="CO182" i="46" s="1"/>
  <c r="CN183" i="46"/>
  <c r="CO183" i="46" s="1"/>
  <c r="CQ183" i="46"/>
  <c r="CR183" i="46" s="1"/>
  <c r="CQ184" i="46"/>
  <c r="CR184" i="46" s="1"/>
  <c r="CQ182" i="46"/>
  <c r="CR182" i="46" s="1"/>
  <c r="CT182" i="46"/>
  <c r="CU182" i="46" s="1"/>
  <c r="CT183" i="46"/>
  <c r="CU183" i="46" s="1"/>
  <c r="CT184" i="46"/>
  <c r="CU184" i="46" s="1"/>
  <c r="CW183" i="46"/>
  <c r="CX183" i="46" s="1"/>
  <c r="CW184" i="46"/>
  <c r="CX184" i="46" s="1"/>
  <c r="CW182" i="46"/>
  <c r="CX182" i="46" s="1"/>
  <c r="CN172" i="46"/>
  <c r="CO172" i="46" s="1"/>
  <c r="CQ172" i="46"/>
  <c r="CR172" i="46" s="1"/>
  <c r="CT172" i="46"/>
  <c r="CU172" i="46" s="1"/>
  <c r="CW172" i="46"/>
  <c r="CX172" i="46" s="1"/>
  <c r="CQ725" i="46"/>
  <c r="CR725" i="46" s="1"/>
  <c r="CQ724" i="46"/>
  <c r="CR724" i="46" s="1"/>
  <c r="CT725" i="46"/>
  <c r="CU725" i="46" s="1"/>
  <c r="CT724" i="46"/>
  <c r="CU724" i="46" s="1"/>
  <c r="CW724" i="46"/>
  <c r="CX724" i="46" s="1"/>
  <c r="CW725" i="46"/>
  <c r="CX725" i="46" s="1"/>
  <c r="CN724" i="46"/>
  <c r="CO724" i="46" s="1"/>
  <c r="CN725" i="46"/>
  <c r="CO725" i="46" s="1"/>
  <c r="CT714" i="46"/>
  <c r="CU714" i="46" s="1"/>
  <c r="CN714" i="46"/>
  <c r="CO714" i="46" s="1"/>
  <c r="CQ714" i="46"/>
  <c r="CR714" i="46" s="1"/>
  <c r="CW714" i="46"/>
  <c r="CX714" i="46" s="1"/>
  <c r="CN728" i="46"/>
  <c r="CO728" i="46" s="1"/>
  <c r="CN711" i="46"/>
  <c r="CO711" i="46" s="1"/>
  <c r="CQ728" i="46"/>
  <c r="CR728" i="46" s="1"/>
  <c r="CQ711" i="46"/>
  <c r="CR711" i="46" s="1"/>
  <c r="CT728" i="46"/>
  <c r="CU728" i="46" s="1"/>
  <c r="CT711" i="46"/>
  <c r="CU711" i="46" s="1"/>
  <c r="CW728" i="46"/>
  <c r="CX728" i="46" s="1"/>
  <c r="CW711" i="46"/>
  <c r="CX711" i="46" s="1"/>
  <c r="CQ651" i="46"/>
  <c r="CR651" i="46" s="1"/>
  <c r="CQ652" i="46"/>
  <c r="CR652" i="46" s="1"/>
  <c r="CQ834" i="46"/>
  <c r="CR834" i="46" s="1"/>
  <c r="CT652" i="46"/>
  <c r="CU652" i="46" s="1"/>
  <c r="CT651" i="46"/>
  <c r="CU651" i="46" s="1"/>
  <c r="CT834" i="46"/>
  <c r="CU834" i="46" s="1"/>
  <c r="CN651" i="46"/>
  <c r="CO651" i="46" s="1"/>
  <c r="CN652" i="46"/>
  <c r="CO652" i="46" s="1"/>
  <c r="CN834" i="46"/>
  <c r="CO834" i="46" s="1"/>
  <c r="CW651" i="46"/>
  <c r="CX651" i="46" s="1"/>
  <c r="CW652" i="46"/>
  <c r="CX652" i="46" s="1"/>
  <c r="CW834" i="46"/>
  <c r="CX834" i="46" s="1"/>
  <c r="CQ657" i="46"/>
  <c r="CR657" i="46" s="1"/>
  <c r="CQ656" i="46"/>
  <c r="CR656" i="46" s="1"/>
  <c r="CT657" i="46"/>
  <c r="CU657" i="46" s="1"/>
  <c r="CT656" i="46"/>
  <c r="CU656" i="46" s="1"/>
  <c r="CW656" i="46"/>
  <c r="CX656" i="46" s="1"/>
  <c r="CW657" i="46"/>
  <c r="CX657" i="46" s="1"/>
  <c r="CN657" i="46"/>
  <c r="CO657" i="46" s="1"/>
  <c r="CN656" i="46"/>
  <c r="CO656" i="46" s="1"/>
  <c r="CT659" i="46"/>
  <c r="CU659" i="46" s="1"/>
  <c r="CW659" i="46"/>
  <c r="CX659" i="46" s="1"/>
  <c r="CN659" i="46"/>
  <c r="CO659" i="46" s="1"/>
  <c r="CQ659" i="46"/>
  <c r="CR659" i="46" s="1"/>
  <c r="CN675" i="46"/>
  <c r="CO675" i="46" s="1"/>
  <c r="CN664" i="46"/>
  <c r="CO664" i="46" s="1"/>
  <c r="CQ675" i="46"/>
  <c r="CR675" i="46" s="1"/>
  <c r="CQ664" i="46"/>
  <c r="CR664" i="46" s="1"/>
  <c r="CT675" i="46"/>
  <c r="CU675" i="46" s="1"/>
  <c r="CT664" i="46"/>
  <c r="CU664" i="46" s="1"/>
  <c r="CW675" i="46"/>
  <c r="CX675" i="46" s="1"/>
  <c r="CW664" i="46"/>
  <c r="CX664" i="46" s="1"/>
  <c r="CN634" i="46"/>
  <c r="CO634" i="46" s="1"/>
  <c r="CQ634" i="46"/>
  <c r="CR634" i="46" s="1"/>
  <c r="CT634" i="46"/>
  <c r="CU634" i="46" s="1"/>
  <c r="CW634" i="46"/>
  <c r="CX634" i="46" s="1"/>
  <c r="CN633" i="46"/>
  <c r="CO633" i="46" s="1"/>
  <c r="CN632" i="46"/>
  <c r="CO632" i="46" s="1"/>
  <c r="CQ633" i="46"/>
  <c r="CR633" i="46" s="1"/>
  <c r="CQ632" i="46"/>
  <c r="CR632" i="46" s="1"/>
  <c r="CT633" i="46"/>
  <c r="CU633" i="46" s="1"/>
  <c r="CT632" i="46"/>
  <c r="CU632" i="46" s="1"/>
  <c r="CW633" i="46"/>
  <c r="CX633" i="46" s="1"/>
  <c r="CW632" i="46"/>
  <c r="CX632" i="46" s="1"/>
  <c r="CN835" i="46"/>
  <c r="CO835" i="46" s="1"/>
  <c r="CT835" i="46"/>
  <c r="CU835" i="46" s="1"/>
  <c r="CW835" i="46"/>
  <c r="CX835" i="46" s="1"/>
  <c r="CQ835" i="46"/>
  <c r="CR835" i="46" s="1"/>
  <c r="CN828" i="46"/>
  <c r="CO828" i="46" s="1"/>
  <c r="CN830" i="46"/>
  <c r="CO830" i="46" s="1"/>
  <c r="CN832" i="46"/>
  <c r="CO832" i="46" s="1"/>
  <c r="CQ828" i="46"/>
  <c r="CR828" i="46" s="1"/>
  <c r="CQ830" i="46"/>
  <c r="CR830" i="46" s="1"/>
  <c r="CQ832" i="46"/>
  <c r="CR832" i="46" s="1"/>
  <c r="CW830" i="46"/>
  <c r="CX830" i="46" s="1"/>
  <c r="CW828" i="46"/>
  <c r="CX828" i="46" s="1"/>
  <c r="CW832" i="46"/>
  <c r="CX832" i="46" s="1"/>
  <c r="CT828" i="46"/>
  <c r="CU828" i="46" s="1"/>
  <c r="CT830" i="46"/>
  <c r="CU830" i="46" s="1"/>
  <c r="CT832" i="46"/>
  <c r="CU832" i="46" s="1"/>
  <c r="CW840" i="46"/>
  <c r="CX840" i="46" s="1"/>
  <c r="CW839" i="46"/>
  <c r="CX839" i="46" s="1"/>
  <c r="CW841" i="46"/>
  <c r="CX841" i="46" s="1"/>
  <c r="CN839" i="46"/>
  <c r="CO839" i="46" s="1"/>
  <c r="CN840" i="46"/>
  <c r="CO840" i="46" s="1"/>
  <c r="CN841" i="46"/>
  <c r="CO841" i="46" s="1"/>
  <c r="CT840" i="46"/>
  <c r="CU840" i="46" s="1"/>
  <c r="CT839" i="46"/>
  <c r="CU839" i="46" s="1"/>
  <c r="CT841" i="46"/>
  <c r="CU841" i="46" s="1"/>
  <c r="CQ839" i="46"/>
  <c r="CR839" i="46" s="1"/>
  <c r="CQ840" i="46"/>
  <c r="CR840" i="46" s="1"/>
  <c r="CQ841" i="46"/>
  <c r="CR841" i="46" s="1"/>
  <c r="CN679" i="46"/>
  <c r="CO679" i="46" s="1"/>
  <c r="CN683" i="46"/>
  <c r="CO683" i="46" s="1"/>
  <c r="CN682" i="46"/>
  <c r="CO682" i="46" s="1"/>
  <c r="CQ679" i="46"/>
  <c r="CR679" i="46" s="1"/>
  <c r="CQ682" i="46"/>
  <c r="CR682" i="46" s="1"/>
  <c r="CQ683" i="46"/>
  <c r="CR683" i="46" s="1"/>
  <c r="CT679" i="46"/>
  <c r="CU679" i="46" s="1"/>
  <c r="CT682" i="46"/>
  <c r="CU682" i="46" s="1"/>
  <c r="CT683" i="46"/>
  <c r="CU683" i="46" s="1"/>
  <c r="CW679" i="46"/>
  <c r="CX679" i="46" s="1"/>
  <c r="CW682" i="46"/>
  <c r="CX682" i="46" s="1"/>
  <c r="CW683" i="46"/>
  <c r="CX683" i="46" s="1"/>
  <c r="CN822" i="46"/>
  <c r="CO822" i="46" s="1"/>
  <c r="CN824" i="46"/>
  <c r="CO824" i="46" s="1"/>
  <c r="CN823" i="46"/>
  <c r="CO823" i="46" s="1"/>
  <c r="CW823" i="46"/>
  <c r="CX823" i="46" s="1"/>
  <c r="CW822" i="46"/>
  <c r="CX822" i="46" s="1"/>
  <c r="CW824" i="46"/>
  <c r="CX824" i="46" s="1"/>
  <c r="CQ822" i="46"/>
  <c r="CR822" i="46" s="1"/>
  <c r="CQ823" i="46"/>
  <c r="CR823" i="46" s="1"/>
  <c r="CQ824" i="46"/>
  <c r="CR824" i="46" s="1"/>
  <c r="CT822" i="46"/>
  <c r="CU822" i="46" s="1"/>
  <c r="CT823" i="46"/>
  <c r="CU823" i="46" s="1"/>
  <c r="CT824" i="46"/>
  <c r="CU824" i="46" s="1"/>
  <c r="CQ686" i="46"/>
  <c r="CR686" i="46" s="1"/>
  <c r="CQ687" i="46"/>
  <c r="CR687" i="46" s="1"/>
  <c r="CW686" i="46"/>
  <c r="CX686" i="46" s="1"/>
  <c r="CW687" i="46"/>
  <c r="CX687" i="46" s="1"/>
  <c r="CN686" i="46"/>
  <c r="CO686" i="46" s="1"/>
  <c r="CN687" i="46"/>
  <c r="CO687" i="46" s="1"/>
  <c r="CT686" i="46"/>
  <c r="CU686" i="46" s="1"/>
  <c r="CT687" i="46"/>
  <c r="CU687" i="46" s="1"/>
  <c r="CT690" i="46"/>
  <c r="CU690" i="46" s="1"/>
  <c r="CT691" i="46"/>
  <c r="CU691" i="46" s="1"/>
  <c r="CW690" i="46"/>
  <c r="CX690" i="46" s="1"/>
  <c r="CW691" i="46"/>
  <c r="CX691" i="46" s="1"/>
  <c r="CN690" i="46"/>
  <c r="CO690" i="46" s="1"/>
  <c r="CN691" i="46"/>
  <c r="CO691" i="46" s="1"/>
  <c r="CQ690" i="46"/>
  <c r="CR690" i="46" s="1"/>
  <c r="CQ691" i="46"/>
  <c r="CR691" i="46" s="1"/>
  <c r="CN818" i="46"/>
  <c r="CO818" i="46" s="1"/>
  <c r="CN819" i="46"/>
  <c r="CO819" i="46" s="1"/>
  <c r="CQ819" i="46"/>
  <c r="CR819" i="46" s="1"/>
  <c r="CQ818" i="46"/>
  <c r="CR818" i="46" s="1"/>
  <c r="CT819" i="46"/>
  <c r="CU819" i="46" s="1"/>
  <c r="CT818" i="46"/>
  <c r="CU818" i="46" s="1"/>
  <c r="CW818" i="46"/>
  <c r="CX818" i="46" s="1"/>
  <c r="CW819" i="46"/>
  <c r="CX819" i="46" s="1"/>
  <c r="CQ815" i="46"/>
  <c r="CR815" i="46" s="1"/>
  <c r="CQ814" i="46"/>
  <c r="CR814" i="46" s="1"/>
  <c r="CT814" i="46"/>
  <c r="CU814" i="46" s="1"/>
  <c r="CT815" i="46"/>
  <c r="CU815" i="46" s="1"/>
  <c r="CN814" i="46"/>
  <c r="CO814" i="46" s="1"/>
  <c r="CN815" i="46"/>
  <c r="CO815" i="46" s="1"/>
  <c r="CW814" i="46"/>
  <c r="CX814" i="46" s="1"/>
  <c r="CW815" i="46"/>
  <c r="CX815" i="46" s="1"/>
  <c r="CQ810" i="46"/>
  <c r="CR810" i="46" s="1"/>
  <c r="CQ811" i="46"/>
  <c r="CR811" i="46" s="1"/>
  <c r="CT810" i="46"/>
  <c r="CU810" i="46" s="1"/>
  <c r="CT811" i="46"/>
  <c r="CU811" i="46" s="1"/>
  <c r="CW810" i="46"/>
  <c r="CX810" i="46" s="1"/>
  <c r="CW811" i="46"/>
  <c r="CX811" i="46" s="1"/>
  <c r="CN810" i="46"/>
  <c r="CO810" i="46" s="1"/>
  <c r="CN811" i="46"/>
  <c r="CO811" i="46" s="1"/>
  <c r="CW665" i="46"/>
  <c r="CX665" i="46" s="1"/>
  <c r="CT665" i="46"/>
  <c r="CU665" i="46" s="1"/>
  <c r="CQ665" i="46"/>
  <c r="CR665" i="46" s="1"/>
  <c r="CN665" i="46"/>
  <c r="CO665" i="46" s="1"/>
  <c r="CW695" i="46"/>
  <c r="CX695" i="46" s="1"/>
  <c r="CW638" i="46"/>
  <c r="CX638" i="46" s="1"/>
  <c r="CN695" i="46"/>
  <c r="CO695" i="46" s="1"/>
  <c r="CN638" i="46"/>
  <c r="CO638" i="46" s="1"/>
  <c r="CQ695" i="46"/>
  <c r="CR695" i="46" s="1"/>
  <c r="CQ638" i="46"/>
  <c r="CR638" i="46" s="1"/>
  <c r="CT695" i="46"/>
  <c r="CU695" i="46" s="1"/>
  <c r="CT638" i="46"/>
  <c r="CU638" i="46" s="1"/>
  <c r="CN625" i="46"/>
  <c r="CO625" i="46" s="1"/>
  <c r="CN626" i="46"/>
  <c r="CO626" i="46" s="1"/>
  <c r="CQ626" i="46"/>
  <c r="CR626" i="46" s="1"/>
  <c r="CQ625" i="46"/>
  <c r="CR625" i="46" s="1"/>
  <c r="CW625" i="46"/>
  <c r="CX625" i="46" s="1"/>
  <c r="CW626" i="46"/>
  <c r="CX626" i="46" s="1"/>
  <c r="CT625" i="46"/>
  <c r="CU625" i="46" s="1"/>
  <c r="CT626" i="46"/>
  <c r="CU626" i="46" s="1"/>
  <c r="CQ621" i="46"/>
  <c r="CR621" i="46" s="1"/>
  <c r="CQ622" i="46"/>
  <c r="CR622" i="46" s="1"/>
  <c r="CN621" i="46"/>
  <c r="CO621" i="46" s="1"/>
  <c r="CN622" i="46"/>
  <c r="CO622" i="46" s="1"/>
  <c r="CT621" i="46"/>
  <c r="CU621" i="46" s="1"/>
  <c r="CT622" i="46"/>
  <c r="CU622" i="46" s="1"/>
  <c r="CW621" i="46"/>
  <c r="CX621" i="46" s="1"/>
  <c r="CW622" i="46"/>
  <c r="CX622" i="46" s="1"/>
  <c r="CN618" i="46"/>
  <c r="CO618" i="46" s="1"/>
  <c r="CN617" i="46"/>
  <c r="CO617" i="46" s="1"/>
  <c r="CT617" i="46"/>
  <c r="CU617" i="46" s="1"/>
  <c r="CT618" i="46"/>
  <c r="CU618" i="46" s="1"/>
  <c r="CW617" i="46"/>
  <c r="CX617" i="46" s="1"/>
  <c r="CW618" i="46"/>
  <c r="CX618" i="46" s="1"/>
  <c r="CQ618" i="46"/>
  <c r="CR618" i="46" s="1"/>
  <c r="CQ617" i="46"/>
  <c r="CR617" i="46" s="1"/>
  <c r="CN779" i="46"/>
  <c r="CO779" i="46" s="1"/>
  <c r="CN780" i="46"/>
  <c r="CO780" i="46" s="1"/>
  <c r="CQ779" i="46"/>
  <c r="CR779" i="46" s="1"/>
  <c r="CQ780" i="46"/>
  <c r="CR780" i="46" s="1"/>
  <c r="CT779" i="46"/>
  <c r="CU779" i="46" s="1"/>
  <c r="CT780" i="46"/>
  <c r="CU780" i="46" s="1"/>
  <c r="CW780" i="46"/>
  <c r="CX780" i="46" s="1"/>
  <c r="CW779" i="46"/>
  <c r="CX779" i="46" s="1"/>
  <c r="CQ772" i="46"/>
  <c r="CR772" i="46" s="1"/>
  <c r="CQ771" i="46"/>
  <c r="CR771" i="46" s="1"/>
  <c r="CQ775" i="46"/>
  <c r="CR775" i="46" s="1"/>
  <c r="CQ776" i="46"/>
  <c r="CR776" i="46" s="1"/>
  <c r="CN776" i="46"/>
  <c r="CO776" i="46" s="1"/>
  <c r="CN775" i="46"/>
  <c r="CO775" i="46" s="1"/>
  <c r="CN772" i="46"/>
  <c r="CO772" i="46" s="1"/>
  <c r="CN771" i="46"/>
  <c r="CO771" i="46" s="1"/>
  <c r="CW772" i="46"/>
  <c r="CX772" i="46" s="1"/>
  <c r="CW775" i="46"/>
  <c r="CX775" i="46" s="1"/>
  <c r="CW776" i="46"/>
  <c r="CX776" i="46" s="1"/>
  <c r="CW771" i="46"/>
  <c r="CX771" i="46" s="1"/>
  <c r="CT772" i="46"/>
  <c r="CU772" i="46" s="1"/>
  <c r="CT775" i="46"/>
  <c r="CU775" i="46" s="1"/>
  <c r="CT771" i="46"/>
  <c r="CU771" i="46" s="1"/>
  <c r="CT776" i="46"/>
  <c r="CU776" i="46" s="1"/>
  <c r="CN764" i="46"/>
  <c r="CO764" i="46" s="1"/>
  <c r="CN767" i="46"/>
  <c r="CO767" i="46" s="1"/>
  <c r="CN763" i="46"/>
  <c r="CO763" i="46" s="1"/>
  <c r="CN768" i="46"/>
  <c r="CO768" i="46" s="1"/>
  <c r="CT764" i="46"/>
  <c r="CU764" i="46" s="1"/>
  <c r="CT767" i="46"/>
  <c r="CU767" i="46" s="1"/>
  <c r="CT768" i="46"/>
  <c r="CU768" i="46" s="1"/>
  <c r="CT763" i="46"/>
  <c r="CU763" i="46" s="1"/>
  <c r="CW764" i="46"/>
  <c r="CX764" i="46" s="1"/>
  <c r="CW767" i="46"/>
  <c r="CX767" i="46" s="1"/>
  <c r="CW768" i="46"/>
  <c r="CX768" i="46" s="1"/>
  <c r="CW763" i="46"/>
  <c r="CX763" i="46" s="1"/>
  <c r="CQ764" i="46"/>
  <c r="CR764" i="46" s="1"/>
  <c r="CQ768" i="46"/>
  <c r="CR768" i="46" s="1"/>
  <c r="CQ767" i="46"/>
  <c r="CR767" i="46" s="1"/>
  <c r="CQ763" i="46"/>
  <c r="CR763" i="46" s="1"/>
  <c r="CN759" i="46"/>
  <c r="CO759" i="46" s="1"/>
  <c r="CN760" i="46"/>
  <c r="CO760" i="46" s="1"/>
  <c r="CQ759" i="46"/>
  <c r="CR759" i="46" s="1"/>
  <c r="CQ760" i="46"/>
  <c r="CR760" i="46" s="1"/>
  <c r="CT759" i="46"/>
  <c r="CU759" i="46" s="1"/>
  <c r="CT760" i="46"/>
  <c r="CU760" i="46" s="1"/>
  <c r="CW759" i="46"/>
  <c r="CX759" i="46" s="1"/>
  <c r="CW760" i="46"/>
  <c r="CX760" i="46" s="1"/>
  <c r="CN755" i="46"/>
  <c r="CO755" i="46" s="1"/>
  <c r="CN756" i="46"/>
  <c r="CO756" i="46" s="1"/>
  <c r="CQ756" i="46"/>
  <c r="CR756" i="46" s="1"/>
  <c r="CQ755" i="46"/>
  <c r="CR755" i="46" s="1"/>
  <c r="CT755" i="46"/>
  <c r="CU755" i="46" s="1"/>
  <c r="CT756" i="46"/>
  <c r="CU756" i="46" s="1"/>
  <c r="CW755" i="46"/>
  <c r="CX755" i="46" s="1"/>
  <c r="CW756" i="46"/>
  <c r="CX756" i="46" s="1"/>
  <c r="CN751" i="46"/>
  <c r="CO751" i="46" s="1"/>
  <c r="CN752" i="46"/>
  <c r="CO752" i="46" s="1"/>
  <c r="CT751" i="46"/>
  <c r="CU751" i="46" s="1"/>
  <c r="CT752" i="46"/>
  <c r="CU752" i="46" s="1"/>
  <c r="CW751" i="46"/>
  <c r="CX751" i="46" s="1"/>
  <c r="CW752" i="46"/>
  <c r="CX752" i="46" s="1"/>
  <c r="CQ752" i="46"/>
  <c r="CR752" i="46" s="1"/>
  <c r="CQ751" i="46"/>
  <c r="CR751" i="46" s="1"/>
  <c r="CN743" i="46"/>
  <c r="CO743" i="46" s="1"/>
  <c r="CN747" i="46"/>
  <c r="CO747" i="46" s="1"/>
  <c r="CN748" i="46"/>
  <c r="CO748" i="46" s="1"/>
  <c r="CT743" i="46"/>
  <c r="CU743" i="46" s="1"/>
  <c r="CT747" i="46"/>
  <c r="CU747" i="46" s="1"/>
  <c r="CT748" i="46"/>
  <c r="CU748" i="46" s="1"/>
  <c r="CQ743" i="46"/>
  <c r="CR743" i="46" s="1"/>
  <c r="CQ747" i="46"/>
  <c r="CR747" i="46" s="1"/>
  <c r="CQ748" i="46"/>
  <c r="CR748" i="46" s="1"/>
  <c r="CW743" i="46"/>
  <c r="CX743" i="46" s="1"/>
  <c r="CW747" i="46"/>
  <c r="CX747" i="46" s="1"/>
  <c r="CW748" i="46"/>
  <c r="CX748" i="46" s="1"/>
  <c r="CN611" i="46"/>
  <c r="CO611" i="46" s="1"/>
  <c r="CN612" i="46"/>
  <c r="CO612" i="46" s="1"/>
  <c r="CN613" i="46"/>
  <c r="CO613" i="46" s="1"/>
  <c r="CQ613" i="46"/>
  <c r="CR613" i="46" s="1"/>
  <c r="CQ611" i="46"/>
  <c r="CR611" i="46" s="1"/>
  <c r="CQ612" i="46"/>
  <c r="CR612" i="46" s="1"/>
  <c r="CT611" i="46"/>
  <c r="CU611" i="46" s="1"/>
  <c r="CT612" i="46"/>
  <c r="CU612" i="46" s="1"/>
  <c r="CT613" i="46"/>
  <c r="CU613" i="46" s="1"/>
  <c r="CW612" i="46"/>
  <c r="CX612" i="46" s="1"/>
  <c r="CW611" i="46"/>
  <c r="CX611" i="46" s="1"/>
  <c r="CW613" i="46"/>
  <c r="CX613" i="46" s="1"/>
  <c r="CN740" i="46"/>
  <c r="CO740" i="46" s="1"/>
  <c r="CN744" i="46"/>
  <c r="CO744" i="46" s="1"/>
  <c r="CN738" i="46"/>
  <c r="CO738" i="46" s="1"/>
  <c r="CW740" i="46"/>
  <c r="CX740" i="46" s="1"/>
  <c r="CW744" i="46"/>
  <c r="CX744" i="46" s="1"/>
  <c r="CW738" i="46"/>
  <c r="CX738" i="46" s="1"/>
  <c r="CT738" i="46"/>
  <c r="CU738" i="46" s="1"/>
  <c r="CT740" i="46"/>
  <c r="CU740" i="46" s="1"/>
  <c r="CT744" i="46"/>
  <c r="CU744" i="46" s="1"/>
  <c r="CQ738" i="46"/>
  <c r="CR738" i="46" s="1"/>
  <c r="CQ744" i="46"/>
  <c r="CR744" i="46" s="1"/>
  <c r="CQ740" i="46"/>
  <c r="CR740" i="46" s="1"/>
  <c r="CN734" i="46"/>
  <c r="CO734" i="46" s="1"/>
  <c r="CN733" i="46"/>
  <c r="CO733" i="46" s="1"/>
  <c r="CN732" i="46"/>
  <c r="CO732" i="46" s="1"/>
  <c r="CT732" i="46"/>
  <c r="CU732" i="46" s="1"/>
  <c r="CT733" i="46"/>
  <c r="CU733" i="46" s="1"/>
  <c r="CT734" i="46"/>
  <c r="CU734" i="46" s="1"/>
  <c r="CQ732" i="46"/>
  <c r="CR732" i="46" s="1"/>
  <c r="CQ733" i="46"/>
  <c r="CR733" i="46" s="1"/>
  <c r="CQ734" i="46"/>
  <c r="CR734" i="46" s="1"/>
  <c r="CW732" i="46"/>
  <c r="CX732" i="46" s="1"/>
  <c r="CW733" i="46"/>
  <c r="CX733" i="46" s="1"/>
  <c r="CW734" i="46"/>
  <c r="CX734" i="46" s="1"/>
  <c r="CT710" i="46"/>
  <c r="CU710" i="46" s="1"/>
  <c r="CT713" i="46"/>
  <c r="CU713" i="46" s="1"/>
  <c r="CW713" i="46"/>
  <c r="CX713" i="46" s="1"/>
  <c r="CW710" i="46"/>
  <c r="CX710" i="46" s="1"/>
  <c r="CN710" i="46"/>
  <c r="CO710" i="46" s="1"/>
  <c r="CN713" i="46"/>
  <c r="CO713" i="46" s="1"/>
  <c r="CQ710" i="46"/>
  <c r="CR710" i="46" s="1"/>
  <c r="CQ713" i="46"/>
  <c r="CR713" i="46" s="1"/>
  <c r="CT705" i="46"/>
  <c r="CU705" i="46" s="1"/>
  <c r="CT707" i="46"/>
  <c r="CU707" i="46" s="1"/>
  <c r="CT706" i="46"/>
  <c r="CU706" i="46" s="1"/>
  <c r="CQ705" i="46"/>
  <c r="CR705" i="46" s="1"/>
  <c r="CQ707" i="46"/>
  <c r="CR707" i="46" s="1"/>
  <c r="CQ706" i="46"/>
  <c r="CR706" i="46" s="1"/>
  <c r="CW705" i="46"/>
  <c r="CX705" i="46" s="1"/>
  <c r="CW706" i="46"/>
  <c r="CX706" i="46" s="1"/>
  <c r="CW707" i="46"/>
  <c r="CX707" i="46" s="1"/>
  <c r="CN705" i="46"/>
  <c r="CO705" i="46" s="1"/>
  <c r="CN707" i="46"/>
  <c r="CO707" i="46" s="1"/>
  <c r="CN706" i="46"/>
  <c r="CO706" i="46" s="1"/>
  <c r="CT700" i="46"/>
  <c r="CU700" i="46" s="1"/>
  <c r="CT702" i="46"/>
  <c r="CU702" i="46" s="1"/>
  <c r="CT701" i="46"/>
  <c r="CU701" i="46" s="1"/>
  <c r="CN701" i="46"/>
  <c r="CO701" i="46" s="1"/>
  <c r="CN702" i="46"/>
  <c r="CO702" i="46" s="1"/>
  <c r="CN700" i="46"/>
  <c r="CO700" i="46" s="1"/>
  <c r="CW701" i="46"/>
  <c r="CX701" i="46" s="1"/>
  <c r="CW700" i="46"/>
  <c r="CX700" i="46" s="1"/>
  <c r="CW702" i="46"/>
  <c r="CX702" i="46" s="1"/>
  <c r="CQ700" i="46"/>
  <c r="CR700" i="46" s="1"/>
  <c r="CQ702" i="46"/>
  <c r="CR702" i="46" s="1"/>
  <c r="CQ701" i="46"/>
  <c r="CR701" i="46" s="1"/>
  <c r="CW605" i="46"/>
  <c r="CX605" i="46" s="1"/>
  <c r="CW606" i="46"/>
  <c r="CX606" i="46" s="1"/>
  <c r="CW607" i="46"/>
  <c r="CX607" i="46" s="1"/>
  <c r="CN607" i="46"/>
  <c r="CO607" i="46" s="1"/>
  <c r="CN606" i="46"/>
  <c r="CO606" i="46" s="1"/>
  <c r="CN605" i="46"/>
  <c r="CO605" i="46" s="1"/>
  <c r="CQ605" i="46"/>
  <c r="CR605" i="46" s="1"/>
  <c r="CQ606" i="46"/>
  <c r="CR606" i="46" s="1"/>
  <c r="CQ607" i="46"/>
  <c r="CR607" i="46" s="1"/>
  <c r="CT605" i="46"/>
  <c r="CU605" i="46" s="1"/>
  <c r="CT607" i="46"/>
  <c r="CU607" i="46" s="1"/>
  <c r="CT606" i="46"/>
  <c r="CU606" i="46" s="1"/>
  <c r="CT598" i="46"/>
  <c r="CU598" i="46" s="1"/>
  <c r="CT599" i="46"/>
  <c r="CU599" i="46" s="1"/>
  <c r="CT602" i="46"/>
  <c r="CU602" i="46" s="1"/>
  <c r="CW598" i="46"/>
  <c r="CX598" i="46" s="1"/>
  <c r="CW599" i="46"/>
  <c r="CX599" i="46" s="1"/>
  <c r="CW602" i="46"/>
  <c r="CX602" i="46" s="1"/>
  <c r="CN598" i="46"/>
  <c r="CO598" i="46" s="1"/>
  <c r="CN599" i="46"/>
  <c r="CO599" i="46" s="1"/>
  <c r="CN602" i="46"/>
  <c r="CO602" i="46" s="1"/>
  <c r="CQ598" i="46"/>
  <c r="CR598" i="46" s="1"/>
  <c r="CQ599" i="46"/>
  <c r="CR599" i="46" s="1"/>
  <c r="CQ602" i="46"/>
  <c r="CR602" i="46" s="1"/>
  <c r="CQ594" i="46"/>
  <c r="CR594" i="46" s="1"/>
  <c r="CQ593" i="46"/>
  <c r="CR593" i="46" s="1"/>
  <c r="CQ595" i="46"/>
  <c r="CR595" i="46" s="1"/>
  <c r="CN594" i="46"/>
  <c r="CO594" i="46" s="1"/>
  <c r="CN593" i="46"/>
  <c r="CO593" i="46" s="1"/>
  <c r="CN595" i="46"/>
  <c r="CO595" i="46" s="1"/>
  <c r="CT594" i="46"/>
  <c r="CU594" i="46" s="1"/>
  <c r="CT593" i="46"/>
  <c r="CU593" i="46" s="1"/>
  <c r="CT595" i="46"/>
  <c r="CU595" i="46" s="1"/>
  <c r="CW594" i="46"/>
  <c r="CX594" i="46" s="1"/>
  <c r="CW593" i="46"/>
  <c r="CX593" i="46" s="1"/>
  <c r="CW595" i="46"/>
  <c r="CX595" i="46" s="1"/>
  <c r="CT588" i="46"/>
  <c r="CU588" i="46" s="1"/>
  <c r="CT639" i="46"/>
  <c r="CU639" i="46" s="1"/>
  <c r="CT669" i="46"/>
  <c r="CU669" i="46" s="1"/>
  <c r="CT677" i="46"/>
  <c r="CU677" i="46" s="1"/>
  <c r="CT676" i="46"/>
  <c r="CU676" i="46" s="1"/>
  <c r="CT670" i="46"/>
  <c r="CU670" i="46" s="1"/>
  <c r="CT786" i="46"/>
  <c r="CU786" i="46" s="1"/>
  <c r="CT784" i="46"/>
  <c r="CU784" i="46" s="1"/>
  <c r="CT785" i="46"/>
  <c r="CU785" i="46" s="1"/>
  <c r="CT635" i="46"/>
  <c r="CU635" i="46" s="1"/>
  <c r="CT589" i="46"/>
  <c r="CU589" i="46" s="1"/>
  <c r="CT680" i="46"/>
  <c r="CU680" i="46" s="1"/>
  <c r="CT696" i="46"/>
  <c r="CU696" i="46" s="1"/>
  <c r="CQ676" i="46"/>
  <c r="CR676" i="46" s="1"/>
  <c r="CQ639" i="46"/>
  <c r="CR639" i="46" s="1"/>
  <c r="CQ786" i="46"/>
  <c r="CR786" i="46" s="1"/>
  <c r="CQ588" i="46"/>
  <c r="CR588" i="46" s="1"/>
  <c r="CQ784" i="46"/>
  <c r="CR784" i="46" s="1"/>
  <c r="CQ635" i="46"/>
  <c r="CR635" i="46" s="1"/>
  <c r="CQ680" i="46"/>
  <c r="CR680" i="46" s="1"/>
  <c r="CQ669" i="46"/>
  <c r="CR669" i="46" s="1"/>
  <c r="CQ670" i="46"/>
  <c r="CR670" i="46" s="1"/>
  <c r="CQ696" i="46"/>
  <c r="CR696" i="46" s="1"/>
  <c r="CQ589" i="46"/>
  <c r="CR589" i="46" s="1"/>
  <c r="CQ677" i="46"/>
  <c r="CR677" i="46" s="1"/>
  <c r="CQ785" i="46"/>
  <c r="CR785" i="46" s="1"/>
  <c r="CN676" i="46"/>
  <c r="CO676" i="46" s="1"/>
  <c r="CN588" i="46"/>
  <c r="CO588" i="46" s="1"/>
  <c r="CN785" i="46"/>
  <c r="CO785" i="46" s="1"/>
  <c r="CN784" i="46"/>
  <c r="CO784" i="46" s="1"/>
  <c r="CN680" i="46"/>
  <c r="CO680" i="46" s="1"/>
  <c r="CN639" i="46"/>
  <c r="CO639" i="46" s="1"/>
  <c r="CN669" i="46"/>
  <c r="CO669" i="46" s="1"/>
  <c r="CN635" i="46"/>
  <c r="CO635" i="46" s="1"/>
  <c r="CN696" i="46"/>
  <c r="CO696" i="46" s="1"/>
  <c r="CN589" i="46"/>
  <c r="CO589" i="46" s="1"/>
  <c r="CN670" i="46"/>
  <c r="CO670" i="46" s="1"/>
  <c r="CN786" i="46"/>
  <c r="CO786" i="46" s="1"/>
  <c r="CN677" i="46"/>
  <c r="CO677" i="46" s="1"/>
  <c r="CW696" i="46"/>
  <c r="CX696" i="46" s="1"/>
  <c r="CW676" i="46"/>
  <c r="CX676" i="46" s="1"/>
  <c r="CW669" i="46"/>
  <c r="CX669" i="46" s="1"/>
  <c r="CW639" i="46"/>
  <c r="CX639" i="46" s="1"/>
  <c r="CW785" i="46"/>
  <c r="CX785" i="46" s="1"/>
  <c r="CW677" i="46"/>
  <c r="CX677" i="46" s="1"/>
  <c r="CW670" i="46"/>
  <c r="CX670" i="46" s="1"/>
  <c r="CW680" i="46"/>
  <c r="CX680" i="46" s="1"/>
  <c r="CW784" i="46"/>
  <c r="CX784" i="46" s="1"/>
  <c r="CW589" i="46"/>
  <c r="CX589" i="46" s="1"/>
  <c r="CW588" i="46"/>
  <c r="CX588" i="46" s="1"/>
  <c r="CW635" i="46"/>
  <c r="CX635" i="46" s="1"/>
  <c r="CW786" i="46"/>
  <c r="CX786" i="46" s="1"/>
  <c r="CT103" i="46"/>
  <c r="CU103" i="46" s="1"/>
  <c r="CW103" i="46"/>
  <c r="CX103" i="46" s="1"/>
  <c r="CQ103" i="46"/>
  <c r="CR103" i="46" s="1"/>
  <c r="CN103" i="46"/>
  <c r="CO103" i="46" s="1"/>
  <c r="CQ481" i="46"/>
  <c r="CR481" i="46" s="1"/>
  <c r="CQ485" i="46"/>
  <c r="CR485" i="46" s="1"/>
  <c r="CQ486" i="46"/>
  <c r="CR486" i="46" s="1"/>
  <c r="CW481" i="46"/>
  <c r="CX481" i="46" s="1"/>
  <c r="CW486" i="46"/>
  <c r="CX486" i="46" s="1"/>
  <c r="CW485" i="46"/>
  <c r="CX485" i="46" s="1"/>
  <c r="CT481" i="46"/>
  <c r="CU481" i="46" s="1"/>
  <c r="CT486" i="46"/>
  <c r="CU486" i="46" s="1"/>
  <c r="CT485" i="46"/>
  <c r="CU485" i="46" s="1"/>
  <c r="CN481" i="46"/>
  <c r="CO481" i="46" s="1"/>
  <c r="CN485" i="46"/>
  <c r="CO485" i="46" s="1"/>
  <c r="CN486" i="46"/>
  <c r="CO486" i="46" s="1"/>
  <c r="CN360" i="46"/>
  <c r="CO360" i="46" s="1"/>
  <c r="CN480" i="46"/>
  <c r="CO480" i="46" s="1"/>
  <c r="CQ360" i="46"/>
  <c r="CR360" i="46" s="1"/>
  <c r="CQ480" i="46"/>
  <c r="CR480" i="46" s="1"/>
  <c r="CT360" i="46"/>
  <c r="CU360" i="46" s="1"/>
  <c r="CT480" i="46"/>
  <c r="CU480" i="46" s="1"/>
  <c r="CW360" i="46"/>
  <c r="CX360" i="46" s="1"/>
  <c r="CW480" i="46"/>
  <c r="CX480" i="46" s="1"/>
  <c r="CQ189" i="46"/>
  <c r="CR189" i="46" s="1"/>
  <c r="CQ190" i="46"/>
  <c r="CR190" i="46" s="1"/>
  <c r="CN189" i="46"/>
  <c r="CO189" i="46" s="1"/>
  <c r="CN190" i="46"/>
  <c r="CO190" i="46" s="1"/>
  <c r="CT189" i="46"/>
  <c r="CU189" i="46" s="1"/>
  <c r="CT190" i="46"/>
  <c r="CU190" i="46" s="1"/>
  <c r="CW189" i="46"/>
  <c r="CX189" i="46" s="1"/>
  <c r="CW190" i="46"/>
  <c r="CX190" i="46" s="1"/>
  <c r="CQ359" i="46"/>
  <c r="CR359" i="46" s="1"/>
  <c r="CQ361" i="46"/>
  <c r="CR361" i="46" s="1"/>
  <c r="CW359" i="46"/>
  <c r="CX359" i="46" s="1"/>
  <c r="CW361" i="46"/>
  <c r="CX361" i="46" s="1"/>
  <c r="CN359" i="46"/>
  <c r="CO359" i="46" s="1"/>
  <c r="CN361" i="46"/>
  <c r="CO361" i="46" s="1"/>
  <c r="CT359" i="46"/>
  <c r="CU359" i="46" s="1"/>
  <c r="CT361" i="46"/>
  <c r="CU361" i="46" s="1"/>
  <c r="CQ237" i="46"/>
  <c r="CR237" i="46" s="1"/>
  <c r="CQ248" i="46"/>
  <c r="CR248" i="46" s="1"/>
  <c r="CQ251" i="46"/>
  <c r="CR251" i="46" s="1"/>
  <c r="CQ241" i="46"/>
  <c r="CR241" i="46" s="1"/>
  <c r="CQ242" i="46"/>
  <c r="CR242" i="46" s="1"/>
  <c r="CQ245" i="46"/>
  <c r="CR245" i="46" s="1"/>
  <c r="CT248" i="46"/>
  <c r="CU248" i="46" s="1"/>
  <c r="CT251" i="46"/>
  <c r="CU251" i="46" s="1"/>
  <c r="CT241" i="46"/>
  <c r="CU241" i="46" s="1"/>
  <c r="CT242" i="46"/>
  <c r="CU242" i="46" s="1"/>
  <c r="CT237" i="46"/>
  <c r="CU237" i="46" s="1"/>
  <c r="CT245" i="46"/>
  <c r="CU245" i="46" s="1"/>
  <c r="CN248" i="46"/>
  <c r="CO248" i="46" s="1"/>
  <c r="CN242" i="46"/>
  <c r="CO242" i="46" s="1"/>
  <c r="CN237" i="46"/>
  <c r="CO237" i="46" s="1"/>
  <c r="CN251" i="46"/>
  <c r="CO251" i="46" s="1"/>
  <c r="CN241" i="46"/>
  <c r="CO241" i="46" s="1"/>
  <c r="CN245" i="46"/>
  <c r="CO245" i="46" s="1"/>
  <c r="CW251" i="46"/>
  <c r="CX251" i="46" s="1"/>
  <c r="CW248" i="46"/>
  <c r="CX248" i="46" s="1"/>
  <c r="CW241" i="46"/>
  <c r="CX241" i="46" s="1"/>
  <c r="CW242" i="46"/>
  <c r="CX242" i="46" s="1"/>
  <c r="CW237" i="46"/>
  <c r="CX237" i="46" s="1"/>
  <c r="CW245" i="46"/>
  <c r="CX245" i="46" s="1"/>
  <c r="CQ233" i="46"/>
  <c r="CR233" i="46" s="1"/>
  <c r="CQ227" i="46"/>
  <c r="CR227" i="46" s="1"/>
  <c r="CT233" i="46"/>
  <c r="CU233" i="46" s="1"/>
  <c r="CT227" i="46"/>
  <c r="CU227" i="46" s="1"/>
  <c r="CN233" i="46"/>
  <c r="CO233" i="46" s="1"/>
  <c r="CN227" i="46"/>
  <c r="CO227" i="46" s="1"/>
  <c r="CW233" i="46"/>
  <c r="CX233" i="46" s="1"/>
  <c r="CW227" i="46"/>
  <c r="CX227" i="46" s="1"/>
  <c r="CN208" i="46"/>
  <c r="CO208" i="46" s="1"/>
  <c r="CN217" i="46"/>
  <c r="CO217" i="46" s="1"/>
  <c r="CN226" i="46"/>
  <c r="CO226" i="46" s="1"/>
  <c r="CN223" i="46"/>
  <c r="CO223" i="46" s="1"/>
  <c r="CN220" i="46"/>
  <c r="CO220" i="46" s="1"/>
  <c r="CN210" i="46"/>
  <c r="CO210" i="46" s="1"/>
  <c r="CT208" i="46"/>
  <c r="CU208" i="46" s="1"/>
  <c r="CT223" i="46"/>
  <c r="CU223" i="46" s="1"/>
  <c r="CT226" i="46"/>
  <c r="CU226" i="46" s="1"/>
  <c r="CT220" i="46"/>
  <c r="CU220" i="46" s="1"/>
  <c r="CT217" i="46"/>
  <c r="CU217" i="46" s="1"/>
  <c r="CT210" i="46"/>
  <c r="CU210" i="46" s="1"/>
  <c r="CW208" i="46"/>
  <c r="CX208" i="46" s="1"/>
  <c r="CW217" i="46"/>
  <c r="CX217" i="46" s="1"/>
  <c r="CW226" i="46"/>
  <c r="CX226" i="46" s="1"/>
  <c r="CW223" i="46"/>
  <c r="CX223" i="46" s="1"/>
  <c r="CW220" i="46"/>
  <c r="CX220" i="46" s="1"/>
  <c r="CW210" i="46"/>
  <c r="CX210" i="46" s="1"/>
  <c r="CQ208" i="46"/>
  <c r="CR208" i="46" s="1"/>
  <c r="CQ223" i="46"/>
  <c r="CR223" i="46" s="1"/>
  <c r="CQ226" i="46"/>
  <c r="CR226" i="46" s="1"/>
  <c r="CQ220" i="46"/>
  <c r="CR220" i="46" s="1"/>
  <c r="CQ217" i="46"/>
  <c r="CR217" i="46" s="1"/>
  <c r="CQ210" i="46"/>
  <c r="CR210" i="46" s="1"/>
  <c r="CQ35" i="46"/>
  <c r="CR35" i="46" s="1"/>
  <c r="CQ36" i="46"/>
  <c r="CR36" i="46" s="1"/>
  <c r="CN35" i="46"/>
  <c r="CO35" i="46" s="1"/>
  <c r="CN36" i="46"/>
  <c r="CO36" i="46" s="1"/>
  <c r="CN102" i="46"/>
  <c r="CO102" i="46" s="1"/>
  <c r="CN34" i="46"/>
  <c r="CO34" i="46" s="1"/>
  <c r="CQ102" i="46"/>
  <c r="CR102" i="46" s="1"/>
  <c r="CQ34" i="46"/>
  <c r="CR34" i="46" s="1"/>
  <c r="CT134" i="46"/>
  <c r="CU134" i="46" s="1"/>
  <c r="CT102" i="46"/>
  <c r="CU102" i="46" s="1"/>
  <c r="CW134" i="46"/>
  <c r="CX134" i="46" s="1"/>
  <c r="CW102" i="46"/>
  <c r="CX102" i="46" s="1"/>
  <c r="CQ128" i="46"/>
  <c r="CR128" i="46" s="1"/>
  <c r="CQ134" i="46"/>
  <c r="CR134" i="46" s="1"/>
  <c r="CN128" i="46"/>
  <c r="CO128" i="46" s="1"/>
  <c r="CN134" i="46"/>
  <c r="CO134" i="46" s="1"/>
  <c r="CT104" i="46"/>
  <c r="CU104" i="46" s="1"/>
  <c r="CT128" i="46"/>
  <c r="CU128" i="46" s="1"/>
  <c r="CW104" i="46"/>
  <c r="CX104" i="46" s="1"/>
  <c r="CW128" i="46"/>
  <c r="CX128" i="46" s="1"/>
  <c r="CQ111" i="46"/>
  <c r="CR111" i="46" s="1"/>
  <c r="CQ104" i="46"/>
  <c r="CR104" i="46" s="1"/>
  <c r="CN111" i="46"/>
  <c r="CO111" i="46" s="1"/>
  <c r="CN104" i="46"/>
  <c r="CO104" i="46" s="1"/>
  <c r="CW110" i="46"/>
  <c r="CX110" i="46" s="1"/>
  <c r="CW111" i="46"/>
  <c r="CX111" i="46" s="1"/>
  <c r="CT110" i="46"/>
  <c r="CU110" i="46" s="1"/>
  <c r="CT111" i="46"/>
  <c r="CU111" i="46" s="1"/>
  <c r="CQ109" i="46"/>
  <c r="CR109" i="46" s="1"/>
  <c r="CQ110" i="46"/>
  <c r="CR110" i="46" s="1"/>
  <c r="CN109" i="46"/>
  <c r="CO109" i="46" s="1"/>
  <c r="CN110" i="46"/>
  <c r="CO110" i="46" s="1"/>
  <c r="CT108" i="46"/>
  <c r="CU108" i="46" s="1"/>
  <c r="CT109" i="46"/>
  <c r="CU109" i="46" s="1"/>
  <c r="CW108" i="46"/>
  <c r="CX108" i="46" s="1"/>
  <c r="CW109" i="46"/>
  <c r="CX109" i="46" s="1"/>
  <c r="CN107" i="46"/>
  <c r="CO107" i="46" s="1"/>
  <c r="CN108" i="46"/>
  <c r="CO108" i="46" s="1"/>
  <c r="CQ107" i="46"/>
  <c r="CR107" i="46" s="1"/>
  <c r="CQ108" i="46"/>
  <c r="CR108" i="46" s="1"/>
  <c r="CT337" i="46"/>
  <c r="CU337" i="46" s="1"/>
  <c r="CT107" i="46"/>
  <c r="CU107" i="46" s="1"/>
  <c r="CW337" i="46"/>
  <c r="CX337" i="46" s="1"/>
  <c r="CW107" i="46"/>
  <c r="CX107" i="46" s="1"/>
  <c r="CQ336" i="46"/>
  <c r="CR336" i="46" s="1"/>
  <c r="CQ337" i="46"/>
  <c r="CR337" i="46" s="1"/>
  <c r="CN336" i="46"/>
  <c r="CO336" i="46" s="1"/>
  <c r="CN337" i="46"/>
  <c r="CO337" i="46" s="1"/>
  <c r="CW335" i="46"/>
  <c r="CX335" i="46" s="1"/>
  <c r="CW336" i="46"/>
  <c r="CX336" i="46" s="1"/>
  <c r="CT335" i="46"/>
  <c r="CU335" i="46" s="1"/>
  <c r="CT336" i="46"/>
  <c r="CU336" i="46" s="1"/>
  <c r="CQ298" i="46"/>
  <c r="CR298" i="46" s="1"/>
  <c r="CQ335" i="46"/>
  <c r="CR335" i="46" s="1"/>
  <c r="CN298" i="46"/>
  <c r="CO298" i="46" s="1"/>
  <c r="CN335" i="46"/>
  <c r="CO335" i="46" s="1"/>
  <c r="CT297" i="46"/>
  <c r="CU297" i="46" s="1"/>
  <c r="CT298" i="46"/>
  <c r="CU298" i="46" s="1"/>
  <c r="CW297" i="46"/>
  <c r="CX297" i="46" s="1"/>
  <c r="CW298" i="46"/>
  <c r="CX298" i="46" s="1"/>
  <c r="CN30" i="46"/>
  <c r="CO30" i="46" s="1"/>
  <c r="CN297" i="46"/>
  <c r="CO297" i="46" s="1"/>
  <c r="CQ30" i="46"/>
  <c r="CR30" i="46" s="1"/>
  <c r="CQ297" i="46"/>
  <c r="CR297" i="46" s="1"/>
  <c r="CQ314" i="46"/>
  <c r="CR314" i="46" s="1"/>
  <c r="CN314" i="46"/>
  <c r="CO314" i="46" s="1"/>
  <c r="CT314" i="46"/>
  <c r="CU314" i="46" s="1"/>
  <c r="CW314" i="46"/>
  <c r="CX314" i="46" s="1"/>
  <c r="CN313" i="46"/>
  <c r="CO313" i="46" s="1"/>
  <c r="CT313" i="46"/>
  <c r="CU313" i="46" s="1"/>
  <c r="CW313" i="46"/>
  <c r="CX313" i="46" s="1"/>
  <c r="CQ313" i="46"/>
  <c r="CR313" i="46" s="1"/>
  <c r="CT321" i="46"/>
  <c r="CU321" i="46" s="1"/>
  <c r="CN321" i="46"/>
  <c r="CO321" i="46" s="1"/>
  <c r="CQ321" i="46"/>
  <c r="CR321" i="46" s="1"/>
  <c r="CW321" i="46"/>
  <c r="CX321" i="46" s="1"/>
  <c r="CQ138" i="46"/>
  <c r="CR138" i="46" s="1"/>
  <c r="CQ137" i="46"/>
  <c r="CR137" i="46" s="1"/>
  <c r="CT138" i="46"/>
  <c r="CU138" i="46" s="1"/>
  <c r="CT137" i="46"/>
  <c r="CU137" i="46" s="1"/>
  <c r="CW138" i="46"/>
  <c r="CX138" i="46" s="1"/>
  <c r="CW137" i="46"/>
  <c r="CX137" i="46" s="1"/>
  <c r="CN138" i="46"/>
  <c r="CO138" i="46" s="1"/>
  <c r="CN137" i="46"/>
  <c r="CO137" i="46" s="1"/>
  <c r="CW150" i="46"/>
  <c r="CX150" i="46" s="1"/>
  <c r="CQ150" i="46"/>
  <c r="CR150" i="46" s="1"/>
  <c r="CN150" i="46"/>
  <c r="CO150" i="46" s="1"/>
  <c r="CT150" i="46"/>
  <c r="CU150" i="46" s="1"/>
  <c r="CN145" i="46"/>
  <c r="CO145" i="46" s="1"/>
  <c r="CN149" i="46"/>
  <c r="CO149" i="46" s="1"/>
  <c r="CW145" i="46"/>
  <c r="CX145" i="46" s="1"/>
  <c r="CW149" i="46"/>
  <c r="CX149" i="46" s="1"/>
  <c r="CQ145" i="46"/>
  <c r="CR145" i="46" s="1"/>
  <c r="CQ149" i="46"/>
  <c r="CR149" i="46" s="1"/>
  <c r="CT145" i="46"/>
  <c r="CU145" i="46" s="1"/>
  <c r="CT149" i="46"/>
  <c r="CU149" i="46" s="1"/>
  <c r="CN153" i="46"/>
  <c r="CO153" i="46" s="1"/>
  <c r="CN146" i="46"/>
  <c r="CO146" i="46" s="1"/>
  <c r="CT153" i="46"/>
  <c r="CU153" i="46" s="1"/>
  <c r="CT146" i="46"/>
  <c r="CU146" i="46" s="1"/>
  <c r="CW153" i="46"/>
  <c r="CX153" i="46" s="1"/>
  <c r="CW146" i="46"/>
  <c r="CX146" i="46" s="1"/>
  <c r="CQ153" i="46"/>
  <c r="CR153" i="46" s="1"/>
  <c r="CQ146" i="46"/>
  <c r="CR146" i="46" s="1"/>
  <c r="CQ140" i="46"/>
  <c r="CR140" i="46" s="1"/>
  <c r="CW140" i="46"/>
  <c r="CX140" i="46" s="1"/>
  <c r="CT140" i="46"/>
  <c r="CU140" i="46" s="1"/>
  <c r="CN140" i="46"/>
  <c r="CO140" i="46" s="1"/>
  <c r="CN163" i="46"/>
  <c r="CO163" i="46" s="1"/>
  <c r="CN162" i="46"/>
  <c r="CO162" i="46" s="1"/>
  <c r="CQ162" i="46"/>
  <c r="CR162" i="46" s="1"/>
  <c r="CQ163" i="46"/>
  <c r="CR163" i="46" s="1"/>
  <c r="CW162" i="46"/>
  <c r="CX162" i="46" s="1"/>
  <c r="CW163" i="46"/>
  <c r="CX163" i="46" s="1"/>
  <c r="CT162" i="46"/>
  <c r="CU162" i="46" s="1"/>
  <c r="CT163" i="46"/>
  <c r="CU163" i="46" s="1"/>
  <c r="CQ166" i="46"/>
  <c r="CR166" i="46" s="1"/>
  <c r="CQ165" i="46"/>
  <c r="CR165" i="46" s="1"/>
  <c r="CQ164" i="46"/>
  <c r="CR164" i="46" s="1"/>
  <c r="CW166" i="46"/>
  <c r="CX166" i="46" s="1"/>
  <c r="CW164" i="46"/>
  <c r="CX164" i="46" s="1"/>
  <c r="CW165" i="46"/>
  <c r="CX165" i="46" s="1"/>
  <c r="CN166" i="46"/>
  <c r="CO166" i="46" s="1"/>
  <c r="CN165" i="46"/>
  <c r="CO165" i="46" s="1"/>
  <c r="CN164" i="46"/>
  <c r="CO164" i="46" s="1"/>
  <c r="CT166" i="46"/>
  <c r="CU166" i="46" s="1"/>
  <c r="CT165" i="46"/>
  <c r="CU165" i="46" s="1"/>
  <c r="CT164" i="46"/>
  <c r="CU164" i="46" s="1"/>
  <c r="CN161" i="46"/>
  <c r="CO161" i="46" s="1"/>
  <c r="CN159" i="46"/>
  <c r="CO159" i="46" s="1"/>
  <c r="CQ161" i="46"/>
  <c r="CR161" i="46" s="1"/>
  <c r="CQ159" i="46"/>
  <c r="CR159" i="46" s="1"/>
  <c r="CT161" i="46"/>
  <c r="CU161" i="46" s="1"/>
  <c r="CT159" i="46"/>
  <c r="CU159" i="46" s="1"/>
  <c r="CW159" i="46"/>
  <c r="CX159" i="46" s="1"/>
  <c r="CW161" i="46"/>
  <c r="CX161" i="46" s="1"/>
  <c r="CQ157" i="46"/>
  <c r="CR157" i="46" s="1"/>
  <c r="CQ156" i="46"/>
  <c r="CR156" i="46" s="1"/>
  <c r="CN156" i="46"/>
  <c r="CO156" i="46" s="1"/>
  <c r="CN157" i="46"/>
  <c r="CO157" i="46" s="1"/>
  <c r="CW156" i="46"/>
  <c r="CX156" i="46" s="1"/>
  <c r="CW157" i="46"/>
  <c r="CX157" i="46" s="1"/>
  <c r="CT157" i="46"/>
  <c r="CU157" i="46" s="1"/>
  <c r="CT156" i="46"/>
  <c r="CU156" i="46" s="1"/>
  <c r="CN312" i="46"/>
  <c r="CO312" i="46" s="1"/>
  <c r="CN158" i="46"/>
  <c r="CO158" i="46" s="1"/>
  <c r="CQ312" i="46"/>
  <c r="CR312" i="46" s="1"/>
  <c r="CQ158" i="46"/>
  <c r="CR158" i="46" s="1"/>
  <c r="CT312" i="46"/>
  <c r="CU312" i="46" s="1"/>
  <c r="CT158" i="46"/>
  <c r="CU158" i="46" s="1"/>
  <c r="CW312" i="46"/>
  <c r="CX312" i="46" s="1"/>
  <c r="CW158" i="46"/>
  <c r="CX158" i="46" s="1"/>
  <c r="CT199" i="46"/>
  <c r="CU199" i="46" s="1"/>
  <c r="CW199" i="46"/>
  <c r="CX199" i="46" s="1"/>
  <c r="CN199" i="46"/>
  <c r="CO199" i="46" s="1"/>
  <c r="CQ199" i="46"/>
  <c r="CR199" i="46" s="1"/>
  <c r="CQ201" i="46"/>
  <c r="CR201" i="46" s="1"/>
  <c r="CQ200" i="46"/>
  <c r="CR200" i="46" s="1"/>
  <c r="CQ202" i="46"/>
  <c r="CR202" i="46" s="1"/>
  <c r="CN200" i="46"/>
  <c r="CO200" i="46" s="1"/>
  <c r="CN201" i="46"/>
  <c r="CO201" i="46" s="1"/>
  <c r="CN202" i="46"/>
  <c r="CO202" i="46" s="1"/>
  <c r="CT201" i="46"/>
  <c r="CU201" i="46" s="1"/>
  <c r="CT200" i="46"/>
  <c r="CU200" i="46" s="1"/>
  <c r="CT202" i="46"/>
  <c r="CU202" i="46" s="1"/>
  <c r="CW201" i="46"/>
  <c r="CX201" i="46" s="1"/>
  <c r="CW200" i="46"/>
  <c r="CX200" i="46" s="1"/>
  <c r="CW202" i="46"/>
  <c r="CX202" i="46" s="1"/>
  <c r="CW131" i="46"/>
  <c r="CX131" i="46" s="1"/>
  <c r="CT131" i="46"/>
  <c r="CU131" i="46" s="1"/>
  <c r="CN131" i="46"/>
  <c r="CO131" i="46" s="1"/>
  <c r="CQ399" i="46"/>
  <c r="CR399" i="46" s="1"/>
  <c r="CQ131" i="46"/>
  <c r="CR131" i="46" s="1"/>
  <c r="CQ401" i="46"/>
  <c r="CR401" i="46" s="1"/>
  <c r="CT401" i="46"/>
  <c r="CU401" i="46" s="1"/>
  <c r="CN401" i="46"/>
  <c r="CO401" i="46" s="1"/>
  <c r="CW401" i="46"/>
  <c r="CX401" i="46" s="1"/>
  <c r="CN397" i="46"/>
  <c r="CO397" i="46" s="1"/>
  <c r="CN395" i="46"/>
  <c r="CO395" i="46" s="1"/>
  <c r="CT395" i="46"/>
  <c r="CU395" i="46" s="1"/>
  <c r="CQ395" i="46"/>
  <c r="CR395" i="46" s="1"/>
  <c r="CW395" i="46"/>
  <c r="CX395" i="46" s="1"/>
  <c r="E26" i="53"/>
  <c r="E32" i="53"/>
  <c r="CN126" i="46"/>
  <c r="CO126" i="46" s="1"/>
  <c r="CN121" i="46"/>
  <c r="CO121" i="46" s="1"/>
  <c r="CQ126" i="46"/>
  <c r="CR126" i="46" s="1"/>
  <c r="CQ121" i="46"/>
  <c r="CR121" i="46" s="1"/>
  <c r="CT126" i="46"/>
  <c r="CU126" i="46" s="1"/>
  <c r="CT121" i="46"/>
  <c r="CU121" i="46" s="1"/>
  <c r="CW126" i="46"/>
  <c r="CX126" i="46" s="1"/>
  <c r="CW121" i="46"/>
  <c r="CX121" i="46" s="1"/>
  <c r="CT116" i="46"/>
  <c r="CU116" i="46" s="1"/>
  <c r="CT119" i="46"/>
  <c r="CU119" i="46" s="1"/>
  <c r="CN116" i="46"/>
  <c r="CO116" i="46" s="1"/>
  <c r="CN119" i="46"/>
  <c r="CO119" i="46" s="1"/>
  <c r="CQ116" i="46"/>
  <c r="CR116" i="46" s="1"/>
  <c r="CQ119" i="46"/>
  <c r="CR119" i="46" s="1"/>
  <c r="CW116" i="46"/>
  <c r="CX116" i="46" s="1"/>
  <c r="CW119" i="46"/>
  <c r="CX119" i="46" s="1"/>
  <c r="CT299" i="46"/>
  <c r="CU299" i="46" s="1"/>
  <c r="CQ299" i="46"/>
  <c r="CR299" i="46" s="1"/>
  <c r="CW299" i="46"/>
  <c r="CX299" i="46" s="1"/>
  <c r="CN299" i="46"/>
  <c r="CO299" i="46" s="1"/>
  <c r="CN295" i="46"/>
  <c r="CO295" i="46" s="1"/>
  <c r="CN296" i="46"/>
  <c r="CO296" i="46" s="1"/>
  <c r="CT295" i="46"/>
  <c r="CU295" i="46" s="1"/>
  <c r="CT296" i="46"/>
  <c r="CU296" i="46" s="1"/>
  <c r="CW295" i="46"/>
  <c r="CX295" i="46" s="1"/>
  <c r="CW296" i="46"/>
  <c r="CX296" i="46" s="1"/>
  <c r="CQ295" i="46"/>
  <c r="CR295" i="46" s="1"/>
  <c r="CQ296" i="46"/>
  <c r="CR296" i="46" s="1"/>
  <c r="CN290" i="46"/>
  <c r="CO290" i="46" s="1"/>
  <c r="CN289" i="46"/>
  <c r="CO289" i="46" s="1"/>
  <c r="CT290" i="46"/>
  <c r="CU290" i="46" s="1"/>
  <c r="CT289" i="46"/>
  <c r="CU289" i="46" s="1"/>
  <c r="CW290" i="46"/>
  <c r="CX290" i="46" s="1"/>
  <c r="CW289" i="46"/>
  <c r="CX289" i="46" s="1"/>
  <c r="CQ290" i="46"/>
  <c r="CR290" i="46" s="1"/>
  <c r="CQ289" i="46"/>
  <c r="CR289" i="46" s="1"/>
  <c r="CQ350" i="46"/>
  <c r="CR350" i="46" s="1"/>
  <c r="CN350" i="46"/>
  <c r="CO350" i="46" s="1"/>
  <c r="CT350" i="46"/>
  <c r="CU350" i="46" s="1"/>
  <c r="CW350" i="46"/>
  <c r="CX350" i="46" s="1"/>
  <c r="CQ347" i="46"/>
  <c r="CR347" i="46" s="1"/>
  <c r="CN347" i="46"/>
  <c r="CO347" i="46" s="1"/>
  <c r="CT347" i="46"/>
  <c r="CU347" i="46" s="1"/>
  <c r="CW347" i="46"/>
  <c r="CX347" i="46" s="1"/>
  <c r="CW389" i="46"/>
  <c r="CX389" i="46" s="1"/>
  <c r="CW388" i="46"/>
  <c r="CX388" i="46" s="1"/>
  <c r="CW387" i="46"/>
  <c r="CX387" i="46" s="1"/>
  <c r="CN389" i="46"/>
  <c r="CO389" i="46" s="1"/>
  <c r="CN387" i="46"/>
  <c r="CO387" i="46" s="1"/>
  <c r="CN388" i="46"/>
  <c r="CO388" i="46" s="1"/>
  <c r="CT389" i="46"/>
  <c r="CU389" i="46" s="1"/>
  <c r="CT387" i="46"/>
  <c r="CU387" i="46" s="1"/>
  <c r="CT388" i="46"/>
  <c r="CU388" i="46" s="1"/>
  <c r="CQ389" i="46"/>
  <c r="CR389" i="46" s="1"/>
  <c r="CQ388" i="46"/>
  <c r="CR388" i="46" s="1"/>
  <c r="CQ387" i="46"/>
  <c r="CR387" i="46" s="1"/>
  <c r="CN393" i="46"/>
  <c r="CO393" i="46" s="1"/>
  <c r="CN390" i="46"/>
  <c r="CO390" i="46" s="1"/>
  <c r="CN403" i="46"/>
  <c r="CO403" i="46" s="1"/>
  <c r="CN476" i="46"/>
  <c r="CO476" i="46" s="1"/>
  <c r="CN475" i="46"/>
  <c r="CO475" i="46" s="1"/>
  <c r="CN518" i="46"/>
  <c r="CO518" i="46" s="1"/>
  <c r="CN543" i="46"/>
  <c r="CO543" i="46" s="1"/>
  <c r="CN547" i="46"/>
  <c r="CO547" i="46" s="1"/>
  <c r="CN535" i="46"/>
  <c r="CO535" i="46" s="1"/>
  <c r="CN527" i="46"/>
  <c r="CO527" i="46" s="1"/>
  <c r="CN534" i="46"/>
  <c r="CO534" i="46" s="1"/>
  <c r="CN531" i="46"/>
  <c r="CO531" i="46" s="1"/>
  <c r="CN526" i="46"/>
  <c r="CO526" i="46" s="1"/>
  <c r="CN554" i="46"/>
  <c r="CO554" i="46" s="1"/>
  <c r="CN538" i="46"/>
  <c r="CO538" i="46" s="1"/>
  <c r="CN552" i="46"/>
  <c r="CO552" i="46" s="1"/>
  <c r="CN548" i="46"/>
  <c r="CO548" i="46" s="1"/>
  <c r="CN542" i="46"/>
  <c r="CO542" i="46" s="1"/>
  <c r="CN528" i="46"/>
  <c r="CO528" i="46" s="1"/>
  <c r="CN516" i="46"/>
  <c r="CO516" i="46" s="1"/>
  <c r="CN522" i="46"/>
  <c r="CO522" i="46" s="1"/>
  <c r="CN521" i="46"/>
  <c r="CO521" i="46" s="1"/>
  <c r="CN539" i="46"/>
  <c r="CO539" i="46" s="1"/>
  <c r="CN553" i="46"/>
  <c r="CO553" i="46" s="1"/>
  <c r="CN549" i="46"/>
  <c r="CO549" i="46" s="1"/>
  <c r="CN327" i="46"/>
  <c r="CO327" i="46" s="1"/>
  <c r="CN318" i="46"/>
  <c r="CO318" i="46" s="1"/>
  <c r="CN292" i="46"/>
  <c r="CO292" i="46" s="1"/>
  <c r="CN61" i="46"/>
  <c r="CO61" i="46" s="1"/>
  <c r="CN31" i="46"/>
  <c r="CO31" i="46" s="1"/>
  <c r="CN24" i="46"/>
  <c r="CO24" i="46" s="1"/>
  <c r="CN64" i="46"/>
  <c r="CO64" i="46" s="1"/>
  <c r="CN80" i="46"/>
  <c r="CO80" i="46" s="1"/>
  <c r="CN23" i="46"/>
  <c r="CN63" i="46"/>
  <c r="CO63" i="46" s="1"/>
  <c r="CN62" i="46"/>
  <c r="CO62" i="46" s="1"/>
  <c r="CN29" i="46"/>
  <c r="CO29" i="46" s="1"/>
  <c r="CN77" i="46"/>
  <c r="CO77" i="46" s="1"/>
  <c r="CN76" i="46"/>
  <c r="CO76" i="46" s="1"/>
  <c r="CN334" i="46"/>
  <c r="CO334" i="46" s="1"/>
  <c r="CN376" i="46"/>
  <c r="CO376" i="46" s="1"/>
  <c r="CN341" i="46"/>
  <c r="CO341" i="46" s="1"/>
  <c r="CN383" i="46"/>
  <c r="CO383" i="46" s="1"/>
  <c r="CN186" i="46"/>
  <c r="CO186" i="46" s="1"/>
  <c r="CN375" i="46"/>
  <c r="CO375" i="46" s="1"/>
  <c r="CN365" i="46"/>
  <c r="CO365" i="46" s="1"/>
  <c r="CN305" i="46"/>
  <c r="CO305" i="46" s="1"/>
  <c r="CN369" i="46"/>
  <c r="CO369" i="46" s="1"/>
  <c r="CN191" i="46"/>
  <c r="CO191" i="46" s="1"/>
  <c r="CN338" i="46"/>
  <c r="CO338" i="46" s="1"/>
  <c r="CN351" i="46"/>
  <c r="CO351" i="46" s="1"/>
  <c r="CN392" i="46"/>
  <c r="CO392" i="46" s="1"/>
  <c r="CN352" i="46"/>
  <c r="CO352" i="46" s="1"/>
  <c r="CN368" i="46"/>
  <c r="CO368" i="46" s="1"/>
  <c r="CN382" i="46"/>
  <c r="CO382" i="46" s="1"/>
  <c r="CN187" i="46"/>
  <c r="CO187" i="46" s="1"/>
  <c r="CN169" i="46"/>
  <c r="CO169" i="46" s="1"/>
  <c r="CN67" i="46"/>
  <c r="CO67" i="46" s="1"/>
  <c r="CN66" i="46"/>
  <c r="CO66" i="46" s="1"/>
  <c r="CN304" i="46"/>
  <c r="CO304" i="46" s="1"/>
  <c r="CN130" i="46"/>
  <c r="CO130" i="46" s="1"/>
  <c r="CN414" i="46"/>
  <c r="CO414" i="46" s="1"/>
  <c r="CN429" i="46"/>
  <c r="CO429" i="46" s="1"/>
  <c r="CN342" i="46"/>
  <c r="CO342" i="46" s="1"/>
  <c r="CN406" i="46"/>
  <c r="CO406" i="46" s="1"/>
  <c r="CN422" i="46"/>
  <c r="CO422" i="46" s="1"/>
  <c r="CN419" i="46"/>
  <c r="CO419" i="46" s="1"/>
  <c r="CN416" i="46"/>
  <c r="CO416" i="46" s="1"/>
  <c r="CN412" i="46"/>
  <c r="CO412" i="46" s="1"/>
  <c r="CN418" i="46"/>
  <c r="CO418" i="46" s="1"/>
  <c r="CN405" i="46"/>
  <c r="CO405" i="46" s="1"/>
  <c r="CN428" i="46"/>
  <c r="CO428" i="46" s="1"/>
  <c r="CN411" i="46"/>
  <c r="CO411" i="46" s="1"/>
  <c r="CN426" i="46"/>
  <c r="CO426" i="46" s="1"/>
  <c r="CN308" i="46"/>
  <c r="CO308" i="46" s="1"/>
  <c r="CN423" i="46"/>
  <c r="CO423" i="46" s="1"/>
  <c r="CN427" i="46"/>
  <c r="CO427" i="46" s="1"/>
  <c r="CN407" i="46"/>
  <c r="CO407" i="46" s="1"/>
  <c r="CN421" i="46"/>
  <c r="CO421" i="46" s="1"/>
  <c r="CN409" i="46"/>
  <c r="CO409" i="46" s="1"/>
  <c r="CN270" i="46"/>
  <c r="CO270" i="46" s="1"/>
  <c r="CN272" i="46"/>
  <c r="CO272" i="46" s="1"/>
  <c r="CN517" i="46"/>
  <c r="CO517" i="46" s="1"/>
  <c r="CN240" i="46"/>
  <c r="CO240" i="46" s="1"/>
  <c r="CN98" i="46"/>
  <c r="CO98" i="46" s="1"/>
  <c r="CN264" i="46"/>
  <c r="CO264" i="46" s="1"/>
  <c r="CN266" i="46"/>
  <c r="CO266" i="46" s="1"/>
  <c r="CN269" i="46"/>
  <c r="CO269" i="46" s="1"/>
  <c r="CN236" i="46"/>
  <c r="CO236" i="46" s="1"/>
  <c r="CN148" i="46"/>
  <c r="CO148" i="46" s="1"/>
  <c r="CN144" i="46"/>
  <c r="CO144" i="46" s="1"/>
  <c r="CN122" i="46"/>
  <c r="CO122" i="46" s="1"/>
  <c r="CN214" i="46"/>
  <c r="CO214" i="46" s="1"/>
  <c r="CN356" i="46"/>
  <c r="CO356" i="46" s="1"/>
  <c r="CN357" i="46"/>
  <c r="CO357" i="46" s="1"/>
  <c r="CN206" i="46"/>
  <c r="CO206" i="46" s="1"/>
  <c r="CN118" i="46"/>
  <c r="CO118" i="46" s="1"/>
  <c r="CN123" i="46"/>
  <c r="CO123" i="46" s="1"/>
  <c r="CN212" i="46"/>
  <c r="CO212" i="46" s="1"/>
  <c r="CN355" i="46"/>
  <c r="CO355" i="46" s="1"/>
  <c r="CN265" i="46"/>
  <c r="CO265" i="46" s="1"/>
  <c r="CN230" i="46"/>
  <c r="CO230" i="46" s="1"/>
  <c r="CN125" i="46"/>
  <c r="CO125" i="46" s="1"/>
  <c r="CN263" i="46"/>
  <c r="CO263" i="46" s="1"/>
  <c r="CQ393" i="46"/>
  <c r="CR393" i="46" s="1"/>
  <c r="CQ390" i="46"/>
  <c r="CR390" i="46" s="1"/>
  <c r="CQ475" i="46"/>
  <c r="CR475" i="46" s="1"/>
  <c r="CQ403" i="46"/>
  <c r="CR403" i="46" s="1"/>
  <c r="CQ476" i="46"/>
  <c r="CR476" i="46" s="1"/>
  <c r="CQ543" i="46"/>
  <c r="CR543" i="46" s="1"/>
  <c r="CQ548" i="46"/>
  <c r="CR548" i="46" s="1"/>
  <c r="CQ527" i="46"/>
  <c r="CR527" i="46" s="1"/>
  <c r="CQ554" i="46"/>
  <c r="CR554" i="46" s="1"/>
  <c r="CQ538" i="46"/>
  <c r="CR538" i="46" s="1"/>
  <c r="CQ526" i="46"/>
  <c r="CR526" i="46" s="1"/>
  <c r="CQ549" i="46"/>
  <c r="CR549" i="46" s="1"/>
  <c r="CQ531" i="46"/>
  <c r="CR531" i="46" s="1"/>
  <c r="CQ516" i="46"/>
  <c r="CR516" i="46" s="1"/>
  <c r="CQ535" i="46"/>
  <c r="CR535" i="46" s="1"/>
  <c r="CQ553" i="46"/>
  <c r="CR553" i="46" s="1"/>
  <c r="CQ518" i="46"/>
  <c r="CR518" i="46" s="1"/>
  <c r="CQ552" i="46"/>
  <c r="CR552" i="46" s="1"/>
  <c r="CQ521" i="46"/>
  <c r="CR521" i="46" s="1"/>
  <c r="CQ522" i="46"/>
  <c r="CR522" i="46" s="1"/>
  <c r="CQ539" i="46"/>
  <c r="CR539" i="46" s="1"/>
  <c r="CQ542" i="46"/>
  <c r="CR542" i="46" s="1"/>
  <c r="CQ534" i="46"/>
  <c r="CR534" i="46" s="1"/>
  <c r="CQ547" i="46"/>
  <c r="CR547" i="46" s="1"/>
  <c r="CQ528" i="46"/>
  <c r="CR528" i="46" s="1"/>
  <c r="CQ327" i="46"/>
  <c r="CR327" i="46" s="1"/>
  <c r="CQ318" i="46"/>
  <c r="CR318" i="46" s="1"/>
  <c r="CQ292" i="46"/>
  <c r="CR292" i="46" s="1"/>
  <c r="CQ63" i="46"/>
  <c r="CR63" i="46" s="1"/>
  <c r="CQ29" i="46"/>
  <c r="CR29" i="46" s="1"/>
  <c r="CQ64" i="46"/>
  <c r="CR64" i="46" s="1"/>
  <c r="CQ24" i="46"/>
  <c r="CR24" i="46" s="1"/>
  <c r="CQ62" i="46"/>
  <c r="CR62" i="46" s="1"/>
  <c r="CQ80" i="46"/>
  <c r="CR80" i="46" s="1"/>
  <c r="CQ31" i="46"/>
  <c r="CR31" i="46" s="1"/>
  <c r="CQ61" i="46"/>
  <c r="CR61" i="46" s="1"/>
  <c r="CQ23" i="46"/>
  <c r="CQ351" i="46"/>
  <c r="CR351" i="46" s="1"/>
  <c r="CQ341" i="46"/>
  <c r="CR341" i="46" s="1"/>
  <c r="CQ334" i="46"/>
  <c r="CR334" i="46" s="1"/>
  <c r="CQ365" i="46"/>
  <c r="CR365" i="46" s="1"/>
  <c r="CQ376" i="46"/>
  <c r="CR376" i="46" s="1"/>
  <c r="CQ191" i="46"/>
  <c r="CR191" i="46" s="1"/>
  <c r="CQ392" i="46"/>
  <c r="CR392" i="46" s="1"/>
  <c r="CQ305" i="46"/>
  <c r="CR305" i="46" s="1"/>
  <c r="CQ375" i="46"/>
  <c r="CR375" i="46" s="1"/>
  <c r="CQ186" i="46"/>
  <c r="CR186" i="46" s="1"/>
  <c r="CQ383" i="46"/>
  <c r="CR383" i="46" s="1"/>
  <c r="CQ338" i="46"/>
  <c r="CR338" i="46" s="1"/>
  <c r="CQ369" i="46"/>
  <c r="CR369" i="46" s="1"/>
  <c r="CQ382" i="46"/>
  <c r="CR382" i="46" s="1"/>
  <c r="CQ368" i="46"/>
  <c r="CR368" i="46" s="1"/>
  <c r="CQ352" i="46"/>
  <c r="CR352" i="46" s="1"/>
  <c r="CQ187" i="46"/>
  <c r="CR187" i="46" s="1"/>
  <c r="CQ169" i="46"/>
  <c r="CR169" i="46" s="1"/>
  <c r="CQ67" i="46"/>
  <c r="CR67" i="46" s="1"/>
  <c r="CQ66" i="46"/>
  <c r="CR66" i="46" s="1"/>
  <c r="CQ304" i="46"/>
  <c r="CR304" i="46" s="1"/>
  <c r="CQ130" i="46"/>
  <c r="CR130" i="46" s="1"/>
  <c r="CQ418" i="46"/>
  <c r="CR418" i="46" s="1"/>
  <c r="CQ411" i="46"/>
  <c r="CR411" i="46" s="1"/>
  <c r="CQ416" i="46"/>
  <c r="CR416" i="46" s="1"/>
  <c r="CQ427" i="46"/>
  <c r="CR427" i="46" s="1"/>
  <c r="CQ426" i="46"/>
  <c r="CR426" i="46" s="1"/>
  <c r="CQ409" i="46"/>
  <c r="CR409" i="46" s="1"/>
  <c r="CQ429" i="46"/>
  <c r="CR429" i="46" s="1"/>
  <c r="CQ405" i="46"/>
  <c r="CR405" i="46" s="1"/>
  <c r="CQ308" i="46"/>
  <c r="CR308" i="46" s="1"/>
  <c r="CQ423" i="46"/>
  <c r="CR423" i="46" s="1"/>
  <c r="CQ406" i="46"/>
  <c r="CR406" i="46" s="1"/>
  <c r="CQ342" i="46"/>
  <c r="CR342" i="46" s="1"/>
  <c r="CQ414" i="46"/>
  <c r="CR414" i="46" s="1"/>
  <c r="CQ419" i="46"/>
  <c r="CR419" i="46" s="1"/>
  <c r="CQ422" i="46"/>
  <c r="CR422" i="46" s="1"/>
  <c r="CQ421" i="46"/>
  <c r="CR421" i="46" s="1"/>
  <c r="CQ428" i="46"/>
  <c r="CR428" i="46" s="1"/>
  <c r="CQ407" i="46"/>
  <c r="CR407" i="46" s="1"/>
  <c r="CQ412" i="46"/>
  <c r="CR412" i="46" s="1"/>
  <c r="CQ517" i="46"/>
  <c r="CR517" i="46" s="1"/>
  <c r="CQ272" i="46"/>
  <c r="CR272" i="46" s="1"/>
  <c r="CQ270" i="46"/>
  <c r="CR270" i="46" s="1"/>
  <c r="CQ303" i="46"/>
  <c r="CR303" i="46" s="1"/>
  <c r="CQ240" i="46"/>
  <c r="CR240" i="46" s="1"/>
  <c r="CQ236" i="46"/>
  <c r="CR236" i="46" s="1"/>
  <c r="CQ357" i="46"/>
  <c r="CR357" i="46" s="1"/>
  <c r="CQ148" i="46"/>
  <c r="CR148" i="46" s="1"/>
  <c r="CQ118" i="46"/>
  <c r="CR118" i="46" s="1"/>
  <c r="CQ98" i="46"/>
  <c r="CR98" i="46" s="1"/>
  <c r="CQ356" i="46"/>
  <c r="CR356" i="46" s="1"/>
  <c r="CQ355" i="46"/>
  <c r="CR355" i="46" s="1"/>
  <c r="CQ230" i="46"/>
  <c r="CR230" i="46" s="1"/>
  <c r="CQ214" i="46"/>
  <c r="CR214" i="46" s="1"/>
  <c r="CQ123" i="46"/>
  <c r="CR123" i="46" s="1"/>
  <c r="CQ269" i="46"/>
  <c r="CR269" i="46" s="1"/>
  <c r="CQ212" i="46"/>
  <c r="CR212" i="46" s="1"/>
  <c r="CQ144" i="46"/>
  <c r="CR144" i="46" s="1"/>
  <c r="CQ125" i="46"/>
  <c r="CR125" i="46" s="1"/>
  <c r="CQ265" i="46"/>
  <c r="CR265" i="46" s="1"/>
  <c r="CQ122" i="46"/>
  <c r="CR122" i="46" s="1"/>
  <c r="CQ264" i="46"/>
  <c r="CR264" i="46" s="1"/>
  <c r="CQ266" i="46"/>
  <c r="CR266" i="46" s="1"/>
  <c r="CQ263" i="46"/>
  <c r="CR263" i="46" s="1"/>
  <c r="CQ206" i="46"/>
  <c r="CR206" i="46" s="1"/>
  <c r="CT475" i="46"/>
  <c r="CU475" i="46" s="1"/>
  <c r="CT393" i="46"/>
  <c r="CU393" i="46" s="1"/>
  <c r="CT403" i="46"/>
  <c r="CU403" i="46" s="1"/>
  <c r="CT476" i="46"/>
  <c r="CU476" i="46" s="1"/>
  <c r="CT390" i="46"/>
  <c r="CU390" i="46" s="1"/>
  <c r="CT528" i="46"/>
  <c r="CU528" i="46" s="1"/>
  <c r="CT538" i="46"/>
  <c r="CU538" i="46" s="1"/>
  <c r="CT526" i="46"/>
  <c r="CU526" i="46" s="1"/>
  <c r="CT534" i="46"/>
  <c r="CU534" i="46" s="1"/>
  <c r="CT542" i="46"/>
  <c r="CU542" i="46" s="1"/>
  <c r="CT531" i="46"/>
  <c r="CU531" i="46" s="1"/>
  <c r="CT527" i="46"/>
  <c r="CU527" i="46" s="1"/>
  <c r="CT553" i="46"/>
  <c r="CU553" i="46" s="1"/>
  <c r="CT549" i="46"/>
  <c r="CU549" i="46" s="1"/>
  <c r="CT521" i="46"/>
  <c r="CU521" i="46" s="1"/>
  <c r="CT518" i="46"/>
  <c r="CU518" i="46" s="1"/>
  <c r="CT522" i="46"/>
  <c r="CU522" i="46" s="1"/>
  <c r="CT539" i="46"/>
  <c r="CU539" i="46" s="1"/>
  <c r="CT516" i="46"/>
  <c r="CU516" i="46" s="1"/>
  <c r="CT543" i="46"/>
  <c r="CU543" i="46" s="1"/>
  <c r="CT554" i="46"/>
  <c r="CU554" i="46" s="1"/>
  <c r="CT552" i="46"/>
  <c r="CU552" i="46" s="1"/>
  <c r="CT547" i="46"/>
  <c r="CU547" i="46" s="1"/>
  <c r="CT535" i="46"/>
  <c r="CU535" i="46" s="1"/>
  <c r="CT548" i="46"/>
  <c r="CU548" i="46" s="1"/>
  <c r="CT327" i="46"/>
  <c r="CU327" i="46" s="1"/>
  <c r="CT318" i="46"/>
  <c r="CU318" i="46" s="1"/>
  <c r="CT292" i="46"/>
  <c r="CU292" i="46" s="1"/>
  <c r="CT63" i="46"/>
  <c r="CU63" i="46" s="1"/>
  <c r="CT62" i="46"/>
  <c r="CU62" i="46" s="1"/>
  <c r="CT64" i="46"/>
  <c r="CU64" i="46" s="1"/>
  <c r="CT61" i="46"/>
  <c r="CU61" i="46" s="1"/>
  <c r="CT80" i="46"/>
  <c r="CU80" i="46" s="1"/>
  <c r="CT334" i="46"/>
  <c r="CU334" i="46" s="1"/>
  <c r="CT392" i="46"/>
  <c r="CU392" i="46" s="1"/>
  <c r="CT382" i="46"/>
  <c r="CU382" i="46" s="1"/>
  <c r="CT383" i="46"/>
  <c r="CU383" i="46" s="1"/>
  <c r="CT368" i="46"/>
  <c r="CU368" i="46" s="1"/>
  <c r="CT341" i="46"/>
  <c r="CU341" i="46" s="1"/>
  <c r="CT375" i="46"/>
  <c r="CU375" i="46" s="1"/>
  <c r="CT352" i="46"/>
  <c r="CU352" i="46" s="1"/>
  <c r="CT365" i="46"/>
  <c r="CU365" i="46" s="1"/>
  <c r="CT191" i="46"/>
  <c r="CU191" i="46" s="1"/>
  <c r="CT351" i="46"/>
  <c r="CU351" i="46" s="1"/>
  <c r="CT338" i="46"/>
  <c r="CU338" i="46" s="1"/>
  <c r="CT186" i="46"/>
  <c r="CU186" i="46" s="1"/>
  <c r="CT305" i="46"/>
  <c r="CU305" i="46" s="1"/>
  <c r="CT369" i="46"/>
  <c r="CU369" i="46" s="1"/>
  <c r="CT376" i="46"/>
  <c r="CU376" i="46" s="1"/>
  <c r="CT187" i="46"/>
  <c r="CU187" i="46" s="1"/>
  <c r="CT169" i="46"/>
  <c r="CU169" i="46" s="1"/>
  <c r="CT66" i="46"/>
  <c r="CU66" i="46" s="1"/>
  <c r="CT67" i="46"/>
  <c r="CU67" i="46" s="1"/>
  <c r="CT304" i="46"/>
  <c r="CU304" i="46" s="1"/>
  <c r="CT130" i="46"/>
  <c r="CU130" i="46" s="1"/>
  <c r="CT407" i="46"/>
  <c r="CU407" i="46" s="1"/>
  <c r="CT406" i="46"/>
  <c r="CU406" i="46" s="1"/>
  <c r="CT421" i="46"/>
  <c r="CU421" i="46" s="1"/>
  <c r="CT342" i="46"/>
  <c r="CU342" i="46" s="1"/>
  <c r="CT419" i="46"/>
  <c r="CU419" i="46" s="1"/>
  <c r="CT429" i="46"/>
  <c r="CU429" i="46" s="1"/>
  <c r="CT409" i="46"/>
  <c r="CU409" i="46" s="1"/>
  <c r="CT405" i="46"/>
  <c r="CU405" i="46" s="1"/>
  <c r="CT412" i="46"/>
  <c r="CU412" i="46" s="1"/>
  <c r="CT414" i="46"/>
  <c r="CU414" i="46" s="1"/>
  <c r="CT308" i="46"/>
  <c r="CU308" i="46" s="1"/>
  <c r="CT418" i="46"/>
  <c r="CU418" i="46" s="1"/>
  <c r="CT426" i="46"/>
  <c r="CU426" i="46" s="1"/>
  <c r="CT411" i="46"/>
  <c r="CU411" i="46" s="1"/>
  <c r="CT427" i="46"/>
  <c r="CU427" i="46" s="1"/>
  <c r="CT422" i="46"/>
  <c r="CU422" i="46" s="1"/>
  <c r="CT428" i="46"/>
  <c r="CU428" i="46" s="1"/>
  <c r="CT416" i="46"/>
  <c r="CU416" i="46" s="1"/>
  <c r="CT423" i="46"/>
  <c r="CU423" i="46" s="1"/>
  <c r="CT272" i="46"/>
  <c r="CU272" i="46" s="1"/>
  <c r="CT517" i="46"/>
  <c r="CU517" i="46" s="1"/>
  <c r="CT270" i="46"/>
  <c r="CU270" i="46" s="1"/>
  <c r="CT240" i="46"/>
  <c r="CU240" i="46" s="1"/>
  <c r="CT123" i="46"/>
  <c r="CU123" i="46" s="1"/>
  <c r="CT122" i="46"/>
  <c r="CU122" i="46" s="1"/>
  <c r="CT269" i="46"/>
  <c r="CU269" i="46" s="1"/>
  <c r="CT148" i="46"/>
  <c r="CU148" i="46" s="1"/>
  <c r="CT144" i="46"/>
  <c r="CU144" i="46" s="1"/>
  <c r="CT214" i="46"/>
  <c r="CU214" i="46" s="1"/>
  <c r="CT125" i="46"/>
  <c r="CU125" i="46" s="1"/>
  <c r="CT263" i="46"/>
  <c r="CU263" i="46" s="1"/>
  <c r="CT236" i="46"/>
  <c r="CU236" i="46" s="1"/>
  <c r="CT264" i="46"/>
  <c r="CU264" i="46" s="1"/>
  <c r="CT355" i="46"/>
  <c r="CU355" i="46" s="1"/>
  <c r="CT266" i="46"/>
  <c r="CU266" i="46" s="1"/>
  <c r="CT212" i="46"/>
  <c r="CU212" i="46" s="1"/>
  <c r="CT265" i="46"/>
  <c r="CU265" i="46" s="1"/>
  <c r="CT356" i="46"/>
  <c r="CU356" i="46" s="1"/>
  <c r="CT118" i="46"/>
  <c r="CU118" i="46" s="1"/>
  <c r="CT206" i="46"/>
  <c r="CU206" i="46" s="1"/>
  <c r="CT230" i="46"/>
  <c r="CU230" i="46" s="1"/>
  <c r="CT98" i="46"/>
  <c r="CU98" i="46" s="1"/>
  <c r="CT357" i="46"/>
  <c r="CU357" i="46" s="1"/>
  <c r="CW475" i="46"/>
  <c r="CX475" i="46" s="1"/>
  <c r="CW403" i="46"/>
  <c r="CX403" i="46" s="1"/>
  <c r="CW390" i="46"/>
  <c r="CX390" i="46" s="1"/>
  <c r="CW393" i="46"/>
  <c r="CX393" i="46" s="1"/>
  <c r="CW476" i="46"/>
  <c r="CX476" i="46" s="1"/>
  <c r="CW549" i="46"/>
  <c r="CX549" i="46" s="1"/>
  <c r="CW534" i="46"/>
  <c r="CX534" i="46" s="1"/>
  <c r="CW527" i="46"/>
  <c r="CX527" i="46" s="1"/>
  <c r="CW542" i="46"/>
  <c r="CX542" i="46" s="1"/>
  <c r="CW539" i="46"/>
  <c r="CX539" i="46" s="1"/>
  <c r="CW522" i="46"/>
  <c r="CX522" i="46" s="1"/>
  <c r="CW518" i="46"/>
  <c r="CX518" i="46" s="1"/>
  <c r="CW554" i="46"/>
  <c r="CX554" i="46" s="1"/>
  <c r="CW547" i="46"/>
  <c r="CX547" i="46" s="1"/>
  <c r="CW516" i="46"/>
  <c r="CX516" i="46" s="1"/>
  <c r="CW535" i="46"/>
  <c r="CX535" i="46" s="1"/>
  <c r="CW521" i="46"/>
  <c r="CX521" i="46" s="1"/>
  <c r="CW543" i="46"/>
  <c r="CX543" i="46" s="1"/>
  <c r="CW526" i="46"/>
  <c r="CX526" i="46" s="1"/>
  <c r="CW552" i="46"/>
  <c r="CX552" i="46" s="1"/>
  <c r="CW553" i="46"/>
  <c r="CX553" i="46" s="1"/>
  <c r="CW531" i="46"/>
  <c r="CX531" i="46" s="1"/>
  <c r="CW548" i="46"/>
  <c r="CX548" i="46" s="1"/>
  <c r="CW528" i="46"/>
  <c r="CX528" i="46" s="1"/>
  <c r="CW538" i="46"/>
  <c r="CX538" i="46" s="1"/>
  <c r="CW327" i="46"/>
  <c r="CX327" i="46" s="1"/>
  <c r="CW318" i="46"/>
  <c r="CX318" i="46" s="1"/>
  <c r="CW292" i="46"/>
  <c r="CX292" i="46" s="1"/>
  <c r="CW63" i="46"/>
  <c r="CX63" i="46" s="1"/>
  <c r="CW61" i="46"/>
  <c r="CX61" i="46" s="1"/>
  <c r="CW62" i="46"/>
  <c r="CX62" i="46" s="1"/>
  <c r="CW64" i="46"/>
  <c r="CX64" i="46" s="1"/>
  <c r="CW80" i="46"/>
  <c r="CX80" i="46" s="1"/>
  <c r="CW341" i="46"/>
  <c r="CX341" i="46" s="1"/>
  <c r="CW338" i="46"/>
  <c r="CX338" i="46" s="1"/>
  <c r="CW392" i="46"/>
  <c r="CX392" i="46" s="1"/>
  <c r="CW334" i="46"/>
  <c r="CX334" i="46" s="1"/>
  <c r="CW351" i="46"/>
  <c r="CX351" i="46" s="1"/>
  <c r="CW186" i="46"/>
  <c r="CX186" i="46" s="1"/>
  <c r="CW382" i="46"/>
  <c r="CX382" i="46" s="1"/>
  <c r="CW365" i="46"/>
  <c r="CX365" i="46" s="1"/>
  <c r="CW368" i="46"/>
  <c r="CX368" i="46" s="1"/>
  <c r="CW305" i="46"/>
  <c r="CX305" i="46" s="1"/>
  <c r="CW375" i="46"/>
  <c r="CX375" i="46" s="1"/>
  <c r="CW191" i="46"/>
  <c r="CX191" i="46" s="1"/>
  <c r="CW376" i="46"/>
  <c r="CX376" i="46" s="1"/>
  <c r="CW352" i="46"/>
  <c r="CX352" i="46" s="1"/>
  <c r="CW369" i="46"/>
  <c r="CX369" i="46" s="1"/>
  <c r="CW383" i="46"/>
  <c r="CX383" i="46" s="1"/>
  <c r="CW187" i="46"/>
  <c r="CX187" i="46" s="1"/>
  <c r="CW169" i="46"/>
  <c r="CX169" i="46" s="1"/>
  <c r="CW66" i="46"/>
  <c r="CX66" i="46" s="1"/>
  <c r="CW67" i="46"/>
  <c r="CX67" i="46" s="1"/>
  <c r="CW304" i="46"/>
  <c r="CX304" i="46" s="1"/>
  <c r="CW130" i="46"/>
  <c r="CX130" i="46" s="1"/>
  <c r="CW411" i="46"/>
  <c r="CX411" i="46" s="1"/>
  <c r="CW429" i="46"/>
  <c r="CX429" i="46" s="1"/>
  <c r="CW409" i="46"/>
  <c r="CX409" i="46" s="1"/>
  <c r="CW412" i="46"/>
  <c r="CX412" i="46" s="1"/>
  <c r="CW416" i="46"/>
  <c r="CX416" i="46" s="1"/>
  <c r="CW427" i="46"/>
  <c r="CX427" i="46" s="1"/>
  <c r="CW426" i="46"/>
  <c r="CX426" i="46" s="1"/>
  <c r="CW422" i="46"/>
  <c r="CX422" i="46" s="1"/>
  <c r="CW342" i="46"/>
  <c r="CX342" i="46" s="1"/>
  <c r="CW414" i="46"/>
  <c r="CX414" i="46" s="1"/>
  <c r="CW418" i="46"/>
  <c r="CX418" i="46" s="1"/>
  <c r="CW423" i="46"/>
  <c r="CX423" i="46" s="1"/>
  <c r="CW405" i="46"/>
  <c r="CX405" i="46" s="1"/>
  <c r="CW419" i="46"/>
  <c r="CX419" i="46" s="1"/>
  <c r="CW421" i="46"/>
  <c r="CX421" i="46" s="1"/>
  <c r="CW308" i="46"/>
  <c r="CX308" i="46" s="1"/>
  <c r="CW428" i="46"/>
  <c r="CX428" i="46" s="1"/>
  <c r="CW407" i="46"/>
  <c r="CX407" i="46" s="1"/>
  <c r="CW406" i="46"/>
  <c r="CX406" i="46" s="1"/>
  <c r="CW517" i="46"/>
  <c r="CX517" i="46" s="1"/>
  <c r="CW270" i="46"/>
  <c r="CX270" i="46" s="1"/>
  <c r="CW272" i="46"/>
  <c r="CX272" i="46" s="1"/>
  <c r="CW303" i="46"/>
  <c r="CX303" i="46" s="1"/>
  <c r="CW240" i="46"/>
  <c r="CX240" i="46" s="1"/>
  <c r="CW236" i="46"/>
  <c r="CX236" i="46" s="1"/>
  <c r="CW265" i="46"/>
  <c r="CX265" i="46" s="1"/>
  <c r="CW266" i="46"/>
  <c r="CX266" i="46" s="1"/>
  <c r="CW269" i="46"/>
  <c r="CX269" i="46" s="1"/>
  <c r="CW122" i="46"/>
  <c r="CX122" i="46" s="1"/>
  <c r="CW118" i="46"/>
  <c r="CX118" i="46" s="1"/>
  <c r="CW212" i="46"/>
  <c r="CX212" i="46" s="1"/>
  <c r="CW263" i="46"/>
  <c r="CX263" i="46" s="1"/>
  <c r="CW98" i="46"/>
  <c r="CX98" i="46" s="1"/>
  <c r="CW264" i="46"/>
  <c r="CX264" i="46" s="1"/>
  <c r="CW230" i="46"/>
  <c r="CX230" i="46" s="1"/>
  <c r="CW148" i="46"/>
  <c r="CX148" i="46" s="1"/>
  <c r="CW125" i="46"/>
  <c r="CX125" i="46" s="1"/>
  <c r="CW214" i="46"/>
  <c r="CX214" i="46" s="1"/>
  <c r="CW355" i="46"/>
  <c r="CX355" i="46" s="1"/>
  <c r="CW206" i="46"/>
  <c r="CX206" i="46" s="1"/>
  <c r="CW356" i="46"/>
  <c r="CX356" i="46" s="1"/>
  <c r="CW357" i="46"/>
  <c r="CX357" i="46" s="1"/>
  <c r="CW123" i="46"/>
  <c r="CX123" i="46" s="1"/>
  <c r="CW144" i="46"/>
  <c r="CX144" i="46" s="1"/>
  <c r="Q21" i="7"/>
  <c r="E21" i="53"/>
  <c r="CT87" i="46" l="1"/>
  <c r="CW87" i="46"/>
  <c r="CR23" i="46"/>
  <c r="CF23" i="46"/>
  <c r="CC23" i="46"/>
  <c r="CN500" i="46"/>
  <c r="CT500" i="46"/>
  <c r="Q121" i="7" s="1"/>
  <c r="CQ500" i="46"/>
  <c r="CW500" i="46"/>
  <c r="Q122" i="7" l="1"/>
  <c r="AJ87" i="46"/>
  <c r="AI87" i="46"/>
  <c r="AG87" i="46"/>
  <c r="AF87" i="46"/>
  <c r="AD87" i="46"/>
  <c r="AC87" i="46"/>
  <c r="CX87" i="46"/>
  <c r="CU87" i="46"/>
  <c r="L33" i="46"/>
  <c r="CK33" i="46" s="1"/>
  <c r="CL33" i="46" s="1"/>
  <c r="K33" i="46"/>
  <c r="AO33" i="46" s="1"/>
  <c r="AP33" i="46" s="1"/>
  <c r="L32" i="46"/>
  <c r="CK32" i="46" s="1"/>
  <c r="K32" i="46"/>
  <c r="AO32" i="46" s="1"/>
  <c r="AP32" i="46" s="1"/>
  <c r="K24" i="46"/>
  <c r="AO24" i="46" s="1"/>
  <c r="AP24" i="46" s="1"/>
  <c r="K23" i="46"/>
  <c r="AO23" i="46" s="1"/>
  <c r="AP23" i="46" l="1"/>
  <c r="CL32" i="46"/>
  <c r="CN32" i="46"/>
  <c r="CO32" i="46" s="1"/>
  <c r="CB32" i="46"/>
  <c r="CC32" i="46" s="1"/>
  <c r="CE32" i="46"/>
  <c r="CF32" i="46" s="1"/>
  <c r="CQ32" i="46"/>
  <c r="CR32" i="46" s="1"/>
  <c r="CH32" i="46"/>
  <c r="CI32" i="46" s="1"/>
  <c r="AR24" i="46"/>
  <c r="AS24" i="46" s="1"/>
  <c r="BP24" i="46"/>
  <c r="BQ24" i="46" s="1"/>
  <c r="BD24" i="46"/>
  <c r="BE24" i="46" s="1"/>
  <c r="BA24" i="46"/>
  <c r="BB24" i="46" s="1"/>
  <c r="BS24" i="46"/>
  <c r="BT24" i="46" s="1"/>
  <c r="AX24" i="46"/>
  <c r="AY24" i="46" s="1"/>
  <c r="AU24" i="46"/>
  <c r="AV24" i="46" s="1"/>
  <c r="AL24" i="46"/>
  <c r="AM24" i="46" s="1"/>
  <c r="BY24" i="46"/>
  <c r="BZ24" i="46" s="1"/>
  <c r="BV24" i="46"/>
  <c r="BW24" i="46" s="1"/>
  <c r="BP33" i="46"/>
  <c r="BQ33" i="46" s="1"/>
  <c r="AX33" i="46"/>
  <c r="AY33" i="46" s="1"/>
  <c r="BY33" i="46"/>
  <c r="BZ33" i="46" s="1"/>
  <c r="BD33" i="46"/>
  <c r="BE33" i="46" s="1"/>
  <c r="BS33" i="46"/>
  <c r="BT33" i="46" s="1"/>
  <c r="BA33" i="46"/>
  <c r="BB33" i="46" s="1"/>
  <c r="AU33" i="46"/>
  <c r="AV33" i="46" s="1"/>
  <c r="AR33" i="46"/>
  <c r="AS33" i="46" s="1"/>
  <c r="BV33" i="46"/>
  <c r="BW33" i="46" s="1"/>
  <c r="AL33" i="46"/>
  <c r="AM33" i="46" s="1"/>
  <c r="CN33" i="46"/>
  <c r="CO33" i="46" s="1"/>
  <c r="CB33" i="46"/>
  <c r="CC33" i="46" s="1"/>
  <c r="CE33" i="46"/>
  <c r="CF33" i="46" s="1"/>
  <c r="CH33" i="46"/>
  <c r="CI33" i="46" s="1"/>
  <c r="CQ33" i="46"/>
  <c r="CR33" i="46" s="1"/>
  <c r="AX32" i="46"/>
  <c r="AY32" i="46" s="1"/>
  <c r="BD32" i="46"/>
  <c r="BE32" i="46" s="1"/>
  <c r="AR32" i="46"/>
  <c r="AS32" i="46" s="1"/>
  <c r="AL32" i="46"/>
  <c r="AM32" i="46" s="1"/>
  <c r="BV32" i="46"/>
  <c r="BW32" i="46" s="1"/>
  <c r="BP32" i="46"/>
  <c r="BQ32" i="46" s="1"/>
  <c r="AU32" i="46"/>
  <c r="AV32" i="46" s="1"/>
  <c r="BY32" i="46"/>
  <c r="BZ32" i="46" s="1"/>
  <c r="BS32" i="46"/>
  <c r="BT32" i="46" s="1"/>
  <c r="BA32" i="46"/>
  <c r="BB32" i="46" s="1"/>
  <c r="BS23" i="46"/>
  <c r="AL23" i="46"/>
  <c r="BP23" i="46"/>
  <c r="BD23" i="46"/>
  <c r="BA23" i="46"/>
  <c r="BV23" i="46"/>
  <c r="AR23" i="46"/>
  <c r="BY23" i="46"/>
  <c r="AU23" i="46"/>
  <c r="AX23" i="46"/>
  <c r="AY23" i="46" s="1"/>
  <c r="CO23" i="46"/>
  <c r="Z87" i="46"/>
  <c r="N85" i="46"/>
  <c r="Q85" i="46"/>
  <c r="AA23" i="46"/>
  <c r="AA87" i="46" s="1"/>
  <c r="E121" i="53" l="1"/>
  <c r="E120" i="53" s="1"/>
  <c r="E179" i="53"/>
  <c r="BW23" i="46"/>
  <c r="BZ23" i="46"/>
  <c r="BT23" i="46"/>
  <c r="BQ23" i="46"/>
  <c r="BE23" i="46"/>
  <c r="AV23" i="46"/>
  <c r="BB23" i="46"/>
  <c r="AM23" i="46"/>
  <c r="AS23" i="46"/>
  <c r="N86" i="46"/>
  <c r="N88" i="46"/>
  <c r="Q86" i="46"/>
  <c r="G21" i="53"/>
  <c r="Q88" i="46"/>
  <c r="E178" i="53" l="1"/>
  <c r="E180" i="53"/>
  <c r="F21" i="53"/>
  <c r="CW15" i="46"/>
  <c r="P110" i="7" s="1"/>
  <c r="CW16" i="46"/>
  <c r="CT16" i="46"/>
  <c r="CT15" i="46"/>
  <c r="P109" i="7" s="1"/>
  <c r="CQ15" i="46"/>
  <c r="P107" i="7" s="1"/>
  <c r="CQ16" i="46"/>
  <c r="CN16" i="46"/>
  <c r="CN15" i="46"/>
  <c r="P106" i="7" s="1"/>
  <c r="H21" i="53" l="1"/>
  <c r="Q106" i="7"/>
  <c r="CN90" i="46"/>
  <c r="CE90" i="46" s="1"/>
  <c r="Q107" i="7"/>
  <c r="CQ90" i="46"/>
  <c r="CH90" i="46" s="1"/>
  <c r="Q109" i="7"/>
  <c r="CT90" i="46"/>
  <c r="Q110" i="7"/>
  <c r="CW90" i="46"/>
  <c r="AU16" i="46"/>
  <c r="AU15" i="46"/>
  <c r="AR16" i="46"/>
  <c r="Q27" i="7" s="1"/>
  <c r="AR15" i="46"/>
  <c r="Q28" i="7" l="1"/>
  <c r="P28" i="7"/>
  <c r="P27" i="7"/>
  <c r="Q115" i="7"/>
  <c r="Q113" i="7"/>
  <c r="Q112" i="7"/>
  <c r="Q116" i="7"/>
  <c r="AR90" i="46"/>
  <c r="AU90" i="46"/>
  <c r="AI16" i="46"/>
  <c r="AF16" i="46"/>
  <c r="AC16" i="46"/>
  <c r="AC90" i="46" s="1"/>
  <c r="T90" i="46" s="1"/>
  <c r="Z16" i="46"/>
  <c r="Z90" i="46" s="1"/>
  <c r="Q90" i="46" s="1"/>
  <c r="AI15" i="46"/>
  <c r="AF15" i="46"/>
  <c r="P8" i="7" s="1"/>
  <c r="L27" i="46"/>
  <c r="K27" i="46"/>
  <c r="L26" i="46"/>
  <c r="K26" i="46"/>
  <c r="L37" i="46"/>
  <c r="CK37" i="46" s="1"/>
  <c r="K37" i="46"/>
  <c r="AO37" i="46" s="1"/>
  <c r="L40" i="46"/>
  <c r="CK40" i="46" s="1"/>
  <c r="CL40" i="46" s="1"/>
  <c r="K40" i="46"/>
  <c r="AO40" i="46" s="1"/>
  <c r="AP40" i="46" s="1"/>
  <c r="L39" i="46"/>
  <c r="CK39" i="46" s="1"/>
  <c r="CL39" i="46" s="1"/>
  <c r="K39" i="46"/>
  <c r="AO39" i="46" s="1"/>
  <c r="AP39" i="46" s="1"/>
  <c r="AP37" i="46" l="1"/>
  <c r="AP87" i="46" s="1"/>
  <c r="AO87" i="46"/>
  <c r="CL37" i="46"/>
  <c r="CL87" i="46" s="1"/>
  <c r="CK87" i="46"/>
  <c r="CE40" i="46"/>
  <c r="CF40" i="46" s="1"/>
  <c r="CH40" i="46"/>
  <c r="CI40" i="46" s="1"/>
  <c r="CQ40" i="46"/>
  <c r="CR40" i="46" s="1"/>
  <c r="CN40" i="46"/>
  <c r="CO40" i="46" s="1"/>
  <c r="CB40" i="46"/>
  <c r="CC40" i="46" s="1"/>
  <c r="BD26" i="46"/>
  <c r="BE26" i="46" s="1"/>
  <c r="BA26" i="46"/>
  <c r="BB26" i="46" s="1"/>
  <c r="AX26" i="46"/>
  <c r="AY26" i="46" s="1"/>
  <c r="AX27" i="46"/>
  <c r="AY27" i="46" s="1"/>
  <c r="BA27" i="46"/>
  <c r="BB27" i="46" s="1"/>
  <c r="BD27" i="46"/>
  <c r="BE27" i="46" s="1"/>
  <c r="BV39" i="46"/>
  <c r="BW39" i="46" s="1"/>
  <c r="BY39" i="46"/>
  <c r="BZ39" i="46" s="1"/>
  <c r="AU39" i="46"/>
  <c r="AV39" i="46" s="1"/>
  <c r="BP39" i="46"/>
  <c r="BQ39" i="46" s="1"/>
  <c r="BA39" i="46"/>
  <c r="BB39" i="46" s="1"/>
  <c r="BS39" i="46"/>
  <c r="BT39" i="46" s="1"/>
  <c r="BD39" i="46"/>
  <c r="BE39" i="46" s="1"/>
  <c r="AX39" i="46"/>
  <c r="AY39" i="46" s="1"/>
  <c r="AL39" i="46"/>
  <c r="AM39" i="46" s="1"/>
  <c r="AR39" i="46"/>
  <c r="AS39" i="46" s="1"/>
  <c r="CQ39" i="46"/>
  <c r="CR39" i="46" s="1"/>
  <c r="CE39" i="46"/>
  <c r="CF39" i="46" s="1"/>
  <c r="CN39" i="46"/>
  <c r="CO39" i="46" s="1"/>
  <c r="CB39" i="46"/>
  <c r="CC39" i="46" s="1"/>
  <c r="CH39" i="46"/>
  <c r="CI39" i="46" s="1"/>
  <c r="BS40" i="46"/>
  <c r="BT40" i="46" s="1"/>
  <c r="AU40" i="46"/>
  <c r="AV40" i="46" s="1"/>
  <c r="AL40" i="46"/>
  <c r="AM40" i="46" s="1"/>
  <c r="AX40" i="46"/>
  <c r="AY40" i="46" s="1"/>
  <c r="BY40" i="46"/>
  <c r="BZ40" i="46" s="1"/>
  <c r="BD40" i="46"/>
  <c r="BE40" i="46" s="1"/>
  <c r="BV40" i="46"/>
  <c r="BW40" i="46" s="1"/>
  <c r="BA40" i="46"/>
  <c r="BB40" i="46" s="1"/>
  <c r="BP40" i="46"/>
  <c r="BQ40" i="46" s="1"/>
  <c r="AR40" i="46"/>
  <c r="AS40" i="46" s="1"/>
  <c r="CB27" i="46"/>
  <c r="CC27" i="46" s="1"/>
  <c r="CH27" i="46"/>
  <c r="CI27" i="46" s="1"/>
  <c r="CE27" i="46"/>
  <c r="CF27" i="46" s="1"/>
  <c r="BP37" i="46"/>
  <c r="BQ37" i="46" s="1"/>
  <c r="AR37" i="46"/>
  <c r="BY37" i="46"/>
  <c r="BZ37" i="46" s="1"/>
  <c r="AL37" i="46"/>
  <c r="AM37" i="46" s="1"/>
  <c r="AU37" i="46"/>
  <c r="AV37" i="46" s="1"/>
  <c r="BV37" i="46"/>
  <c r="BW37" i="46" s="1"/>
  <c r="BD37" i="46"/>
  <c r="BE37" i="46" s="1"/>
  <c r="BS37" i="46"/>
  <c r="BT37" i="46" s="1"/>
  <c r="AX37" i="46"/>
  <c r="AY37" i="46" s="1"/>
  <c r="BA37" i="46"/>
  <c r="BB37" i="46" s="1"/>
  <c r="CN37" i="46"/>
  <c r="CO37" i="46" s="1"/>
  <c r="CH37" i="46"/>
  <c r="CI37" i="46" s="1"/>
  <c r="CE37" i="46"/>
  <c r="CF37" i="46" s="1"/>
  <c r="CQ37" i="46"/>
  <c r="CR37" i="46" s="1"/>
  <c r="CB37" i="46"/>
  <c r="CC37" i="46" s="1"/>
  <c r="CB26" i="46"/>
  <c r="CC26" i="46" s="1"/>
  <c r="CE26" i="46"/>
  <c r="CF26" i="46" s="1"/>
  <c r="CH26" i="46"/>
  <c r="Q129" i="7"/>
  <c r="Q30" i="7"/>
  <c r="Q31" i="7"/>
  <c r="Q128" i="7"/>
  <c r="Q8" i="7"/>
  <c r="AF90" i="46"/>
  <c r="Q6" i="7"/>
  <c r="Q9" i="7"/>
  <c r="AI90" i="46"/>
  <c r="Q5" i="7"/>
  <c r="AC15" i="46"/>
  <c r="Z15" i="46"/>
  <c r="AO85" i="46" l="1"/>
  <c r="AO86" i="46" s="1"/>
  <c r="AS37" i="46"/>
  <c r="CR87" i="46"/>
  <c r="CK85" i="46"/>
  <c r="CK86" i="46" s="1"/>
  <c r="CI26" i="46"/>
  <c r="CI87" i="46" s="1"/>
  <c r="CH87" i="46"/>
  <c r="CQ87" i="46"/>
  <c r="BT87" i="46"/>
  <c r="BS87" i="46"/>
  <c r="BZ87" i="46"/>
  <c r="BY87" i="46"/>
  <c r="BQ87" i="46"/>
  <c r="BP87" i="46"/>
  <c r="BW87" i="46"/>
  <c r="BV87" i="46"/>
  <c r="AL87" i="46"/>
  <c r="CF87" i="46"/>
  <c r="CE87" i="46"/>
  <c r="CB87" i="46"/>
  <c r="AV87" i="46"/>
  <c r="AU87" i="46"/>
  <c r="BE87" i="46"/>
  <c r="BD87" i="46"/>
  <c r="AX87" i="46"/>
  <c r="BB87" i="46"/>
  <c r="BA87" i="46"/>
  <c r="CO87" i="46"/>
  <c r="CN87" i="46"/>
  <c r="AY87" i="46"/>
  <c r="AR87" i="46"/>
  <c r="AM87" i="46"/>
  <c r="Q12" i="7"/>
  <c r="Q14" i="7"/>
  <c r="Q11" i="7"/>
  <c r="Q15" i="7"/>
  <c r="P6" i="7"/>
  <c r="P129" i="7"/>
  <c r="P5" i="7"/>
  <c r="P128" i="7"/>
  <c r="AS87" i="46" l="1"/>
  <c r="AO88" i="46"/>
  <c r="CK88" i="46"/>
  <c r="CH85" i="46"/>
  <c r="CH88" i="46" s="1"/>
  <c r="BV85" i="46"/>
  <c r="BV86" i="46" s="1"/>
  <c r="BY85" i="46"/>
  <c r="BP85" i="46"/>
  <c r="BS85" i="46"/>
  <c r="AL85" i="46"/>
  <c r="CC87" i="46"/>
  <c r="AX85" i="46"/>
  <c r="BG85" i="46"/>
  <c r="CE85" i="46"/>
  <c r="BS86" i="46" l="1"/>
  <c r="BP86" i="46"/>
  <c r="BY86" i="46"/>
  <c r="AL86" i="46"/>
  <c r="CH86" i="46"/>
  <c r="AX86" i="46"/>
  <c r="BP88" i="46"/>
  <c r="BY88" i="46"/>
  <c r="BV88" i="46"/>
  <c r="BS88" i="46"/>
  <c r="AX88" i="46"/>
  <c r="BD85" i="46"/>
  <c r="BG86" i="46"/>
  <c r="BJ85" i="46"/>
  <c r="BG88" i="46"/>
  <c r="CE86" i="46"/>
  <c r="CE88" i="46"/>
  <c r="CB85" i="46"/>
  <c r="BD86" i="46" l="1"/>
  <c r="BJ86" i="46"/>
  <c r="AL88" i="46"/>
  <c r="BA85" i="46"/>
  <c r="BD88" i="46"/>
  <c r="BJ88" i="46"/>
  <c r="CB86" i="46"/>
  <c r="CB88" i="46"/>
  <c r="BA86" i="46" l="1"/>
  <c r="BA88" i="46"/>
  <c r="O85" i="7"/>
  <c r="O83" i="7"/>
  <c r="O79" i="7" l="1"/>
  <c r="P79" i="7"/>
  <c r="P85" i="7"/>
  <c r="P83" i="7"/>
  <c r="O81" i="7" l="1"/>
  <c r="P81" i="7"/>
  <c r="O84" i="7"/>
  <c r="E37" i="36"/>
  <c r="E36" i="36"/>
  <c r="D37" i="36" s="1"/>
  <c r="E119" i="36"/>
  <c r="P80" i="7" l="1"/>
  <c r="O80" i="7"/>
  <c r="P84" i="7"/>
  <c r="D36" i="36"/>
  <c r="G22" i="36" l="1"/>
  <c r="E137" i="36" l="1"/>
  <c r="J57" i="36"/>
  <c r="I57" i="36"/>
  <c r="J56" i="36"/>
  <c r="E32" i="36"/>
  <c r="I55" i="36" l="1"/>
  <c r="I54" i="36"/>
  <c r="J54" i="36"/>
  <c r="J55" i="36"/>
  <c r="E114" i="36"/>
  <c r="K15" i="36" l="1"/>
  <c r="L15" i="36"/>
  <c r="E13" i="36"/>
  <c r="E12" i="36"/>
  <c r="E9" i="36"/>
  <c r="AC70" i="36" l="1"/>
  <c r="AB70" i="36"/>
  <c r="W70" i="36"/>
  <c r="E70" i="36"/>
  <c r="Q70" i="36" s="1"/>
  <c r="I56" i="36"/>
  <c r="I59" i="36"/>
  <c r="J59" i="36" l="1"/>
  <c r="Y70" i="36"/>
  <c r="T70" i="36" s="1"/>
  <c r="R70" i="36"/>
  <c r="S70" i="36" s="1"/>
  <c r="I88" i="36"/>
  <c r="E54" i="36"/>
  <c r="Q54" i="36" s="1"/>
  <c r="W93" i="36"/>
  <c r="W92" i="36"/>
  <c r="W91" i="36"/>
  <c r="W81" i="36"/>
  <c r="W90" i="36"/>
  <c r="W89" i="36"/>
  <c r="W88" i="36"/>
  <c r="W87" i="36"/>
  <c r="W86" i="36"/>
  <c r="W85" i="36"/>
  <c r="W84" i="36"/>
  <c r="W83" i="36"/>
  <c r="W82" i="36"/>
  <c r="W80" i="36"/>
  <c r="W79" i="36"/>
  <c r="W78" i="36"/>
  <c r="W77" i="36"/>
  <c r="W76" i="36"/>
  <c r="W75" i="36"/>
  <c r="W74" i="36"/>
  <c r="W73" i="36"/>
  <c r="W72" i="36"/>
  <c r="W71" i="36"/>
  <c r="W69" i="36"/>
  <c r="W68" i="36"/>
  <c r="W67" i="36"/>
  <c r="W66" i="36"/>
  <c r="W65" i="36"/>
  <c r="W64" i="36"/>
  <c r="W63" i="36"/>
  <c r="W62" i="36"/>
  <c r="W61" i="36"/>
  <c r="W60" i="36"/>
  <c r="W59" i="36"/>
  <c r="W58" i="36"/>
  <c r="W57" i="36"/>
  <c r="W56" i="36"/>
  <c r="W55" i="36"/>
  <c r="W54" i="36"/>
  <c r="W53" i="36"/>
  <c r="W52" i="36"/>
  <c r="W51" i="36"/>
  <c r="W50" i="36"/>
  <c r="W49" i="36"/>
  <c r="P93" i="36"/>
  <c r="AC91" i="36"/>
  <c r="AB91" i="36"/>
  <c r="E91" i="36"/>
  <c r="Q91" i="36" s="1"/>
  <c r="AC81" i="36"/>
  <c r="AB81" i="36"/>
  <c r="E81" i="36"/>
  <c r="Q81" i="36" s="1"/>
  <c r="AC90" i="36"/>
  <c r="AB90" i="36"/>
  <c r="AC89" i="36"/>
  <c r="AB89" i="36"/>
  <c r="AC88" i="36"/>
  <c r="AB88" i="36"/>
  <c r="AC87" i="36"/>
  <c r="AB87" i="36"/>
  <c r="AC86" i="36"/>
  <c r="AB86" i="36"/>
  <c r="AC85" i="36"/>
  <c r="AB85" i="36"/>
  <c r="E85" i="36"/>
  <c r="Q85" i="36" s="1"/>
  <c r="AC84" i="36"/>
  <c r="AB84" i="36"/>
  <c r="AC83" i="36"/>
  <c r="AB83" i="36"/>
  <c r="AC82" i="36"/>
  <c r="AB82" i="36"/>
  <c r="E82" i="36"/>
  <c r="Q82" i="36" s="1"/>
  <c r="AC80" i="36"/>
  <c r="AB80" i="36"/>
  <c r="AC79" i="36"/>
  <c r="AB79" i="36"/>
  <c r="AC78" i="36"/>
  <c r="AB78" i="36"/>
  <c r="E78" i="36"/>
  <c r="Q78" i="36" s="1"/>
  <c r="AC77" i="36"/>
  <c r="AB77" i="36"/>
  <c r="AC76" i="36"/>
  <c r="AB76" i="36"/>
  <c r="E76" i="36"/>
  <c r="Q76" i="36" s="1"/>
  <c r="AC74" i="36"/>
  <c r="AB74" i="36"/>
  <c r="E74" i="36"/>
  <c r="Q74" i="36" s="1"/>
  <c r="AC73" i="36"/>
  <c r="AB73" i="36"/>
  <c r="AC72" i="36"/>
  <c r="AB72" i="36"/>
  <c r="E72" i="36"/>
  <c r="Q72" i="36" s="1"/>
  <c r="AC71" i="36"/>
  <c r="AB71" i="36"/>
  <c r="AC69" i="36"/>
  <c r="AB69" i="36"/>
  <c r="AC68" i="36"/>
  <c r="AB68" i="36"/>
  <c r="AC67" i="36"/>
  <c r="AB67" i="36"/>
  <c r="K67" i="36"/>
  <c r="AC66" i="36"/>
  <c r="AB66" i="36"/>
  <c r="AC65" i="36"/>
  <c r="AB65" i="36"/>
  <c r="E65" i="36"/>
  <c r="Q65" i="36" s="1"/>
  <c r="AC64" i="36"/>
  <c r="AB64" i="36"/>
  <c r="AC63" i="36"/>
  <c r="AB63" i="36"/>
  <c r="AC62" i="36"/>
  <c r="AB62" i="36"/>
  <c r="E62" i="36"/>
  <c r="AC61" i="36"/>
  <c r="AB61" i="36"/>
  <c r="E61" i="36"/>
  <c r="Q61" i="36" s="1"/>
  <c r="AC60" i="36"/>
  <c r="AB60" i="36"/>
  <c r="E60" i="36"/>
  <c r="Q60" i="36" s="1"/>
  <c r="AC59" i="36"/>
  <c r="AB59" i="36"/>
  <c r="E59" i="36"/>
  <c r="Q59" i="36" s="1"/>
  <c r="AC58" i="36"/>
  <c r="AB58" i="36"/>
  <c r="E58" i="36"/>
  <c r="Q58" i="36" s="1"/>
  <c r="AC57" i="36"/>
  <c r="AB57" i="36"/>
  <c r="E57" i="36"/>
  <c r="AC56" i="36"/>
  <c r="AB56" i="36"/>
  <c r="E56" i="36"/>
  <c r="AC55" i="36"/>
  <c r="AB55" i="36"/>
  <c r="E55" i="36"/>
  <c r="AC54" i="36"/>
  <c r="AB54" i="36"/>
  <c r="AC53" i="36"/>
  <c r="AB53" i="36"/>
  <c r="AC52" i="36"/>
  <c r="AB52" i="36"/>
  <c r="E52" i="36"/>
  <c r="Q52" i="36" s="1"/>
  <c r="AC51" i="36"/>
  <c r="AB51" i="36"/>
  <c r="AC50" i="36"/>
  <c r="AB50" i="36"/>
  <c r="E50" i="36"/>
  <c r="AC49" i="36"/>
  <c r="AB49" i="36"/>
  <c r="E49" i="36"/>
  <c r="Q49" i="36" s="1"/>
  <c r="S48" i="36"/>
  <c r="R48" i="36"/>
  <c r="P48" i="36"/>
  <c r="Q56" i="36" l="1"/>
  <c r="E124" i="36"/>
  <c r="Q57" i="36"/>
  <c r="Q62" i="36"/>
  <c r="Q55" i="36"/>
  <c r="E123" i="36"/>
  <c r="Q50" i="36"/>
  <c r="Y14" i="8" l="1" a="1"/>
  <c r="Y14" i="8" s="1"/>
  <c r="Y13" i="8" s="1"/>
  <c r="R14" i="8" a="1"/>
  <c r="R14" i="8" s="1"/>
  <c r="R13" i="8" s="1"/>
  <c r="A17" i="7"/>
  <c r="G25" i="36" l="1"/>
  <c r="I66" i="36" l="1"/>
  <c r="E66" i="36" s="1"/>
  <c r="J145" i="36"/>
  <c r="G23" i="36"/>
  <c r="E140" i="36"/>
  <c r="L21" i="36"/>
  <c r="L29" i="36" s="1"/>
  <c r="L120" i="36" s="1"/>
  <c r="L129" i="36" s="1"/>
  <c r="L136" i="36" s="1"/>
  <c r="L138" i="36" s="1"/>
  <c r="L143" i="36" s="1"/>
  <c r="E18" i="36"/>
  <c r="E16" i="36"/>
  <c r="E15" i="36"/>
  <c r="K21" i="36"/>
  <c r="J12" i="36"/>
  <c r="J10" i="36"/>
  <c r="I51" i="36" l="1"/>
  <c r="H293" i="46"/>
  <c r="G663" i="46" s="1"/>
  <c r="H663" i="46" s="1"/>
  <c r="H147" i="46"/>
  <c r="I71" i="36"/>
  <c r="E21" i="36"/>
  <c r="I75" i="36"/>
  <c r="I84" i="36"/>
  <c r="I68" i="36"/>
  <c r="E68" i="36" s="1"/>
  <c r="Q68" i="36" s="1"/>
  <c r="I90" i="36"/>
  <c r="I89" i="36"/>
  <c r="I79" i="36"/>
  <c r="I80" i="36"/>
  <c r="I73" i="36"/>
  <c r="Q66" i="36"/>
  <c r="H121" i="36"/>
  <c r="H122" i="36" s="1"/>
  <c r="J67" i="36"/>
  <c r="I53" i="36"/>
  <c r="H25" i="36"/>
  <c r="E25" i="36" s="1"/>
  <c r="E38" i="36" s="1"/>
  <c r="D38" i="36" s="1"/>
  <c r="H23" i="36"/>
  <c r="G130" i="36" s="1"/>
  <c r="E130" i="36" s="1"/>
  <c r="G121" i="36"/>
  <c r="J21" i="36"/>
  <c r="K29" i="36"/>
  <c r="AX663" i="46" l="1"/>
  <c r="AY663" i="46" s="1"/>
  <c r="BG663" i="46"/>
  <c r="BH663" i="46" s="1"/>
  <c r="BJ663" i="46"/>
  <c r="BK663" i="46" s="1"/>
  <c r="N663" i="46"/>
  <c r="O663" i="46" s="1"/>
  <c r="Q663" i="46"/>
  <c r="R663" i="46" s="1"/>
  <c r="AO663" i="46"/>
  <c r="AP663" i="46" s="1"/>
  <c r="AR663" i="46"/>
  <c r="AS663" i="46" s="1"/>
  <c r="AF663" i="46"/>
  <c r="AG663" i="46" s="1"/>
  <c r="AI663" i="46"/>
  <c r="AJ663" i="46" s="1"/>
  <c r="BP663" i="46"/>
  <c r="BQ663" i="46" s="1"/>
  <c r="AU663" i="46"/>
  <c r="AV663" i="46" s="1"/>
  <c r="BA663" i="46"/>
  <c r="BB663" i="46" s="1"/>
  <c r="BD663" i="46"/>
  <c r="BE663" i="46" s="1"/>
  <c r="T663" i="46"/>
  <c r="U663" i="46" s="1"/>
  <c r="BV663" i="46"/>
  <c r="BW663" i="46" s="1"/>
  <c r="BY663" i="46"/>
  <c r="BZ663" i="46" s="1"/>
  <c r="W663" i="46"/>
  <c r="X663" i="46" s="1"/>
  <c r="BS663" i="46"/>
  <c r="BT663" i="46" s="1"/>
  <c r="Z663" i="46"/>
  <c r="AA663" i="46" s="1"/>
  <c r="AC663" i="46"/>
  <c r="AD663" i="46" s="1"/>
  <c r="AL663" i="46"/>
  <c r="AM663" i="46" s="1"/>
  <c r="CH663" i="46"/>
  <c r="CI663" i="46" s="1"/>
  <c r="CK663" i="46"/>
  <c r="CL663" i="46" s="1"/>
  <c r="CE663" i="46"/>
  <c r="CF663" i="46" s="1"/>
  <c r="CB663" i="46"/>
  <c r="CC663" i="46" s="1"/>
  <c r="CN663" i="46"/>
  <c r="CO663" i="46" s="1"/>
  <c r="CW663" i="46"/>
  <c r="CX663" i="46" s="1"/>
  <c r="CT663" i="46"/>
  <c r="CU663" i="46" s="1"/>
  <c r="CQ663" i="46"/>
  <c r="CR663" i="46" s="1"/>
  <c r="AO147" i="46"/>
  <c r="AP147" i="46" s="1"/>
  <c r="AO293" i="46"/>
  <c r="AP293" i="46" s="1"/>
  <c r="W293" i="46"/>
  <c r="X293" i="46" s="1"/>
  <c r="W147" i="46"/>
  <c r="X147" i="46" s="1"/>
  <c r="CK147" i="46"/>
  <c r="CL147" i="46" s="1"/>
  <c r="CK293" i="46"/>
  <c r="CL293" i="46" s="1"/>
  <c r="CH147" i="46"/>
  <c r="CI147" i="46" s="1"/>
  <c r="CT147" i="46"/>
  <c r="CU147" i="46" s="1"/>
  <c r="CQ147" i="46"/>
  <c r="CR147" i="46" s="1"/>
  <c r="CN147" i="46"/>
  <c r="CO147" i="46" s="1"/>
  <c r="CB147" i="46"/>
  <c r="CC147" i="46" s="1"/>
  <c r="CE147" i="46"/>
  <c r="CF147" i="46" s="1"/>
  <c r="BY147" i="46"/>
  <c r="BZ147" i="46" s="1"/>
  <c r="BG147" i="46"/>
  <c r="BS147" i="46"/>
  <c r="BT147" i="46" s="1"/>
  <c r="BA147" i="46"/>
  <c r="BB147" i="46" s="1"/>
  <c r="AX147" i="46"/>
  <c r="AY147" i="46" s="1"/>
  <c r="AI147" i="46"/>
  <c r="AJ147" i="46" s="1"/>
  <c r="AF147" i="46"/>
  <c r="AG147" i="46" s="1"/>
  <c r="AC147" i="46"/>
  <c r="AD147" i="46" s="1"/>
  <c r="BV147" i="46"/>
  <c r="BW147" i="46" s="1"/>
  <c r="T147" i="46"/>
  <c r="U147" i="46" s="1"/>
  <c r="BP147" i="46"/>
  <c r="BQ147" i="46" s="1"/>
  <c r="Q147" i="46"/>
  <c r="AU147" i="46"/>
  <c r="AV147" i="46" s="1"/>
  <c r="Z147" i="46"/>
  <c r="AA147" i="46" s="1"/>
  <c r="AL147" i="46"/>
  <c r="AM147" i="46" s="1"/>
  <c r="N147" i="46"/>
  <c r="O147" i="46" s="1"/>
  <c r="BJ147" i="46"/>
  <c r="BK147" i="46" s="1"/>
  <c r="AR147" i="46"/>
  <c r="AS147" i="46" s="1"/>
  <c r="BD147" i="46"/>
  <c r="BE147" i="46" s="1"/>
  <c r="CW147" i="46"/>
  <c r="CX147" i="46" s="1"/>
  <c r="CH293" i="46"/>
  <c r="CI293" i="46" s="1"/>
  <c r="CT293" i="46"/>
  <c r="CU293" i="46" s="1"/>
  <c r="CQ293" i="46"/>
  <c r="CR293" i="46" s="1"/>
  <c r="CN293" i="46"/>
  <c r="CO293" i="46" s="1"/>
  <c r="CB293" i="46"/>
  <c r="CC293" i="46" s="1"/>
  <c r="CW293" i="46"/>
  <c r="CX293" i="46" s="1"/>
  <c r="BG293" i="46"/>
  <c r="CE293" i="46"/>
  <c r="CF293" i="46" s="1"/>
  <c r="BV293" i="46"/>
  <c r="BW293" i="46" s="1"/>
  <c r="BS293" i="46"/>
  <c r="BT293" i="46" s="1"/>
  <c r="BJ293" i="46"/>
  <c r="BK293" i="46" s="1"/>
  <c r="BP293" i="46"/>
  <c r="BQ293" i="46" s="1"/>
  <c r="BA293" i="46"/>
  <c r="BB293" i="46" s="1"/>
  <c r="AU293" i="46"/>
  <c r="AV293" i="46" s="1"/>
  <c r="AX293" i="46"/>
  <c r="AY293" i="46" s="1"/>
  <c r="AR293" i="46"/>
  <c r="AS293" i="46" s="1"/>
  <c r="BY293" i="46"/>
  <c r="BZ293" i="46" s="1"/>
  <c r="BD293" i="46"/>
  <c r="BE293" i="46" s="1"/>
  <c r="AL293" i="46"/>
  <c r="AM293" i="46" s="1"/>
  <c r="AI293" i="46"/>
  <c r="AJ293" i="46" s="1"/>
  <c r="AC293" i="46"/>
  <c r="AD293" i="46" s="1"/>
  <c r="Z293" i="46"/>
  <c r="AA293" i="46" s="1"/>
  <c r="AF293" i="46"/>
  <c r="AG293" i="46" s="1"/>
  <c r="T293" i="46"/>
  <c r="U293" i="46" s="1"/>
  <c r="N293" i="46"/>
  <c r="O293" i="46" s="1"/>
  <c r="Q293" i="46"/>
  <c r="E116" i="36"/>
  <c r="E118" i="36"/>
  <c r="E29" i="36"/>
  <c r="J89" i="36"/>
  <c r="J90" i="36"/>
  <c r="J69" i="36"/>
  <c r="J71" i="36"/>
  <c r="E71" i="36" s="1"/>
  <c r="Q71" i="36" s="1"/>
  <c r="J84" i="36"/>
  <c r="I63" i="36"/>
  <c r="J75" i="36"/>
  <c r="J80" i="36"/>
  <c r="E80" i="36" s="1"/>
  <c r="J79" i="36"/>
  <c r="J73" i="36"/>
  <c r="E73" i="36" s="1"/>
  <c r="Q73" i="36" s="1"/>
  <c r="I77" i="36"/>
  <c r="J51" i="36"/>
  <c r="E51" i="36" s="1"/>
  <c r="J53" i="36"/>
  <c r="E53" i="36" s="1"/>
  <c r="K120" i="36"/>
  <c r="K129" i="36" s="1"/>
  <c r="K136" i="36" s="1"/>
  <c r="K138" i="36" s="1"/>
  <c r="K143" i="36" s="1"/>
  <c r="J29" i="36"/>
  <c r="BH293" i="46" l="1"/>
  <c r="BH147" i="46"/>
  <c r="R293" i="46"/>
  <c r="R147" i="46"/>
  <c r="E33" i="36"/>
  <c r="Q80" i="36"/>
  <c r="E126" i="36"/>
  <c r="Q53" i="36"/>
  <c r="E122" i="36"/>
  <c r="Q51" i="36"/>
  <c r="J120" i="36"/>
  <c r="E30" i="53" l="1"/>
  <c r="E22" i="53"/>
  <c r="E120" i="36"/>
  <c r="E48" i="36"/>
  <c r="Q48" i="36" s="1"/>
  <c r="T48" i="36" s="1"/>
  <c r="Y48" i="36" s="1"/>
  <c r="F120" i="36" l="1"/>
  <c r="J77" i="36"/>
  <c r="E77" i="36" s="1"/>
  <c r="Q77" i="36" s="1"/>
  <c r="J64" i="36" l="1"/>
  <c r="E69" i="36" l="1"/>
  <c r="Q69" i="36" l="1"/>
  <c r="G68" i="36"/>
  <c r="H259" i="46" l="1"/>
  <c r="E64" i="36"/>
  <c r="Q64" i="36" s="1"/>
  <c r="AO259" i="46" l="1"/>
  <c r="AP259" i="46" s="1"/>
  <c r="W259" i="46"/>
  <c r="X259" i="46" s="1"/>
  <c r="CK259" i="46"/>
  <c r="CL259" i="46" s="1"/>
  <c r="CH259" i="46"/>
  <c r="CI259" i="46" s="1"/>
  <c r="CE259" i="46"/>
  <c r="CF259" i="46" s="1"/>
  <c r="CW259" i="46"/>
  <c r="CX259" i="46" s="1"/>
  <c r="BV259" i="46"/>
  <c r="BW259" i="46" s="1"/>
  <c r="CQ259" i="46"/>
  <c r="CR259" i="46" s="1"/>
  <c r="BP259" i="46"/>
  <c r="BQ259" i="46" s="1"/>
  <c r="CN259" i="46"/>
  <c r="CO259" i="46" s="1"/>
  <c r="CB259" i="46"/>
  <c r="CC259" i="46" s="1"/>
  <c r="BG259" i="46"/>
  <c r="BH259" i="46" s="1"/>
  <c r="BY259" i="46"/>
  <c r="BZ259" i="46" s="1"/>
  <c r="CT259" i="46"/>
  <c r="CU259" i="46" s="1"/>
  <c r="BS259" i="46"/>
  <c r="BT259" i="46" s="1"/>
  <c r="AL259" i="46"/>
  <c r="AM259" i="46" s="1"/>
  <c r="BJ259" i="46"/>
  <c r="BK259" i="46" s="1"/>
  <c r="BD259" i="46"/>
  <c r="BE259" i="46" s="1"/>
  <c r="AX259" i="46"/>
  <c r="AY259" i="46" s="1"/>
  <c r="BA259" i="46"/>
  <c r="BB259" i="46" s="1"/>
  <c r="AI259" i="46"/>
  <c r="AJ259" i="46" s="1"/>
  <c r="AF259" i="46"/>
  <c r="AG259" i="46" s="1"/>
  <c r="AC259" i="46"/>
  <c r="AD259" i="46" s="1"/>
  <c r="T259" i="46"/>
  <c r="U259" i="46" s="1"/>
  <c r="N259" i="46"/>
  <c r="O259" i="46" s="1"/>
  <c r="Q259" i="46"/>
  <c r="R259" i="46" s="1"/>
  <c r="AR259" i="46"/>
  <c r="AS259" i="46" s="1"/>
  <c r="Z259" i="46"/>
  <c r="AA259" i="46" s="1"/>
  <c r="AU259" i="46"/>
  <c r="AV259" i="46" s="1"/>
  <c r="A24" i="7" l="1"/>
  <c r="X14" i="8" a="1"/>
  <c r="X14" i="8" s="1"/>
  <c r="X13" i="8" s="1"/>
  <c r="A23" i="7"/>
  <c r="M14" i="8" a="1"/>
  <c r="M14" i="8" s="1"/>
  <c r="M13" i="8" s="1"/>
  <c r="F54" i="8" l="1"/>
  <c r="CZ14" i="8" a="1"/>
  <c r="CZ14" i="8" s="1"/>
  <c r="CZ13" i="8" s="1"/>
  <c r="CK14" i="8" a="1"/>
  <c r="CK14" i="8" s="1"/>
  <c r="CK13" i="8" s="1"/>
  <c r="BX13" i="8"/>
  <c r="BG14" i="8" a="1"/>
  <c r="BG14" i="8" s="1"/>
  <c r="BG13" i="8" s="1"/>
  <c r="S14" i="8" a="1"/>
  <c r="S14" i="8" s="1"/>
  <c r="F14" i="8" a="1"/>
  <c r="F14" i="8" s="1"/>
  <c r="AG5" i="6"/>
  <c r="AF5" i="6"/>
  <c r="R5" i="6"/>
  <c r="AE5" i="6"/>
  <c r="N5" i="6"/>
  <c r="AD5" i="6"/>
  <c r="Z5" i="6"/>
  <c r="X5" i="6"/>
  <c r="U5" i="6"/>
  <c r="Y5" i="6"/>
  <c r="W5" i="6"/>
  <c r="S5" i="6"/>
  <c r="Q5" i="6"/>
  <c r="P5" i="6"/>
  <c r="J5" i="6"/>
  <c r="I5" i="6"/>
  <c r="F5" i="6"/>
  <c r="AS50" i="8" l="1"/>
  <c r="AS39" i="8"/>
  <c r="AS31" i="8"/>
  <c r="AZ55" i="8"/>
  <c r="AZ47" i="8"/>
  <c r="AZ48" i="8" s="1"/>
  <c r="AZ36" i="8"/>
  <c r="AZ30" i="8"/>
  <c r="AW55" i="8"/>
  <c r="AW47" i="8"/>
  <c r="AW48" i="8" s="1"/>
  <c r="AW36" i="8"/>
  <c r="AW30" i="8"/>
  <c r="AN52" i="8"/>
  <c r="AN44" i="8"/>
  <c r="AN33" i="8"/>
  <c r="AQ50" i="8"/>
  <c r="AQ39" i="8"/>
  <c r="AQ31" i="8"/>
  <c r="AS55" i="8"/>
  <c r="AS36" i="8"/>
  <c r="AZ46" i="8"/>
  <c r="AZ35" i="8"/>
  <c r="AW46" i="8"/>
  <c r="AW35" i="8"/>
  <c r="AN43" i="8"/>
  <c r="AQ55" i="8"/>
  <c r="AQ36" i="8"/>
  <c r="AT46" i="8"/>
  <c r="AT35" i="8"/>
  <c r="AY54" i="8"/>
  <c r="AY29" i="8"/>
  <c r="AV46" i="8"/>
  <c r="AV35" i="8"/>
  <c r="AM51" i="8"/>
  <c r="AP55" i="8"/>
  <c r="AP36" i="8"/>
  <c r="AS46" i="8"/>
  <c r="AS35" i="8"/>
  <c r="AZ53" i="8"/>
  <c r="AZ34" i="8"/>
  <c r="AW45" i="8"/>
  <c r="AW28" i="8"/>
  <c r="AN50" i="8"/>
  <c r="AQ54" i="8"/>
  <c r="AQ35" i="8"/>
  <c r="AT53" i="8"/>
  <c r="AT28" i="8"/>
  <c r="AY53" i="8"/>
  <c r="AY34" i="8"/>
  <c r="AZ44" i="8"/>
  <c r="AZ33" i="8"/>
  <c r="AW44" i="8"/>
  <c r="AW33" i="8"/>
  <c r="AN47" i="8"/>
  <c r="AN48" i="8" s="1"/>
  <c r="AN36" i="8"/>
  <c r="AQ34" i="8"/>
  <c r="AT52" i="8"/>
  <c r="AY52" i="8"/>
  <c r="AY33" i="8"/>
  <c r="AV52" i="8"/>
  <c r="AV33" i="8"/>
  <c r="AM47" i="8"/>
  <c r="AM48" i="8" s="1"/>
  <c r="AM30" i="8"/>
  <c r="AP53" i="8"/>
  <c r="AP34" i="8"/>
  <c r="AS44" i="8"/>
  <c r="AZ43" i="8"/>
  <c r="AT55" i="8"/>
  <c r="AT47" i="8"/>
  <c r="AT48" i="8" s="1"/>
  <c r="AT36" i="8"/>
  <c r="AT30" i="8"/>
  <c r="AY55" i="8"/>
  <c r="AY47" i="8"/>
  <c r="AY48" i="8" s="1"/>
  <c r="AY36" i="8"/>
  <c r="AY30" i="8"/>
  <c r="AV55" i="8"/>
  <c r="AV47" i="8"/>
  <c r="AV48" i="8" s="1"/>
  <c r="AV36" i="8"/>
  <c r="AV30" i="8"/>
  <c r="AM52" i="8"/>
  <c r="AM44" i="8"/>
  <c r="AM33" i="8"/>
  <c r="AP50" i="8"/>
  <c r="AP39" i="8"/>
  <c r="AP31" i="8"/>
  <c r="AS47" i="8"/>
  <c r="AS48" i="8" s="1"/>
  <c r="AS30" i="8"/>
  <c r="AZ54" i="8"/>
  <c r="AZ29" i="8"/>
  <c r="AW54" i="8"/>
  <c r="AW29" i="8"/>
  <c r="AN51" i="8"/>
  <c r="AN32" i="8"/>
  <c r="AQ47" i="8"/>
  <c r="AQ48" i="8" s="1"/>
  <c r="AQ30" i="8"/>
  <c r="AT54" i="8"/>
  <c r="AT29" i="8"/>
  <c r="AY46" i="8"/>
  <c r="AY35" i="8"/>
  <c r="AV54" i="8"/>
  <c r="AV29" i="8"/>
  <c r="AM43" i="8"/>
  <c r="AM32" i="8"/>
  <c r="AP47" i="8"/>
  <c r="AP48" i="8" s="1"/>
  <c r="AP30" i="8"/>
  <c r="AS54" i="8"/>
  <c r="AS29" i="8"/>
  <c r="AZ45" i="8"/>
  <c r="AZ28" i="8"/>
  <c r="AW53" i="8"/>
  <c r="AW34" i="8"/>
  <c r="AN39" i="8"/>
  <c r="AN31" i="8"/>
  <c r="AQ46" i="8"/>
  <c r="AQ29" i="8"/>
  <c r="AT45" i="8"/>
  <c r="AT34" i="8"/>
  <c r="AY45" i="8"/>
  <c r="AY28" i="8"/>
  <c r="AV53" i="8"/>
  <c r="AV45" i="8"/>
  <c r="AV34" i="8"/>
  <c r="AV28" i="8"/>
  <c r="AM50" i="8"/>
  <c r="AM39" i="8"/>
  <c r="AM31" i="8"/>
  <c r="AP54" i="8"/>
  <c r="AP46" i="8"/>
  <c r="AP35" i="8"/>
  <c r="AP29" i="8"/>
  <c r="AS53" i="8"/>
  <c r="AS45" i="8"/>
  <c r="AS34" i="8"/>
  <c r="AS28" i="8"/>
  <c r="AZ52" i="8"/>
  <c r="AW52" i="8"/>
  <c r="AN55" i="8"/>
  <c r="AN30" i="8"/>
  <c r="AQ53" i="8"/>
  <c r="AQ45" i="8"/>
  <c r="AQ28" i="8"/>
  <c r="AT44" i="8"/>
  <c r="AT33" i="8"/>
  <c r="AY44" i="8"/>
  <c r="AV44" i="8"/>
  <c r="AM55" i="8"/>
  <c r="AM36" i="8"/>
  <c r="AP45" i="8"/>
  <c r="AP28" i="8"/>
  <c r="AS52" i="8"/>
  <c r="AS33" i="8"/>
  <c r="AZ51" i="8"/>
  <c r="AY31" i="8"/>
  <c r="AV43" i="8"/>
  <c r="AM46" i="8"/>
  <c r="AP32" i="8"/>
  <c r="AT51" i="8"/>
  <c r="AW39" i="8"/>
  <c r="AN45" i="8"/>
  <c r="AQ52" i="8"/>
  <c r="AS51" i="8"/>
  <c r="AV39" i="8"/>
  <c r="AM45" i="8"/>
  <c r="AP52" i="8"/>
  <c r="AN29" i="8"/>
  <c r="AQ43" i="8"/>
  <c r="AV51" i="8"/>
  <c r="AP43" i="8"/>
  <c r="AZ32" i="8"/>
  <c r="AN53" i="8"/>
  <c r="AN28" i="8"/>
  <c r="AY32" i="8"/>
  <c r="AM53" i="8"/>
  <c r="AZ31" i="8"/>
  <c r="AQ32" i="8"/>
  <c r="AT50" i="8"/>
  <c r="AY51" i="8"/>
  <c r="AW32" i="8"/>
  <c r="AN35" i="8"/>
  <c r="AQ51" i="8"/>
  <c r="AT43" i="8"/>
  <c r="AZ50" i="8"/>
  <c r="AV32" i="8"/>
  <c r="AM35" i="8"/>
  <c r="AP51" i="8"/>
  <c r="AS43" i="8"/>
  <c r="AY50" i="8"/>
  <c r="AW31" i="8"/>
  <c r="AN34" i="8"/>
  <c r="AQ44" i="8"/>
  <c r="AT39" i="8"/>
  <c r="AY43" i="8"/>
  <c r="AV31" i="8"/>
  <c r="AM34" i="8"/>
  <c r="AP44" i="8"/>
  <c r="AT32" i="8"/>
  <c r="AZ39" i="8"/>
  <c r="AW51" i="8"/>
  <c r="AN54" i="8"/>
  <c r="AS32" i="8"/>
  <c r="AY39" i="8"/>
  <c r="AM54" i="8"/>
  <c r="AM29" i="8"/>
  <c r="AT31" i="8"/>
  <c r="AW50" i="8"/>
  <c r="AQ33" i="8"/>
  <c r="AV50" i="8"/>
  <c r="AM28" i="8"/>
  <c r="AP33" i="8"/>
  <c r="AW43" i="8"/>
  <c r="AN46" i="8"/>
  <c r="BL55" i="8"/>
  <c r="BL51" i="8"/>
  <c r="BL45" i="8"/>
  <c r="BL36" i="8"/>
  <c r="BL32" i="8"/>
  <c r="BL28" i="8"/>
  <c r="BK54" i="8"/>
  <c r="BM53" i="8"/>
  <c r="BM30" i="8"/>
  <c r="BL53" i="8"/>
  <c r="BL30" i="8"/>
  <c r="BK53" i="8"/>
  <c r="BK30" i="8"/>
  <c r="BM39" i="8"/>
  <c r="BM29" i="8"/>
  <c r="BL52" i="8"/>
  <c r="BK46" i="8"/>
  <c r="BM45" i="8"/>
  <c r="BK55" i="8"/>
  <c r="BK51" i="8"/>
  <c r="BK45" i="8"/>
  <c r="BK36" i="8"/>
  <c r="BK32" i="8"/>
  <c r="BK28" i="8"/>
  <c r="BK35" i="8"/>
  <c r="BM43" i="8"/>
  <c r="BL34" i="8"/>
  <c r="BK43" i="8"/>
  <c r="BM52" i="8"/>
  <c r="BL33" i="8"/>
  <c r="BK33" i="8"/>
  <c r="BM55" i="8"/>
  <c r="BM54" i="8"/>
  <c r="BM50" i="8"/>
  <c r="BM44" i="8"/>
  <c r="BM35" i="8"/>
  <c r="BM31" i="8"/>
  <c r="BK44" i="8"/>
  <c r="BM34" i="8"/>
  <c r="BL43" i="8"/>
  <c r="BK34" i="8"/>
  <c r="BM33" i="8"/>
  <c r="BL39" i="8"/>
  <c r="BK52" i="8"/>
  <c r="BM36" i="8"/>
  <c r="BL54" i="8"/>
  <c r="BL50" i="8"/>
  <c r="BL44" i="8"/>
  <c r="BL35" i="8"/>
  <c r="BL31" i="8"/>
  <c r="BK50" i="8"/>
  <c r="BK31" i="8"/>
  <c r="BM47" i="8"/>
  <c r="BL47" i="8"/>
  <c r="BK47" i="8"/>
  <c r="BM46" i="8"/>
  <c r="BL46" i="8"/>
  <c r="BL29" i="8"/>
  <c r="BK39" i="8"/>
  <c r="BK29" i="8"/>
  <c r="BM51" i="8"/>
  <c r="BM32" i="8"/>
  <c r="BM28" i="8"/>
  <c r="BO52" i="8"/>
  <c r="BO33" i="8"/>
  <c r="BP52" i="8"/>
  <c r="BP44" i="8"/>
  <c r="BP33" i="8"/>
  <c r="DW50" i="8"/>
  <c r="DW39" i="8"/>
  <c r="DW31" i="8"/>
  <c r="BO32" i="8"/>
  <c r="BN44" i="8"/>
  <c r="BN33" i="8"/>
  <c r="DV39" i="8"/>
  <c r="DV31" i="8"/>
  <c r="BP51" i="8"/>
  <c r="DW55" i="8"/>
  <c r="DW30" i="8"/>
  <c r="BO46" i="8"/>
  <c r="DW54" i="8"/>
  <c r="DW29" i="8"/>
  <c r="BO45" i="8"/>
  <c r="BN31" i="8"/>
  <c r="DV46" i="8"/>
  <c r="BO44" i="8"/>
  <c r="BP30" i="8"/>
  <c r="DW45" i="8"/>
  <c r="DW28" i="8"/>
  <c r="BN47" i="8"/>
  <c r="DV53" i="8"/>
  <c r="DV28" i="8"/>
  <c r="BP54" i="8"/>
  <c r="BN46" i="8"/>
  <c r="BN29" i="8"/>
  <c r="DV52" i="8"/>
  <c r="DV33" i="8"/>
  <c r="BO35" i="8"/>
  <c r="BP34" i="8"/>
  <c r="BP28" i="8"/>
  <c r="DW43" i="8"/>
  <c r="BO53" i="8"/>
  <c r="BN34" i="8"/>
  <c r="DV51" i="8"/>
  <c r="BO51" i="8"/>
  <c r="BN52" i="8"/>
  <c r="DV50" i="8"/>
  <c r="BP32" i="8"/>
  <c r="DW36" i="8"/>
  <c r="BP31" i="8"/>
  <c r="BN39" i="8"/>
  <c r="DV35" i="8"/>
  <c r="BP47" i="8"/>
  <c r="BO43" i="8"/>
  <c r="DV45" i="8"/>
  <c r="BP46" i="8"/>
  <c r="DW33" i="8"/>
  <c r="BO36" i="8"/>
  <c r="BP45" i="8"/>
  <c r="DW32" i="8"/>
  <c r="BN53" i="8"/>
  <c r="BO50" i="8"/>
  <c r="BO31" i="8"/>
  <c r="BP43" i="8"/>
  <c r="DW47" i="8"/>
  <c r="BP50" i="8"/>
  <c r="BN50" i="8"/>
  <c r="DV29" i="8"/>
  <c r="BP36" i="8"/>
  <c r="BN36" i="8"/>
  <c r="BP29" i="8"/>
  <c r="DW44" i="8"/>
  <c r="BN54" i="8"/>
  <c r="BP53" i="8"/>
  <c r="BN28" i="8"/>
  <c r="DV32" i="8"/>
  <c r="BO47" i="8"/>
  <c r="BO30" i="8"/>
  <c r="BN51" i="8"/>
  <c r="BN43" i="8"/>
  <c r="BN32" i="8"/>
  <c r="DV55" i="8"/>
  <c r="DV47" i="8"/>
  <c r="DV36" i="8"/>
  <c r="DV30" i="8"/>
  <c r="BO29" i="8"/>
  <c r="BP39" i="8"/>
  <c r="DW46" i="8"/>
  <c r="DW35" i="8"/>
  <c r="BO28" i="8"/>
  <c r="DV54" i="8"/>
  <c r="BP55" i="8"/>
  <c r="DW53" i="8"/>
  <c r="DW34" i="8"/>
  <c r="BN55" i="8"/>
  <c r="BN30" i="8"/>
  <c r="DV34" i="8"/>
  <c r="BO39" i="8"/>
  <c r="BP35" i="8"/>
  <c r="DW52" i="8"/>
  <c r="BO55" i="8"/>
  <c r="BN35" i="8"/>
  <c r="DV44" i="8"/>
  <c r="BO54" i="8"/>
  <c r="DW51" i="8"/>
  <c r="BO34" i="8"/>
  <c r="BN45" i="8"/>
  <c r="DV43" i="8"/>
  <c r="DP53" i="8"/>
  <c r="DP47" i="8"/>
  <c r="DP43" i="8"/>
  <c r="DP34" i="8"/>
  <c r="DP30" i="8"/>
  <c r="DM55" i="8"/>
  <c r="DM36" i="8"/>
  <c r="DL52" i="8"/>
  <c r="DL33" i="8"/>
  <c r="DO46" i="8"/>
  <c r="DL29" i="8"/>
  <c r="DN46" i="8"/>
  <c r="DM50" i="8"/>
  <c r="DL45" i="8"/>
  <c r="DP36" i="8"/>
  <c r="DM30" i="8"/>
  <c r="DO36" i="8"/>
  <c r="DM29" i="8"/>
  <c r="DN45" i="8"/>
  <c r="DN32" i="8"/>
  <c r="DN28" i="8"/>
  <c r="DM45" i="8"/>
  <c r="DP35" i="8"/>
  <c r="DO31" i="8"/>
  <c r="DL54" i="8"/>
  <c r="DN35" i="8"/>
  <c r="DM39" i="8"/>
  <c r="DL53" i="8"/>
  <c r="DO53" i="8"/>
  <c r="DO47" i="8"/>
  <c r="DO43" i="8"/>
  <c r="DO34" i="8"/>
  <c r="DO30" i="8"/>
  <c r="DM54" i="8"/>
  <c r="DM35" i="8"/>
  <c r="DL51" i="8"/>
  <c r="DL32" i="8"/>
  <c r="DO39" i="8"/>
  <c r="DN29" i="8"/>
  <c r="DP55" i="8"/>
  <c r="DL44" i="8"/>
  <c r="DO55" i="8"/>
  <c r="DN51" i="8"/>
  <c r="DP54" i="8"/>
  <c r="DO54" i="8"/>
  <c r="DN50" i="8"/>
  <c r="DN53" i="8"/>
  <c r="DN47" i="8"/>
  <c r="DN43" i="8"/>
  <c r="DN34" i="8"/>
  <c r="DN30" i="8"/>
  <c r="DM53" i="8"/>
  <c r="DM34" i="8"/>
  <c r="DL50" i="8"/>
  <c r="DL31" i="8"/>
  <c r="DO33" i="8"/>
  <c r="DN52" i="8"/>
  <c r="DP51" i="8"/>
  <c r="DO51" i="8"/>
  <c r="DN55" i="8"/>
  <c r="DP50" i="8"/>
  <c r="DL36" i="8"/>
  <c r="DO50" i="8"/>
  <c r="DN54" i="8"/>
  <c r="DP52" i="8"/>
  <c r="DP46" i="8"/>
  <c r="DP39" i="8"/>
  <c r="DP33" i="8"/>
  <c r="DP29" i="8"/>
  <c r="DM52" i="8"/>
  <c r="DM33" i="8"/>
  <c r="DL47" i="8"/>
  <c r="DL30" i="8"/>
  <c r="DO52" i="8"/>
  <c r="DO29" i="8"/>
  <c r="DM51" i="8"/>
  <c r="DM32" i="8"/>
  <c r="DL46" i="8"/>
  <c r="DN39" i="8"/>
  <c r="DN33" i="8"/>
  <c r="DM31" i="8"/>
  <c r="DL28" i="8"/>
  <c r="DP45" i="8"/>
  <c r="DP32" i="8"/>
  <c r="DP28" i="8"/>
  <c r="DM47" i="8"/>
  <c r="DO45" i="8"/>
  <c r="DO32" i="8"/>
  <c r="DO28" i="8"/>
  <c r="DM46" i="8"/>
  <c r="DL43" i="8"/>
  <c r="DN36" i="8"/>
  <c r="DM28" i="8"/>
  <c r="DL39" i="8"/>
  <c r="DP44" i="8"/>
  <c r="DP31" i="8"/>
  <c r="DM44" i="8"/>
  <c r="DL55" i="8"/>
  <c r="DO44" i="8"/>
  <c r="DO35" i="8"/>
  <c r="DM43" i="8"/>
  <c r="DL35" i="8"/>
  <c r="DN44" i="8"/>
  <c r="DN31" i="8"/>
  <c r="DL34" i="8"/>
  <c r="DK39" i="8"/>
  <c r="DK30" i="8"/>
  <c r="DK55" i="8"/>
  <c r="DK36" i="8"/>
  <c r="DK47" i="8"/>
  <c r="DK54" i="8"/>
  <c r="DK35" i="8"/>
  <c r="DK53" i="8"/>
  <c r="DK34" i="8"/>
  <c r="DK52" i="8"/>
  <c r="DK33" i="8"/>
  <c r="DK31" i="8"/>
  <c r="DK29" i="8"/>
  <c r="DK51" i="8"/>
  <c r="DK32" i="8"/>
  <c r="DK50" i="8"/>
  <c r="DK46" i="8"/>
  <c r="DK45" i="8"/>
  <c r="DK28" i="8"/>
  <c r="DK44" i="8"/>
  <c r="DK43" i="8"/>
  <c r="DI39" i="8"/>
  <c r="DH39" i="8"/>
  <c r="DF39" i="8"/>
  <c r="DE39" i="8"/>
  <c r="DH52" i="8"/>
  <c r="DH44" i="8"/>
  <c r="DH33" i="8"/>
  <c r="DF54" i="8"/>
  <c r="DF35" i="8"/>
  <c r="DE52" i="8"/>
  <c r="DE33" i="8"/>
  <c r="DI51" i="8"/>
  <c r="DI43" i="8"/>
  <c r="DI32" i="8"/>
  <c r="DF53" i="8"/>
  <c r="DF34" i="8"/>
  <c r="DE51" i="8"/>
  <c r="DE32" i="8"/>
  <c r="DF47" i="8"/>
  <c r="DE45" i="8"/>
  <c r="DH47" i="8"/>
  <c r="DH30" i="8"/>
  <c r="DF46" i="8"/>
  <c r="DI46" i="8"/>
  <c r="DI29" i="8"/>
  <c r="DF45" i="8"/>
  <c r="DI53" i="8"/>
  <c r="DF43" i="8"/>
  <c r="DH45" i="8"/>
  <c r="DH34" i="8"/>
  <c r="DE35" i="8"/>
  <c r="DI33" i="8"/>
  <c r="DF55" i="8"/>
  <c r="DH51" i="8"/>
  <c r="DH43" i="8"/>
  <c r="DH32" i="8"/>
  <c r="DF52" i="8"/>
  <c r="DF33" i="8"/>
  <c r="DE50" i="8"/>
  <c r="DE31" i="8"/>
  <c r="DH31" i="8"/>
  <c r="DF31" i="8"/>
  <c r="DE46" i="8"/>
  <c r="DI47" i="8"/>
  <c r="DI30" i="8"/>
  <c r="DF30" i="8"/>
  <c r="DE28" i="8"/>
  <c r="DH55" i="8"/>
  <c r="DF29" i="8"/>
  <c r="DE44" i="8"/>
  <c r="DI35" i="8"/>
  <c r="DE43" i="8"/>
  <c r="DI34" i="8"/>
  <c r="DE36" i="8"/>
  <c r="DI52" i="8"/>
  <c r="DE34" i="8"/>
  <c r="DI50" i="8"/>
  <c r="DI31" i="8"/>
  <c r="DF51" i="8"/>
  <c r="DF32" i="8"/>
  <c r="DE47" i="8"/>
  <c r="DE30" i="8"/>
  <c r="DH50" i="8"/>
  <c r="DF50" i="8"/>
  <c r="DE29" i="8"/>
  <c r="DI55" i="8"/>
  <c r="DI36" i="8"/>
  <c r="DH36" i="8"/>
  <c r="DI54" i="8"/>
  <c r="DF28" i="8"/>
  <c r="DI45" i="8"/>
  <c r="DE55" i="8"/>
  <c r="DH28" i="8"/>
  <c r="DI44" i="8"/>
  <c r="DF36" i="8"/>
  <c r="DH54" i="8"/>
  <c r="DH46" i="8"/>
  <c r="DH35" i="8"/>
  <c r="DH29" i="8"/>
  <c r="DF44" i="8"/>
  <c r="DI28" i="8"/>
  <c r="DH53" i="8"/>
  <c r="DE54" i="8"/>
  <c r="DE53" i="8"/>
  <c r="DZ39" i="8"/>
  <c r="DY39" i="8"/>
  <c r="S44" i="8"/>
  <c r="DZ55" i="8"/>
  <c r="DZ47" i="8"/>
  <c r="DZ36" i="8"/>
  <c r="DZ30" i="8"/>
  <c r="DZ44" i="8"/>
  <c r="DY33" i="8"/>
  <c r="DZ43" i="8"/>
  <c r="DY43" i="8"/>
  <c r="DY55" i="8"/>
  <c r="DY47" i="8"/>
  <c r="DY36" i="8"/>
  <c r="DY30" i="8"/>
  <c r="DZ52" i="8"/>
  <c r="DZ51" i="8"/>
  <c r="DY32" i="8"/>
  <c r="DY31" i="8"/>
  <c r="DZ54" i="8"/>
  <c r="DZ46" i="8"/>
  <c r="DZ35" i="8"/>
  <c r="DZ29" i="8"/>
  <c r="DY28" i="8"/>
  <c r="DZ33" i="8"/>
  <c r="DY54" i="8"/>
  <c r="DY46" i="8"/>
  <c r="DY35" i="8"/>
  <c r="DY29" i="8"/>
  <c r="DY34" i="8"/>
  <c r="DY44" i="8"/>
  <c r="DZ32" i="8"/>
  <c r="DZ31" i="8"/>
  <c r="DZ53" i="8"/>
  <c r="DZ45" i="8"/>
  <c r="DZ34" i="8"/>
  <c r="DZ28" i="8"/>
  <c r="DY45" i="8"/>
  <c r="DY52" i="8"/>
  <c r="DY53" i="8"/>
  <c r="DY51" i="8"/>
  <c r="DZ50" i="8"/>
  <c r="DY50" i="8"/>
  <c r="CH54" i="8"/>
  <c r="CH46" i="8"/>
  <c r="CH35" i="8"/>
  <c r="CH29" i="8"/>
  <c r="V54" i="8"/>
  <c r="V46" i="8"/>
  <c r="V35" i="8"/>
  <c r="V29" i="8"/>
  <c r="CW51" i="8"/>
  <c r="CW43" i="8"/>
  <c r="CW32" i="8"/>
  <c r="CQ55" i="8"/>
  <c r="CQ52" i="8"/>
  <c r="CQ47" i="8"/>
  <c r="CQ44" i="8"/>
  <c r="CQ36" i="8"/>
  <c r="CQ33" i="8"/>
  <c r="CQ30" i="8"/>
  <c r="CN55" i="8"/>
  <c r="CN47" i="8"/>
  <c r="CN36" i="8"/>
  <c r="CN30" i="8"/>
  <c r="CE53" i="8"/>
  <c r="CE45" i="8"/>
  <c r="CE34" i="8"/>
  <c r="CE28" i="8"/>
  <c r="CB51" i="8"/>
  <c r="CB43" i="8"/>
  <c r="CB32" i="8"/>
  <c r="BV50" i="8"/>
  <c r="BV39" i="8"/>
  <c r="BV31" i="8"/>
  <c r="BV35" i="8"/>
  <c r="U52" i="8"/>
  <c r="CP46" i="8"/>
  <c r="CP32" i="8"/>
  <c r="CD51" i="8"/>
  <c r="CA30" i="8"/>
  <c r="BU35" i="8"/>
  <c r="CH43" i="8"/>
  <c r="CW35" i="8"/>
  <c r="CT28" i="8"/>
  <c r="CE39" i="8"/>
  <c r="CB46" i="8"/>
  <c r="U51" i="8"/>
  <c r="CV46" i="8"/>
  <c r="CS39" i="8"/>
  <c r="CM52" i="8"/>
  <c r="BU53" i="8"/>
  <c r="V50" i="8"/>
  <c r="CQ45" i="8"/>
  <c r="CE55" i="8"/>
  <c r="CB28" i="8"/>
  <c r="U39" i="8"/>
  <c r="CV45" i="8"/>
  <c r="CP45" i="8"/>
  <c r="CD55" i="8"/>
  <c r="BU44" i="8"/>
  <c r="CH30" i="8"/>
  <c r="V30" i="8"/>
  <c r="CT55" i="8"/>
  <c r="CN39" i="8"/>
  <c r="CE35" i="8"/>
  <c r="BV43" i="8"/>
  <c r="U47" i="8"/>
  <c r="CV52" i="8"/>
  <c r="CS36" i="8"/>
  <c r="BU32" i="8"/>
  <c r="CG54" i="8"/>
  <c r="CG46" i="8"/>
  <c r="CG35" i="8"/>
  <c r="CG29" i="8"/>
  <c r="U54" i="8"/>
  <c r="U46" i="8"/>
  <c r="U35" i="8"/>
  <c r="U29" i="8"/>
  <c r="CV51" i="8"/>
  <c r="CV43" i="8"/>
  <c r="CV32" i="8"/>
  <c r="CP55" i="8"/>
  <c r="CP52" i="8"/>
  <c r="CP47" i="8"/>
  <c r="CP44" i="8"/>
  <c r="CP36" i="8"/>
  <c r="CP33" i="8"/>
  <c r="CP30" i="8"/>
  <c r="CM55" i="8"/>
  <c r="CM47" i="8"/>
  <c r="CM36" i="8"/>
  <c r="CM30" i="8"/>
  <c r="CD53" i="8"/>
  <c r="CD45" i="8"/>
  <c r="CD34" i="8"/>
  <c r="CD28" i="8"/>
  <c r="CA51" i="8"/>
  <c r="CA43" i="8"/>
  <c r="CA32" i="8"/>
  <c r="BU50" i="8"/>
  <c r="BU39" i="8"/>
  <c r="BU31" i="8"/>
  <c r="BV46" i="8"/>
  <c r="CG44" i="8"/>
  <c r="CV30" i="8"/>
  <c r="CP43" i="8"/>
  <c r="CM34" i="8"/>
  <c r="CA36" i="8"/>
  <c r="V32" i="8"/>
  <c r="CT53" i="8"/>
  <c r="CN44" i="8"/>
  <c r="CB29" i="8"/>
  <c r="BV28" i="8"/>
  <c r="U32" i="8"/>
  <c r="CS50" i="8"/>
  <c r="CM44" i="8"/>
  <c r="CA35" i="8"/>
  <c r="CH50" i="8"/>
  <c r="CQ50" i="8"/>
  <c r="CN32" i="8"/>
  <c r="CB34" i="8"/>
  <c r="CG50" i="8"/>
  <c r="CP50" i="8"/>
  <c r="CM32" i="8"/>
  <c r="CA34" i="8"/>
  <c r="CH36" i="8"/>
  <c r="CT47" i="8"/>
  <c r="CN50" i="8"/>
  <c r="CB52" i="8"/>
  <c r="CG55" i="8"/>
  <c r="CS55" i="8"/>
  <c r="CM39" i="8"/>
  <c r="CD46" i="8"/>
  <c r="CA33" i="8"/>
  <c r="CH53" i="8"/>
  <c r="CH45" i="8"/>
  <c r="CH34" i="8"/>
  <c r="CH28" i="8"/>
  <c r="V53" i="8"/>
  <c r="V45" i="8"/>
  <c r="V34" i="8"/>
  <c r="V28" i="8"/>
  <c r="CW50" i="8"/>
  <c r="CW39" i="8"/>
  <c r="CW31" i="8"/>
  <c r="CT54" i="8"/>
  <c r="CT51" i="8"/>
  <c r="CT46" i="8"/>
  <c r="CT43" i="8"/>
  <c r="CT35" i="8"/>
  <c r="CT32" i="8"/>
  <c r="CT29" i="8"/>
  <c r="CN54" i="8"/>
  <c r="CN46" i="8"/>
  <c r="CN35" i="8"/>
  <c r="CN29" i="8"/>
  <c r="CE52" i="8"/>
  <c r="CE44" i="8"/>
  <c r="CE33" i="8"/>
  <c r="CB50" i="8"/>
  <c r="CB39" i="8"/>
  <c r="CB31" i="8"/>
  <c r="BV55" i="8"/>
  <c r="BV47" i="8"/>
  <c r="BV36" i="8"/>
  <c r="BV30" i="8"/>
  <c r="CB30" i="8"/>
  <c r="BV29" i="8"/>
  <c r="U33" i="8"/>
  <c r="CV36" i="8"/>
  <c r="CM28" i="8"/>
  <c r="CA55" i="8"/>
  <c r="V51" i="8"/>
  <c r="CW46" i="8"/>
  <c r="CT39" i="8"/>
  <c r="CN52" i="8"/>
  <c r="BV53" i="8"/>
  <c r="CG32" i="8"/>
  <c r="CS53" i="8"/>
  <c r="CM33" i="8"/>
  <c r="CA46" i="8"/>
  <c r="V39" i="8"/>
  <c r="CW53" i="8"/>
  <c r="CQ39" i="8"/>
  <c r="CN51" i="8"/>
  <c r="CB53" i="8"/>
  <c r="BV33" i="8"/>
  <c r="CV34" i="8"/>
  <c r="CP34" i="8"/>
  <c r="CD47" i="8"/>
  <c r="CA28" i="8"/>
  <c r="BU33" i="8"/>
  <c r="V47" i="8"/>
  <c r="CW33" i="8"/>
  <c r="CT36" i="8"/>
  <c r="CB44" i="8"/>
  <c r="CG47" i="8"/>
  <c r="U30" i="8"/>
  <c r="CS52" i="8"/>
  <c r="CM31" i="8"/>
  <c r="CA52" i="8"/>
  <c r="CG53" i="8"/>
  <c r="CG45" i="8"/>
  <c r="CG34" i="8"/>
  <c r="CG28" i="8"/>
  <c r="U53" i="8"/>
  <c r="U45" i="8"/>
  <c r="U34" i="8"/>
  <c r="U28" i="8"/>
  <c r="CV50" i="8"/>
  <c r="CV39" i="8"/>
  <c r="CV31" i="8"/>
  <c r="CS54" i="8"/>
  <c r="CS51" i="8"/>
  <c r="CS46" i="8"/>
  <c r="CS43" i="8"/>
  <c r="CS35" i="8"/>
  <c r="CS32" i="8"/>
  <c r="CS29" i="8"/>
  <c r="CM54" i="8"/>
  <c r="CM46" i="8"/>
  <c r="CM35" i="8"/>
  <c r="CM29" i="8"/>
  <c r="CD52" i="8"/>
  <c r="CD44" i="8"/>
  <c r="CD33" i="8"/>
  <c r="CA50" i="8"/>
  <c r="CA39" i="8"/>
  <c r="CA31" i="8"/>
  <c r="BU55" i="8"/>
  <c r="BU47" i="8"/>
  <c r="BU36" i="8"/>
  <c r="BU30" i="8"/>
  <c r="CB36" i="8"/>
  <c r="U44" i="8"/>
  <c r="CP54" i="8"/>
  <c r="CM45" i="8"/>
  <c r="CA47" i="8"/>
  <c r="BU29" i="8"/>
  <c r="CH51" i="8"/>
  <c r="CW29" i="8"/>
  <c r="CT34" i="8"/>
  <c r="CE31" i="8"/>
  <c r="BV45" i="8"/>
  <c r="CG43" i="8"/>
  <c r="CV29" i="8"/>
  <c r="CS34" i="8"/>
  <c r="CD39" i="8"/>
  <c r="CA29" i="8"/>
  <c r="BU34" i="8"/>
  <c r="CW45" i="8"/>
  <c r="CQ34" i="8"/>
  <c r="CE47" i="8"/>
  <c r="BV52" i="8"/>
  <c r="U50" i="8"/>
  <c r="CP39" i="8"/>
  <c r="CM51" i="8"/>
  <c r="CA45" i="8"/>
  <c r="CH55" i="8"/>
  <c r="CW44" i="8"/>
  <c r="CT30" i="8"/>
  <c r="CE54" i="8"/>
  <c r="U55" i="8"/>
  <c r="CV44" i="8"/>
  <c r="CS44" i="8"/>
  <c r="CD35" i="8"/>
  <c r="BU51" i="8"/>
  <c r="CH52" i="8"/>
  <c r="CH44" i="8"/>
  <c r="CH33" i="8"/>
  <c r="V52" i="8"/>
  <c r="V44" i="8"/>
  <c r="V33" i="8"/>
  <c r="CW55" i="8"/>
  <c r="CW47" i="8"/>
  <c r="CW36" i="8"/>
  <c r="CW30" i="8"/>
  <c r="CQ54" i="8"/>
  <c r="CQ51" i="8"/>
  <c r="CQ46" i="8"/>
  <c r="CQ43" i="8"/>
  <c r="CQ35" i="8"/>
  <c r="CQ32" i="8"/>
  <c r="CQ29" i="8"/>
  <c r="CN53" i="8"/>
  <c r="CN45" i="8"/>
  <c r="CN34" i="8"/>
  <c r="CN28" i="8"/>
  <c r="CE51" i="8"/>
  <c r="CE43" i="8"/>
  <c r="CE32" i="8"/>
  <c r="CB55" i="8"/>
  <c r="CB47" i="8"/>
  <c r="BV54" i="8"/>
  <c r="CG33" i="8"/>
  <c r="CV47" i="8"/>
  <c r="CP51" i="8"/>
  <c r="CP35" i="8"/>
  <c r="CM53" i="8"/>
  <c r="CD43" i="8"/>
  <c r="BU54" i="8"/>
  <c r="CH32" i="8"/>
  <c r="CW54" i="8"/>
  <c r="CT50" i="8"/>
  <c r="CT31" i="8"/>
  <c r="CE50" i="8"/>
  <c r="CB54" i="8"/>
  <c r="BV34" i="8"/>
  <c r="CG51" i="8"/>
  <c r="CV54" i="8"/>
  <c r="CS45" i="8"/>
  <c r="CS28" i="8"/>
  <c r="CD50" i="8"/>
  <c r="CA54" i="8"/>
  <c r="BU28" i="8"/>
  <c r="CH31" i="8"/>
  <c r="V31" i="8"/>
  <c r="CW28" i="8"/>
  <c r="CQ53" i="8"/>
  <c r="CQ28" i="8"/>
  <c r="CN43" i="8"/>
  <c r="CE30" i="8"/>
  <c r="CB45" i="8"/>
  <c r="BV44" i="8"/>
  <c r="CG31" i="8"/>
  <c r="U31" i="8"/>
  <c r="CV28" i="8"/>
  <c r="CP53" i="8"/>
  <c r="CP28" i="8"/>
  <c r="CM43" i="8"/>
  <c r="CD30" i="8"/>
  <c r="CA53" i="8"/>
  <c r="BU52" i="8"/>
  <c r="V55" i="8"/>
  <c r="V36" i="8"/>
  <c r="CT52" i="8"/>
  <c r="CT33" i="8"/>
  <c r="CN31" i="8"/>
  <c r="CE29" i="8"/>
  <c r="CB33" i="8"/>
  <c r="BV32" i="8"/>
  <c r="CG36" i="8"/>
  <c r="CV33" i="8"/>
  <c r="CS47" i="8"/>
  <c r="CS33" i="8"/>
  <c r="CM50" i="8"/>
  <c r="CD29" i="8"/>
  <c r="CA44" i="8"/>
  <c r="BU43" i="8"/>
  <c r="CG52" i="8"/>
  <c r="CV55" i="8"/>
  <c r="CP29" i="8"/>
  <c r="CD32" i="8"/>
  <c r="BU46" i="8"/>
  <c r="V43" i="8"/>
  <c r="CT45" i="8"/>
  <c r="CN33" i="8"/>
  <c r="CB35" i="8"/>
  <c r="U43" i="8"/>
  <c r="CV35" i="8"/>
  <c r="CS31" i="8"/>
  <c r="CD31" i="8"/>
  <c r="BU45" i="8"/>
  <c r="CH39" i="8"/>
  <c r="CW34" i="8"/>
  <c r="CQ31" i="8"/>
  <c r="CE36" i="8"/>
  <c r="CG39" i="8"/>
  <c r="CV53" i="8"/>
  <c r="CP31" i="8"/>
  <c r="CD36" i="8"/>
  <c r="CH47" i="8"/>
  <c r="CW52" i="8"/>
  <c r="CT44" i="8"/>
  <c r="CE46" i="8"/>
  <c r="BV51" i="8"/>
  <c r="CG30" i="8"/>
  <c r="U36" i="8"/>
  <c r="CS30" i="8"/>
  <c r="CD54" i="8"/>
  <c r="AE51" i="8"/>
  <c r="AE43" i="8"/>
  <c r="AE32" i="8"/>
  <c r="P55" i="8"/>
  <c r="P47" i="8"/>
  <c r="P36" i="8"/>
  <c r="P30" i="8"/>
  <c r="J53" i="8"/>
  <c r="J45" i="8"/>
  <c r="J34" i="8"/>
  <c r="J28" i="8"/>
  <c r="I45" i="8"/>
  <c r="I34" i="8"/>
  <c r="AE31" i="8"/>
  <c r="P35" i="8"/>
  <c r="J44" i="8"/>
  <c r="AD31" i="8"/>
  <c r="O46" i="8"/>
  <c r="I52" i="8"/>
  <c r="AE55" i="8"/>
  <c r="P53" i="8"/>
  <c r="P28" i="8"/>
  <c r="J43" i="8"/>
  <c r="AD47" i="8"/>
  <c r="AD30" i="8"/>
  <c r="O45" i="8"/>
  <c r="I51" i="8"/>
  <c r="AE54" i="8"/>
  <c r="O52" i="8"/>
  <c r="I31" i="8"/>
  <c r="AE45" i="8"/>
  <c r="P51" i="8"/>
  <c r="J47" i="8"/>
  <c r="J30" i="8"/>
  <c r="AD45" i="8"/>
  <c r="O51" i="8"/>
  <c r="I55" i="8"/>
  <c r="I30" i="8"/>
  <c r="AE44" i="8"/>
  <c r="P39" i="8"/>
  <c r="J54" i="8"/>
  <c r="J29" i="8"/>
  <c r="AD33" i="8"/>
  <c r="O31" i="8"/>
  <c r="I46" i="8"/>
  <c r="I29" i="8"/>
  <c r="AD51" i="8"/>
  <c r="AD43" i="8"/>
  <c r="AD32" i="8"/>
  <c r="O55" i="8"/>
  <c r="O47" i="8"/>
  <c r="O36" i="8"/>
  <c r="O30" i="8"/>
  <c r="I53" i="8"/>
  <c r="I28" i="8"/>
  <c r="P54" i="8"/>
  <c r="J52" i="8"/>
  <c r="AD50" i="8"/>
  <c r="O35" i="8"/>
  <c r="I44" i="8"/>
  <c r="AE47" i="8"/>
  <c r="AE30" i="8"/>
  <c r="P45" i="8"/>
  <c r="J51" i="8"/>
  <c r="AD55" i="8"/>
  <c r="O53" i="8"/>
  <c r="O28" i="8"/>
  <c r="I32" i="8"/>
  <c r="AE35" i="8"/>
  <c r="P52" i="8"/>
  <c r="P33" i="8"/>
  <c r="J39" i="8"/>
  <c r="J31" i="8"/>
  <c r="AD46" i="8"/>
  <c r="AD35" i="8"/>
  <c r="O33" i="8"/>
  <c r="I39" i="8"/>
  <c r="AE53" i="8"/>
  <c r="AE28" i="8"/>
  <c r="P32" i="8"/>
  <c r="J36" i="8"/>
  <c r="AD34" i="8"/>
  <c r="O43" i="8"/>
  <c r="I47" i="8"/>
  <c r="AE52" i="8"/>
  <c r="P50" i="8"/>
  <c r="J46" i="8"/>
  <c r="AD52" i="8"/>
  <c r="O39" i="8"/>
  <c r="I54" i="8"/>
  <c r="AE50" i="8"/>
  <c r="AE39" i="8"/>
  <c r="P46" i="8"/>
  <c r="P29" i="8"/>
  <c r="J33" i="8"/>
  <c r="AD39" i="8"/>
  <c r="O54" i="8"/>
  <c r="O29" i="8"/>
  <c r="I33" i="8"/>
  <c r="AE36" i="8"/>
  <c r="P34" i="8"/>
  <c r="J32" i="8"/>
  <c r="AD36" i="8"/>
  <c r="O34" i="8"/>
  <c r="I43" i="8"/>
  <c r="AE46" i="8"/>
  <c r="AE29" i="8"/>
  <c r="P44" i="8"/>
  <c r="J50" i="8"/>
  <c r="AD54" i="8"/>
  <c r="AD29" i="8"/>
  <c r="O44" i="8"/>
  <c r="I50" i="8"/>
  <c r="AE34" i="8"/>
  <c r="P43" i="8"/>
  <c r="J55" i="8"/>
  <c r="AD53" i="8"/>
  <c r="AD28" i="8"/>
  <c r="O32" i="8"/>
  <c r="I36" i="8"/>
  <c r="AE33" i="8"/>
  <c r="P31" i="8"/>
  <c r="J35" i="8"/>
  <c r="AD44" i="8"/>
  <c r="O50" i="8"/>
  <c r="I35" i="8"/>
  <c r="CY44" i="8"/>
  <c r="CJ39" i="8"/>
  <c r="BY53" i="8"/>
  <c r="BY34" i="8"/>
  <c r="BS52" i="8"/>
  <c r="BS33" i="8"/>
  <c r="BE51" i="8"/>
  <c r="BE32" i="8"/>
  <c r="BC47" i="8"/>
  <c r="BC30" i="8"/>
  <c r="AG47" i="8"/>
  <c r="AG30" i="8"/>
  <c r="AB45" i="8"/>
  <c r="AB28" i="8"/>
  <c r="BC44" i="8"/>
  <c r="CY35" i="8"/>
  <c r="CJ33" i="8"/>
  <c r="BS46" i="8"/>
  <c r="BC43" i="8"/>
  <c r="CY53" i="8"/>
  <c r="BY46" i="8"/>
  <c r="BS28" i="8"/>
  <c r="AG39" i="8"/>
  <c r="CY52" i="8"/>
  <c r="BY45" i="8"/>
  <c r="BS44" i="8"/>
  <c r="BC36" i="8"/>
  <c r="CY32" i="8"/>
  <c r="CJ30" i="8"/>
  <c r="BS43" i="8"/>
  <c r="AG54" i="8"/>
  <c r="BC53" i="8"/>
  <c r="AB32" i="8"/>
  <c r="CJ45" i="8"/>
  <c r="BS36" i="8"/>
  <c r="CY43" i="8"/>
  <c r="CJ55" i="8"/>
  <c r="CJ36" i="8"/>
  <c r="BY52" i="8"/>
  <c r="BY33" i="8"/>
  <c r="BS51" i="8"/>
  <c r="BS32" i="8"/>
  <c r="BE50" i="8"/>
  <c r="BE31" i="8"/>
  <c r="BC46" i="8"/>
  <c r="BC29" i="8"/>
  <c r="AG46" i="8"/>
  <c r="AG29" i="8"/>
  <c r="AB44" i="8"/>
  <c r="BE45" i="8"/>
  <c r="BS45" i="8"/>
  <c r="CY33" i="8"/>
  <c r="CJ31" i="8"/>
  <c r="BY28" i="8"/>
  <c r="BC55" i="8"/>
  <c r="AB53" i="8"/>
  <c r="AB34" i="8"/>
  <c r="CY51" i="8"/>
  <c r="CJ47" i="8"/>
  <c r="BE39" i="8"/>
  <c r="BC54" i="8"/>
  <c r="AB52" i="8"/>
  <c r="CY31" i="8"/>
  <c r="BY43" i="8"/>
  <c r="BE36" i="8"/>
  <c r="AB51" i="8"/>
  <c r="CY30" i="8"/>
  <c r="BE35" i="8"/>
  <c r="AG52" i="8"/>
  <c r="CY39" i="8"/>
  <c r="CJ54" i="8"/>
  <c r="CJ35" i="8"/>
  <c r="BY51" i="8"/>
  <c r="BY32" i="8"/>
  <c r="BS50" i="8"/>
  <c r="BS31" i="8"/>
  <c r="BE47" i="8"/>
  <c r="BE30" i="8"/>
  <c r="BC45" i="8"/>
  <c r="BC28" i="8"/>
  <c r="AG45" i="8"/>
  <c r="AG28" i="8"/>
  <c r="AB43" i="8"/>
  <c r="BE29" i="8"/>
  <c r="CJ52" i="8"/>
  <c r="BY30" i="8"/>
  <c r="BE28" i="8"/>
  <c r="AG43" i="8"/>
  <c r="AB36" i="8"/>
  <c r="CJ51" i="8"/>
  <c r="BE44" i="8"/>
  <c r="AB35" i="8"/>
  <c r="CJ50" i="8"/>
  <c r="BE43" i="8"/>
  <c r="AG36" i="8"/>
  <c r="BY44" i="8"/>
  <c r="AG35" i="8"/>
  <c r="CY50" i="8"/>
  <c r="CJ46" i="8"/>
  <c r="BE55" i="8"/>
  <c r="AG53" i="8"/>
  <c r="CJ28" i="8"/>
  <c r="BE54" i="8"/>
  <c r="CY55" i="8"/>
  <c r="CY36" i="8"/>
  <c r="CJ53" i="8"/>
  <c r="CJ34" i="8"/>
  <c r="BY50" i="8"/>
  <c r="BY31" i="8"/>
  <c r="BS47" i="8"/>
  <c r="BS30" i="8"/>
  <c r="BE46" i="8"/>
  <c r="AG44" i="8"/>
  <c r="AB39" i="8"/>
  <c r="CY54" i="8"/>
  <c r="BY47" i="8"/>
  <c r="BS29" i="8"/>
  <c r="AB55" i="8"/>
  <c r="CY34" i="8"/>
  <c r="CJ32" i="8"/>
  <c r="BY29" i="8"/>
  <c r="BC39" i="8"/>
  <c r="AB54" i="8"/>
  <c r="AG55" i="8"/>
  <c r="BC35" i="8"/>
  <c r="AB33" i="8"/>
  <c r="CJ29" i="8"/>
  <c r="BS39" i="8"/>
  <c r="BC34" i="8"/>
  <c r="AG34" i="8"/>
  <c r="CY47" i="8"/>
  <c r="BY39" i="8"/>
  <c r="BS55" i="8"/>
  <c r="BC52" i="8"/>
  <c r="BS53" i="8"/>
  <c r="AB31" i="8"/>
  <c r="AB30" i="8"/>
  <c r="BE53" i="8"/>
  <c r="AG51" i="8"/>
  <c r="BE33" i="8"/>
  <c r="CY28" i="8"/>
  <c r="BS35" i="8"/>
  <c r="BC32" i="8"/>
  <c r="AB47" i="8"/>
  <c r="BS34" i="8"/>
  <c r="AB46" i="8"/>
  <c r="CJ44" i="8"/>
  <c r="AG33" i="8"/>
  <c r="BC31" i="8"/>
  <c r="BY55" i="8"/>
  <c r="BE52" i="8"/>
  <c r="BY36" i="8"/>
  <c r="CY46" i="8"/>
  <c r="BC51" i="8"/>
  <c r="AG31" i="8"/>
  <c r="AB50" i="8"/>
  <c r="BE34" i="8"/>
  <c r="BY35" i="8"/>
  <c r="AG32" i="8"/>
  <c r="CY45" i="8"/>
  <c r="BS54" i="8"/>
  <c r="BC50" i="8"/>
  <c r="CY29" i="8"/>
  <c r="BC33" i="8"/>
  <c r="CJ43" i="8"/>
  <c r="AB29" i="8"/>
  <c r="BY54" i="8"/>
  <c r="AG50" i="8"/>
  <c r="F51" i="8"/>
  <c r="L39" i="8"/>
  <c r="G44" i="8"/>
  <c r="AA52" i="8"/>
  <c r="L55" i="8"/>
  <c r="L36" i="8"/>
  <c r="G43" i="8"/>
  <c r="AH51" i="8"/>
  <c r="AH43" i="8"/>
  <c r="AH32" i="8"/>
  <c r="L54" i="8"/>
  <c r="L35" i="8"/>
  <c r="G39" i="8"/>
  <c r="AA51" i="8"/>
  <c r="AA43" i="8"/>
  <c r="AA32" i="8"/>
  <c r="AH47" i="8"/>
  <c r="AH30" i="8"/>
  <c r="L31" i="8"/>
  <c r="G33" i="8"/>
  <c r="AA47" i="8"/>
  <c r="AA30" i="8"/>
  <c r="L47" i="8"/>
  <c r="G32" i="8"/>
  <c r="AH46" i="8"/>
  <c r="AH29" i="8"/>
  <c r="L29" i="8"/>
  <c r="G31" i="8"/>
  <c r="AA46" i="8"/>
  <c r="AA29" i="8"/>
  <c r="L28" i="8"/>
  <c r="G30" i="8"/>
  <c r="AH53" i="8"/>
  <c r="AH28" i="8"/>
  <c r="G46" i="8"/>
  <c r="AA45" i="8"/>
  <c r="AA28" i="8"/>
  <c r="G45" i="8"/>
  <c r="AH44" i="8"/>
  <c r="AA33" i="8"/>
  <c r="L53" i="8"/>
  <c r="L34" i="8"/>
  <c r="G55" i="8"/>
  <c r="G36" i="8"/>
  <c r="AH50" i="8"/>
  <c r="AH39" i="8"/>
  <c r="AH31" i="8"/>
  <c r="L52" i="8"/>
  <c r="L33" i="8"/>
  <c r="G54" i="8"/>
  <c r="G35" i="8"/>
  <c r="AA50" i="8"/>
  <c r="AA39" i="8"/>
  <c r="AA31" i="8"/>
  <c r="L51" i="8"/>
  <c r="L32" i="8"/>
  <c r="G53" i="8"/>
  <c r="G34" i="8"/>
  <c r="AH55" i="8"/>
  <c r="AH36" i="8"/>
  <c r="L50" i="8"/>
  <c r="G52" i="8"/>
  <c r="AA55" i="8"/>
  <c r="AA36" i="8"/>
  <c r="L30" i="8"/>
  <c r="G51" i="8"/>
  <c r="AH54" i="8"/>
  <c r="AH35" i="8"/>
  <c r="L46" i="8"/>
  <c r="G50" i="8"/>
  <c r="AA54" i="8"/>
  <c r="AA35" i="8"/>
  <c r="L45" i="8"/>
  <c r="G47" i="8"/>
  <c r="AH45" i="8"/>
  <c r="AH34" i="8"/>
  <c r="L44" i="8"/>
  <c r="G29" i="8"/>
  <c r="AA53" i="8"/>
  <c r="AA34" i="8"/>
  <c r="L43" i="8"/>
  <c r="G28" i="8"/>
  <c r="AH52" i="8"/>
  <c r="AH33" i="8"/>
  <c r="AA44" i="8"/>
  <c r="F30" i="8"/>
  <c r="S35" i="8"/>
  <c r="F31" i="8"/>
  <c r="S46" i="8"/>
  <c r="BB35" i="8"/>
  <c r="BG29" i="8"/>
  <c r="BB51" i="8"/>
  <c r="CK44" i="8"/>
  <c r="BB53" i="8"/>
  <c r="BB52" i="8"/>
  <c r="F28" i="8"/>
  <c r="BG44" i="8"/>
  <c r="BG28" i="8"/>
  <c r="BB50" i="8"/>
  <c r="F29" i="8"/>
  <c r="S43" i="8"/>
  <c r="S34" i="8"/>
  <c r="S45" i="8"/>
  <c r="F35" i="8"/>
  <c r="BG30" i="8"/>
  <c r="BG31" i="8"/>
  <c r="BR51" i="8"/>
  <c r="S29" i="8"/>
  <c r="BR31" i="8"/>
  <c r="S39" i="8"/>
  <c r="BG47" i="8"/>
  <c r="BR52" i="8"/>
  <c r="BR30" i="8"/>
  <c r="S30" i="8"/>
  <c r="BR32" i="8"/>
  <c r="BB39" i="8"/>
  <c r="F50" i="8"/>
  <c r="BR53" i="8"/>
  <c r="BG45" i="8"/>
  <c r="F39" i="8"/>
  <c r="BR33" i="8"/>
  <c r="BG39" i="8"/>
  <c r="Y46" i="8"/>
  <c r="Y29" i="8"/>
  <c r="R44" i="8"/>
  <c r="Y45" i="8"/>
  <c r="Y28" i="8"/>
  <c r="R43" i="8"/>
  <c r="R33" i="8"/>
  <c r="R51" i="8"/>
  <c r="Y32" i="8"/>
  <c r="R46" i="8"/>
  <c r="Y47" i="8"/>
  <c r="Y44" i="8"/>
  <c r="R39" i="8"/>
  <c r="R54" i="8"/>
  <c r="Y36" i="8"/>
  <c r="Y35" i="8"/>
  <c r="Y34" i="8"/>
  <c r="Y52" i="8"/>
  <c r="Y31" i="8"/>
  <c r="R28" i="8"/>
  <c r="Y43" i="8"/>
  <c r="R55" i="8"/>
  <c r="R36" i="8"/>
  <c r="Y39" i="8"/>
  <c r="R35" i="8"/>
  <c r="Y55" i="8"/>
  <c r="R53" i="8"/>
  <c r="R34" i="8"/>
  <c r="Y54" i="8"/>
  <c r="R52" i="8"/>
  <c r="Y53" i="8"/>
  <c r="R32" i="8"/>
  <c r="Y33" i="8"/>
  <c r="R50" i="8"/>
  <c r="R31" i="8"/>
  <c r="Y51" i="8"/>
  <c r="R47" i="8"/>
  <c r="R30" i="8"/>
  <c r="Y50" i="8"/>
  <c r="R29" i="8"/>
  <c r="Y30" i="8"/>
  <c r="R45" i="8"/>
  <c r="X47" i="8"/>
  <c r="X30" i="8"/>
  <c r="M54" i="8"/>
  <c r="M35" i="8"/>
  <c r="X45" i="8"/>
  <c r="M52" i="8"/>
  <c r="M46" i="8"/>
  <c r="M45" i="8"/>
  <c r="X31" i="8"/>
  <c r="X46" i="8"/>
  <c r="X29" i="8"/>
  <c r="M53" i="8"/>
  <c r="M34" i="8"/>
  <c r="X28" i="8"/>
  <c r="M33" i="8"/>
  <c r="M30" i="8"/>
  <c r="X55" i="8"/>
  <c r="X35" i="8"/>
  <c r="X53" i="8"/>
  <c r="X52" i="8"/>
  <c r="X32" i="8"/>
  <c r="X44" i="8"/>
  <c r="M51" i="8"/>
  <c r="M32" i="8"/>
  <c r="X43" i="8"/>
  <c r="M50" i="8"/>
  <c r="X39" i="8"/>
  <c r="M47" i="8"/>
  <c r="M29" i="8"/>
  <c r="X54" i="8"/>
  <c r="M28" i="8"/>
  <c r="M44" i="8"/>
  <c r="X33" i="8"/>
  <c r="M43" i="8"/>
  <c r="X51" i="8"/>
  <c r="M39" i="8"/>
  <c r="M55" i="8"/>
  <c r="M31" i="8"/>
  <c r="X36" i="8"/>
  <c r="X34" i="8"/>
  <c r="X50" i="8"/>
  <c r="M36" i="8"/>
  <c r="BR50" i="8"/>
  <c r="BG46" i="8"/>
  <c r="S31" i="8"/>
  <c r="S32" i="8"/>
  <c r="BR34" i="8"/>
  <c r="F43" i="8"/>
  <c r="F52" i="8"/>
  <c r="BX35" i="8"/>
  <c r="S28" i="8"/>
  <c r="S33" i="8"/>
  <c r="BR35" i="8"/>
  <c r="F47" i="8"/>
  <c r="F53" i="8"/>
  <c r="BX46" i="8"/>
  <c r="CK50" i="8"/>
  <c r="CK28" i="8"/>
  <c r="CZ28" i="8"/>
  <c r="CK53" i="8"/>
  <c r="CZ29" i="8"/>
  <c r="CZ35" i="8"/>
  <c r="BR39" i="8"/>
  <c r="BR43" i="8"/>
  <c r="CK45" i="8"/>
  <c r="BB54" i="8"/>
  <c r="BR54" i="8"/>
  <c r="CK54" i="8"/>
  <c r="CZ36" i="8"/>
  <c r="CK36" i="8"/>
  <c r="BX36" i="8"/>
  <c r="BR36" i="8"/>
  <c r="BG36" i="8"/>
  <c r="BB36" i="8"/>
  <c r="S36" i="8"/>
  <c r="F36" i="8"/>
  <c r="EA36" i="8"/>
  <c r="F32" i="8"/>
  <c r="BB28" i="8"/>
  <c r="BG32" i="8"/>
  <c r="BX28" i="8"/>
  <c r="CK30" i="8"/>
  <c r="BX39" i="8"/>
  <c r="S47" i="8"/>
  <c r="BR44" i="8"/>
  <c r="CK46" i="8"/>
  <c r="F55" i="8"/>
  <c r="BB55" i="8"/>
  <c r="BR55" i="8"/>
  <c r="CK55" i="8"/>
  <c r="F33" i="8"/>
  <c r="BB29" i="8"/>
  <c r="BG33" i="8"/>
  <c r="BX29" i="8"/>
  <c r="CZ30" i="8"/>
  <c r="CK39" i="8"/>
  <c r="BB43" i="8"/>
  <c r="BR45" i="8"/>
  <c r="CK47" i="8"/>
  <c r="S50" i="8"/>
  <c r="BG50" i="8"/>
  <c r="BX50" i="8"/>
  <c r="CZ50" i="8"/>
  <c r="F34" i="8"/>
  <c r="BB30" i="8"/>
  <c r="BG34" i="8"/>
  <c r="BX30" i="8"/>
  <c r="CK31" i="8"/>
  <c r="CZ39" i="8"/>
  <c r="BB44" i="8"/>
  <c r="BR46" i="8"/>
  <c r="CZ43" i="8"/>
  <c r="S51" i="8"/>
  <c r="BG51" i="8"/>
  <c r="BX51" i="8"/>
  <c r="CZ51" i="8"/>
  <c r="CK52" i="8"/>
  <c r="BB31" i="8"/>
  <c r="BG35" i="8"/>
  <c r="BX31" i="8"/>
  <c r="CZ31" i="8"/>
  <c r="BB45" i="8"/>
  <c r="BR47" i="8"/>
  <c r="CZ44" i="8"/>
  <c r="S52" i="8"/>
  <c r="BG52" i="8"/>
  <c r="BX52" i="8"/>
  <c r="CZ52" i="8"/>
  <c r="CK51" i="8"/>
  <c r="CK35" i="8"/>
  <c r="BB32" i="8"/>
  <c r="BR28" i="8"/>
  <c r="BX32" i="8"/>
  <c r="CK32" i="8"/>
  <c r="F44" i="8"/>
  <c r="BB46" i="8"/>
  <c r="BX43" i="8"/>
  <c r="CZ45" i="8"/>
  <c r="S53" i="8"/>
  <c r="BG53" i="8"/>
  <c r="BX53" i="8"/>
  <c r="CZ53" i="8"/>
  <c r="BX47" i="8"/>
  <c r="CK43" i="8"/>
  <c r="BB33" i="8"/>
  <c r="BR29" i="8"/>
  <c r="BX33" i="8"/>
  <c r="CZ32" i="8"/>
  <c r="F45" i="8"/>
  <c r="BB47" i="8"/>
  <c r="BX44" i="8"/>
  <c r="CZ46" i="8"/>
  <c r="S54" i="8"/>
  <c r="BG54" i="8"/>
  <c r="BX54" i="8"/>
  <c r="CZ54" i="8"/>
  <c r="CZ33" i="8"/>
  <c r="CK34" i="8"/>
  <c r="CZ34" i="8"/>
  <c r="CK29" i="8"/>
  <c r="BB34" i="8"/>
  <c r="BX34" i="8"/>
  <c r="CK33" i="8"/>
  <c r="F46" i="8"/>
  <c r="BG43" i="8"/>
  <c r="BX45" i="8"/>
  <c r="CZ47" i="8"/>
  <c r="S55" i="8"/>
  <c r="BG55" i="8"/>
  <c r="BX55" i="8"/>
  <c r="CZ55" i="8"/>
  <c r="A122" i="7" l="1"/>
  <c r="A113" i="7"/>
  <c r="A107" i="7"/>
  <c r="A126" i="7"/>
  <c r="A101" i="7"/>
  <c r="A95" i="7"/>
  <c r="A89" i="7"/>
  <c r="A12" i="7"/>
  <c r="BB13" i="8"/>
  <c r="S13" i="8"/>
  <c r="H112" i="46" l="1"/>
  <c r="H101" i="46"/>
  <c r="AO101" i="46" l="1"/>
  <c r="AO112" i="46"/>
  <c r="AP112" i="46" s="1"/>
  <c r="W101" i="46"/>
  <c r="X101" i="46" s="1"/>
  <c r="W112" i="46"/>
  <c r="X112" i="46" s="1"/>
  <c r="CK112" i="46"/>
  <c r="CL112" i="46" s="1"/>
  <c r="CK101" i="46"/>
  <c r="CL101" i="46" s="1"/>
  <c r="CH112" i="46"/>
  <c r="CI112" i="46" s="1"/>
  <c r="CW112" i="46"/>
  <c r="CX112" i="46" s="1"/>
  <c r="CQ112" i="46"/>
  <c r="CR112" i="46" s="1"/>
  <c r="CE112" i="46"/>
  <c r="CF112" i="46" s="1"/>
  <c r="CN112" i="46"/>
  <c r="CO112" i="46" s="1"/>
  <c r="CB112" i="46"/>
  <c r="CC112" i="46" s="1"/>
  <c r="BP112" i="46"/>
  <c r="BQ112" i="46" s="1"/>
  <c r="BY112" i="46"/>
  <c r="BZ112" i="46" s="1"/>
  <c r="BV112" i="46"/>
  <c r="BW112" i="46" s="1"/>
  <c r="CT112" i="46"/>
  <c r="CU112" i="46" s="1"/>
  <c r="BS112" i="46"/>
  <c r="BT112" i="46" s="1"/>
  <c r="AX112" i="46"/>
  <c r="AY112" i="46" s="1"/>
  <c r="AU112" i="46"/>
  <c r="AV112" i="46" s="1"/>
  <c r="BG112" i="46"/>
  <c r="BD112" i="46"/>
  <c r="BE112" i="46" s="1"/>
  <c r="AR112" i="46"/>
  <c r="AS112" i="46" s="1"/>
  <c r="AL112" i="46"/>
  <c r="AM112" i="46" s="1"/>
  <c r="AC112" i="46"/>
  <c r="AD112" i="46" s="1"/>
  <c r="Z112" i="46"/>
  <c r="AA112" i="46" s="1"/>
  <c r="T112" i="46"/>
  <c r="U112" i="46" s="1"/>
  <c r="AI112" i="46"/>
  <c r="AJ112" i="46" s="1"/>
  <c r="N112" i="46"/>
  <c r="AF112" i="46"/>
  <c r="AG112" i="46" s="1"/>
  <c r="BJ112" i="46"/>
  <c r="BK112" i="46" s="1"/>
  <c r="BA112" i="46"/>
  <c r="BB112" i="46" s="1"/>
  <c r="Q112" i="46"/>
  <c r="CH101" i="46"/>
  <c r="CI101" i="46" s="1"/>
  <c r="CT101" i="46"/>
  <c r="CU101" i="46" s="1"/>
  <c r="CQ101" i="46"/>
  <c r="CR101" i="46" s="1"/>
  <c r="CN101" i="46"/>
  <c r="CO101" i="46" s="1"/>
  <c r="CB101" i="46"/>
  <c r="CC101" i="46" s="1"/>
  <c r="BY101" i="46"/>
  <c r="BZ101" i="46" s="1"/>
  <c r="CW101" i="46"/>
  <c r="CX101" i="46" s="1"/>
  <c r="CE101" i="46"/>
  <c r="CF101" i="46" s="1"/>
  <c r="BP101" i="46"/>
  <c r="BQ101" i="46" s="1"/>
  <c r="BG101" i="46"/>
  <c r="BV101" i="46"/>
  <c r="BW101" i="46" s="1"/>
  <c r="BS101" i="46"/>
  <c r="BT101" i="46" s="1"/>
  <c r="BD101" i="46"/>
  <c r="BE101" i="46" s="1"/>
  <c r="AX101" i="46"/>
  <c r="AY101" i="46" s="1"/>
  <c r="AI101" i="46"/>
  <c r="AJ101" i="46" s="1"/>
  <c r="AF101" i="46"/>
  <c r="AG101" i="46" s="1"/>
  <c r="BA101" i="46"/>
  <c r="BB101" i="46" s="1"/>
  <c r="AU101" i="46"/>
  <c r="AV101" i="46" s="1"/>
  <c r="AR101" i="46"/>
  <c r="AS101" i="46" s="1"/>
  <c r="AL101" i="46"/>
  <c r="AM101" i="46" s="1"/>
  <c r="AC101" i="46"/>
  <c r="AD101" i="46" s="1"/>
  <c r="Z101" i="46"/>
  <c r="AA101" i="46" s="1"/>
  <c r="BJ101" i="46"/>
  <c r="BK101" i="46" s="1"/>
  <c r="T101" i="46"/>
  <c r="U101" i="46" s="1"/>
  <c r="Q101" i="46"/>
  <c r="N101" i="46"/>
  <c r="O112" i="46" l="1"/>
  <c r="O101" i="46"/>
  <c r="BH112" i="46"/>
  <c r="BH101" i="46"/>
  <c r="AP101" i="46"/>
  <c r="R112" i="46"/>
  <c r="R101" i="46"/>
  <c r="E24" i="53" l="1"/>
  <c r="E151" i="36"/>
  <c r="E153" i="36"/>
  <c r="E159" i="36"/>
  <c r="E158" i="36"/>
  <c r="E152" i="36"/>
  <c r="E150" i="36" l="1"/>
  <c r="E79" i="36" l="1"/>
  <c r="Q79" i="36" s="1"/>
  <c r="E67" i="36"/>
  <c r="E121" i="36" s="1"/>
  <c r="Q67" i="36" l="1"/>
  <c r="G66" i="36"/>
  <c r="H194" i="46" l="1"/>
  <c r="H115" i="46"/>
  <c r="E89" i="36"/>
  <c r="J88" i="36"/>
  <c r="E88" i="36" s="1"/>
  <c r="Q88" i="36" s="1"/>
  <c r="E84" i="36"/>
  <c r="Q84" i="36" s="1"/>
  <c r="E90" i="36"/>
  <c r="Q90" i="36" s="1"/>
  <c r="E75" i="36"/>
  <c r="AO115" i="46" l="1"/>
  <c r="AP115" i="46" s="1"/>
  <c r="AO194" i="46"/>
  <c r="AP194" i="46" s="1"/>
  <c r="W115" i="46"/>
  <c r="W194" i="46"/>
  <c r="X194" i="46" s="1"/>
  <c r="CK115" i="46"/>
  <c r="BV194" i="46"/>
  <c r="BW194" i="46" s="1"/>
  <c r="BY194" i="46"/>
  <c r="BZ194" i="46" s="1"/>
  <c r="BS194" i="46"/>
  <c r="BT194" i="46" s="1"/>
  <c r="BP194" i="46"/>
  <c r="BQ194" i="46" s="1"/>
  <c r="BG194" i="46"/>
  <c r="AX194" i="46"/>
  <c r="AY194" i="46" s="1"/>
  <c r="BD194" i="46"/>
  <c r="BE194" i="46" s="1"/>
  <c r="BA194" i="46"/>
  <c r="BB194" i="46" s="1"/>
  <c r="BJ194" i="46"/>
  <c r="BK194" i="46" s="1"/>
  <c r="AU194" i="46"/>
  <c r="AV194" i="46" s="1"/>
  <c r="AR194" i="46"/>
  <c r="AS194" i="46" s="1"/>
  <c r="AL194" i="46"/>
  <c r="AM194" i="46" s="1"/>
  <c r="AI194" i="46"/>
  <c r="AJ194" i="46" s="1"/>
  <c r="AC194" i="46"/>
  <c r="AD194" i="46" s="1"/>
  <c r="Z194" i="46"/>
  <c r="AA194" i="46" s="1"/>
  <c r="T194" i="46"/>
  <c r="U194" i="46" s="1"/>
  <c r="Q194" i="46"/>
  <c r="N194" i="46"/>
  <c r="AF194" i="46"/>
  <c r="AG194" i="46" s="1"/>
  <c r="CH115" i="46"/>
  <c r="CI115" i="46" s="1"/>
  <c r="CW115" i="46"/>
  <c r="CX115" i="46" s="1"/>
  <c r="CQ115" i="46"/>
  <c r="CR115" i="46" s="1"/>
  <c r="CB115" i="46"/>
  <c r="CC115" i="46" s="1"/>
  <c r="BJ115" i="46"/>
  <c r="BK115" i="46" s="1"/>
  <c r="BG115" i="46"/>
  <c r="CE115" i="46"/>
  <c r="CF115" i="46" s="1"/>
  <c r="BV115" i="46"/>
  <c r="BW115" i="46" s="1"/>
  <c r="BS115" i="46"/>
  <c r="BT115" i="46" s="1"/>
  <c r="BP115" i="46"/>
  <c r="BQ115" i="46" s="1"/>
  <c r="CT115" i="46"/>
  <c r="CU115" i="46" s="1"/>
  <c r="AX115" i="46"/>
  <c r="AY115" i="46" s="1"/>
  <c r="CN115" i="46"/>
  <c r="CO115" i="46" s="1"/>
  <c r="BD115" i="46"/>
  <c r="BE115" i="46" s="1"/>
  <c r="AI115" i="46"/>
  <c r="AJ115" i="46" s="1"/>
  <c r="AF115" i="46"/>
  <c r="AG115" i="46" s="1"/>
  <c r="AL115" i="46"/>
  <c r="AM115" i="46" s="1"/>
  <c r="AU115" i="46"/>
  <c r="AV115" i="46" s="1"/>
  <c r="AR115" i="46"/>
  <c r="AS115" i="46" s="1"/>
  <c r="BA115" i="46"/>
  <c r="BB115" i="46" s="1"/>
  <c r="AC115" i="46"/>
  <c r="AD115" i="46" s="1"/>
  <c r="Z115" i="46"/>
  <c r="AA115" i="46" s="1"/>
  <c r="T115" i="46"/>
  <c r="U115" i="46" s="1"/>
  <c r="BY115" i="46"/>
  <c r="BZ115" i="46" s="1"/>
  <c r="N115" i="46"/>
  <c r="Q115" i="46"/>
  <c r="G285" i="46"/>
  <c r="H285" i="46" s="1"/>
  <c r="I86" i="36"/>
  <c r="Q89" i="36"/>
  <c r="E128" i="36"/>
  <c r="Q75" i="36"/>
  <c r="O115" i="46" l="1"/>
  <c r="BH194" i="46"/>
  <c r="BH115" i="46"/>
  <c r="AC658" i="46"/>
  <c r="AD658" i="46" s="1"/>
  <c r="CW658" i="46"/>
  <c r="CX658" i="46" s="1"/>
  <c r="CE658" i="46"/>
  <c r="CF658" i="46" s="1"/>
  <c r="BJ658" i="46"/>
  <c r="BK658" i="46" s="1"/>
  <c r="AR658" i="46"/>
  <c r="AS658" i="46" s="1"/>
  <c r="Z658" i="46"/>
  <c r="AA658" i="46" s="1"/>
  <c r="BY658" i="46"/>
  <c r="BZ658" i="46" s="1"/>
  <c r="AL658" i="46"/>
  <c r="AM658" i="46" s="1"/>
  <c r="CQ658" i="46"/>
  <c r="CR658" i="46" s="1"/>
  <c r="BD658" i="46"/>
  <c r="BE658" i="46" s="1"/>
  <c r="BP658" i="46"/>
  <c r="BQ658" i="46" s="1"/>
  <c r="AU658" i="46"/>
  <c r="AV658" i="46" s="1"/>
  <c r="CT658" i="46"/>
  <c r="CU658" i="46" s="1"/>
  <c r="CB658" i="46"/>
  <c r="CC658" i="46" s="1"/>
  <c r="BG658" i="46"/>
  <c r="BH658" i="46" s="1"/>
  <c r="AO658" i="46"/>
  <c r="AP658" i="46" s="1"/>
  <c r="W658" i="46"/>
  <c r="X658" i="46" s="1"/>
  <c r="T658" i="46"/>
  <c r="U658" i="46" s="1"/>
  <c r="CH658" i="46"/>
  <c r="CI658" i="46" s="1"/>
  <c r="CN658" i="46"/>
  <c r="CO658" i="46" s="1"/>
  <c r="BV658" i="46"/>
  <c r="BW658" i="46" s="1"/>
  <c r="BA658" i="46"/>
  <c r="BB658" i="46" s="1"/>
  <c r="AI658" i="46"/>
  <c r="AJ658" i="46" s="1"/>
  <c r="Q658" i="46"/>
  <c r="R658" i="46" s="1"/>
  <c r="CK658" i="46"/>
  <c r="CL658" i="46" s="1"/>
  <c r="BS658" i="46"/>
  <c r="BT658" i="46" s="1"/>
  <c r="AX658" i="46"/>
  <c r="AY658" i="46" s="1"/>
  <c r="AF658" i="46"/>
  <c r="AG658" i="46" s="1"/>
  <c r="N658" i="46"/>
  <c r="O658" i="46" s="1"/>
  <c r="AO285" i="46"/>
  <c r="AP285" i="46" s="1"/>
  <c r="O194" i="46"/>
  <c r="R194" i="46"/>
  <c r="R115" i="46"/>
  <c r="E23" i="53" s="1"/>
  <c r="W285" i="46"/>
  <c r="X285" i="46" s="1"/>
  <c r="X115" i="46"/>
  <c r="CK285" i="46"/>
  <c r="CL285" i="46" s="1"/>
  <c r="CL115" i="46"/>
  <c r="CH285" i="46"/>
  <c r="CI285" i="46" s="1"/>
  <c r="CE285" i="46"/>
  <c r="CF285" i="46" s="1"/>
  <c r="BP285" i="46"/>
  <c r="BQ285" i="46" s="1"/>
  <c r="CW285" i="46"/>
  <c r="CX285" i="46" s="1"/>
  <c r="CQ285" i="46"/>
  <c r="CR285" i="46" s="1"/>
  <c r="BY285" i="46"/>
  <c r="BZ285" i="46" s="1"/>
  <c r="BV285" i="46"/>
  <c r="BW285" i="46" s="1"/>
  <c r="BJ285" i="46"/>
  <c r="BK285" i="46" s="1"/>
  <c r="BG285" i="46"/>
  <c r="BH285" i="46" s="1"/>
  <c r="CB285" i="46"/>
  <c r="CC285" i="46" s="1"/>
  <c r="BD285" i="46"/>
  <c r="BE285" i="46" s="1"/>
  <c r="BA285" i="46"/>
  <c r="BB285" i="46" s="1"/>
  <c r="CT285" i="46"/>
  <c r="CU285" i="46" s="1"/>
  <c r="AR285" i="46"/>
  <c r="AS285" i="46" s="1"/>
  <c r="AI285" i="46"/>
  <c r="AJ285" i="46" s="1"/>
  <c r="AL285" i="46"/>
  <c r="AM285" i="46" s="1"/>
  <c r="Q285" i="46"/>
  <c r="N285" i="46"/>
  <c r="O285" i="46" s="1"/>
  <c r="AF285" i="46"/>
  <c r="AG285" i="46" s="1"/>
  <c r="CN285" i="46"/>
  <c r="CO285" i="46" s="1"/>
  <c r="BS285" i="46"/>
  <c r="BT285" i="46" s="1"/>
  <c r="T285" i="46"/>
  <c r="U285" i="46" s="1"/>
  <c r="AX285" i="46"/>
  <c r="AY285" i="46" s="1"/>
  <c r="AC285" i="46"/>
  <c r="AD285" i="46" s="1"/>
  <c r="Z285" i="46"/>
  <c r="AA285" i="46" s="1"/>
  <c r="AU285" i="46"/>
  <c r="AV285" i="46" s="1"/>
  <c r="E49" i="53"/>
  <c r="J86" i="36"/>
  <c r="E86" i="36" s="1"/>
  <c r="Q86" i="36" s="1"/>
  <c r="E46" i="53" l="1"/>
  <c r="E28" i="53"/>
  <c r="R285" i="46"/>
  <c r="E31" i="53" s="1"/>
  <c r="G193" i="46" l="1"/>
  <c r="E587" i="46"/>
  <c r="H587" i="46" s="1"/>
  <c r="Z587" i="46" l="1"/>
  <c r="AA587" i="46" s="1"/>
  <c r="Q587" i="46"/>
  <c r="R587" i="46" s="1"/>
  <c r="AF587" i="46"/>
  <c r="AG587" i="46" s="1"/>
  <c r="BA587" i="46"/>
  <c r="BB587" i="46" s="1"/>
  <c r="BY587" i="46"/>
  <c r="BZ587" i="46" s="1"/>
  <c r="AX587" i="46"/>
  <c r="AY587" i="46" s="1"/>
  <c r="W587" i="46"/>
  <c r="X587" i="46" s="1"/>
  <c r="BS587" i="46"/>
  <c r="BT587" i="46" s="1"/>
  <c r="AO587" i="46"/>
  <c r="AP587" i="46" s="1"/>
  <c r="BV587" i="46"/>
  <c r="BW587" i="46" s="1"/>
  <c r="AR587" i="46"/>
  <c r="AS587" i="46" s="1"/>
  <c r="N587" i="46"/>
  <c r="O587" i="46" s="1"/>
  <c r="BJ587" i="46"/>
  <c r="BK587" i="46" s="1"/>
  <c r="AU587" i="46"/>
  <c r="AV587" i="46" s="1"/>
  <c r="BD587" i="46"/>
  <c r="BE587" i="46" s="1"/>
  <c r="T587" i="46"/>
  <c r="U587" i="46" s="1"/>
  <c r="BG587" i="46"/>
  <c r="BH587" i="46" s="1"/>
  <c r="AL587" i="46"/>
  <c r="AM587" i="46" s="1"/>
  <c r="AI587" i="46"/>
  <c r="AJ587" i="46" s="1"/>
  <c r="BP587" i="46"/>
  <c r="BQ587" i="46" s="1"/>
  <c r="AC587" i="46"/>
  <c r="AD587" i="46" s="1"/>
  <c r="CH587" i="46"/>
  <c r="CI587" i="46" s="1"/>
  <c r="CK587" i="46"/>
  <c r="CL587" i="46" s="1"/>
  <c r="CE587" i="46"/>
  <c r="CF587" i="46" s="1"/>
  <c r="CB587" i="46"/>
  <c r="CC587" i="46" s="1"/>
  <c r="CN587" i="46"/>
  <c r="CO587" i="46" s="1"/>
  <c r="CT587" i="46"/>
  <c r="CU587" i="46" s="1"/>
  <c r="CQ587" i="46"/>
  <c r="CR587" i="46" s="1"/>
  <c r="CW587" i="46"/>
  <c r="CX587" i="46" s="1"/>
  <c r="I87" i="36" l="1"/>
  <c r="E515" i="46" l="1"/>
  <c r="H515" i="46" s="1"/>
  <c r="J87" i="36"/>
  <c r="E87" i="36" s="1"/>
  <c r="Q87" i="36" s="1"/>
  <c r="AO515" i="46" l="1"/>
  <c r="AP515" i="46" s="1"/>
  <c r="W515" i="46"/>
  <c r="X515" i="46" s="1"/>
  <c r="BD515" i="46"/>
  <c r="T515" i="46"/>
  <c r="U515" i="46" s="1"/>
  <c r="AL515" i="46"/>
  <c r="AM515" i="46" s="1"/>
  <c r="AI515" i="46"/>
  <c r="AJ515" i="46" s="1"/>
  <c r="BV515" i="46"/>
  <c r="BW515" i="46" s="1"/>
  <c r="Q515" i="46"/>
  <c r="R515" i="46" s="1"/>
  <c r="CB515" i="46"/>
  <c r="CC515" i="46" s="1"/>
  <c r="BJ515" i="46"/>
  <c r="BJ562" i="46" s="1"/>
  <c r="CE515" i="46"/>
  <c r="CF515" i="46" s="1"/>
  <c r="BA515" i="46"/>
  <c r="BG515" i="46"/>
  <c r="AR515" i="46"/>
  <c r="AS515" i="46" s="1"/>
  <c r="CK515" i="46"/>
  <c r="CL515" i="46" s="1"/>
  <c r="BY515" i="46"/>
  <c r="BZ515" i="46" s="1"/>
  <c r="AC515" i="46"/>
  <c r="AD515" i="46" s="1"/>
  <c r="BP515" i="46"/>
  <c r="BQ515" i="46" s="1"/>
  <c r="N515" i="46"/>
  <c r="O515" i="46" s="1"/>
  <c r="AU515" i="46"/>
  <c r="AV515" i="46" s="1"/>
  <c r="CH515" i="46"/>
  <c r="CI515" i="46" s="1"/>
  <c r="BS515" i="46"/>
  <c r="BT515" i="46" s="1"/>
  <c r="AF515" i="46"/>
  <c r="AG515" i="46" s="1"/>
  <c r="AX515" i="46"/>
  <c r="Z515" i="46"/>
  <c r="AA515" i="46" s="1"/>
  <c r="CN515" i="46"/>
  <c r="CO515" i="46" s="1"/>
  <c r="CT515" i="46"/>
  <c r="CU515" i="46" s="1"/>
  <c r="CW515" i="46"/>
  <c r="CX515" i="46" s="1"/>
  <c r="CQ515" i="46"/>
  <c r="CR515" i="46" s="1"/>
  <c r="I83" i="36"/>
  <c r="BH515" i="46" l="1"/>
  <c r="BH562" i="46" s="1"/>
  <c r="BG562" i="46"/>
  <c r="AY515" i="46"/>
  <c r="AY562" i="46" s="1"/>
  <c r="AX562" i="46"/>
  <c r="BB515" i="46"/>
  <c r="BB562" i="46" s="1"/>
  <c r="BA562" i="46"/>
  <c r="BE515" i="46"/>
  <c r="BE562" i="46" s="1"/>
  <c r="BD562" i="46"/>
  <c r="BK515" i="46"/>
  <c r="BK562" i="46" s="1"/>
  <c r="E48" i="53"/>
  <c r="J83" i="36" l="1"/>
  <c r="H256" i="46" l="1"/>
  <c r="E63" i="36"/>
  <c r="E125" i="36" s="1"/>
  <c r="AO256" i="46" l="1"/>
  <c r="AP256" i="46" s="1"/>
  <c r="W256" i="46"/>
  <c r="X256" i="46" s="1"/>
  <c r="CK256" i="46"/>
  <c r="CL256" i="46" s="1"/>
  <c r="CH256" i="46"/>
  <c r="CI256" i="46" s="1"/>
  <c r="CT256" i="46"/>
  <c r="CU256" i="46" s="1"/>
  <c r="CQ256" i="46"/>
  <c r="CR256" i="46" s="1"/>
  <c r="CN256" i="46"/>
  <c r="CO256" i="46" s="1"/>
  <c r="CB256" i="46"/>
  <c r="CC256" i="46" s="1"/>
  <c r="CW256" i="46"/>
  <c r="CX256" i="46" s="1"/>
  <c r="BS256" i="46"/>
  <c r="BT256" i="46" s="1"/>
  <c r="BP256" i="46"/>
  <c r="BQ256" i="46" s="1"/>
  <c r="CE256" i="46"/>
  <c r="CF256" i="46" s="1"/>
  <c r="BJ256" i="46"/>
  <c r="BK256" i="46" s="1"/>
  <c r="BG256" i="46"/>
  <c r="AU256" i="46"/>
  <c r="AV256" i="46" s="1"/>
  <c r="BV256" i="46"/>
  <c r="BW256" i="46" s="1"/>
  <c r="AR256" i="46"/>
  <c r="AS256" i="46" s="1"/>
  <c r="AL256" i="46"/>
  <c r="AM256" i="46" s="1"/>
  <c r="T256" i="46"/>
  <c r="U256" i="46" s="1"/>
  <c r="Q256" i="46"/>
  <c r="BA256" i="46"/>
  <c r="BB256" i="46" s="1"/>
  <c r="BD256" i="46"/>
  <c r="BE256" i="46" s="1"/>
  <c r="N256" i="46"/>
  <c r="BY256" i="46"/>
  <c r="BZ256" i="46" s="1"/>
  <c r="AX256" i="46"/>
  <c r="AY256" i="46" s="1"/>
  <c r="AF256" i="46"/>
  <c r="AG256" i="46" s="1"/>
  <c r="Z256" i="46"/>
  <c r="AA256" i="46" s="1"/>
  <c r="AI256" i="46"/>
  <c r="AJ256" i="46" s="1"/>
  <c r="AC256" i="46"/>
  <c r="AD256" i="46" s="1"/>
  <c r="Q63" i="36"/>
  <c r="O256" i="46" l="1"/>
  <c r="BH256" i="46"/>
  <c r="R256" i="46"/>
  <c r="E29" i="53" s="1"/>
  <c r="EA55" i="8" l="1"/>
  <c r="EA54" i="8"/>
  <c r="EA53" i="8"/>
  <c r="EA52" i="8"/>
  <c r="EA51" i="8"/>
  <c r="EA50" i="8"/>
  <c r="EA47" i="8"/>
  <c r="EA48" i="8" s="1"/>
  <c r="EA46" i="8"/>
  <c r="EA45" i="8"/>
  <c r="EA44" i="8"/>
  <c r="EA43" i="8"/>
  <c r="EA39" i="8"/>
  <c r="EA35" i="8"/>
  <c r="EA34" i="8"/>
  <c r="EA33" i="8"/>
  <c r="EA32" i="8"/>
  <c r="EA31" i="8"/>
  <c r="EA30" i="8"/>
  <c r="EA29" i="8"/>
  <c r="EA28" i="8"/>
  <c r="BR13" i="8"/>
  <c r="F13" i="8"/>
  <c r="EA13" i="8"/>
  <c r="D13" i="8"/>
  <c r="A1072" i="7"/>
  <c r="A1071" i="7"/>
  <c r="A1070" i="7"/>
  <c r="A1069" i="7"/>
  <c r="A1068" i="7"/>
  <c r="A1067" i="7"/>
  <c r="A1066" i="7"/>
  <c r="A1065" i="7"/>
  <c r="A1064" i="7"/>
  <c r="A1063" i="7"/>
  <c r="A1062" i="7"/>
  <c r="A1061" i="7"/>
  <c r="A1060" i="7"/>
  <c r="A1059" i="7"/>
  <c r="A1058" i="7"/>
  <c r="A1057" i="7"/>
  <c r="A1056" i="7"/>
  <c r="A1055" i="7"/>
  <c r="A1054" i="7"/>
  <c r="A1053" i="7"/>
  <c r="A1052" i="7"/>
  <c r="A1051" i="7"/>
  <c r="A1050" i="7"/>
  <c r="A1049" i="7"/>
  <c r="A1048" i="7"/>
  <c r="A1047" i="7"/>
  <c r="A1046" i="7"/>
  <c r="A1045" i="7"/>
  <c r="A1044" i="7"/>
  <c r="A1043" i="7"/>
  <c r="A1042" i="7"/>
  <c r="A1041" i="7"/>
  <c r="A1040" i="7"/>
  <c r="A1039" i="7"/>
  <c r="A1038" i="7"/>
  <c r="A1037" i="7"/>
  <c r="A1036" i="7"/>
  <c r="A1035" i="7"/>
  <c r="A1034" i="7"/>
  <c r="A1033" i="7"/>
  <c r="A1032" i="7"/>
  <c r="A1031" i="7"/>
  <c r="A1030" i="7"/>
  <c r="A1029" i="7"/>
  <c r="A1028" i="7"/>
  <c r="A1027" i="7"/>
  <c r="A1026" i="7"/>
  <c r="A1025" i="7"/>
  <c r="A1024" i="7"/>
  <c r="A1023" i="7"/>
  <c r="A1022" i="7"/>
  <c r="A1021" i="7"/>
  <c r="A1020" i="7"/>
  <c r="A1019" i="7"/>
  <c r="A1018" i="7"/>
  <c r="A1017" i="7"/>
  <c r="A1016" i="7"/>
  <c r="A1015" i="7"/>
  <c r="A1014" i="7"/>
  <c r="A1013" i="7"/>
  <c r="A1012" i="7"/>
  <c r="A1011" i="7"/>
  <c r="A1010" i="7"/>
  <c r="A1009" i="7"/>
  <c r="A1008" i="7"/>
  <c r="A1007" i="7"/>
  <c r="A1006" i="7"/>
  <c r="A1005" i="7"/>
  <c r="A1004" i="7"/>
  <c r="A1003" i="7"/>
  <c r="A1002" i="7"/>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77" i="7"/>
  <c r="A73" i="7"/>
  <c r="A70" i="7"/>
  <c r="A25" i="7"/>
  <c r="A18" i="7"/>
  <c r="A5" i="7"/>
  <c r="A3" i="7"/>
  <c r="A2" i="7"/>
  <c r="A1" i="7"/>
  <c r="O1056" i="49" l="1"/>
  <c r="O51" i="49"/>
  <c r="O37" i="49"/>
  <c r="O23" i="49"/>
  <c r="O1" i="49"/>
  <c r="N1010" i="49"/>
  <c r="N809" i="49"/>
  <c r="P290" i="49"/>
  <c r="P127" i="49"/>
  <c r="P53" i="49"/>
  <c r="P47" i="49"/>
  <c r="P60" i="49" s="1"/>
  <c r="P39" i="49"/>
  <c r="P31" i="49"/>
  <c r="P25" i="49"/>
  <c r="P9" i="49"/>
  <c r="P3" i="49"/>
  <c r="O35" i="49"/>
  <c r="P52" i="49"/>
  <c r="P24" i="49"/>
  <c r="N126" i="49"/>
  <c r="N30" i="49"/>
  <c r="P141" i="49"/>
  <c r="P1" i="49"/>
  <c r="O8" i="49"/>
  <c r="O1039" i="49" s="1"/>
  <c r="P1056" i="49"/>
  <c r="N37" i="49"/>
  <c r="N137" i="49"/>
  <c r="O27" i="49"/>
  <c r="P129" i="49"/>
  <c r="P11" i="49"/>
  <c r="P5" i="49"/>
  <c r="O4" i="49"/>
  <c r="N49" i="49"/>
  <c r="O1045" i="49"/>
  <c r="O50" i="49"/>
  <c r="O36" i="49"/>
  <c r="O12" i="49"/>
  <c r="P1006" i="49"/>
  <c r="P996" i="49" s="1"/>
  <c r="N290" i="49"/>
  <c r="N127" i="49"/>
  <c r="N53" i="49"/>
  <c r="N47" i="49"/>
  <c r="N60" i="49" s="1"/>
  <c r="N39" i="49"/>
  <c r="N31" i="49"/>
  <c r="N25" i="49"/>
  <c r="N9" i="49"/>
  <c r="N3" i="49"/>
  <c r="O11" i="49"/>
  <c r="P295" i="49"/>
  <c r="P30" i="49"/>
  <c r="N295" i="49"/>
  <c r="N24" i="49"/>
  <c r="P549" i="49"/>
  <c r="P29" i="49"/>
  <c r="P563" i="49" s="1"/>
  <c r="O30" i="49"/>
  <c r="N549" i="49"/>
  <c r="N29" i="49"/>
  <c r="N563" i="49" s="1"/>
  <c r="N28" i="49"/>
  <c r="O292" i="49"/>
  <c r="P42" i="49"/>
  <c r="O41" i="49"/>
  <c r="N292" i="49"/>
  <c r="O1011" i="49"/>
  <c r="O997" i="49" s="1"/>
  <c r="O129" i="49"/>
  <c r="O49" i="49"/>
  <c r="N46" i="49"/>
  <c r="P45" i="49"/>
  <c r="P999" i="49"/>
  <c r="O993" i="49"/>
  <c r="O1010" i="49"/>
  <c r="O809" i="49"/>
  <c r="O128" i="49"/>
  <c r="O48" i="49"/>
  <c r="O32" i="49"/>
  <c r="O10" i="49"/>
  <c r="P1068" i="49"/>
  <c r="P37" i="49"/>
  <c r="N141" i="49"/>
  <c r="N1045" i="49"/>
  <c r="N35" i="49"/>
  <c r="O1006" i="49"/>
  <c r="O996" i="49" s="1"/>
  <c r="O127" i="49"/>
  <c r="O47" i="49"/>
  <c r="O60" i="49" s="1"/>
  <c r="O31" i="49"/>
  <c r="O9" i="49"/>
  <c r="N1068" i="49"/>
  <c r="P51" i="49"/>
  <c r="N45" i="49"/>
  <c r="N5" i="49"/>
  <c r="O1005" i="49"/>
  <c r="O295" i="49"/>
  <c r="N7" i="49"/>
  <c r="P35" i="49"/>
  <c r="O999" i="49"/>
  <c r="O549" i="49"/>
  <c r="O294" i="49"/>
  <c r="O141" i="49"/>
  <c r="O45" i="49"/>
  <c r="O29" i="49"/>
  <c r="O563" i="49" s="1"/>
  <c r="O7" i="49"/>
  <c r="N1056" i="49"/>
  <c r="N999" i="49"/>
  <c r="P548" i="49"/>
  <c r="P293" i="49"/>
  <c r="P175" i="49"/>
  <c r="P137" i="49"/>
  <c r="P50" i="49"/>
  <c r="P43" i="49"/>
  <c r="P36" i="49"/>
  <c r="P28" i="49"/>
  <c r="P12" i="49"/>
  <c r="P6" i="49"/>
  <c r="O994" i="49"/>
  <c r="O548" i="49"/>
  <c r="O293" i="49"/>
  <c r="O175" i="49"/>
  <c r="O137" i="49"/>
  <c r="O43" i="49"/>
  <c r="O28" i="49"/>
  <c r="O6" i="49"/>
  <c r="P1045" i="49"/>
  <c r="P994" i="49"/>
  <c r="N548" i="49"/>
  <c r="N293" i="49"/>
  <c r="N175" i="49"/>
  <c r="N50" i="49"/>
  <c r="P27" i="49"/>
  <c r="O291" i="49"/>
  <c r="N129" i="49"/>
  <c r="N27" i="49"/>
  <c r="N12" i="49"/>
  <c r="N994" i="49"/>
  <c r="P1011" i="49"/>
  <c r="P997" i="49" s="1"/>
  <c r="N11" i="49"/>
  <c r="O290" i="49"/>
  <c r="O53" i="49"/>
  <c r="O39" i="49"/>
  <c r="O25" i="49"/>
  <c r="O3" i="49"/>
  <c r="N1011" i="49"/>
  <c r="N997" i="49" s="1"/>
  <c r="N993" i="49"/>
  <c r="P291" i="49"/>
  <c r="P128" i="49"/>
  <c r="P48" i="49"/>
  <c r="P41" i="49"/>
  <c r="P32" i="49"/>
  <c r="P26" i="49"/>
  <c r="P10" i="49"/>
  <c r="P4" i="49"/>
  <c r="N10" i="49"/>
  <c r="N4" i="49"/>
  <c r="N1006" i="49"/>
  <c r="N996" i="49" s="1"/>
  <c r="P46" i="49"/>
  <c r="P8" i="49"/>
  <c r="P1039" i="49" s="1"/>
  <c r="P2" i="49"/>
  <c r="N52" i="49"/>
  <c r="N8" i="49"/>
  <c r="N1039" i="49" s="1"/>
  <c r="N1005" i="49"/>
  <c r="P23" i="49"/>
  <c r="O126" i="49"/>
  <c r="N51" i="49"/>
  <c r="N23" i="49"/>
  <c r="N43" i="49"/>
  <c r="O5" i="49"/>
  <c r="P292" i="49"/>
  <c r="P993" i="49"/>
  <c r="O1068" i="49"/>
  <c r="O52" i="49"/>
  <c r="O38" i="49"/>
  <c r="O24" i="49"/>
  <c r="O2" i="49"/>
  <c r="P1010" i="49"/>
  <c r="P809" i="49"/>
  <c r="N291" i="49"/>
  <c r="N128" i="49"/>
  <c r="N48" i="49"/>
  <c r="N41" i="49"/>
  <c r="N32" i="49"/>
  <c r="N26" i="49"/>
  <c r="P126" i="49"/>
  <c r="P38" i="49"/>
  <c r="P1005" i="49"/>
  <c r="N38" i="49"/>
  <c r="N2" i="49"/>
  <c r="P294" i="49"/>
  <c r="P7" i="49"/>
  <c r="O46" i="49"/>
  <c r="N294" i="49"/>
  <c r="N1" i="49"/>
  <c r="N36" i="49"/>
  <c r="N6" i="49"/>
  <c r="O42" i="49"/>
  <c r="P49" i="49"/>
  <c r="O26" i="49"/>
  <c r="N42" i="49"/>
  <c r="K23" i="49"/>
  <c r="J23" i="49"/>
  <c r="K1006" i="49"/>
  <c r="K996" i="49" s="1"/>
  <c r="J294" i="49"/>
  <c r="J128" i="49"/>
  <c r="J50" i="49"/>
  <c r="J43" i="49"/>
  <c r="J36" i="49"/>
  <c r="J28" i="49"/>
  <c r="J12" i="49"/>
  <c r="J6" i="49"/>
  <c r="J1006" i="49"/>
  <c r="J996" i="49" s="1"/>
  <c r="K127" i="49"/>
  <c r="K49" i="49"/>
  <c r="K35" i="49"/>
  <c r="K11" i="49"/>
  <c r="K5" i="49"/>
  <c r="K26" i="49"/>
  <c r="J31" i="49"/>
  <c r="K290" i="49"/>
  <c r="K30" i="49"/>
  <c r="K549" i="49"/>
  <c r="J52" i="49"/>
  <c r="J994" i="49"/>
  <c r="J37" i="49"/>
  <c r="J993" i="49"/>
  <c r="K28" i="49"/>
  <c r="K809" i="49"/>
  <c r="K293" i="49"/>
  <c r="K42" i="49"/>
  <c r="K27" i="49"/>
  <c r="J39" i="49"/>
  <c r="J1045" i="49"/>
  <c r="K38" i="49"/>
  <c r="K2" i="49"/>
  <c r="J290" i="49"/>
  <c r="J38" i="49"/>
  <c r="K129" i="49"/>
  <c r="K7" i="49"/>
  <c r="K1010" i="49"/>
  <c r="J45" i="49"/>
  <c r="J7" i="49"/>
  <c r="J1010" i="49"/>
  <c r="K50" i="49"/>
  <c r="K1068" i="49"/>
  <c r="K1005" i="49"/>
  <c r="J809" i="49"/>
  <c r="J293" i="49"/>
  <c r="J127" i="49"/>
  <c r="J49" i="49"/>
  <c r="J42" i="49"/>
  <c r="J35" i="49"/>
  <c r="J27" i="49"/>
  <c r="J11" i="49"/>
  <c r="J5" i="49"/>
  <c r="J1005" i="49"/>
  <c r="K292" i="49"/>
  <c r="K48" i="49"/>
  <c r="K32" i="49"/>
  <c r="J9" i="49"/>
  <c r="K175" i="49"/>
  <c r="K46" i="49"/>
  <c r="K994" i="49"/>
  <c r="J46" i="49"/>
  <c r="K295" i="49"/>
  <c r="K45" i="49"/>
  <c r="K548" i="49"/>
  <c r="J295" i="49"/>
  <c r="J1" i="49"/>
  <c r="K128" i="49"/>
  <c r="K12" i="49"/>
  <c r="K6" i="49"/>
  <c r="J1068" i="49"/>
  <c r="K126" i="49"/>
  <c r="K41" i="49"/>
  <c r="K10" i="49"/>
  <c r="K4" i="49"/>
  <c r="J25" i="49"/>
  <c r="K137" i="49"/>
  <c r="K8" i="49"/>
  <c r="K1039" i="49" s="1"/>
  <c r="J175" i="49"/>
  <c r="J24" i="49"/>
  <c r="J549" i="49"/>
  <c r="K37" i="49"/>
  <c r="J51" i="49"/>
  <c r="J548" i="49"/>
  <c r="K36" i="49"/>
  <c r="K1056" i="49"/>
  <c r="K999" i="49"/>
  <c r="J292" i="49"/>
  <c r="J126" i="49"/>
  <c r="J48" i="49"/>
  <c r="J41" i="49"/>
  <c r="J32" i="49"/>
  <c r="J26" i="49"/>
  <c r="J10" i="49"/>
  <c r="J4" i="49"/>
  <c r="J1056" i="49"/>
  <c r="J999" i="49"/>
  <c r="K291" i="49"/>
  <c r="K141" i="49"/>
  <c r="K53" i="49"/>
  <c r="K47" i="49"/>
  <c r="K39" i="49"/>
  <c r="K31" i="49"/>
  <c r="K25" i="49"/>
  <c r="K9" i="49"/>
  <c r="K3" i="49"/>
  <c r="K1045" i="49"/>
  <c r="J291" i="49"/>
  <c r="J141" i="49"/>
  <c r="J53" i="49"/>
  <c r="J47" i="49"/>
  <c r="J3" i="49"/>
  <c r="K52" i="49"/>
  <c r="K24" i="49"/>
  <c r="K1011" i="49"/>
  <c r="K997" i="49" s="1"/>
  <c r="J137" i="49"/>
  <c r="J30" i="49"/>
  <c r="J8" i="49"/>
  <c r="J1039" i="49" s="1"/>
  <c r="J2" i="49"/>
  <c r="J1011" i="49"/>
  <c r="J997" i="49" s="1"/>
  <c r="K51" i="49"/>
  <c r="K29" i="49"/>
  <c r="K563" i="49" s="1"/>
  <c r="K1" i="49"/>
  <c r="K993" i="49"/>
  <c r="J129" i="49"/>
  <c r="J29" i="49"/>
  <c r="J563" i="49" s="1"/>
  <c r="K294" i="49"/>
  <c r="K43" i="49"/>
  <c r="D1" i="49"/>
  <c r="L6" i="49"/>
  <c r="L50" i="49"/>
  <c r="M49" i="49"/>
  <c r="M6" i="49"/>
  <c r="L294" i="49"/>
  <c r="M29" i="49"/>
  <c r="M563" i="49" s="1"/>
  <c r="L129" i="49"/>
  <c r="L29" i="49"/>
  <c r="L563" i="49" s="1"/>
  <c r="M42" i="49"/>
  <c r="M1010" i="49"/>
  <c r="M46" i="49"/>
  <c r="L30" i="49"/>
  <c r="L32" i="49"/>
  <c r="L291" i="49"/>
  <c r="L27" i="49"/>
  <c r="M7" i="49"/>
  <c r="L28" i="49"/>
  <c r="M293" i="49"/>
  <c r="L5" i="49"/>
  <c r="M294" i="49"/>
  <c r="L36" i="49"/>
  <c r="M43" i="49"/>
  <c r="M1045" i="49"/>
  <c r="L51" i="49"/>
  <c r="M8" i="49"/>
  <c r="M1039" i="49" s="1"/>
  <c r="M47" i="49"/>
  <c r="L549" i="49"/>
  <c r="L39" i="49"/>
  <c r="L24" i="49"/>
  <c r="M126" i="49"/>
  <c r="M5" i="49"/>
  <c r="L993" i="49"/>
  <c r="M11" i="49"/>
  <c r="L1006" i="49"/>
  <c r="L996" i="49" s="1"/>
  <c r="L809" i="49"/>
  <c r="L818" i="49" s="1"/>
  <c r="L821" i="49" s="1"/>
  <c r="L12" i="49"/>
  <c r="L548" i="49"/>
  <c r="L175" i="49"/>
  <c r="L2" i="49"/>
  <c r="M52" i="49"/>
  <c r="L4" i="49"/>
  <c r="M549" i="49"/>
  <c r="L41" i="49"/>
  <c r="M1005" i="49"/>
  <c r="L35" i="49"/>
  <c r="M27" i="49"/>
  <c r="M31" i="49"/>
  <c r="M128" i="49"/>
  <c r="M2" i="49"/>
  <c r="L25" i="49"/>
  <c r="M39" i="49"/>
  <c r="M292" i="49"/>
  <c r="L994" i="49"/>
  <c r="M12" i="49"/>
  <c r="M1011" i="49"/>
  <c r="M997" i="49" s="1"/>
  <c r="M10" i="49"/>
  <c r="L128" i="49"/>
  <c r="L23" i="49"/>
  <c r="M1056" i="49"/>
  <c r="M993" i="49"/>
  <c r="L1010" i="49"/>
  <c r="M137" i="49"/>
  <c r="M28" i="49"/>
  <c r="L126" i="49"/>
  <c r="L999" i="49"/>
  <c r="L10" i="49"/>
  <c r="L3" i="49"/>
  <c r="L48" i="49"/>
  <c r="M1068" i="49"/>
  <c r="L42" i="49"/>
  <c r="M129" i="49"/>
  <c r="M9" i="49"/>
  <c r="M290" i="49"/>
  <c r="L141" i="49"/>
  <c r="L46" i="49"/>
  <c r="L11" i="49"/>
  <c r="M291" i="49"/>
  <c r="L293" i="49"/>
  <c r="M26" i="49"/>
  <c r="L137" i="49"/>
  <c r="M53" i="49"/>
  <c r="M999" i="49"/>
  <c r="M295" i="49"/>
  <c r="L1" i="49"/>
  <c r="M1" i="49"/>
  <c r="M45" i="49"/>
  <c r="L295" i="49"/>
  <c r="M3" i="49"/>
  <c r="L1056" i="49"/>
  <c r="M25" i="49"/>
  <c r="M127" i="49"/>
  <c r="L38" i="49"/>
  <c r="L49" i="49"/>
  <c r="M35" i="49"/>
  <c r="M994" i="49"/>
  <c r="M36" i="49"/>
  <c r="L45" i="49"/>
  <c r="L1005" i="49"/>
  <c r="L37" i="49"/>
  <c r="L31" i="49"/>
  <c r="L1068" i="49"/>
  <c r="L52" i="49"/>
  <c r="M32" i="49"/>
  <c r="L9" i="49"/>
  <c r="M548" i="49"/>
  <c r="M175" i="49"/>
  <c r="M37" i="49"/>
  <c r="M23" i="49"/>
  <c r="L1011" i="49"/>
  <c r="L997" i="49" s="1"/>
  <c r="M50" i="49"/>
  <c r="L1045" i="49"/>
  <c r="L47" i="49"/>
  <c r="L127" i="49"/>
  <c r="M141" i="49"/>
  <c r="M41" i="49"/>
  <c r="M809" i="49"/>
  <c r="M818" i="49" s="1"/>
  <c r="M821" i="49" s="1"/>
  <c r="M1006" i="49"/>
  <c r="M996" i="49" s="1"/>
  <c r="L43" i="49"/>
  <c r="L8" i="49"/>
  <c r="L1039" i="49" s="1"/>
  <c r="M51" i="49"/>
  <c r="M24" i="49"/>
  <c r="L53" i="49"/>
  <c r="L290" i="49"/>
  <c r="M4" i="49"/>
  <c r="M48" i="49"/>
  <c r="L7" i="49"/>
  <c r="L292" i="49"/>
  <c r="M30" i="49"/>
  <c r="M38" i="49"/>
  <c r="L26" i="49"/>
  <c r="Q1010" i="49"/>
  <c r="G39" i="49"/>
  <c r="F127" i="49"/>
  <c r="G126" i="49"/>
  <c r="F1006" i="49"/>
  <c r="F996" i="49" s="1"/>
  <c r="R2" i="49"/>
  <c r="G141" i="49"/>
  <c r="F35" i="49"/>
  <c r="G137" i="49"/>
  <c r="F4" i="49"/>
  <c r="F292" i="49"/>
  <c r="F548" i="49"/>
  <c r="Q1011" i="49"/>
  <c r="Q997" i="49" s="1"/>
  <c r="G128" i="49"/>
  <c r="G293" i="49"/>
  <c r="D994" i="49"/>
  <c r="T35" i="49"/>
  <c r="H809" i="49"/>
  <c r="H818" i="49" s="1"/>
  <c r="H821" i="49" s="1"/>
  <c r="T23" i="49"/>
  <c r="E809" i="49"/>
  <c r="E818" i="49" s="1"/>
  <c r="E821" i="49" s="1"/>
  <c r="S23" i="49"/>
  <c r="S549" i="49"/>
  <c r="I23" i="49"/>
  <c r="H295" i="49"/>
  <c r="H11" i="49"/>
  <c r="E295" i="49"/>
  <c r="I9" i="49"/>
  <c r="E1010" i="49"/>
  <c r="T8" i="49"/>
  <c r="T1039" i="49" s="1"/>
  <c r="S4" i="49"/>
  <c r="I4" i="49"/>
  <c r="H994" i="49"/>
  <c r="H290" i="49"/>
  <c r="T994" i="49"/>
  <c r="T294" i="49"/>
  <c r="D291" i="49"/>
  <c r="I10" i="49"/>
  <c r="S12" i="49"/>
  <c r="R294" i="49"/>
  <c r="D5" i="49"/>
  <c r="T548" i="49"/>
  <c r="T127" i="49"/>
  <c r="R128" i="49"/>
  <c r="Q126" i="49"/>
  <c r="R8" i="49"/>
  <c r="R1039" i="49" s="1"/>
  <c r="G549" i="49"/>
  <c r="H129" i="49"/>
  <c r="H1056" i="49"/>
  <c r="D1011" i="49"/>
  <c r="D997" i="49" s="1"/>
  <c r="T6" i="49"/>
  <c r="R10" i="49"/>
  <c r="Q9" i="49"/>
  <c r="F1045" i="49"/>
  <c r="G292" i="49"/>
  <c r="S1056" i="49"/>
  <c r="D39" i="49"/>
  <c r="E175" i="49"/>
  <c r="D295" i="49"/>
  <c r="G809" i="49"/>
  <c r="G818" i="49" s="1"/>
  <c r="G821" i="49" s="1"/>
  <c r="Q1" i="49"/>
  <c r="R549" i="49"/>
  <c r="R129" i="49"/>
  <c r="I47" i="49"/>
  <c r="E47" i="49"/>
  <c r="E1006" i="49"/>
  <c r="E996" i="49" s="1"/>
  <c r="E294" i="49"/>
  <c r="R39" i="49"/>
  <c r="G1045" i="49"/>
  <c r="G129" i="49"/>
  <c r="T1006" i="49"/>
  <c r="T996" i="49" s="1"/>
  <c r="H39" i="49"/>
  <c r="E999" i="49"/>
  <c r="R809" i="49"/>
  <c r="R818" i="49" s="1"/>
  <c r="R821" i="49" s="1"/>
  <c r="G9" i="49"/>
  <c r="F47" i="49"/>
  <c r="G38" i="49"/>
  <c r="F295" i="49"/>
  <c r="F1068" i="49"/>
  <c r="G35" i="49"/>
  <c r="F23" i="49"/>
  <c r="G12" i="49"/>
  <c r="R1045" i="49"/>
  <c r="G11" i="49"/>
  <c r="F291" i="49"/>
  <c r="R175" i="49"/>
  <c r="F7" i="49"/>
  <c r="F293" i="49"/>
  <c r="I809" i="49"/>
  <c r="I818" i="49" s="1"/>
  <c r="I821" i="49" s="1"/>
  <c r="D12" i="49"/>
  <c r="D548" i="49"/>
  <c r="T11" i="49"/>
  <c r="T549" i="49"/>
  <c r="S11" i="49"/>
  <c r="I295" i="49"/>
  <c r="I11" i="49"/>
  <c r="H293" i="49"/>
  <c r="S9" i="49"/>
  <c r="E293" i="49"/>
  <c r="I7" i="49"/>
  <c r="D293" i="49"/>
  <c r="T4" i="49"/>
  <c r="T1010" i="49"/>
  <c r="I294" i="49"/>
  <c r="E137" i="49"/>
  <c r="S10" i="49"/>
  <c r="D128" i="49"/>
  <c r="I38" i="49"/>
  <c r="H4" i="49"/>
  <c r="T3" i="49"/>
  <c r="T1" i="49"/>
  <c r="S128" i="49"/>
  <c r="D23" i="49"/>
  <c r="E3" i="49"/>
  <c r="Q290" i="49"/>
  <c r="R23" i="49"/>
  <c r="E2" i="49"/>
  <c r="I1056" i="49"/>
  <c r="D549" i="49"/>
  <c r="Q999" i="49"/>
  <c r="E127" i="49"/>
  <c r="E1011" i="49"/>
  <c r="E997" i="49" s="1"/>
  <c r="T10" i="49"/>
  <c r="R1" i="49"/>
  <c r="Q175" i="49"/>
  <c r="S1011" i="49"/>
  <c r="S997" i="49" s="1"/>
  <c r="H175" i="49"/>
  <c r="E292" i="49"/>
  <c r="Q4" i="49"/>
  <c r="F1056" i="49"/>
  <c r="D1045" i="49"/>
  <c r="E37" i="49"/>
  <c r="R291" i="49"/>
  <c r="G3" i="49"/>
  <c r="F39" i="49"/>
  <c r="G8" i="49"/>
  <c r="G1039" i="49" s="1"/>
  <c r="F126" i="49"/>
  <c r="F994" i="49"/>
  <c r="G23" i="49"/>
  <c r="F5" i="49"/>
  <c r="G4" i="49"/>
  <c r="Q38" i="49"/>
  <c r="Q549" i="49"/>
  <c r="G37" i="49"/>
  <c r="R137" i="49"/>
  <c r="Q1005" i="49"/>
  <c r="G994" i="49"/>
  <c r="E548" i="49"/>
  <c r="E10" i="49"/>
  <c r="T295" i="49"/>
  <c r="D10" i="49"/>
  <c r="S295" i="49"/>
  <c r="D8" i="49"/>
  <c r="D1039" i="49" s="1"/>
  <c r="I293" i="49"/>
  <c r="T9" i="49"/>
  <c r="H291" i="49"/>
  <c r="S7" i="49"/>
  <c r="E291" i="49"/>
  <c r="I5" i="49"/>
  <c r="T129" i="49"/>
  <c r="E1" i="49"/>
  <c r="T1045" i="49"/>
  <c r="I994" i="49"/>
  <c r="I290" i="49"/>
  <c r="E126" i="49"/>
  <c r="T2" i="49"/>
  <c r="D7" i="49"/>
  <c r="H3" i="49"/>
  <c r="I1" i="49"/>
  <c r="E4" i="49"/>
  <c r="T128" i="49"/>
  <c r="T809" i="49"/>
  <c r="T818" i="49" s="1"/>
  <c r="T821" i="49" s="1"/>
  <c r="Q1068" i="49"/>
  <c r="H1" i="49"/>
  <c r="S1068" i="49"/>
  <c r="R11" i="49"/>
  <c r="Q6" i="49"/>
  <c r="Q23" i="49"/>
  <c r="H127" i="49"/>
  <c r="D47" i="49"/>
  <c r="D38" i="49"/>
  <c r="I548" i="49"/>
  <c r="Q12" i="49"/>
  <c r="F294" i="49"/>
  <c r="T1011" i="49"/>
  <c r="T997" i="49" s="1"/>
  <c r="D999" i="49"/>
  <c r="Q2" i="49"/>
  <c r="F175" i="49"/>
  <c r="F999" i="49"/>
  <c r="I39" i="49"/>
  <c r="Q129" i="49"/>
  <c r="R1006" i="49"/>
  <c r="R996" i="49" s="1"/>
  <c r="F9" i="49"/>
  <c r="G2" i="49"/>
  <c r="F38" i="49"/>
  <c r="F6" i="49"/>
  <c r="G5" i="49"/>
  <c r="R1056" i="49"/>
  <c r="Q1056" i="49"/>
  <c r="Q294" i="49"/>
  <c r="Q7" i="49"/>
  <c r="G10" i="49"/>
  <c r="R5" i="49"/>
  <c r="Q47" i="49"/>
  <c r="Q295" i="49"/>
  <c r="D294" i="49"/>
  <c r="H8" i="49"/>
  <c r="H1039" i="49" s="1"/>
  <c r="T293" i="49"/>
  <c r="E8" i="49"/>
  <c r="E1039" i="49" s="1"/>
  <c r="S293" i="49"/>
  <c r="D6" i="49"/>
  <c r="I291" i="49"/>
  <c r="T7" i="49"/>
  <c r="S175" i="49"/>
  <c r="S5" i="49"/>
  <c r="I175" i="49"/>
  <c r="I3" i="49"/>
  <c r="I12" i="49"/>
  <c r="E1068" i="49"/>
  <c r="I1005" i="49"/>
  <c r="S294" i="49"/>
  <c r="H137" i="49"/>
  <c r="T12" i="49"/>
  <c r="S141" i="49"/>
  <c r="I1045" i="49"/>
  <c r="H1005" i="49"/>
  <c r="S548" i="49"/>
  <c r="H141" i="49"/>
  <c r="I137" i="49"/>
  <c r="R290" i="49"/>
  <c r="G6" i="49"/>
  <c r="H2" i="49"/>
  <c r="E129" i="49"/>
  <c r="T126" i="49"/>
  <c r="I292" i="49"/>
  <c r="Q128" i="49"/>
  <c r="R999" i="49"/>
  <c r="H1011" i="49"/>
  <c r="H997" i="49" s="1"/>
  <c r="H1010" i="49"/>
  <c r="R47" i="49"/>
  <c r="I127" i="49"/>
  <c r="H1006" i="49"/>
  <c r="H996" i="49" s="1"/>
  <c r="T1068" i="49"/>
  <c r="R293" i="49"/>
  <c r="S47" i="49"/>
  <c r="H999" i="49"/>
  <c r="Q35" i="49"/>
  <c r="Q809" i="49"/>
  <c r="Q818" i="49" s="1"/>
  <c r="Q821" i="49" s="1"/>
  <c r="F3" i="49"/>
  <c r="R1068" i="49"/>
  <c r="F8" i="49"/>
  <c r="F1039" i="49" s="1"/>
  <c r="R994" i="49"/>
  <c r="Q994" i="49"/>
  <c r="R993" i="49"/>
  <c r="Q993" i="49"/>
  <c r="R37" i="49"/>
  <c r="G1068" i="49"/>
  <c r="R1011" i="49"/>
  <c r="R997" i="49" s="1"/>
  <c r="G1005" i="49"/>
  <c r="G999" i="49"/>
  <c r="F1" i="49"/>
  <c r="D292" i="49"/>
  <c r="H6" i="49"/>
  <c r="T291" i="49"/>
  <c r="E6" i="49"/>
  <c r="S291" i="49"/>
  <c r="D4" i="49"/>
  <c r="T175" i="49"/>
  <c r="T5" i="49"/>
  <c r="T137" i="49"/>
  <c r="S3" i="49"/>
  <c r="S137" i="49"/>
  <c r="S1" i="49"/>
  <c r="D9" i="49"/>
  <c r="S1005" i="49"/>
  <c r="S809" i="49"/>
  <c r="S818" i="49" s="1"/>
  <c r="S821" i="49" s="1"/>
  <c r="S290" i="49"/>
  <c r="H126" i="49"/>
  <c r="H9" i="49"/>
  <c r="E38" i="49"/>
  <c r="H292" i="49"/>
  <c r="T290" i="49"/>
  <c r="T141" i="49"/>
  <c r="Q11" i="49"/>
  <c r="Q291" i="49"/>
  <c r="Q1006" i="49"/>
  <c r="Q996" i="49" s="1"/>
  <c r="R1005" i="49"/>
  <c r="F2" i="49"/>
  <c r="Q548" i="49"/>
  <c r="R292" i="49"/>
  <c r="Q292" i="49"/>
  <c r="R38" i="49"/>
  <c r="Q8" i="49"/>
  <c r="Q1039" i="49" s="1"/>
  <c r="G548" i="49"/>
  <c r="Q141" i="49"/>
  <c r="F129" i="49"/>
  <c r="F128" i="49"/>
  <c r="D290" i="49"/>
  <c r="E141" i="49"/>
  <c r="D2" i="49"/>
  <c r="D141" i="49"/>
  <c r="D1056" i="49"/>
  <c r="H5" i="49"/>
  <c r="H7" i="49"/>
  <c r="H38" i="49"/>
  <c r="Q5" i="49"/>
  <c r="Q293" i="49"/>
  <c r="Q39" i="49"/>
  <c r="R35" i="49"/>
  <c r="I141" i="49"/>
  <c r="D129" i="49"/>
  <c r="E1056" i="49"/>
  <c r="I126" i="49"/>
  <c r="E9" i="49"/>
  <c r="G1010" i="49"/>
  <c r="F11" i="49"/>
  <c r="R1010" i="49"/>
  <c r="I1011" i="49"/>
  <c r="I997" i="49" s="1"/>
  <c r="D1006" i="49"/>
  <c r="D996" i="49" s="1"/>
  <c r="I2" i="49"/>
  <c r="H1045" i="49"/>
  <c r="R548" i="49"/>
  <c r="D1068" i="49"/>
  <c r="E39" i="49"/>
  <c r="T1005" i="49"/>
  <c r="E128" i="49"/>
  <c r="G290" i="49"/>
  <c r="Q37" i="49"/>
  <c r="Q137" i="49"/>
  <c r="S39" i="49"/>
  <c r="I999" i="49"/>
  <c r="G127" i="49"/>
  <c r="F809" i="49"/>
  <c r="F818" i="49" s="1"/>
  <c r="F821" i="49" s="1"/>
  <c r="G1006" i="49"/>
  <c r="G996" i="49" s="1"/>
  <c r="R9" i="49"/>
  <c r="Q127" i="49"/>
  <c r="G1056" i="49"/>
  <c r="F993" i="49"/>
  <c r="G294" i="49"/>
  <c r="F137" i="49"/>
  <c r="R7" i="49"/>
  <c r="R6" i="49"/>
  <c r="F37" i="49"/>
  <c r="Q3" i="49"/>
  <c r="G1" i="49"/>
  <c r="D1010" i="49"/>
  <c r="T39" i="49"/>
  <c r="T999" i="49"/>
  <c r="S37" i="49"/>
  <c r="S999" i="49"/>
  <c r="I37" i="49"/>
  <c r="I993" i="49"/>
  <c r="H37" i="49"/>
  <c r="H993" i="49"/>
  <c r="E35" i="49"/>
  <c r="E993" i="49"/>
  <c r="E23" i="49"/>
  <c r="E549" i="49"/>
  <c r="S129" i="49"/>
  <c r="E12" i="49"/>
  <c r="D11" i="49"/>
  <c r="S2" i="49"/>
  <c r="E994" i="49"/>
  <c r="D137" i="49"/>
  <c r="E7" i="49"/>
  <c r="E5" i="49"/>
  <c r="D175" i="49"/>
  <c r="G291" i="49"/>
  <c r="I6" i="49"/>
  <c r="E1005" i="49"/>
  <c r="R126" i="49"/>
  <c r="T1056" i="49"/>
  <c r="S292" i="49"/>
  <c r="R4" i="49"/>
  <c r="F1011" i="49"/>
  <c r="F997" i="49" s="1"/>
  <c r="I1006" i="49"/>
  <c r="I996" i="49" s="1"/>
  <c r="H128" i="49"/>
  <c r="F1010" i="49"/>
  <c r="R141" i="49"/>
  <c r="S1006" i="49"/>
  <c r="S996" i="49" s="1"/>
  <c r="G47" i="49"/>
  <c r="F290" i="49"/>
  <c r="G295" i="49"/>
  <c r="R3" i="49"/>
  <c r="R12" i="49"/>
  <c r="G993" i="49"/>
  <c r="F141" i="49"/>
  <c r="G175" i="49"/>
  <c r="F12" i="49"/>
  <c r="F549" i="49"/>
  <c r="G1011" i="49"/>
  <c r="G997" i="49" s="1"/>
  <c r="F10" i="49"/>
  <c r="F1005" i="49"/>
  <c r="R295" i="49"/>
  <c r="D1005" i="49"/>
  <c r="T37" i="49"/>
  <c r="T993" i="49"/>
  <c r="S35" i="49"/>
  <c r="S993" i="49"/>
  <c r="I35" i="49"/>
  <c r="D809" i="49"/>
  <c r="D818" i="49" s="1"/>
  <c r="D821" i="49" s="1"/>
  <c r="H35" i="49"/>
  <c r="I549" i="49"/>
  <c r="H23" i="49"/>
  <c r="H549" i="49"/>
  <c r="E11" i="49"/>
  <c r="I1068" i="49"/>
  <c r="H12" i="49"/>
  <c r="S8" i="49"/>
  <c r="S1039" i="49" s="1"/>
  <c r="I8" i="49"/>
  <c r="I1039" i="49" s="1"/>
  <c r="S1010" i="49"/>
  <c r="H294" i="49"/>
  <c r="D126" i="49"/>
  <c r="S1045" i="49"/>
  <c r="E1045" i="49"/>
  <c r="S38" i="49"/>
  <c r="G7" i="49"/>
  <c r="S126" i="49"/>
  <c r="H548" i="49"/>
  <c r="R127" i="49"/>
  <c r="I129" i="49"/>
  <c r="D127" i="49"/>
  <c r="H1068" i="49"/>
  <c r="Q10" i="49"/>
  <c r="Q1045" i="49"/>
  <c r="H47" i="49"/>
  <c r="D37" i="49"/>
  <c r="H10" i="49"/>
  <c r="D3" i="49"/>
  <c r="D35" i="49"/>
  <c r="D993" i="49"/>
  <c r="T292" i="49"/>
  <c r="T38" i="49"/>
  <c r="E290" i="49"/>
  <c r="S127" i="49"/>
  <c r="I128" i="49"/>
  <c r="S6" i="49"/>
  <c r="I1010" i="49"/>
  <c r="T47" i="49"/>
  <c r="S994" i="49"/>
  <c r="E42" i="49"/>
  <c r="T27" i="49"/>
  <c r="I53" i="49"/>
  <c r="S24" i="49"/>
  <c r="S36" i="49"/>
  <c r="I41" i="49"/>
  <c r="G31" i="49"/>
  <c r="T49" i="49"/>
  <c r="Q41" i="49"/>
  <c r="S27" i="49"/>
  <c r="T29" i="49"/>
  <c r="T563" i="49" s="1"/>
  <c r="H31" i="49"/>
  <c r="F52" i="49"/>
  <c r="T26" i="49"/>
  <c r="E52" i="49"/>
  <c r="T42" i="49"/>
  <c r="F51" i="49"/>
  <c r="S32" i="49"/>
  <c r="E45" i="49"/>
  <c r="S41" i="49"/>
  <c r="Q51" i="49"/>
  <c r="I51" i="49"/>
  <c r="I27" i="49"/>
  <c r="S49" i="49"/>
  <c r="H50" i="49"/>
  <c r="E30" i="49"/>
  <c r="Q29" i="49"/>
  <c r="Q563" i="49" s="1"/>
  <c r="E41" i="49"/>
  <c r="I48" i="49"/>
  <c r="D42" i="49"/>
  <c r="D25" i="49"/>
  <c r="T36" i="49"/>
  <c r="S52" i="49"/>
  <c r="T32" i="49"/>
  <c r="T41" i="49"/>
  <c r="H25" i="49"/>
  <c r="R29" i="49"/>
  <c r="R563" i="49" s="1"/>
  <c r="F49" i="49"/>
  <c r="E48" i="49"/>
  <c r="G36" i="49"/>
  <c r="E29" i="49"/>
  <c r="E563" i="49" s="1"/>
  <c r="Q32" i="49"/>
  <c r="S45" i="49"/>
  <c r="H27" i="49"/>
  <c r="F41" i="49"/>
  <c r="T31" i="49"/>
  <c r="I26" i="49"/>
  <c r="G50" i="49"/>
  <c r="D26" i="49"/>
  <c r="F30" i="49"/>
  <c r="E53" i="49"/>
  <c r="S46" i="49"/>
  <c r="R50" i="49"/>
  <c r="D28" i="49"/>
  <c r="F53" i="49"/>
  <c r="F42" i="49"/>
  <c r="D52" i="49"/>
  <c r="F32" i="49"/>
  <c r="E51" i="49"/>
  <c r="R49" i="49"/>
  <c r="F45" i="49"/>
  <c r="S42" i="49"/>
  <c r="S50" i="49"/>
  <c r="I49" i="49"/>
  <c r="S30" i="49"/>
  <c r="R26" i="49"/>
  <c r="D43" i="49"/>
  <c r="D24" i="49"/>
  <c r="R48" i="49"/>
  <c r="R42" i="49"/>
  <c r="Q36" i="49"/>
  <c r="I30" i="49"/>
  <c r="R24" i="49"/>
  <c r="D41" i="49"/>
  <c r="D31" i="49"/>
  <c r="E46" i="49"/>
  <c r="D46" i="49"/>
  <c r="G48" i="49"/>
  <c r="Q27" i="49"/>
  <c r="G29" i="49"/>
  <c r="G563" i="49" s="1"/>
  <c r="D48" i="49"/>
  <c r="H26" i="49"/>
  <c r="G26" i="49"/>
  <c r="E24" i="49"/>
  <c r="H36" i="49"/>
  <c r="R28" i="49"/>
  <c r="T30" i="49"/>
  <c r="F50" i="49"/>
  <c r="I46" i="49"/>
  <c r="T45" i="49"/>
  <c r="S28" i="49"/>
  <c r="F25" i="49"/>
  <c r="E26" i="49"/>
  <c r="G49" i="49"/>
  <c r="G42" i="49"/>
  <c r="D32" i="49"/>
  <c r="F43" i="49"/>
  <c r="R53" i="49"/>
  <c r="I50" i="49"/>
  <c r="H46" i="49"/>
  <c r="D29" i="49"/>
  <c r="D563" i="49" s="1"/>
  <c r="H24" i="49"/>
  <c r="R41" i="49"/>
  <c r="Q26" i="49"/>
  <c r="H42" i="49"/>
  <c r="T50" i="49"/>
  <c r="S31" i="49"/>
  <c r="T25" i="49"/>
  <c r="F31" i="49"/>
  <c r="G45" i="49"/>
  <c r="Q28" i="49"/>
  <c r="I45" i="49"/>
  <c r="R51" i="49"/>
  <c r="T46" i="49"/>
  <c r="F36" i="49"/>
  <c r="T28" i="49"/>
  <c r="Q52" i="49"/>
  <c r="F29" i="49"/>
  <c r="F563" i="49" s="1"/>
  <c r="H30" i="49"/>
  <c r="Q50" i="49"/>
  <c r="H41" i="49"/>
  <c r="D36" i="49"/>
  <c r="H52" i="49"/>
  <c r="T24" i="49"/>
  <c r="R43" i="49"/>
  <c r="E49" i="49"/>
  <c r="E50" i="49"/>
  <c r="F46" i="49"/>
  <c r="S26" i="49"/>
  <c r="Q24" i="49"/>
  <c r="F24" i="49"/>
  <c r="Q30" i="49"/>
  <c r="D30" i="49"/>
  <c r="R27" i="49"/>
  <c r="Q31" i="49"/>
  <c r="S29" i="49"/>
  <c r="S563" i="49" s="1"/>
  <c r="E31" i="49"/>
  <c r="R30" i="49"/>
  <c r="Q46" i="49"/>
  <c r="R46" i="49"/>
  <c r="T53" i="49"/>
  <c r="G28" i="49"/>
  <c r="R32" i="49"/>
  <c r="E27" i="49"/>
  <c r="Q25" i="49"/>
  <c r="I43" i="49"/>
  <c r="H51" i="49"/>
  <c r="D50" i="49"/>
  <c r="D27" i="49"/>
  <c r="F27" i="49"/>
  <c r="F28" i="49"/>
  <c r="E25" i="49"/>
  <c r="R31" i="49"/>
  <c r="G25" i="49"/>
  <c r="I32" i="49"/>
  <c r="E43" i="49"/>
  <c r="Q42" i="49"/>
  <c r="D51" i="49"/>
  <c r="Q48" i="49"/>
  <c r="I42" i="49"/>
  <c r="S53" i="49"/>
  <c r="I25" i="49"/>
  <c r="D45" i="49"/>
  <c r="H32" i="49"/>
  <c r="S48" i="49"/>
  <c r="Q53" i="49"/>
  <c r="G27" i="49"/>
  <c r="S43" i="49"/>
  <c r="E32" i="49"/>
  <c r="S25" i="49"/>
  <c r="R36" i="49"/>
  <c r="G51" i="49"/>
  <c r="F26" i="49"/>
  <c r="H28" i="49"/>
  <c r="E36" i="49"/>
  <c r="G41" i="49"/>
  <c r="T51" i="49"/>
  <c r="D53" i="49"/>
  <c r="Q43" i="49"/>
  <c r="Q45" i="49"/>
  <c r="Q49" i="49"/>
  <c r="R45" i="49"/>
  <c r="G24" i="49"/>
  <c r="H43" i="49"/>
  <c r="R25" i="49"/>
  <c r="I24" i="49"/>
  <c r="H49" i="49"/>
  <c r="H29" i="49"/>
  <c r="H563" i="49" s="1"/>
  <c r="G30" i="49"/>
  <c r="G53" i="49"/>
  <c r="F48" i="49"/>
  <c r="T48" i="49"/>
  <c r="D49" i="49"/>
  <c r="I36" i="49"/>
  <c r="H48" i="49"/>
  <c r="G46" i="49"/>
  <c r="I28" i="49"/>
  <c r="G43" i="49"/>
  <c r="H53" i="49"/>
  <c r="I52" i="49"/>
  <c r="I31" i="49"/>
  <c r="G32" i="49"/>
  <c r="T43" i="49"/>
  <c r="E28" i="49"/>
  <c r="T52" i="49"/>
  <c r="S51" i="49"/>
  <c r="I29" i="49"/>
  <c r="I563" i="49" s="1"/>
  <c r="G52" i="49"/>
  <c r="H45" i="49"/>
  <c r="R52" i="49"/>
  <c r="J60" i="49" l="1"/>
  <c r="J919" i="49" s="1"/>
  <c r="J918" i="49" s="1"/>
  <c r="N58" i="49"/>
  <c r="P562" i="49"/>
  <c r="O13" i="49"/>
  <c r="O33" i="49" s="1"/>
  <c r="P55" i="49"/>
  <c r="N818" i="49"/>
  <c r="N821" i="49" s="1"/>
  <c r="P68" i="49"/>
  <c r="P565" i="49"/>
  <c r="P62" i="49"/>
  <c r="N1095" i="49"/>
  <c r="N1093" i="49"/>
  <c r="N1094" i="49"/>
  <c r="N1098" i="49"/>
  <c r="N1100" i="49"/>
  <c r="N1097" i="49"/>
  <c r="N1096" i="49"/>
  <c r="N1092" i="49"/>
  <c r="N1101" i="49"/>
  <c r="N1004" i="49"/>
  <c r="N1003" i="49" s="1"/>
  <c r="N1099" i="49"/>
  <c r="O143" i="49"/>
  <c r="O576" i="49"/>
  <c r="P44" i="49"/>
  <c r="P57" i="49" s="1"/>
  <c r="P56" i="49"/>
  <c r="O842" i="49"/>
  <c r="O734" i="49"/>
  <c r="O788" i="49"/>
  <c r="O953" i="49"/>
  <c r="O896" i="49"/>
  <c r="N569" i="49"/>
  <c r="N72" i="49"/>
  <c r="N66" i="49"/>
  <c r="O55" i="49"/>
  <c r="O65" i="49"/>
  <c r="O568" i="49"/>
  <c r="O71" i="49"/>
  <c r="N567" i="49"/>
  <c r="N70" i="49"/>
  <c r="N64" i="49"/>
  <c r="P13" i="49"/>
  <c r="P33" i="49" s="1"/>
  <c r="O893" i="49"/>
  <c r="O839" i="49"/>
  <c r="O950" i="49"/>
  <c r="O785" i="49"/>
  <c r="O731" i="49"/>
  <c r="O430" i="49"/>
  <c r="O179" i="49"/>
  <c r="O176" i="49"/>
  <c r="O178" i="49"/>
  <c r="O379" i="49"/>
  <c r="O328" i="49"/>
  <c r="O180" i="49"/>
  <c r="O277" i="49"/>
  <c r="O177" i="49"/>
  <c r="O226" i="49"/>
  <c r="P566" i="49"/>
  <c r="P69" i="49"/>
  <c r="P63" i="49"/>
  <c r="N786" i="49"/>
  <c r="N951" i="49"/>
  <c r="N840" i="49"/>
  <c r="N894" i="49"/>
  <c r="N732" i="49"/>
  <c r="N562" i="49"/>
  <c r="P589" i="49"/>
  <c r="P838" i="49"/>
  <c r="P289" i="49"/>
  <c r="P496" i="49" s="1"/>
  <c r="P593" i="49"/>
  <c r="P784" i="49"/>
  <c r="P730" i="49"/>
  <c r="P892" i="49"/>
  <c r="P949" i="49"/>
  <c r="P1108" i="49"/>
  <c r="P1105" i="49"/>
  <c r="P1109" i="49"/>
  <c r="P1104" i="49"/>
  <c r="P1106" i="49"/>
  <c r="P1107" i="49"/>
  <c r="P1102" i="49"/>
  <c r="P1103" i="49"/>
  <c r="O949" i="49"/>
  <c r="O593" i="49"/>
  <c r="O289" i="49"/>
  <c r="O496" i="49" s="1"/>
  <c r="O730" i="49"/>
  <c r="O784" i="49"/>
  <c r="O838" i="49"/>
  <c r="O589" i="49"/>
  <c r="O892" i="49"/>
  <c r="P430" i="49"/>
  <c r="P226" i="49"/>
  <c r="P177" i="49"/>
  <c r="P180" i="49"/>
  <c r="P179" i="49"/>
  <c r="P328" i="49"/>
  <c r="P277" i="49"/>
  <c r="P178" i="49"/>
  <c r="P379" i="49"/>
  <c r="P176" i="49"/>
  <c r="P464" i="49"/>
  <c r="P362" i="49"/>
  <c r="N842" i="49"/>
  <c r="N896" i="49"/>
  <c r="N788" i="49"/>
  <c r="N953" i="49"/>
  <c r="N734" i="49"/>
  <c r="N67" i="49"/>
  <c r="N564" i="49"/>
  <c r="N61" i="49"/>
  <c r="N1041" i="49"/>
  <c r="N1040" i="49"/>
  <c r="N841" i="49"/>
  <c r="N787" i="49"/>
  <c r="N952" i="49"/>
  <c r="N733" i="49"/>
  <c r="N895" i="49"/>
  <c r="P58" i="49"/>
  <c r="O840" i="49"/>
  <c r="O786" i="49"/>
  <c r="O951" i="49"/>
  <c r="O894" i="49"/>
  <c r="O732" i="49"/>
  <c r="O1106" i="49"/>
  <c r="O1107" i="49"/>
  <c r="O1103" i="49"/>
  <c r="O1105" i="49"/>
  <c r="O1109" i="49"/>
  <c r="O1108" i="49"/>
  <c r="O1104" i="49"/>
  <c r="O1102" i="49"/>
  <c r="N1048" i="49"/>
  <c r="N1046" i="49"/>
  <c r="N1051" i="49"/>
  <c r="N1049" i="49"/>
  <c r="N1050" i="49"/>
  <c r="N1047" i="49"/>
  <c r="N1054" i="49"/>
  <c r="N1053" i="49"/>
  <c r="N1052" i="49"/>
  <c r="P841" i="49"/>
  <c r="P895" i="49"/>
  <c r="P733" i="49"/>
  <c r="P952" i="49"/>
  <c r="P787" i="49"/>
  <c r="P735" i="49"/>
  <c r="P843" i="49"/>
  <c r="P789" i="49"/>
  <c r="P897" i="49"/>
  <c r="P954" i="49"/>
  <c r="O59" i="49"/>
  <c r="N568" i="49"/>
  <c r="N65" i="49"/>
  <c r="N71" i="49"/>
  <c r="P564" i="49"/>
  <c r="P61" i="49"/>
  <c r="P67" i="49"/>
  <c r="O1094" i="49"/>
  <c r="O1004" i="49"/>
  <c r="O1003" i="49" s="1"/>
  <c r="O1096" i="49"/>
  <c r="O1101" i="49"/>
  <c r="O1100" i="49"/>
  <c r="O1095" i="49"/>
  <c r="O1099" i="49"/>
  <c r="O1097" i="49"/>
  <c r="O1098" i="49"/>
  <c r="O1092" i="49"/>
  <c r="O1093" i="49"/>
  <c r="N59" i="49"/>
  <c r="O69" i="49"/>
  <c r="O566" i="49"/>
  <c r="O63" i="49"/>
  <c r="N143" i="49"/>
  <c r="N576" i="49"/>
  <c r="N136" i="49"/>
  <c r="N735" i="49"/>
  <c r="N843" i="49"/>
  <c r="N789" i="49"/>
  <c r="N897" i="49"/>
  <c r="N954" i="49"/>
  <c r="N19" i="49"/>
  <c r="N535" i="49"/>
  <c r="N20" i="49"/>
  <c r="N583" i="49" s="1"/>
  <c r="N21" i="49"/>
  <c r="N950" i="49"/>
  <c r="N731" i="49"/>
  <c r="N785" i="49"/>
  <c r="N839" i="49"/>
  <c r="N893" i="49"/>
  <c r="N1105" i="49"/>
  <c r="N1104" i="49"/>
  <c r="N1107" i="49"/>
  <c r="N1108" i="49"/>
  <c r="N1106" i="49"/>
  <c r="N1109" i="49"/>
  <c r="N1103" i="49"/>
  <c r="N1102" i="49"/>
  <c r="O799" i="49"/>
  <c r="O798" i="49" s="1"/>
  <c r="O865" i="49"/>
  <c r="O864" i="49" s="1"/>
  <c r="O919" i="49"/>
  <c r="O918" i="49" s="1"/>
  <c r="O464" i="49"/>
  <c r="O362" i="49"/>
  <c r="O68" i="49"/>
  <c r="O62" i="49"/>
  <c r="O565" i="49"/>
  <c r="O1049" i="49"/>
  <c r="O1052" i="49"/>
  <c r="O1047" i="49"/>
  <c r="O1053" i="49"/>
  <c r="O1048" i="49"/>
  <c r="O1051" i="49"/>
  <c r="O1054" i="49"/>
  <c r="O1050" i="49"/>
  <c r="O1046" i="49"/>
  <c r="O567" i="49"/>
  <c r="O64" i="49"/>
  <c r="O70" i="49"/>
  <c r="P567" i="49"/>
  <c r="P64" i="49"/>
  <c r="P70" i="49"/>
  <c r="P568" i="49"/>
  <c r="P71" i="49"/>
  <c r="P65" i="49"/>
  <c r="P953" i="49"/>
  <c r="P788" i="49"/>
  <c r="P734" i="49"/>
  <c r="P896" i="49"/>
  <c r="P842" i="49"/>
  <c r="P818" i="49"/>
  <c r="P821" i="49" s="1"/>
  <c r="P840" i="49"/>
  <c r="P732" i="49"/>
  <c r="P951" i="49"/>
  <c r="P894" i="49"/>
  <c r="P786" i="49"/>
  <c r="P1041" i="49"/>
  <c r="P1040" i="49"/>
  <c r="P839" i="49"/>
  <c r="P785" i="49"/>
  <c r="P893" i="49"/>
  <c r="P950" i="49"/>
  <c r="P731" i="49"/>
  <c r="P1052" i="49"/>
  <c r="P1046" i="49"/>
  <c r="P1050" i="49"/>
  <c r="P1053" i="49"/>
  <c r="P1047" i="49"/>
  <c r="P1054" i="49"/>
  <c r="P1051" i="49"/>
  <c r="P1048" i="49"/>
  <c r="P1049" i="49"/>
  <c r="O735" i="49"/>
  <c r="O843" i="49"/>
  <c r="O954" i="49"/>
  <c r="O789" i="49"/>
  <c r="O897" i="49"/>
  <c r="O67" i="49"/>
  <c r="O564" i="49"/>
  <c r="O61" i="49"/>
  <c r="P1096" i="49"/>
  <c r="P1092" i="49"/>
  <c r="P1100" i="49"/>
  <c r="P1004" i="49"/>
  <c r="P1003" i="49" s="1"/>
  <c r="P1094" i="49"/>
  <c r="P1101" i="49"/>
  <c r="P1098" i="49"/>
  <c r="P1095" i="49"/>
  <c r="P1099" i="49"/>
  <c r="P1093" i="49"/>
  <c r="P1097" i="49"/>
  <c r="N566" i="49"/>
  <c r="N69" i="49"/>
  <c r="N63" i="49"/>
  <c r="N178" i="49"/>
  <c r="N328" i="49"/>
  <c r="N226" i="49"/>
  <c r="N180" i="49"/>
  <c r="N177" i="49"/>
  <c r="N430" i="49"/>
  <c r="N179" i="49"/>
  <c r="N176" i="49"/>
  <c r="N277" i="49"/>
  <c r="N379" i="49"/>
  <c r="N55" i="49"/>
  <c r="P59" i="49"/>
  <c r="O1041" i="49"/>
  <c r="O1040" i="49"/>
  <c r="O66" i="49"/>
  <c r="O569" i="49"/>
  <c r="O72" i="49"/>
  <c r="P136" i="49"/>
  <c r="P576" i="49"/>
  <c r="P143" i="49"/>
  <c r="N892" i="49"/>
  <c r="N784" i="49"/>
  <c r="N589" i="49"/>
  <c r="N593" i="49"/>
  <c r="N949" i="49"/>
  <c r="N289" i="49"/>
  <c r="N496" i="49" s="1"/>
  <c r="N838" i="49"/>
  <c r="N730" i="49"/>
  <c r="O58" i="49"/>
  <c r="O818" i="49"/>
  <c r="O821" i="49" s="1"/>
  <c r="P21" i="49"/>
  <c r="P20" i="49"/>
  <c r="P583" i="49" s="1"/>
  <c r="P535" i="49"/>
  <c r="P1062" i="49" s="1"/>
  <c r="P19" i="49"/>
  <c r="P799" i="49"/>
  <c r="P798" i="49" s="1"/>
  <c r="P865" i="49"/>
  <c r="P864" i="49" s="1"/>
  <c r="P919" i="49"/>
  <c r="P918" i="49" s="1"/>
  <c r="O841" i="49"/>
  <c r="O733" i="49"/>
  <c r="O952" i="49"/>
  <c r="O787" i="49"/>
  <c r="O895" i="49"/>
  <c r="N464" i="49"/>
  <c r="N362" i="49"/>
  <c r="O21" i="49"/>
  <c r="O19" i="49"/>
  <c r="O535" i="49"/>
  <c r="O1062" i="49" s="1"/>
  <c r="O20" i="49"/>
  <c r="O583" i="49" s="1"/>
  <c r="O562" i="49"/>
  <c r="N44" i="49"/>
  <c r="N57" i="49" s="1"/>
  <c r="N56" i="49"/>
  <c r="N13" i="49"/>
  <c r="N33" i="49" s="1"/>
  <c r="O44" i="49"/>
  <c r="O57" i="49" s="1"/>
  <c r="O56" i="49"/>
  <c r="O136" i="49"/>
  <c r="N799" i="49"/>
  <c r="N798" i="49" s="1"/>
  <c r="N865" i="49"/>
  <c r="N864" i="49" s="1"/>
  <c r="N919" i="49"/>
  <c r="N918" i="49" s="1"/>
  <c r="N565" i="49"/>
  <c r="N62" i="49"/>
  <c r="N68" i="49"/>
  <c r="P72" i="49"/>
  <c r="P569" i="49"/>
  <c r="P66" i="49"/>
  <c r="K60" i="49"/>
  <c r="K799" i="49" s="1"/>
  <c r="K798" i="49" s="1"/>
  <c r="K55" i="49"/>
  <c r="J562" i="49"/>
  <c r="K59" i="49"/>
  <c r="K58" i="49"/>
  <c r="J55" i="49"/>
  <c r="J58" i="49"/>
  <c r="J13" i="49"/>
  <c r="J33" i="49" s="1"/>
  <c r="K13" i="49"/>
  <c r="K33" i="49" s="1"/>
  <c r="J59" i="49"/>
  <c r="J70" i="49"/>
  <c r="K567" i="49"/>
  <c r="K70" i="49"/>
  <c r="K64" i="49"/>
  <c r="J72" i="49"/>
  <c r="J66" i="49"/>
  <c r="J569" i="49"/>
  <c r="K569" i="49"/>
  <c r="K66" i="49"/>
  <c r="K72" i="49"/>
  <c r="J564" i="49"/>
  <c r="J61" i="49"/>
  <c r="J67" i="49"/>
  <c r="K289" i="49"/>
  <c r="K496" i="49" s="1"/>
  <c r="K593" i="49"/>
  <c r="K892" i="49"/>
  <c r="K784" i="49"/>
  <c r="K838" i="49"/>
  <c r="K949" i="49"/>
  <c r="K730" i="49"/>
  <c r="K589" i="49"/>
  <c r="K1051" i="49"/>
  <c r="K1053" i="49"/>
  <c r="K1047" i="49"/>
  <c r="K1052" i="49"/>
  <c r="K1046" i="49"/>
  <c r="K1050" i="49"/>
  <c r="K1049" i="49"/>
  <c r="K1054" i="49"/>
  <c r="K1048" i="49"/>
  <c r="K788" i="49"/>
  <c r="K953" i="49"/>
  <c r="K842" i="49"/>
  <c r="K896" i="49"/>
  <c r="K734" i="49"/>
  <c r="K1040" i="49"/>
  <c r="K1041" i="49"/>
  <c r="K67" i="49"/>
  <c r="K61" i="49"/>
  <c r="K564" i="49"/>
  <c r="J818" i="49"/>
  <c r="J821" i="49" s="1"/>
  <c r="J44" i="49"/>
  <c r="J57" i="49" s="1"/>
  <c r="J56" i="49"/>
  <c r="J62" i="49"/>
  <c r="J565" i="49"/>
  <c r="J68" i="49"/>
  <c r="K818" i="49"/>
  <c r="K821" i="49" s="1"/>
  <c r="J136" i="49"/>
  <c r="J576" i="49"/>
  <c r="J143" i="49"/>
  <c r="K576" i="49"/>
  <c r="K136" i="49"/>
  <c r="K143" i="49"/>
  <c r="J535" i="49"/>
  <c r="J1062" i="49" s="1"/>
  <c r="J21" i="49"/>
  <c r="J20" i="49"/>
  <c r="J583" i="49" s="1"/>
  <c r="J19" i="49"/>
  <c r="K951" i="49"/>
  <c r="K894" i="49"/>
  <c r="K732" i="49"/>
  <c r="K786" i="49"/>
  <c r="K840" i="49"/>
  <c r="J566" i="49"/>
  <c r="J63" i="49"/>
  <c r="J69" i="49"/>
  <c r="J593" i="49"/>
  <c r="J950" i="49"/>
  <c r="J785" i="49"/>
  <c r="J731" i="49"/>
  <c r="J893" i="49"/>
  <c r="J839" i="49"/>
  <c r="K464" i="49"/>
  <c r="K362" i="49"/>
  <c r="J954" i="49"/>
  <c r="J789" i="49"/>
  <c r="J897" i="49"/>
  <c r="J735" i="49"/>
  <c r="J843" i="49"/>
  <c r="J949" i="49"/>
  <c r="J784" i="49"/>
  <c r="J289" i="49"/>
  <c r="J496" i="49" s="1"/>
  <c r="J892" i="49"/>
  <c r="J838" i="49"/>
  <c r="J730" i="49"/>
  <c r="J589" i="49"/>
  <c r="K1103" i="49"/>
  <c r="K1108" i="49"/>
  <c r="K1107" i="49"/>
  <c r="K1106" i="49"/>
  <c r="K1105" i="49"/>
  <c r="K1104" i="49"/>
  <c r="K1109" i="49"/>
  <c r="K1102" i="49"/>
  <c r="J895" i="49"/>
  <c r="J952" i="49"/>
  <c r="J787" i="49"/>
  <c r="J841" i="49"/>
  <c r="J733" i="49"/>
  <c r="K562" i="49"/>
  <c r="J734" i="49"/>
  <c r="J842" i="49"/>
  <c r="J896" i="49"/>
  <c r="J953" i="49"/>
  <c r="J788" i="49"/>
  <c r="K176" i="49"/>
  <c r="K180" i="49"/>
  <c r="K328" i="49"/>
  <c r="K179" i="49"/>
  <c r="K177" i="49"/>
  <c r="K226" i="49"/>
  <c r="K430" i="49"/>
  <c r="K277" i="49"/>
  <c r="K379" i="49"/>
  <c r="K178" i="49"/>
  <c r="K841" i="49"/>
  <c r="K952" i="49"/>
  <c r="K787" i="49"/>
  <c r="K895" i="49"/>
  <c r="K733" i="49"/>
  <c r="K71" i="49"/>
  <c r="K568" i="49"/>
  <c r="K65" i="49"/>
  <c r="J1094" i="49"/>
  <c r="J1098" i="49"/>
  <c r="J1092" i="49"/>
  <c r="J1097" i="49"/>
  <c r="J1093" i="49"/>
  <c r="J1095" i="49"/>
  <c r="J1101" i="49"/>
  <c r="J1099" i="49"/>
  <c r="J1096" i="49"/>
  <c r="J1004" i="49"/>
  <c r="J1003" i="49" s="1"/>
  <c r="J1100" i="49"/>
  <c r="K1100" i="49"/>
  <c r="K1099" i="49"/>
  <c r="K1093" i="49"/>
  <c r="K1096" i="49"/>
  <c r="K1094" i="49"/>
  <c r="K1004" i="49"/>
  <c r="K1003" i="49" s="1"/>
  <c r="K1098" i="49"/>
  <c r="K1092" i="49"/>
  <c r="K1097" i="49"/>
  <c r="K1101" i="49"/>
  <c r="K1095" i="49"/>
  <c r="K62" i="49"/>
  <c r="K565" i="49"/>
  <c r="K68" i="49"/>
  <c r="K950" i="49"/>
  <c r="K893" i="49"/>
  <c r="K731" i="49"/>
  <c r="K785" i="49"/>
  <c r="K839" i="49"/>
  <c r="K56" i="49"/>
  <c r="K44" i="49"/>
  <c r="K57" i="49" s="1"/>
  <c r="J277" i="49"/>
  <c r="J180" i="49"/>
  <c r="J328" i="49"/>
  <c r="J179" i="49"/>
  <c r="J178" i="49"/>
  <c r="J226" i="49"/>
  <c r="J379" i="49"/>
  <c r="J430" i="49"/>
  <c r="J176" i="49"/>
  <c r="J177" i="49"/>
  <c r="K21" i="49"/>
  <c r="K19" i="49"/>
  <c r="K20" i="49"/>
  <c r="K583" i="49" s="1"/>
  <c r="K535" i="49"/>
  <c r="K1062" i="49" s="1"/>
  <c r="K954" i="49"/>
  <c r="K735" i="49"/>
  <c r="K789" i="49"/>
  <c r="K897" i="49"/>
  <c r="K843" i="49"/>
  <c r="J1106" i="49"/>
  <c r="J1105" i="49"/>
  <c r="J1109" i="49"/>
  <c r="J1104" i="49"/>
  <c r="J1108" i="49"/>
  <c r="J1107" i="49"/>
  <c r="J1103" i="49"/>
  <c r="J1102" i="49"/>
  <c r="K566" i="49"/>
  <c r="K69" i="49"/>
  <c r="K63" i="49"/>
  <c r="J568" i="49"/>
  <c r="J71" i="49"/>
  <c r="J65" i="49"/>
  <c r="J732" i="49"/>
  <c r="J840" i="49"/>
  <c r="J951" i="49"/>
  <c r="J786" i="49"/>
  <c r="J894" i="49"/>
  <c r="J1040" i="49"/>
  <c r="J1041" i="49"/>
  <c r="J464" i="49"/>
  <c r="J362" i="49"/>
  <c r="J567" i="49"/>
  <c r="J64" i="49"/>
  <c r="J1052" i="49"/>
  <c r="J1050" i="49"/>
  <c r="J1054" i="49"/>
  <c r="J1047" i="49"/>
  <c r="J1051" i="49"/>
  <c r="J1046" i="49"/>
  <c r="J1049" i="49"/>
  <c r="J1048" i="49"/>
  <c r="J1053" i="49"/>
  <c r="I58" i="49"/>
  <c r="E60" i="49"/>
  <c r="E799" i="49" s="1"/>
  <c r="E798" i="49" s="1"/>
  <c r="D19" i="49"/>
  <c r="H58" i="49"/>
  <c r="M59" i="49"/>
  <c r="L55" i="49"/>
  <c r="M562" i="49"/>
  <c r="L58" i="49"/>
  <c r="L60" i="49"/>
  <c r="L799" i="49" s="1"/>
  <c r="L798" i="49" s="1"/>
  <c r="M60" i="49"/>
  <c r="M919" i="49" s="1"/>
  <c r="M918" i="49" s="1"/>
  <c r="M55" i="49"/>
  <c r="L569" i="49"/>
  <c r="L66" i="49"/>
  <c r="L72" i="49"/>
  <c r="L226" i="49"/>
  <c r="L179" i="49"/>
  <c r="L430" i="49"/>
  <c r="L178" i="49"/>
  <c r="L277" i="49"/>
  <c r="L180" i="49"/>
  <c r="L177" i="49"/>
  <c r="L379" i="49"/>
  <c r="L176" i="49"/>
  <c r="L328" i="49"/>
  <c r="M535" i="49"/>
  <c r="M1062" i="49" s="1"/>
  <c r="M20" i="49"/>
  <c r="M583" i="49" s="1"/>
  <c r="M21" i="49"/>
  <c r="M19" i="49"/>
  <c r="M1041" i="49"/>
  <c r="M1040" i="49"/>
  <c r="L567" i="49"/>
  <c r="L64" i="49"/>
  <c r="L70" i="49"/>
  <c r="M1053" i="49"/>
  <c r="M1049" i="49"/>
  <c r="M1054" i="49"/>
  <c r="M1046" i="49"/>
  <c r="M1050" i="49"/>
  <c r="M1052" i="49"/>
  <c r="M1047" i="49"/>
  <c r="M1051" i="49"/>
  <c r="M1048" i="49"/>
  <c r="L136" i="49"/>
  <c r="L143" i="49"/>
  <c r="L576" i="49"/>
  <c r="L564" i="49"/>
  <c r="L67" i="49"/>
  <c r="L61" i="49"/>
  <c r="M1094" i="49"/>
  <c r="M1096" i="49"/>
  <c r="M1004" i="49"/>
  <c r="M1003" i="49" s="1"/>
  <c r="M1095" i="49"/>
  <c r="M1097" i="49"/>
  <c r="M1098" i="49"/>
  <c r="M1099" i="49"/>
  <c r="M1101" i="49"/>
  <c r="M1100" i="49"/>
  <c r="M1092" i="49"/>
  <c r="M1093" i="49"/>
  <c r="M842" i="49"/>
  <c r="M896" i="49"/>
  <c r="M953" i="49"/>
  <c r="M734" i="49"/>
  <c r="M788" i="49"/>
  <c r="L566" i="49"/>
  <c r="L63" i="49"/>
  <c r="L69" i="49"/>
  <c r="L786" i="49"/>
  <c r="L894" i="49"/>
  <c r="L951" i="49"/>
  <c r="L732" i="49"/>
  <c r="L840" i="49"/>
  <c r="M58" i="49"/>
  <c r="M464" i="49"/>
  <c r="M362" i="49"/>
  <c r="L59" i="49"/>
  <c r="M566" i="49"/>
  <c r="M69" i="49"/>
  <c r="M63" i="49"/>
  <c r="L535" i="49"/>
  <c r="L1062" i="49" s="1"/>
  <c r="L20" i="49"/>
  <c r="L583" i="49" s="1"/>
  <c r="L21" i="49"/>
  <c r="L19" i="49"/>
  <c r="M56" i="49"/>
  <c r="M44" i="49"/>
  <c r="M57" i="49" s="1"/>
  <c r="L68" i="49"/>
  <c r="L565" i="49"/>
  <c r="L62" i="49"/>
  <c r="L71" i="49"/>
  <c r="L568" i="49"/>
  <c r="L65" i="49"/>
  <c r="L841" i="49"/>
  <c r="L952" i="49"/>
  <c r="L733" i="49"/>
  <c r="L895" i="49"/>
  <c r="L787" i="49"/>
  <c r="L1100" i="49"/>
  <c r="L1099" i="49"/>
  <c r="L1101" i="49"/>
  <c r="L1097" i="49"/>
  <c r="L1093" i="49"/>
  <c r="L1098" i="49"/>
  <c r="L1094" i="49"/>
  <c r="L1092" i="49"/>
  <c r="L1096" i="49"/>
  <c r="L1095" i="49"/>
  <c r="L1004" i="49"/>
  <c r="L1003" i="49" s="1"/>
  <c r="M841" i="49"/>
  <c r="M787" i="49"/>
  <c r="M895" i="49"/>
  <c r="M733" i="49"/>
  <c r="M952" i="49"/>
  <c r="L785" i="49"/>
  <c r="L950" i="49"/>
  <c r="L839" i="49"/>
  <c r="L893" i="49"/>
  <c r="L731" i="49"/>
  <c r="M838" i="49"/>
  <c r="M289" i="49"/>
  <c r="M496" i="49" s="1"/>
  <c r="M892" i="49"/>
  <c r="M589" i="49"/>
  <c r="M784" i="49"/>
  <c r="M593" i="49"/>
  <c r="M949" i="49"/>
  <c r="M730" i="49"/>
  <c r="L1040" i="49"/>
  <c r="L1041" i="49"/>
  <c r="L44" i="49"/>
  <c r="L57" i="49" s="1"/>
  <c r="L56" i="49"/>
  <c r="M1105" i="49"/>
  <c r="M1104" i="49"/>
  <c r="M1102" i="49"/>
  <c r="M1103" i="49"/>
  <c r="M1109" i="49"/>
  <c r="M1108" i="49"/>
  <c r="M1107" i="49"/>
  <c r="M1106" i="49"/>
  <c r="M564" i="49"/>
  <c r="M67" i="49"/>
  <c r="M61" i="49"/>
  <c r="M950" i="49"/>
  <c r="M785" i="49"/>
  <c r="M839" i="49"/>
  <c r="M731" i="49"/>
  <c r="M893" i="49"/>
  <c r="L13" i="49"/>
  <c r="L33" i="49" s="1"/>
  <c r="L562" i="49"/>
  <c r="M136" i="49"/>
  <c r="M576" i="49"/>
  <c r="M143" i="49"/>
  <c r="L464" i="49"/>
  <c r="L362" i="49"/>
  <c r="M567" i="49"/>
  <c r="M70" i="49"/>
  <c r="M64" i="49"/>
  <c r="M843" i="49"/>
  <c r="M735" i="49"/>
  <c r="M897" i="49"/>
  <c r="M789" i="49"/>
  <c r="M954" i="49"/>
  <c r="M13" i="49"/>
  <c r="M33" i="49" s="1"/>
  <c r="L1108" i="49"/>
  <c r="L1106" i="49"/>
  <c r="L1109" i="49"/>
  <c r="L1102" i="49"/>
  <c r="L1104" i="49"/>
  <c r="L1103" i="49"/>
  <c r="L1107" i="49"/>
  <c r="L1105" i="49"/>
  <c r="M840" i="49"/>
  <c r="M951" i="49"/>
  <c r="M894" i="49"/>
  <c r="M786" i="49"/>
  <c r="M732" i="49"/>
  <c r="M71" i="49"/>
  <c r="M65" i="49"/>
  <c r="M568" i="49"/>
  <c r="M68" i="49"/>
  <c r="M62" i="49"/>
  <c r="M565" i="49"/>
  <c r="M430" i="49"/>
  <c r="M177" i="49"/>
  <c r="M226" i="49"/>
  <c r="M180" i="49"/>
  <c r="M179" i="49"/>
  <c r="M379" i="49"/>
  <c r="M277" i="49"/>
  <c r="M178" i="49"/>
  <c r="M176" i="49"/>
  <c r="M328" i="49"/>
  <c r="M569" i="49"/>
  <c r="M72" i="49"/>
  <c r="M66" i="49"/>
  <c r="L730" i="49"/>
  <c r="L892" i="49"/>
  <c r="L784" i="49"/>
  <c r="L838" i="49"/>
  <c r="L593" i="49"/>
  <c r="L589" i="49"/>
  <c r="L949" i="49"/>
  <c r="L289" i="49"/>
  <c r="L496" i="49" s="1"/>
  <c r="L1052" i="49"/>
  <c r="L1046" i="49"/>
  <c r="L1048" i="49"/>
  <c r="L1054" i="49"/>
  <c r="L1050" i="49"/>
  <c r="L1051" i="49"/>
  <c r="L1047" i="49"/>
  <c r="L1053" i="49"/>
  <c r="L1049" i="49"/>
  <c r="L843" i="49"/>
  <c r="L897" i="49"/>
  <c r="L954" i="49"/>
  <c r="L789" i="49"/>
  <c r="L735" i="49"/>
  <c r="L896" i="49"/>
  <c r="L788" i="49"/>
  <c r="L953" i="49"/>
  <c r="L842" i="49"/>
  <c r="L734" i="49"/>
  <c r="I60" i="49"/>
  <c r="I799" i="49" s="1"/>
  <c r="I798" i="49" s="1"/>
  <c r="E59" i="49"/>
  <c r="D60" i="49"/>
  <c r="D919" i="49" s="1"/>
  <c r="D918" i="49" s="1"/>
  <c r="G60" i="49"/>
  <c r="G919" i="49" s="1"/>
  <c r="G918" i="49" s="1"/>
  <c r="D13" i="49"/>
  <c r="D33" i="49" s="1"/>
  <c r="S60" i="49"/>
  <c r="S865" i="49" s="1"/>
  <c r="S864" i="49" s="1"/>
  <c r="H60" i="49"/>
  <c r="H799" i="49" s="1"/>
  <c r="H798" i="49" s="1"/>
  <c r="F55" i="49"/>
  <c r="T562" i="49"/>
  <c r="E13" i="49"/>
  <c r="E33" i="49" s="1"/>
  <c r="S58" i="49"/>
  <c r="Q58" i="49"/>
  <c r="Q59" i="49"/>
  <c r="Q55" i="49"/>
  <c r="R60" i="49"/>
  <c r="R799" i="49" s="1"/>
  <c r="R798" i="49" s="1"/>
  <c r="F59" i="49"/>
  <c r="Q60" i="49"/>
  <c r="Q919" i="49" s="1"/>
  <c r="Q918" i="49" s="1"/>
  <c r="F58" i="49"/>
  <c r="D562" i="49"/>
  <c r="G562" i="49"/>
  <c r="D58" i="49"/>
  <c r="F562" i="49"/>
  <c r="Q562" i="49"/>
  <c r="H562" i="49"/>
  <c r="E562" i="49"/>
  <c r="T58" i="49"/>
  <c r="S55" i="49"/>
  <c r="G59" i="49"/>
  <c r="T55" i="49"/>
  <c r="I13" i="49"/>
  <c r="I33" i="49" s="1"/>
  <c r="T59" i="49"/>
  <c r="S59" i="49"/>
  <c r="F143" i="49"/>
  <c r="F576" i="49"/>
  <c r="F136" i="49"/>
  <c r="T787" i="49"/>
  <c r="T952" i="49"/>
  <c r="T733" i="49"/>
  <c r="T841" i="49"/>
  <c r="T895" i="49"/>
  <c r="G1041" i="49"/>
  <c r="G1040" i="49"/>
  <c r="Q70" i="49"/>
  <c r="Q64" i="49"/>
  <c r="Q567" i="49"/>
  <c r="G589" i="49"/>
  <c r="G892" i="49"/>
  <c r="G784" i="49"/>
  <c r="G593" i="49"/>
  <c r="G730" i="49"/>
  <c r="G289" i="49"/>
  <c r="G496" i="49" s="1"/>
  <c r="G949" i="49"/>
  <c r="G838" i="49"/>
  <c r="Q732" i="49"/>
  <c r="Q894" i="49"/>
  <c r="Q951" i="49"/>
  <c r="Q840" i="49"/>
  <c r="Q786" i="49"/>
  <c r="H1040" i="49"/>
  <c r="H1041" i="49"/>
  <c r="T1098" i="49"/>
  <c r="T1095" i="49"/>
  <c r="T1093" i="49"/>
  <c r="T1092" i="49"/>
  <c r="T1100" i="49"/>
  <c r="T1099" i="49"/>
  <c r="T1004" i="49"/>
  <c r="T1003" i="49" s="1"/>
  <c r="T1096" i="49"/>
  <c r="T1097" i="49"/>
  <c r="T1101" i="49"/>
  <c r="T1094" i="49"/>
  <c r="T535" i="49"/>
  <c r="T1062" i="49" s="1"/>
  <c r="T21" i="49"/>
  <c r="T20" i="49"/>
  <c r="T583" i="49" s="1"/>
  <c r="T19" i="49"/>
  <c r="F841" i="49"/>
  <c r="F787" i="49"/>
  <c r="F733" i="49"/>
  <c r="F952" i="49"/>
  <c r="F895" i="49"/>
  <c r="R1092" i="49"/>
  <c r="R1097" i="49"/>
  <c r="R1096" i="49"/>
  <c r="R1004" i="49"/>
  <c r="R1003" i="49" s="1"/>
  <c r="R1094" i="49"/>
  <c r="R1101" i="49"/>
  <c r="R1098" i="49"/>
  <c r="R1100" i="49"/>
  <c r="R1095" i="49"/>
  <c r="R1099" i="49"/>
  <c r="R1093" i="49"/>
  <c r="R842" i="49"/>
  <c r="R953" i="49"/>
  <c r="R788" i="49"/>
  <c r="R896" i="49"/>
  <c r="R734" i="49"/>
  <c r="G841" i="49"/>
  <c r="G952" i="49"/>
  <c r="G733" i="49"/>
  <c r="G895" i="49"/>
  <c r="G787" i="49"/>
  <c r="R71" i="49"/>
  <c r="R568" i="49"/>
  <c r="R65" i="49"/>
  <c r="I65" i="49"/>
  <c r="I568" i="49"/>
  <c r="I71" i="49"/>
  <c r="R58" i="49"/>
  <c r="G64" i="49"/>
  <c r="G567" i="49"/>
  <c r="G70" i="49"/>
  <c r="I362" i="49"/>
  <c r="I464" i="49"/>
  <c r="I62" i="49"/>
  <c r="I68" i="49"/>
  <c r="I565" i="49"/>
  <c r="D568" i="49"/>
  <c r="D65" i="49"/>
  <c r="D71" i="49"/>
  <c r="T60" i="49"/>
  <c r="E784" i="49"/>
  <c r="E289" i="49"/>
  <c r="E496" i="49" s="1"/>
  <c r="E949" i="49"/>
  <c r="E589" i="49"/>
  <c r="E838" i="49"/>
  <c r="E730" i="49"/>
  <c r="E892" i="49"/>
  <c r="E593" i="49"/>
  <c r="I1041" i="49"/>
  <c r="I1040" i="49"/>
  <c r="R13" i="49"/>
  <c r="R33" i="49" s="1"/>
  <c r="R840" i="49"/>
  <c r="R732" i="49"/>
  <c r="R894" i="49"/>
  <c r="R951" i="49"/>
  <c r="R786" i="49"/>
  <c r="S731" i="49"/>
  <c r="S893" i="49"/>
  <c r="S839" i="49"/>
  <c r="S785" i="49"/>
  <c r="S950" i="49"/>
  <c r="R730" i="49"/>
  <c r="R892" i="49"/>
  <c r="R593" i="49"/>
  <c r="R784" i="49"/>
  <c r="R589" i="49"/>
  <c r="R949" i="49"/>
  <c r="R289" i="49"/>
  <c r="R496" i="49" s="1"/>
  <c r="R838" i="49"/>
  <c r="D953" i="49"/>
  <c r="D734" i="49"/>
  <c r="D842" i="49"/>
  <c r="D896" i="49"/>
  <c r="D788" i="49"/>
  <c r="E839" i="49"/>
  <c r="E950" i="49"/>
  <c r="E731" i="49"/>
  <c r="E785" i="49"/>
  <c r="E893" i="49"/>
  <c r="E733" i="49"/>
  <c r="E841" i="49"/>
  <c r="E895" i="49"/>
  <c r="E952" i="49"/>
  <c r="E787" i="49"/>
  <c r="E735" i="49"/>
  <c r="E897" i="49"/>
  <c r="E789" i="49"/>
  <c r="E843" i="49"/>
  <c r="E954" i="49"/>
  <c r="G362" i="49"/>
  <c r="G464" i="49"/>
  <c r="T430" i="49"/>
  <c r="T226" i="49"/>
  <c r="T179" i="49"/>
  <c r="T277" i="49"/>
  <c r="T176" i="49"/>
  <c r="T379" i="49"/>
  <c r="T180" i="49"/>
  <c r="T177" i="49"/>
  <c r="T178" i="49"/>
  <c r="T328" i="49"/>
  <c r="R20" i="49"/>
  <c r="R583" i="49" s="1"/>
  <c r="R535" i="49"/>
  <c r="R1062" i="49" s="1"/>
  <c r="R21" i="49"/>
  <c r="R19" i="49"/>
  <c r="E56" i="49"/>
  <c r="E44" i="49"/>
  <c r="E57" i="49" s="1"/>
  <c r="G72" i="49"/>
  <c r="G569" i="49"/>
  <c r="G66" i="49"/>
  <c r="Q68" i="49"/>
  <c r="Q565" i="49"/>
  <c r="Q62" i="49"/>
  <c r="G58" i="49"/>
  <c r="S63" i="49"/>
  <c r="S566" i="49"/>
  <c r="S69" i="49"/>
  <c r="Q362" i="49"/>
  <c r="Q464" i="49"/>
  <c r="T464" i="49"/>
  <c r="T362" i="49"/>
  <c r="E58" i="49"/>
  <c r="S562" i="49"/>
  <c r="S1040" i="49"/>
  <c r="S1041" i="49"/>
  <c r="S786" i="49"/>
  <c r="S732" i="49"/>
  <c r="S951" i="49"/>
  <c r="S840" i="49"/>
  <c r="S894" i="49"/>
  <c r="D1109" i="49"/>
  <c r="D1102" i="49"/>
  <c r="D1103" i="49"/>
  <c r="D1108" i="49"/>
  <c r="D1106" i="49"/>
  <c r="D1107" i="49"/>
  <c r="D1104" i="49"/>
  <c r="D1105" i="49"/>
  <c r="S838" i="49"/>
  <c r="S949" i="49"/>
  <c r="S784" i="49"/>
  <c r="S589" i="49"/>
  <c r="S730" i="49"/>
  <c r="S892" i="49"/>
  <c r="S289" i="49"/>
  <c r="S496" i="49" s="1"/>
  <c r="S593" i="49"/>
  <c r="I136" i="49"/>
  <c r="I576" i="49"/>
  <c r="I143" i="49"/>
  <c r="Q843" i="49"/>
  <c r="Q954" i="49"/>
  <c r="Q789" i="49"/>
  <c r="Q897" i="49"/>
  <c r="Q735" i="49"/>
  <c r="I535" i="49"/>
  <c r="I1062" i="49" s="1"/>
  <c r="I20" i="49"/>
  <c r="I583" i="49" s="1"/>
  <c r="I21" i="49"/>
  <c r="I19" i="49"/>
  <c r="R143" i="49"/>
  <c r="R136" i="49"/>
  <c r="R576" i="49"/>
  <c r="R785" i="49"/>
  <c r="R950" i="49"/>
  <c r="R839" i="49"/>
  <c r="R893" i="49"/>
  <c r="R731" i="49"/>
  <c r="H13" i="49"/>
  <c r="H33" i="49" s="1"/>
  <c r="R328" i="49"/>
  <c r="R277" i="49"/>
  <c r="R176" i="49"/>
  <c r="R179" i="49"/>
  <c r="R226" i="49"/>
  <c r="R180" i="49"/>
  <c r="R178" i="49"/>
  <c r="R430" i="49"/>
  <c r="R379" i="49"/>
  <c r="R177" i="49"/>
  <c r="I1093" i="49"/>
  <c r="I1004" i="49"/>
  <c r="I1003" i="49" s="1"/>
  <c r="I1100" i="49"/>
  <c r="I1098" i="49"/>
  <c r="I1101" i="49"/>
  <c r="I1097" i="49"/>
  <c r="I1096" i="49"/>
  <c r="I1099" i="49"/>
  <c r="I1092" i="49"/>
  <c r="I1094" i="49"/>
  <c r="I1095" i="49"/>
  <c r="H1102" i="49"/>
  <c r="H1105" i="49"/>
  <c r="H1109" i="49"/>
  <c r="H1106" i="49"/>
  <c r="H1108" i="49"/>
  <c r="H1103" i="49"/>
  <c r="H1107" i="49"/>
  <c r="H1104" i="49"/>
  <c r="H568" i="49"/>
  <c r="H65" i="49"/>
  <c r="H71" i="49"/>
  <c r="G568" i="49"/>
  <c r="G71" i="49"/>
  <c r="G65" i="49"/>
  <c r="H72" i="49"/>
  <c r="H569" i="49"/>
  <c r="H66" i="49"/>
  <c r="S569" i="49"/>
  <c r="S66" i="49"/>
  <c r="S72" i="49"/>
  <c r="R362" i="49"/>
  <c r="R464" i="49"/>
  <c r="Q566" i="49"/>
  <c r="Q69" i="49"/>
  <c r="Q63" i="49"/>
  <c r="H59" i="49"/>
  <c r="D564" i="49"/>
  <c r="D61" i="49"/>
  <c r="D67" i="49"/>
  <c r="R562" i="49"/>
  <c r="S71" i="49"/>
  <c r="S568" i="49"/>
  <c r="S65" i="49"/>
  <c r="T732" i="49"/>
  <c r="T840" i="49"/>
  <c r="T786" i="49"/>
  <c r="T951" i="49"/>
  <c r="T894" i="49"/>
  <c r="T785" i="49"/>
  <c r="T731" i="49"/>
  <c r="T950" i="49"/>
  <c r="T893" i="49"/>
  <c r="T839" i="49"/>
  <c r="I226" i="49"/>
  <c r="I277" i="49"/>
  <c r="I176" i="49"/>
  <c r="I430" i="49"/>
  <c r="I379" i="49"/>
  <c r="I328" i="49"/>
  <c r="I180" i="49"/>
  <c r="I178" i="49"/>
  <c r="I177" i="49"/>
  <c r="I179" i="49"/>
  <c r="H785" i="49"/>
  <c r="H731" i="49"/>
  <c r="H839" i="49"/>
  <c r="H893" i="49"/>
  <c r="H950" i="49"/>
  <c r="H895" i="49"/>
  <c r="H787" i="49"/>
  <c r="H733" i="49"/>
  <c r="H841" i="49"/>
  <c r="H952" i="49"/>
  <c r="F950" i="49"/>
  <c r="F893" i="49"/>
  <c r="F731" i="49"/>
  <c r="F785" i="49"/>
  <c r="F839" i="49"/>
  <c r="Q535" i="49"/>
  <c r="Q1062" i="49" s="1"/>
  <c r="Q20" i="49"/>
  <c r="Q583" i="49" s="1"/>
  <c r="Q21" i="49"/>
  <c r="Q19" i="49"/>
  <c r="D950" i="49"/>
  <c r="D785" i="49"/>
  <c r="D893" i="49"/>
  <c r="D839" i="49"/>
  <c r="D731" i="49"/>
  <c r="H954" i="49"/>
  <c r="H843" i="49"/>
  <c r="H735" i="49"/>
  <c r="H897" i="49"/>
  <c r="H789" i="49"/>
  <c r="Q1094" i="49"/>
  <c r="Q1095" i="49"/>
  <c r="Q1099" i="49"/>
  <c r="Q1093" i="49"/>
  <c r="Q1004" i="49"/>
  <c r="Q1003" i="49" s="1"/>
  <c r="Q1100" i="49"/>
  <c r="Q1098" i="49"/>
  <c r="Q1101" i="49"/>
  <c r="Q1097" i="49"/>
  <c r="Q1096" i="49"/>
  <c r="Q1092" i="49"/>
  <c r="R841" i="49"/>
  <c r="R787" i="49"/>
  <c r="R952" i="49"/>
  <c r="R895" i="49"/>
  <c r="R733" i="49"/>
  <c r="D895" i="49"/>
  <c r="D787" i="49"/>
  <c r="D841" i="49"/>
  <c r="D733" i="49"/>
  <c r="D952" i="49"/>
  <c r="I44" i="49"/>
  <c r="I57" i="49" s="1"/>
  <c r="I56" i="49"/>
  <c r="F362" i="49"/>
  <c r="F464" i="49"/>
  <c r="G56" i="49"/>
  <c r="G44" i="49"/>
  <c r="G57" i="49" s="1"/>
  <c r="Q56" i="49"/>
  <c r="Q44" i="49"/>
  <c r="Q57" i="49" s="1"/>
  <c r="E362" i="49"/>
  <c r="E464" i="49"/>
  <c r="I63" i="49"/>
  <c r="I566" i="49"/>
  <c r="I69" i="49"/>
  <c r="F66" i="49"/>
  <c r="F72" i="49"/>
  <c r="F569" i="49"/>
  <c r="S464" i="49"/>
  <c r="S362" i="49"/>
  <c r="I72" i="49"/>
  <c r="I66" i="49"/>
  <c r="I569" i="49"/>
  <c r="G735" i="49"/>
  <c r="G843" i="49"/>
  <c r="G789" i="49"/>
  <c r="G954" i="49"/>
  <c r="G897" i="49"/>
  <c r="F1041" i="49"/>
  <c r="F1040" i="49"/>
  <c r="D1046" i="49"/>
  <c r="D1054" i="49"/>
  <c r="D1052" i="49"/>
  <c r="D1047" i="49"/>
  <c r="D1053" i="49"/>
  <c r="D1051" i="49"/>
  <c r="D1049" i="49"/>
  <c r="D1050" i="49"/>
  <c r="D1048" i="49"/>
  <c r="I1103" i="49"/>
  <c r="I1109" i="49"/>
  <c r="I1102" i="49"/>
  <c r="I1104" i="49"/>
  <c r="I1105" i="49"/>
  <c r="I1108" i="49"/>
  <c r="I1107" i="49"/>
  <c r="I1106" i="49"/>
  <c r="G1104" i="49"/>
  <c r="G1107" i="49"/>
  <c r="G1102" i="49"/>
  <c r="G1106" i="49"/>
  <c r="G1108" i="49"/>
  <c r="G1105" i="49"/>
  <c r="G1109" i="49"/>
  <c r="G1103" i="49"/>
  <c r="T734" i="49"/>
  <c r="T896" i="49"/>
  <c r="T788" i="49"/>
  <c r="T953" i="49"/>
  <c r="T842" i="49"/>
  <c r="F840" i="49"/>
  <c r="F894" i="49"/>
  <c r="F951" i="49"/>
  <c r="F732" i="49"/>
  <c r="F786" i="49"/>
  <c r="G430" i="49"/>
  <c r="G179" i="49"/>
  <c r="G178" i="49"/>
  <c r="G379" i="49"/>
  <c r="G328" i="49"/>
  <c r="G277" i="49"/>
  <c r="G176" i="49"/>
  <c r="G226" i="49"/>
  <c r="G177" i="49"/>
  <c r="G180" i="49"/>
  <c r="G788" i="49"/>
  <c r="G734" i="49"/>
  <c r="G842" i="49"/>
  <c r="G896" i="49"/>
  <c r="G953" i="49"/>
  <c r="S567" i="49"/>
  <c r="S70" i="49"/>
  <c r="S64" i="49"/>
  <c r="H565" i="49"/>
  <c r="H62" i="49"/>
  <c r="H68" i="49"/>
  <c r="S56" i="49"/>
  <c r="S44" i="49"/>
  <c r="S57" i="49" s="1"/>
  <c r="T569" i="49"/>
  <c r="T72" i="49"/>
  <c r="T66" i="49"/>
  <c r="R72" i="49"/>
  <c r="R569" i="49"/>
  <c r="R66" i="49"/>
  <c r="I59" i="49"/>
  <c r="G69" i="49"/>
  <c r="G566" i="49"/>
  <c r="G63" i="49"/>
  <c r="E67" i="49"/>
  <c r="E564" i="49"/>
  <c r="E61" i="49"/>
  <c r="H63" i="49"/>
  <c r="H69" i="49"/>
  <c r="H566" i="49"/>
  <c r="F64" i="49"/>
  <c r="F567" i="49"/>
  <c r="F70" i="49"/>
  <c r="E1103" i="49"/>
  <c r="E1104" i="49"/>
  <c r="E1109" i="49"/>
  <c r="E1102" i="49"/>
  <c r="E1107" i="49"/>
  <c r="E1108" i="49"/>
  <c r="E1105" i="49"/>
  <c r="E1106" i="49"/>
  <c r="R843" i="49"/>
  <c r="R789" i="49"/>
  <c r="R897" i="49"/>
  <c r="R735" i="49"/>
  <c r="R954" i="49"/>
  <c r="F949" i="49"/>
  <c r="F784" i="49"/>
  <c r="F593" i="49"/>
  <c r="F838" i="49"/>
  <c r="F589" i="49"/>
  <c r="F892" i="49"/>
  <c r="F289" i="49"/>
  <c r="F496" i="49" s="1"/>
  <c r="F730" i="49"/>
  <c r="D838" i="49"/>
  <c r="D949" i="49"/>
  <c r="D784" i="49"/>
  <c r="D892" i="49"/>
  <c r="D593" i="49"/>
  <c r="D289" i="49"/>
  <c r="D496" i="49" s="1"/>
  <c r="D730" i="49"/>
  <c r="D589" i="49"/>
  <c r="D732" i="49"/>
  <c r="D786" i="49"/>
  <c r="D894" i="49"/>
  <c r="D951" i="49"/>
  <c r="D840" i="49"/>
  <c r="S328" i="49"/>
  <c r="S379" i="49"/>
  <c r="S430" i="49"/>
  <c r="S179" i="49"/>
  <c r="S180" i="49"/>
  <c r="S226" i="49"/>
  <c r="S177" i="49"/>
  <c r="S176" i="49"/>
  <c r="S178" i="49"/>
  <c r="S277" i="49"/>
  <c r="G1094" i="49"/>
  <c r="G1101" i="49"/>
  <c r="G1099" i="49"/>
  <c r="G1093" i="49"/>
  <c r="G1098" i="49"/>
  <c r="G1004" i="49"/>
  <c r="G1003" i="49" s="1"/>
  <c r="G1096" i="49"/>
  <c r="G1095" i="49"/>
  <c r="G1092" i="49"/>
  <c r="G1097" i="49"/>
  <c r="G1100" i="49"/>
  <c r="I841" i="49"/>
  <c r="I895" i="49"/>
  <c r="I733" i="49"/>
  <c r="I787" i="49"/>
  <c r="I952" i="49"/>
  <c r="S1097" i="49"/>
  <c r="S1095" i="49"/>
  <c r="S1093" i="49"/>
  <c r="S1092" i="49"/>
  <c r="S1100" i="49"/>
  <c r="S1004" i="49"/>
  <c r="S1003" i="49" s="1"/>
  <c r="S1096" i="49"/>
  <c r="S1098" i="49"/>
  <c r="S1094" i="49"/>
  <c r="S1099" i="49"/>
  <c r="S1101" i="49"/>
  <c r="I897" i="49"/>
  <c r="I843" i="49"/>
  <c r="I735" i="49"/>
  <c r="I789" i="49"/>
  <c r="I954" i="49"/>
  <c r="R1051" i="49"/>
  <c r="R1050" i="49"/>
  <c r="R1049" i="49"/>
  <c r="R1046" i="49"/>
  <c r="R1052" i="49"/>
  <c r="R1054" i="49"/>
  <c r="R1053" i="49"/>
  <c r="R1047" i="49"/>
  <c r="R1048" i="49"/>
  <c r="D789" i="49"/>
  <c r="D897" i="49"/>
  <c r="D843" i="49"/>
  <c r="D735" i="49"/>
  <c r="D954" i="49"/>
  <c r="F13" i="49"/>
  <c r="F33" i="49" s="1"/>
  <c r="I562" i="49"/>
  <c r="I55" i="49"/>
  <c r="R59" i="49"/>
  <c r="E69" i="49"/>
  <c r="E566" i="49"/>
  <c r="E63" i="49"/>
  <c r="Q568" i="49"/>
  <c r="Q71" i="49"/>
  <c r="Q65" i="49"/>
  <c r="F56" i="49"/>
  <c r="F44" i="49"/>
  <c r="F57" i="49" s="1"/>
  <c r="R55" i="49"/>
  <c r="S62" i="49"/>
  <c r="S68" i="49"/>
  <c r="S565" i="49"/>
  <c r="E55" i="49"/>
  <c r="G535" i="49"/>
  <c r="G1062" i="49" s="1"/>
  <c r="G20" i="49"/>
  <c r="G583" i="49" s="1"/>
  <c r="G21" i="49"/>
  <c r="G19" i="49"/>
  <c r="H1047" i="49"/>
  <c r="H1053" i="49"/>
  <c r="H1054" i="49"/>
  <c r="H1050" i="49"/>
  <c r="H1051" i="49"/>
  <c r="H1048" i="49"/>
  <c r="H1049" i="49"/>
  <c r="H1046" i="49"/>
  <c r="H1052" i="49"/>
  <c r="Q893" i="49"/>
  <c r="Q731" i="49"/>
  <c r="Q950" i="49"/>
  <c r="Q785" i="49"/>
  <c r="Q839" i="49"/>
  <c r="S535" i="49"/>
  <c r="S20" i="49"/>
  <c r="S583" i="49" s="1"/>
  <c r="S21" i="49"/>
  <c r="S19" i="49"/>
  <c r="F535" i="49"/>
  <c r="F1062" i="49" s="1"/>
  <c r="F21" i="49"/>
  <c r="F20" i="49"/>
  <c r="F583" i="49" s="1"/>
  <c r="F19" i="49"/>
  <c r="I1054" i="49"/>
  <c r="I1047" i="49"/>
  <c r="I1052" i="49"/>
  <c r="I1048" i="49"/>
  <c r="I1051" i="49"/>
  <c r="I1050" i="49"/>
  <c r="I1053" i="49"/>
  <c r="I1046" i="49"/>
  <c r="I1049" i="49"/>
  <c r="D1040" i="49"/>
  <c r="D1041" i="49"/>
  <c r="G13" i="49"/>
  <c r="G33" i="49" s="1"/>
  <c r="Q13" i="49"/>
  <c r="Q33" i="49" s="1"/>
  <c r="E576" i="49"/>
  <c r="E143" i="49"/>
  <c r="E136" i="49"/>
  <c r="S1103" i="49"/>
  <c r="S1102" i="49"/>
  <c r="S1109" i="49"/>
  <c r="S1107" i="49"/>
  <c r="S1105" i="49"/>
  <c r="S1108" i="49"/>
  <c r="S1106" i="49"/>
  <c r="S1104" i="49"/>
  <c r="E226" i="49"/>
  <c r="E277" i="49"/>
  <c r="E178" i="49"/>
  <c r="E179" i="49"/>
  <c r="E379" i="49"/>
  <c r="E430" i="49"/>
  <c r="E328" i="49"/>
  <c r="E180" i="49"/>
  <c r="E176" i="49"/>
  <c r="E177" i="49"/>
  <c r="R1041" i="49"/>
  <c r="R1040" i="49"/>
  <c r="H838" i="49"/>
  <c r="H949" i="49"/>
  <c r="H289" i="49"/>
  <c r="H496" i="49" s="1"/>
  <c r="H589" i="49"/>
  <c r="H892" i="49"/>
  <c r="H730" i="49"/>
  <c r="H593" i="49"/>
  <c r="H784" i="49"/>
  <c r="G136" i="49"/>
  <c r="G143" i="49"/>
  <c r="G576" i="49"/>
  <c r="H896" i="49"/>
  <c r="H788" i="49"/>
  <c r="H953" i="49"/>
  <c r="H842" i="49"/>
  <c r="H734" i="49"/>
  <c r="T71" i="49"/>
  <c r="T65" i="49"/>
  <c r="T568" i="49"/>
  <c r="H61" i="49"/>
  <c r="H564" i="49"/>
  <c r="H67" i="49"/>
  <c r="D72" i="49"/>
  <c r="D569" i="49"/>
  <c r="D66" i="49"/>
  <c r="Q569" i="49"/>
  <c r="Q66" i="49"/>
  <c r="Q72" i="49"/>
  <c r="Q67" i="49"/>
  <c r="Q564" i="49"/>
  <c r="Q61" i="49"/>
  <c r="D362" i="49"/>
  <c r="D464" i="49"/>
  <c r="F566" i="49"/>
  <c r="F69" i="49"/>
  <c r="F63" i="49"/>
  <c r="R67" i="49"/>
  <c r="R61" i="49"/>
  <c r="R564" i="49"/>
  <c r="H1099" i="49"/>
  <c r="H1092" i="49"/>
  <c r="H1098" i="49"/>
  <c r="H1096" i="49"/>
  <c r="H1100" i="49"/>
  <c r="H1097" i="49"/>
  <c r="H1093" i="49"/>
  <c r="H1004" i="49"/>
  <c r="H1003" i="49" s="1"/>
  <c r="H1095" i="49"/>
  <c r="H1094" i="49"/>
  <c r="H1101" i="49"/>
  <c r="F1101" i="49"/>
  <c r="F1096" i="49"/>
  <c r="F1095" i="49"/>
  <c r="F1094" i="49"/>
  <c r="F1004" i="49"/>
  <c r="F1003" i="49" s="1"/>
  <c r="F1099" i="49"/>
  <c r="F1093" i="49"/>
  <c r="F1098" i="49"/>
  <c r="F1092" i="49"/>
  <c r="F1097" i="49"/>
  <c r="F1100" i="49"/>
  <c r="G893" i="49"/>
  <c r="G785" i="49"/>
  <c r="G950" i="49"/>
  <c r="G731" i="49"/>
  <c r="G839" i="49"/>
  <c r="Q1106" i="49"/>
  <c r="Q1107" i="49"/>
  <c r="Q1102" i="49"/>
  <c r="Q1105" i="49"/>
  <c r="Q1104" i="49"/>
  <c r="Q1109" i="49"/>
  <c r="Q1103" i="49"/>
  <c r="Q1108" i="49"/>
  <c r="S136" i="49"/>
  <c r="S576" i="49"/>
  <c r="S143" i="49"/>
  <c r="I950" i="49"/>
  <c r="I839" i="49"/>
  <c r="I785" i="49"/>
  <c r="I893" i="49"/>
  <c r="I731" i="49"/>
  <c r="Q953" i="49"/>
  <c r="Q896" i="49"/>
  <c r="Q734" i="49"/>
  <c r="Q842" i="49"/>
  <c r="Q788" i="49"/>
  <c r="F178" i="49"/>
  <c r="F176" i="49"/>
  <c r="F177" i="49"/>
  <c r="F179" i="49"/>
  <c r="F180" i="49"/>
  <c r="F226" i="49"/>
  <c r="F328" i="49"/>
  <c r="F277" i="49"/>
  <c r="F430" i="49"/>
  <c r="F379" i="49"/>
  <c r="R1106" i="49"/>
  <c r="R1105" i="49"/>
  <c r="R1103" i="49"/>
  <c r="R1104" i="49"/>
  <c r="R1109" i="49"/>
  <c r="R1107" i="49"/>
  <c r="R1108" i="49"/>
  <c r="R1102" i="49"/>
  <c r="I838" i="49"/>
  <c r="I949" i="49"/>
  <c r="I593" i="49"/>
  <c r="I784" i="49"/>
  <c r="I892" i="49"/>
  <c r="I730" i="49"/>
  <c r="I289" i="49"/>
  <c r="I496" i="49" s="1"/>
  <c r="I589" i="49"/>
  <c r="S843" i="49"/>
  <c r="S897" i="49"/>
  <c r="S954" i="49"/>
  <c r="S789" i="49"/>
  <c r="S735" i="49"/>
  <c r="E840" i="49"/>
  <c r="E786" i="49"/>
  <c r="E894" i="49"/>
  <c r="E732" i="49"/>
  <c r="E951" i="49"/>
  <c r="I788" i="49"/>
  <c r="I953" i="49"/>
  <c r="I842" i="49"/>
  <c r="I896" i="49"/>
  <c r="I734" i="49"/>
  <c r="G1047" i="49"/>
  <c r="G1051" i="49"/>
  <c r="G1053" i="49"/>
  <c r="G1046" i="49"/>
  <c r="G1050" i="49"/>
  <c r="G1054" i="49"/>
  <c r="G1052" i="49"/>
  <c r="G1049" i="49"/>
  <c r="G1048" i="49"/>
  <c r="D143" i="49"/>
  <c r="D136" i="49"/>
  <c r="D576" i="49"/>
  <c r="F1106" i="49"/>
  <c r="F1109" i="49"/>
  <c r="F1103" i="49"/>
  <c r="F1105" i="49"/>
  <c r="F1104" i="49"/>
  <c r="F1102" i="49"/>
  <c r="F1107" i="49"/>
  <c r="F1108" i="49"/>
  <c r="F842" i="49"/>
  <c r="F788" i="49"/>
  <c r="F896" i="49"/>
  <c r="F953" i="49"/>
  <c r="F734" i="49"/>
  <c r="T70" i="49"/>
  <c r="T64" i="49"/>
  <c r="T567" i="49"/>
  <c r="D567" i="49"/>
  <c r="D70" i="49"/>
  <c r="D64" i="49"/>
  <c r="T69" i="49"/>
  <c r="T566" i="49"/>
  <c r="T63" i="49"/>
  <c r="R565" i="49"/>
  <c r="R68" i="49"/>
  <c r="R62" i="49"/>
  <c r="R63" i="49"/>
  <c r="R566" i="49"/>
  <c r="R69" i="49"/>
  <c r="D55" i="49"/>
  <c r="E568" i="49"/>
  <c r="E65" i="49"/>
  <c r="E71" i="49"/>
  <c r="T565" i="49"/>
  <c r="T68" i="49"/>
  <c r="T62" i="49"/>
  <c r="E1047" i="49"/>
  <c r="E1050" i="49"/>
  <c r="E1046" i="49"/>
  <c r="E1054" i="49"/>
  <c r="E1051" i="49"/>
  <c r="E1052" i="49"/>
  <c r="E1049" i="49"/>
  <c r="E1053" i="49"/>
  <c r="E1048" i="49"/>
  <c r="D277" i="49"/>
  <c r="D379" i="49"/>
  <c r="D180" i="49"/>
  <c r="D430" i="49"/>
  <c r="D226" i="49"/>
  <c r="D177" i="49"/>
  <c r="D178" i="49"/>
  <c r="D179" i="49"/>
  <c r="D328" i="49"/>
  <c r="D176" i="49"/>
  <c r="Q841" i="49"/>
  <c r="Q895" i="49"/>
  <c r="Q733" i="49"/>
  <c r="Q952" i="49"/>
  <c r="Q787" i="49"/>
  <c r="I786" i="49"/>
  <c r="I951" i="49"/>
  <c r="I840" i="49"/>
  <c r="I894" i="49"/>
  <c r="I732" i="49"/>
  <c r="D1096" i="49"/>
  <c r="D1095" i="49"/>
  <c r="D1093" i="49"/>
  <c r="D1100" i="49"/>
  <c r="D1097" i="49"/>
  <c r="D1004" i="49"/>
  <c r="D1003" i="49" s="1"/>
  <c r="D1101" i="49"/>
  <c r="D1092" i="49"/>
  <c r="D1098" i="49"/>
  <c r="D1094" i="49"/>
  <c r="D1099" i="49"/>
  <c r="H430" i="49"/>
  <c r="H379" i="49"/>
  <c r="H277" i="49"/>
  <c r="H177" i="49"/>
  <c r="H178" i="49"/>
  <c r="H180" i="49"/>
  <c r="H226" i="49"/>
  <c r="H179" i="49"/>
  <c r="H176" i="49"/>
  <c r="H328" i="49"/>
  <c r="Q289" i="49"/>
  <c r="Q496" i="49" s="1"/>
  <c r="Q589" i="49"/>
  <c r="Q892" i="49"/>
  <c r="Q730" i="49"/>
  <c r="Q784" i="49"/>
  <c r="Q593" i="49"/>
  <c r="Q838" i="49"/>
  <c r="Q949" i="49"/>
  <c r="T1106" i="49"/>
  <c r="T1102" i="49"/>
  <c r="T1108" i="49"/>
  <c r="T1107" i="49"/>
  <c r="T1105" i="49"/>
  <c r="T1103" i="49"/>
  <c r="T1109" i="49"/>
  <c r="T1104" i="49"/>
  <c r="G62" i="49"/>
  <c r="G565" i="49"/>
  <c r="G68" i="49"/>
  <c r="S61" i="49"/>
  <c r="S67" i="49"/>
  <c r="S564" i="49"/>
  <c r="I61" i="49"/>
  <c r="I67" i="49"/>
  <c r="I564" i="49"/>
  <c r="S1054" i="49"/>
  <c r="S1052" i="49"/>
  <c r="S1050" i="49"/>
  <c r="S1053" i="49"/>
  <c r="S1047" i="49"/>
  <c r="S1048" i="49"/>
  <c r="S1049" i="49"/>
  <c r="S1046" i="49"/>
  <c r="S1051" i="49"/>
  <c r="T784" i="49"/>
  <c r="T892" i="49"/>
  <c r="T593" i="49"/>
  <c r="T589" i="49"/>
  <c r="T838" i="49"/>
  <c r="T730" i="49"/>
  <c r="T949" i="49"/>
  <c r="T289" i="49"/>
  <c r="T496" i="49" s="1"/>
  <c r="T143" i="49"/>
  <c r="T576" i="49"/>
  <c r="T136" i="49"/>
  <c r="H576" i="49"/>
  <c r="H143" i="49"/>
  <c r="H136" i="49"/>
  <c r="S787" i="49"/>
  <c r="S841" i="49"/>
  <c r="S895" i="49"/>
  <c r="S952" i="49"/>
  <c r="S733" i="49"/>
  <c r="H535" i="49"/>
  <c r="H1062" i="49" s="1"/>
  <c r="V2" i="49"/>
  <c r="H21" i="49"/>
  <c r="H20" i="49"/>
  <c r="H583" i="49" s="1"/>
  <c r="H19" i="49"/>
  <c r="T1049" i="49"/>
  <c r="T1047" i="49"/>
  <c r="T1051" i="49"/>
  <c r="T1052" i="49"/>
  <c r="T1054" i="49"/>
  <c r="T1050" i="49"/>
  <c r="T1053" i="49"/>
  <c r="T1048" i="49"/>
  <c r="T1046" i="49"/>
  <c r="T843" i="49"/>
  <c r="T897" i="49"/>
  <c r="T954" i="49"/>
  <c r="T789" i="49"/>
  <c r="T735" i="49"/>
  <c r="D535" i="49"/>
  <c r="D21" i="49"/>
  <c r="D20" i="49"/>
  <c r="D583" i="49" s="1"/>
  <c r="E788" i="49"/>
  <c r="E896" i="49"/>
  <c r="E734" i="49"/>
  <c r="E842" i="49"/>
  <c r="E953" i="49"/>
  <c r="G951" i="49"/>
  <c r="G840" i="49"/>
  <c r="G786" i="49"/>
  <c r="G894" i="49"/>
  <c r="G732" i="49"/>
  <c r="S13" i="49"/>
  <c r="S33" i="49" s="1"/>
  <c r="T67" i="49"/>
  <c r="T564" i="49"/>
  <c r="T61" i="49"/>
  <c r="I70" i="49"/>
  <c r="I64" i="49"/>
  <c r="I567" i="49"/>
  <c r="F67" i="49"/>
  <c r="F564" i="49"/>
  <c r="F61" i="49"/>
  <c r="D68" i="49"/>
  <c r="D62" i="49"/>
  <c r="D565" i="49"/>
  <c r="H44" i="49"/>
  <c r="H57" i="49" s="1"/>
  <c r="H56" i="49"/>
  <c r="D69" i="49"/>
  <c r="D63" i="49"/>
  <c r="D566" i="49"/>
  <c r="E565" i="49"/>
  <c r="E68" i="49"/>
  <c r="E62" i="49"/>
  <c r="H55" i="49"/>
  <c r="G564" i="49"/>
  <c r="G67" i="49"/>
  <c r="G61" i="49"/>
  <c r="T44" i="49"/>
  <c r="T57" i="49" s="1"/>
  <c r="T56" i="49"/>
  <c r="H464" i="49"/>
  <c r="H362" i="49"/>
  <c r="H64" i="49"/>
  <c r="H567" i="49"/>
  <c r="H70" i="49"/>
  <c r="R44" i="49"/>
  <c r="R57" i="49" s="1"/>
  <c r="R56" i="49"/>
  <c r="R64" i="49"/>
  <c r="R567" i="49"/>
  <c r="R70" i="49"/>
  <c r="G55" i="49"/>
  <c r="D59" i="49"/>
  <c r="D44" i="49"/>
  <c r="D57" i="49" s="1"/>
  <c r="D56" i="49"/>
  <c r="E567" i="49"/>
  <c r="E70" i="49"/>
  <c r="E64" i="49"/>
  <c r="E66" i="49"/>
  <c r="E569" i="49"/>
  <c r="E72" i="49"/>
  <c r="F60" i="49"/>
  <c r="F565" i="49"/>
  <c r="F62" i="49"/>
  <c r="F68" i="49"/>
  <c r="F71" i="49"/>
  <c r="F65" i="49"/>
  <c r="F568" i="49"/>
  <c r="Q1046" i="49"/>
  <c r="Q1050" i="49"/>
  <c r="Q1047" i="49"/>
  <c r="Q1049" i="49"/>
  <c r="Q1054" i="49"/>
  <c r="Q1048" i="49"/>
  <c r="Q1051" i="49"/>
  <c r="Q1052" i="49"/>
  <c r="Q1053" i="49"/>
  <c r="Q576" i="49"/>
  <c r="Q143" i="49"/>
  <c r="Q136" i="49"/>
  <c r="Q1041" i="49"/>
  <c r="Q1040" i="49"/>
  <c r="H840" i="49"/>
  <c r="H951" i="49"/>
  <c r="H732" i="49"/>
  <c r="H786" i="49"/>
  <c r="H894" i="49"/>
  <c r="S788" i="49"/>
  <c r="S734" i="49"/>
  <c r="S842" i="49"/>
  <c r="S953" i="49"/>
  <c r="S896" i="49"/>
  <c r="E1040" i="49"/>
  <c r="E1041" i="49"/>
  <c r="E535" i="49"/>
  <c r="E1062" i="49" s="1"/>
  <c r="E20" i="49"/>
  <c r="E583" i="49" s="1"/>
  <c r="E21" i="49"/>
  <c r="E19" i="49"/>
  <c r="E1095" i="49"/>
  <c r="E1097" i="49"/>
  <c r="E1100" i="49"/>
  <c r="E1101" i="49"/>
  <c r="E1004" i="49"/>
  <c r="E1003" i="49" s="1"/>
  <c r="E1094" i="49"/>
  <c r="E1098" i="49"/>
  <c r="E1092" i="49"/>
  <c r="E1093" i="49"/>
  <c r="E1096" i="49"/>
  <c r="E1099" i="49"/>
  <c r="Q430" i="49"/>
  <c r="Q277" i="49"/>
  <c r="Q176" i="49"/>
  <c r="Q226" i="49"/>
  <c r="Q178" i="49"/>
  <c r="Q379" i="49"/>
  <c r="Q328" i="49"/>
  <c r="Q180" i="49"/>
  <c r="Q179" i="49"/>
  <c r="Q177" i="49"/>
  <c r="T13" i="49"/>
  <c r="T33" i="49" s="1"/>
  <c r="F843" i="49"/>
  <c r="F735" i="49"/>
  <c r="F897" i="49"/>
  <c r="F954" i="49"/>
  <c r="F789" i="49"/>
  <c r="F1046" i="49"/>
  <c r="F1047" i="49"/>
  <c r="F1048" i="49"/>
  <c r="F1054" i="49"/>
  <c r="F1050" i="49"/>
  <c r="F1051" i="49"/>
  <c r="F1049" i="49"/>
  <c r="F1052" i="49"/>
  <c r="F1053" i="49"/>
  <c r="T1041" i="49"/>
  <c r="T1040" i="49"/>
  <c r="J799" i="49" l="1"/>
  <c r="J798" i="49" s="1"/>
  <c r="J865" i="49"/>
  <c r="J864" i="49" s="1"/>
  <c r="F276" i="49"/>
  <c r="O465" i="49"/>
  <c r="O467" i="49" s="1"/>
  <c r="O466" i="49" s="1"/>
  <c r="O363" i="49"/>
  <c r="O365" i="49" s="1"/>
  <c r="O364" i="49" s="1"/>
  <c r="P276" i="49"/>
  <c r="N194" i="49"/>
  <c r="N222" i="49" s="1"/>
  <c r="O194" i="49"/>
  <c r="O222" i="49" s="1"/>
  <c r="P196" i="49"/>
  <c r="P224" i="49" s="1"/>
  <c r="N145" i="49"/>
  <c r="N173" i="49" s="1"/>
  <c r="O88" i="49"/>
  <c r="O87" i="49" s="1"/>
  <c r="O115" i="49" s="1"/>
  <c r="N196" i="49"/>
  <c r="N224" i="49" s="1"/>
  <c r="O276" i="49"/>
  <c r="P194" i="49"/>
  <c r="P222" i="49" s="1"/>
  <c r="N363" i="49"/>
  <c r="N365" i="49" s="1"/>
  <c r="N364" i="49" s="1"/>
  <c r="P740" i="49"/>
  <c r="P22" i="49"/>
  <c r="P300" i="49"/>
  <c r="P504" i="49"/>
  <c r="P249" i="49"/>
  <c r="N948" i="49"/>
  <c r="N955" i="49"/>
  <c r="N957" i="49"/>
  <c r="O750" i="49"/>
  <c r="O749" i="49" s="1"/>
  <c r="O684" i="49"/>
  <c r="O502" i="49"/>
  <c r="P998" i="49"/>
  <c r="N276" i="49"/>
  <c r="P465" i="49"/>
  <c r="P467" i="49" s="1"/>
  <c r="P431" i="49"/>
  <c r="P433" i="49"/>
  <c r="P435" i="49"/>
  <c r="P432" i="49"/>
  <c r="P434" i="49"/>
  <c r="P736" i="49"/>
  <c r="P768" i="49"/>
  <c r="P738" i="49"/>
  <c r="P729" i="49"/>
  <c r="N465" i="49"/>
  <c r="N467" i="49" s="1"/>
  <c r="N466" i="49" s="1"/>
  <c r="N435" i="49"/>
  <c r="N434" i="49"/>
  <c r="N433" i="49"/>
  <c r="N432" i="49"/>
  <c r="N431" i="49"/>
  <c r="P88" i="49"/>
  <c r="P790" i="49"/>
  <c r="P822" i="49"/>
  <c r="P651" i="49" s="1"/>
  <c r="P783" i="49"/>
  <c r="P792" i="49"/>
  <c r="P584" i="49"/>
  <c r="P582" i="49" s="1"/>
  <c r="P742" i="49"/>
  <c r="P506" i="49"/>
  <c r="P302" i="49"/>
  <c r="P251" i="49"/>
  <c r="N898" i="49"/>
  <c r="N891" i="49"/>
  <c r="N900" i="49"/>
  <c r="N229" i="49"/>
  <c r="N228" i="49"/>
  <c r="N230" i="49"/>
  <c r="N227" i="49"/>
  <c r="N231" i="49"/>
  <c r="P380" i="49"/>
  <c r="P384" i="49"/>
  <c r="P383" i="49"/>
  <c r="P382" i="49"/>
  <c r="P381" i="49"/>
  <c r="P844" i="49"/>
  <c r="P846" i="49"/>
  <c r="P837" i="49"/>
  <c r="P876" i="49"/>
  <c r="O196" i="49"/>
  <c r="O224" i="49" s="1"/>
  <c r="P750" i="49"/>
  <c r="P749" i="49" s="1"/>
  <c r="P684" i="49"/>
  <c r="O1110" i="49"/>
  <c r="O1111" i="49" s="1"/>
  <c r="P145" i="49"/>
  <c r="P173" i="49" s="1"/>
  <c r="N333" i="49"/>
  <c r="N330" i="49"/>
  <c r="N332" i="49"/>
  <c r="N331" i="49"/>
  <c r="N329" i="49"/>
  <c r="N88" i="49"/>
  <c r="O844" i="49"/>
  <c r="O837" i="49"/>
  <c r="O876" i="49"/>
  <c r="O846" i="49"/>
  <c r="O231" i="49"/>
  <c r="O227" i="49"/>
  <c r="O230" i="49"/>
  <c r="O228" i="49"/>
  <c r="O229" i="49"/>
  <c r="O145" i="49"/>
  <c r="O173" i="49" s="1"/>
  <c r="P171" i="49"/>
  <c r="N742" i="49"/>
  <c r="N251" i="49"/>
  <c r="N584" i="49"/>
  <c r="N582" i="49" s="1"/>
  <c r="N506" i="49"/>
  <c r="N302" i="49"/>
  <c r="P279" i="49"/>
  <c r="P278" i="49"/>
  <c r="P281" i="49"/>
  <c r="P280" i="49"/>
  <c r="P282" i="49"/>
  <c r="O822" i="49"/>
  <c r="O651" i="49" s="1"/>
  <c r="O792" i="49"/>
  <c r="O790" i="49"/>
  <c r="O783" i="49"/>
  <c r="N783" i="49"/>
  <c r="N790" i="49"/>
  <c r="N822" i="49"/>
  <c r="N651" i="49" s="1"/>
  <c r="N792" i="49"/>
  <c r="N502" i="49"/>
  <c r="N684" i="49"/>
  <c r="N750" i="49"/>
  <c r="N749" i="49" s="1"/>
  <c r="P1110" i="49"/>
  <c r="P1111" i="49" s="1"/>
  <c r="P329" i="49"/>
  <c r="P330" i="49"/>
  <c r="P333" i="49"/>
  <c r="P331" i="49"/>
  <c r="P332" i="49"/>
  <c r="O768" i="49"/>
  <c r="O729" i="49"/>
  <c r="O736" i="49"/>
  <c r="O738" i="49"/>
  <c r="O998" i="49"/>
  <c r="O280" i="49"/>
  <c r="O281" i="49"/>
  <c r="O279" i="49"/>
  <c r="O282" i="49"/>
  <c r="O278" i="49"/>
  <c r="O171" i="49"/>
  <c r="N998" i="49"/>
  <c r="N1062" i="49"/>
  <c r="N171" i="49"/>
  <c r="O605" i="49"/>
  <c r="O500" i="49"/>
  <c r="O493" i="49"/>
  <c r="O891" i="49"/>
  <c r="O898" i="49"/>
  <c r="O900" i="49"/>
  <c r="O504" i="49"/>
  <c r="O300" i="49"/>
  <c r="O740" i="49"/>
  <c r="O249" i="49"/>
  <c r="O22" i="49"/>
  <c r="N738" i="49"/>
  <c r="N729" i="49"/>
  <c r="N736" i="49"/>
  <c r="N768" i="49"/>
  <c r="N380" i="49"/>
  <c r="N384" i="49"/>
  <c r="N381" i="49"/>
  <c r="N383" i="49"/>
  <c r="N382" i="49"/>
  <c r="N300" i="49"/>
  <c r="N22" i="49"/>
  <c r="N740" i="49"/>
  <c r="N249" i="49"/>
  <c r="N504" i="49"/>
  <c r="O329" i="49"/>
  <c r="O330" i="49"/>
  <c r="O331" i="49"/>
  <c r="O333" i="49"/>
  <c r="O332" i="49"/>
  <c r="O435" i="49"/>
  <c r="O431" i="49"/>
  <c r="O433" i="49"/>
  <c r="O432" i="49"/>
  <c r="O434" i="49"/>
  <c r="N844" i="49"/>
  <c r="N876" i="49"/>
  <c r="N837" i="49"/>
  <c r="N846" i="49"/>
  <c r="N280" i="49"/>
  <c r="N278" i="49"/>
  <c r="N282" i="49"/>
  <c r="N281" i="49"/>
  <c r="N279" i="49"/>
  <c r="O957" i="49"/>
  <c r="O948" i="49"/>
  <c r="O955" i="49"/>
  <c r="P948" i="49"/>
  <c r="P957" i="49"/>
  <c r="P955" i="49"/>
  <c r="O384" i="49"/>
  <c r="O382" i="49"/>
  <c r="O380" i="49"/>
  <c r="O381" i="49"/>
  <c r="O383" i="49"/>
  <c r="P502" i="49"/>
  <c r="P605" i="49"/>
  <c r="P493" i="49"/>
  <c r="P500" i="49"/>
  <c r="O742" i="49"/>
  <c r="O302" i="49"/>
  <c r="O251" i="49"/>
  <c r="O584" i="49"/>
  <c r="O582" i="49" s="1"/>
  <c r="O506" i="49"/>
  <c r="N500" i="49"/>
  <c r="N493" i="49"/>
  <c r="N605" i="49"/>
  <c r="P363" i="49"/>
  <c r="P365" i="49" s="1"/>
  <c r="P364" i="49" s="1"/>
  <c r="P227" i="49"/>
  <c r="P229" i="49"/>
  <c r="P228" i="49"/>
  <c r="P230" i="49"/>
  <c r="P231" i="49"/>
  <c r="P898" i="49"/>
  <c r="P891" i="49"/>
  <c r="P900" i="49"/>
  <c r="N1110" i="49"/>
  <c r="N1111" i="49" s="1"/>
  <c r="K919" i="49"/>
  <c r="K918" i="49" s="1"/>
  <c r="K865" i="49"/>
  <c r="K864" i="49" s="1"/>
  <c r="K465" i="49"/>
  <c r="K467" i="49" s="1"/>
  <c r="K466" i="49" s="1"/>
  <c r="J276" i="49"/>
  <c r="K276" i="49"/>
  <c r="K998" i="49"/>
  <c r="J998" i="49"/>
  <c r="J194" i="49"/>
  <c r="J222" i="49" s="1"/>
  <c r="K145" i="49"/>
  <c r="K173" i="49" s="1"/>
  <c r="J145" i="49"/>
  <c r="J173" i="49" s="1"/>
  <c r="K196" i="49"/>
  <c r="K224" i="49" s="1"/>
  <c r="J196" i="49"/>
  <c r="J224" i="49" s="1"/>
  <c r="K955" i="49"/>
  <c r="K948" i="49"/>
  <c r="K957" i="49"/>
  <c r="K742" i="49"/>
  <c r="K302" i="49"/>
  <c r="K506" i="49"/>
  <c r="K251" i="49"/>
  <c r="K584" i="49"/>
  <c r="K582" i="49" s="1"/>
  <c r="J433" i="49"/>
  <c r="J431" i="49"/>
  <c r="J432" i="49"/>
  <c r="J434" i="49"/>
  <c r="J435" i="49"/>
  <c r="K1110" i="49"/>
  <c r="K1111" i="49" s="1"/>
  <c r="K231" i="49"/>
  <c r="K229" i="49"/>
  <c r="K227" i="49"/>
  <c r="K230" i="49"/>
  <c r="K228" i="49"/>
  <c r="K88" i="49"/>
  <c r="J382" i="49"/>
  <c r="J380" i="49"/>
  <c r="J384" i="49"/>
  <c r="J383" i="49"/>
  <c r="J381" i="49"/>
  <c r="J231" i="49"/>
  <c r="J230" i="49"/>
  <c r="J229" i="49"/>
  <c r="J228" i="49"/>
  <c r="J227" i="49"/>
  <c r="K171" i="49"/>
  <c r="K333" i="49"/>
  <c r="K330" i="49"/>
  <c r="K331" i="49"/>
  <c r="K329" i="49"/>
  <c r="K332" i="49"/>
  <c r="J1110" i="49"/>
  <c r="J1111" i="49" s="1"/>
  <c r="J736" i="49"/>
  <c r="J729" i="49"/>
  <c r="J738" i="49"/>
  <c r="J768" i="49"/>
  <c r="K846" i="49"/>
  <c r="K844" i="49"/>
  <c r="K837" i="49"/>
  <c r="K876" i="49"/>
  <c r="J876" i="49"/>
  <c r="J846" i="49"/>
  <c r="J837" i="49"/>
  <c r="J844" i="49"/>
  <c r="K822" i="49"/>
  <c r="K651" i="49" s="1"/>
  <c r="K783" i="49"/>
  <c r="K792" i="49"/>
  <c r="K790" i="49"/>
  <c r="J363" i="49"/>
  <c r="J365" i="49" s="1"/>
  <c r="J330" i="49"/>
  <c r="J332" i="49"/>
  <c r="J329" i="49"/>
  <c r="J333" i="49"/>
  <c r="J331" i="49"/>
  <c r="J898" i="49"/>
  <c r="J891" i="49"/>
  <c r="J900" i="49"/>
  <c r="J171" i="49"/>
  <c r="K898" i="49"/>
  <c r="K900" i="49"/>
  <c r="K891" i="49"/>
  <c r="J465" i="49"/>
  <c r="J467" i="49" s="1"/>
  <c r="J493" i="49"/>
  <c r="J605" i="49"/>
  <c r="J500" i="49"/>
  <c r="J740" i="49"/>
  <c r="J504" i="49"/>
  <c r="J249" i="49"/>
  <c r="J22" i="49"/>
  <c r="J300" i="49"/>
  <c r="K729" i="49"/>
  <c r="K768" i="49"/>
  <c r="K738" i="49"/>
  <c r="K736" i="49"/>
  <c r="J282" i="49"/>
  <c r="J281" i="49"/>
  <c r="J278" i="49"/>
  <c r="J280" i="49"/>
  <c r="J279" i="49"/>
  <c r="K194" i="49"/>
  <c r="J783" i="49"/>
  <c r="J822" i="49"/>
  <c r="J651" i="49" s="1"/>
  <c r="J790" i="49"/>
  <c r="K605" i="49"/>
  <c r="K493" i="49"/>
  <c r="K500" i="49"/>
  <c r="K381" i="49"/>
  <c r="K380" i="49"/>
  <c r="K383" i="49"/>
  <c r="K382" i="49"/>
  <c r="K384" i="49"/>
  <c r="J948" i="49"/>
  <c r="J957" i="49"/>
  <c r="J955" i="49"/>
  <c r="J742" i="49"/>
  <c r="J584" i="49"/>
  <c r="J582" i="49" s="1"/>
  <c r="J251" i="49"/>
  <c r="J302" i="49"/>
  <c r="J506" i="49"/>
  <c r="J792" i="49"/>
  <c r="J88" i="49"/>
  <c r="K278" i="49"/>
  <c r="K282" i="49"/>
  <c r="K279" i="49"/>
  <c r="K281" i="49"/>
  <c r="K280" i="49"/>
  <c r="K363" i="49"/>
  <c r="K365" i="49" s="1"/>
  <c r="J750" i="49"/>
  <c r="J749" i="49" s="1"/>
  <c r="J502" i="49"/>
  <c r="J684" i="49"/>
  <c r="K740" i="49"/>
  <c r="K249" i="49"/>
  <c r="K300" i="49"/>
  <c r="K22" i="49"/>
  <c r="K504" i="49"/>
  <c r="K432" i="49"/>
  <c r="K435" i="49"/>
  <c r="K433" i="49"/>
  <c r="K434" i="49"/>
  <c r="K431" i="49"/>
  <c r="K750" i="49"/>
  <c r="K749" i="49" s="1"/>
  <c r="K684" i="49"/>
  <c r="K502" i="49"/>
  <c r="E865" i="49"/>
  <c r="E864" i="49" s="1"/>
  <c r="E919" i="49"/>
  <c r="E918" i="49" s="1"/>
  <c r="M799" i="49"/>
  <c r="M798" i="49" s="1"/>
  <c r="M865" i="49"/>
  <c r="M864" i="49" s="1"/>
  <c r="L865" i="49"/>
  <c r="L864" i="49" s="1"/>
  <c r="L919" i="49"/>
  <c r="L918" i="49" s="1"/>
  <c r="L465" i="49"/>
  <c r="L467" i="49" s="1"/>
  <c r="L466" i="49" s="1"/>
  <c r="L998" i="49"/>
  <c r="M998" i="49"/>
  <c r="M194" i="49"/>
  <c r="M222" i="49" s="1"/>
  <c r="M363" i="49"/>
  <c r="M365" i="49" s="1"/>
  <c r="M364" i="49" s="1"/>
  <c r="L194" i="49"/>
  <c r="L222" i="49" s="1"/>
  <c r="M145" i="49"/>
  <c r="M173" i="49" s="1"/>
  <c r="L846" i="49"/>
  <c r="L844" i="49"/>
  <c r="L837" i="49"/>
  <c r="L876" i="49"/>
  <c r="M790" i="49"/>
  <c r="M822" i="49"/>
  <c r="M651" i="49" s="1"/>
  <c r="M792" i="49"/>
  <c r="M783" i="49"/>
  <c r="M846" i="49"/>
  <c r="M876" i="49"/>
  <c r="M844" i="49"/>
  <c r="L22" i="49"/>
  <c r="L740" i="49"/>
  <c r="L300" i="49"/>
  <c r="L249" i="49"/>
  <c r="L504" i="49"/>
  <c r="L88" i="49"/>
  <c r="M231" i="49"/>
  <c r="M230" i="49"/>
  <c r="M227" i="49"/>
  <c r="M229" i="49"/>
  <c r="M228" i="49"/>
  <c r="M276" i="49"/>
  <c r="L506" i="49"/>
  <c r="L742" i="49"/>
  <c r="L584" i="49"/>
  <c r="L582" i="49" s="1"/>
  <c r="L302" i="49"/>
  <c r="L251" i="49"/>
  <c r="M1110" i="49"/>
  <c r="M1111" i="49" s="1"/>
  <c r="L432" i="49"/>
  <c r="L434" i="49"/>
  <c r="L435" i="49"/>
  <c r="L431" i="49"/>
  <c r="L433" i="49"/>
  <c r="L363" i="49"/>
  <c r="L365" i="49" s="1"/>
  <c r="M900" i="49"/>
  <c r="M898" i="49"/>
  <c r="M891" i="49"/>
  <c r="L768" i="49"/>
  <c r="L736" i="49"/>
  <c r="L738" i="49"/>
  <c r="L729" i="49"/>
  <c r="M500" i="49"/>
  <c r="M605" i="49"/>
  <c r="M493" i="49"/>
  <c r="L750" i="49"/>
  <c r="L749" i="49" s="1"/>
  <c r="L502" i="49"/>
  <c r="L684" i="49"/>
  <c r="M837" i="49"/>
  <c r="L1110" i="49"/>
  <c r="L1111" i="49" s="1"/>
  <c r="L145" i="49"/>
  <c r="L173" i="49" s="1"/>
  <c r="M282" i="49"/>
  <c r="M279" i="49"/>
  <c r="M280" i="49"/>
  <c r="M278" i="49"/>
  <c r="M281" i="49"/>
  <c r="M433" i="49"/>
  <c r="M431" i="49"/>
  <c r="M435" i="49"/>
  <c r="M434" i="49"/>
  <c r="M432" i="49"/>
  <c r="M171" i="49"/>
  <c r="L228" i="49"/>
  <c r="L230" i="49"/>
  <c r="L227" i="49"/>
  <c r="L229" i="49"/>
  <c r="L231" i="49"/>
  <c r="L605" i="49"/>
  <c r="L493" i="49"/>
  <c r="L500" i="49"/>
  <c r="M196" i="49"/>
  <c r="M224" i="49" s="1"/>
  <c r="L171" i="49"/>
  <c r="L783" i="49"/>
  <c r="L790" i="49"/>
  <c r="L792" i="49"/>
  <c r="L822" i="49"/>
  <c r="L651" i="49" s="1"/>
  <c r="M380" i="49"/>
  <c r="M383" i="49"/>
  <c r="M382" i="49"/>
  <c r="M384" i="49"/>
  <c r="M381" i="49"/>
  <c r="L281" i="49"/>
  <c r="L278" i="49"/>
  <c r="L282" i="49"/>
  <c r="L280" i="49"/>
  <c r="L279" i="49"/>
  <c r="L957" i="49"/>
  <c r="L955" i="49"/>
  <c r="L948" i="49"/>
  <c r="M465" i="49"/>
  <c r="M467" i="49" s="1"/>
  <c r="M466" i="49" s="1"/>
  <c r="M750" i="49"/>
  <c r="M749" i="49" s="1"/>
  <c r="M502" i="49"/>
  <c r="M684" i="49"/>
  <c r="M729" i="49"/>
  <c r="M768" i="49"/>
  <c r="M738" i="49"/>
  <c r="M736" i="49"/>
  <c r="L196" i="49"/>
  <c r="L224" i="49" s="1"/>
  <c r="M302" i="49"/>
  <c r="M506" i="49"/>
  <c r="M742" i="49"/>
  <c r="M251" i="49"/>
  <c r="M584" i="49"/>
  <c r="M582" i="49" s="1"/>
  <c r="L380" i="49"/>
  <c r="L384" i="49"/>
  <c r="L382" i="49"/>
  <c r="L381" i="49"/>
  <c r="L383" i="49"/>
  <c r="L898" i="49"/>
  <c r="L900" i="49"/>
  <c r="L891" i="49"/>
  <c r="M333" i="49"/>
  <c r="M329" i="49"/>
  <c r="M330" i="49"/>
  <c r="M332" i="49"/>
  <c r="M331" i="49"/>
  <c r="M88" i="49"/>
  <c r="M955" i="49"/>
  <c r="M957" i="49"/>
  <c r="M948" i="49"/>
  <c r="L276" i="49"/>
  <c r="M249" i="49"/>
  <c r="M300" i="49"/>
  <c r="M504" i="49"/>
  <c r="M740" i="49"/>
  <c r="M22" i="49"/>
  <c r="L330" i="49"/>
  <c r="L332" i="49"/>
  <c r="L333" i="49"/>
  <c r="L329" i="49"/>
  <c r="L331" i="49"/>
  <c r="D1062" i="49"/>
  <c r="I919" i="49"/>
  <c r="I918" i="49" s="1"/>
  <c r="I865" i="49"/>
  <c r="I864" i="49" s="1"/>
  <c r="R998" i="49"/>
  <c r="H919" i="49"/>
  <c r="H918" i="49" s="1"/>
  <c r="H865" i="49"/>
  <c r="H864" i="49" s="1"/>
  <c r="G865" i="49"/>
  <c r="G864" i="49" s="1"/>
  <c r="D865" i="49"/>
  <c r="D864" i="49" s="1"/>
  <c r="G799" i="49"/>
  <c r="G798" i="49" s="1"/>
  <c r="D799" i="49"/>
  <c r="D798" i="49" s="1"/>
  <c r="R919" i="49"/>
  <c r="R918" i="49" s="1"/>
  <c r="R865" i="49"/>
  <c r="R864" i="49" s="1"/>
  <c r="S799" i="49"/>
  <c r="S798" i="49" s="1"/>
  <c r="S919" i="49"/>
  <c r="S918" i="49" s="1"/>
  <c r="S276" i="49"/>
  <c r="T998" i="49"/>
  <c r="R276" i="49"/>
  <c r="I998" i="49"/>
  <c r="Q799" i="49"/>
  <c r="Q798" i="49" s="1"/>
  <c r="Q865" i="49"/>
  <c r="Q864" i="49" s="1"/>
  <c r="E276" i="49"/>
  <c r="G276" i="49"/>
  <c r="S194" i="49"/>
  <c r="S222" i="49" s="1"/>
  <c r="Q194" i="49"/>
  <c r="Q222" i="49" s="1"/>
  <c r="Q145" i="49"/>
  <c r="Q173" i="49" s="1"/>
  <c r="H998" i="49"/>
  <c r="E194" i="49"/>
  <c r="E222" i="49" s="1"/>
  <c r="F998" i="49"/>
  <c r="T194" i="49"/>
  <c r="T222" i="49" s="1"/>
  <c r="G196" i="49"/>
  <c r="G224" i="49" s="1"/>
  <c r="I196" i="49"/>
  <c r="I224" i="49" s="1"/>
  <c r="E998" i="49"/>
  <c r="I194" i="49"/>
  <c r="I222" i="49" s="1"/>
  <c r="E145" i="49"/>
  <c r="E173" i="49" s="1"/>
  <c r="D145" i="49"/>
  <c r="D173" i="49" s="1"/>
  <c r="D196" i="49"/>
  <c r="D224" i="49" s="1"/>
  <c r="F194" i="49"/>
  <c r="F222" i="49" s="1"/>
  <c r="F145" i="49"/>
  <c r="F173" i="49" s="1"/>
  <c r="S88" i="49"/>
  <c r="S116" i="49" s="1"/>
  <c r="E196" i="49"/>
  <c r="E224" i="49" s="1"/>
  <c r="G194" i="49"/>
  <c r="G222" i="49" s="1"/>
  <c r="R194" i="49"/>
  <c r="R196" i="49"/>
  <c r="R224" i="49" s="1"/>
  <c r="D194" i="49"/>
  <c r="D222" i="49" s="1"/>
  <c r="H145" i="49"/>
  <c r="H173" i="49" s="1"/>
  <c r="H276" i="49"/>
  <c r="H194" i="49"/>
  <c r="R88" i="49"/>
  <c r="R116" i="49" s="1"/>
  <c r="Q332" i="49"/>
  <c r="Q331" i="49"/>
  <c r="Q329" i="49"/>
  <c r="Q333" i="49"/>
  <c r="Q330" i="49"/>
  <c r="F384" i="49"/>
  <c r="F382" i="49"/>
  <c r="F380" i="49"/>
  <c r="F383" i="49"/>
  <c r="F381" i="49"/>
  <c r="F898" i="49"/>
  <c r="F891" i="49"/>
  <c r="F900" i="49"/>
  <c r="G333" i="49"/>
  <c r="G329" i="49"/>
  <c r="G330" i="49"/>
  <c r="G331" i="49"/>
  <c r="G332" i="49"/>
  <c r="Q363" i="49"/>
  <c r="Q365" i="49" s="1"/>
  <c r="Q364" i="49" s="1"/>
  <c r="T329" i="49"/>
  <c r="T331" i="49"/>
  <c r="T330" i="49"/>
  <c r="T332" i="49"/>
  <c r="T333" i="49"/>
  <c r="R844" i="49"/>
  <c r="R837" i="49"/>
  <c r="R876" i="49"/>
  <c r="R846" i="49"/>
  <c r="E891" i="49"/>
  <c r="E898" i="49"/>
  <c r="E900" i="49"/>
  <c r="Q381" i="49"/>
  <c r="Q383" i="49"/>
  <c r="Q380" i="49"/>
  <c r="Q384" i="49"/>
  <c r="Q382" i="49"/>
  <c r="F88" i="49"/>
  <c r="Q790" i="49"/>
  <c r="Q822" i="49"/>
  <c r="Q651" i="49" s="1"/>
  <c r="Q783" i="49"/>
  <c r="Q792" i="49"/>
  <c r="D432" i="49"/>
  <c r="D434" i="49"/>
  <c r="D433" i="49"/>
  <c r="D435" i="49"/>
  <c r="D431" i="49"/>
  <c r="I837" i="49"/>
  <c r="I876" i="49"/>
  <c r="I844" i="49"/>
  <c r="I846" i="49"/>
  <c r="F434" i="49"/>
  <c r="F435" i="49"/>
  <c r="F433" i="49"/>
  <c r="F432" i="49"/>
  <c r="F431" i="49"/>
  <c r="R750" i="49"/>
  <c r="R749" i="49" s="1"/>
  <c r="R502" i="49"/>
  <c r="R684" i="49"/>
  <c r="Q750" i="49"/>
  <c r="Q749" i="49" s="1"/>
  <c r="Q684" i="49"/>
  <c r="Q502" i="49"/>
  <c r="D768" i="49"/>
  <c r="D729" i="49"/>
  <c r="D736" i="49"/>
  <c r="D738" i="49"/>
  <c r="G381" i="49"/>
  <c r="G382" i="49"/>
  <c r="G383" i="49"/>
  <c r="G384" i="49"/>
  <c r="G380" i="49"/>
  <c r="E363" i="49"/>
  <c r="E365" i="49" s="1"/>
  <c r="E364" i="49" s="1"/>
  <c r="Q998" i="49"/>
  <c r="G465" i="49"/>
  <c r="G467" i="49" s="1"/>
  <c r="G466" i="49" s="1"/>
  <c r="R605" i="49"/>
  <c r="R493" i="49"/>
  <c r="R500" i="49"/>
  <c r="E768" i="49"/>
  <c r="E736" i="49"/>
  <c r="E729" i="49"/>
  <c r="E738" i="49"/>
  <c r="D171" i="49"/>
  <c r="G363" i="49"/>
  <c r="G365" i="49" s="1"/>
  <c r="G364" i="49" s="1"/>
  <c r="R948" i="49"/>
  <c r="R955" i="49"/>
  <c r="R957" i="49"/>
  <c r="Q229" i="49"/>
  <c r="Q230" i="49"/>
  <c r="Q228" i="49"/>
  <c r="Q231" i="49"/>
  <c r="Q227" i="49"/>
  <c r="T948" i="49"/>
  <c r="T955" i="49"/>
  <c r="T957" i="49"/>
  <c r="Q898" i="49"/>
  <c r="Q891" i="49"/>
  <c r="Q900" i="49"/>
  <c r="H281" i="49"/>
  <c r="H278" i="49"/>
  <c r="H280" i="49"/>
  <c r="H279" i="49"/>
  <c r="H282" i="49"/>
  <c r="D380" i="49"/>
  <c r="D383" i="49"/>
  <c r="D381" i="49"/>
  <c r="D382" i="49"/>
  <c r="D384" i="49"/>
  <c r="F329" i="49"/>
  <c r="F330" i="49"/>
  <c r="F333" i="49"/>
  <c r="F331" i="49"/>
  <c r="F332" i="49"/>
  <c r="Q88" i="49"/>
  <c r="H822" i="49"/>
  <c r="H651" i="49" s="1"/>
  <c r="H783" i="49"/>
  <c r="H790" i="49"/>
  <c r="H792" i="49"/>
  <c r="G249" i="49"/>
  <c r="G740" i="49"/>
  <c r="G504" i="49"/>
  <c r="G22" i="49"/>
  <c r="G300" i="49"/>
  <c r="S383" i="49"/>
  <c r="S382" i="49"/>
  <c r="S380" i="49"/>
  <c r="S384" i="49"/>
  <c r="S381" i="49"/>
  <c r="I380" i="49"/>
  <c r="I382" i="49"/>
  <c r="I381" i="49"/>
  <c r="I384" i="49"/>
  <c r="I383" i="49"/>
  <c r="I1110" i="49"/>
  <c r="I1111" i="49" s="1"/>
  <c r="R384" i="49"/>
  <c r="R382" i="49"/>
  <c r="R380" i="49"/>
  <c r="R381" i="49"/>
  <c r="R383" i="49"/>
  <c r="S605" i="49"/>
  <c r="S493" i="49"/>
  <c r="S500" i="49"/>
  <c r="T1110" i="49"/>
  <c r="T1111" i="49" s="1"/>
  <c r="D227" i="49"/>
  <c r="D228" i="49"/>
  <c r="D229" i="49"/>
  <c r="D231" i="49"/>
  <c r="D230" i="49"/>
  <c r="I948" i="49"/>
  <c r="I955" i="49"/>
  <c r="I957" i="49"/>
  <c r="H684" i="49"/>
  <c r="H750" i="49"/>
  <c r="H749" i="49" s="1"/>
  <c r="H502" i="49"/>
  <c r="E229" i="49"/>
  <c r="E228" i="49"/>
  <c r="E227" i="49"/>
  <c r="E230" i="49"/>
  <c r="E231" i="49"/>
  <c r="E465" i="49"/>
  <c r="E467" i="49" s="1"/>
  <c r="E466" i="49" s="1"/>
  <c r="E844" i="49"/>
  <c r="E876" i="49"/>
  <c r="E837" i="49"/>
  <c r="E846" i="49"/>
  <c r="H249" i="49"/>
  <c r="H740" i="49"/>
  <c r="H300" i="49"/>
  <c r="H22" i="49"/>
  <c r="H504" i="49"/>
  <c r="T768" i="49"/>
  <c r="T736" i="49"/>
  <c r="T729" i="49"/>
  <c r="T738" i="49"/>
  <c r="H384" i="49"/>
  <c r="H383" i="49"/>
  <c r="H381" i="49"/>
  <c r="H380" i="49"/>
  <c r="H382" i="49"/>
  <c r="D279" i="49"/>
  <c r="D278" i="49"/>
  <c r="D280" i="49"/>
  <c r="D281" i="49"/>
  <c r="D282" i="49"/>
  <c r="F231" i="49"/>
  <c r="F230" i="49"/>
  <c r="F228" i="49"/>
  <c r="F227" i="49"/>
  <c r="F229" i="49"/>
  <c r="G584" i="49"/>
  <c r="G582" i="49" s="1"/>
  <c r="G302" i="49"/>
  <c r="G742" i="49"/>
  <c r="G251" i="49"/>
  <c r="G506" i="49"/>
  <c r="S332" i="49"/>
  <c r="S329" i="49"/>
  <c r="S331" i="49"/>
  <c r="S333" i="49"/>
  <c r="S330" i="49"/>
  <c r="D898" i="49"/>
  <c r="D891" i="49"/>
  <c r="D900" i="49"/>
  <c r="F822" i="49"/>
  <c r="F651" i="49" s="1"/>
  <c r="F790" i="49"/>
  <c r="F783" i="49"/>
  <c r="F792" i="49"/>
  <c r="G432" i="49"/>
  <c r="G431" i="49"/>
  <c r="G433" i="49"/>
  <c r="G435" i="49"/>
  <c r="G434" i="49"/>
  <c r="I434" i="49"/>
  <c r="I431" i="49"/>
  <c r="I435" i="49"/>
  <c r="I432" i="49"/>
  <c r="I433" i="49"/>
  <c r="R432" i="49"/>
  <c r="R435" i="49"/>
  <c r="R431" i="49"/>
  <c r="R434" i="49"/>
  <c r="R433" i="49"/>
  <c r="S898" i="49"/>
  <c r="S891" i="49"/>
  <c r="S900" i="49"/>
  <c r="T382" i="49"/>
  <c r="T380" i="49"/>
  <c r="T384" i="49"/>
  <c r="T383" i="49"/>
  <c r="T381" i="49"/>
  <c r="R790" i="49"/>
  <c r="R822" i="49"/>
  <c r="R651" i="49" s="1"/>
  <c r="R783" i="49"/>
  <c r="R792" i="49"/>
  <c r="E955" i="49"/>
  <c r="E948" i="49"/>
  <c r="E957" i="49"/>
  <c r="T300" i="49"/>
  <c r="T249" i="49"/>
  <c r="T22" i="49"/>
  <c r="T504" i="49"/>
  <c r="T740" i="49"/>
  <c r="G876" i="49"/>
  <c r="G837" i="49"/>
  <c r="G844" i="49"/>
  <c r="G846" i="49"/>
  <c r="I684" i="49"/>
  <c r="I750" i="49"/>
  <c r="I749" i="49" s="1"/>
  <c r="I502" i="49"/>
  <c r="Q171" i="49"/>
  <c r="D605" i="49"/>
  <c r="D500" i="49"/>
  <c r="D493" i="49"/>
  <c r="Q279" i="49"/>
  <c r="Q280" i="49"/>
  <c r="Q278" i="49"/>
  <c r="Q281" i="49"/>
  <c r="Q282" i="49"/>
  <c r="G502" i="49"/>
  <c r="G750" i="49"/>
  <c r="G749" i="49" s="1"/>
  <c r="G684" i="49"/>
  <c r="H171" i="49"/>
  <c r="T837" i="49"/>
  <c r="T844" i="49"/>
  <c r="T876" i="49"/>
  <c r="T846" i="49"/>
  <c r="Q500" i="49"/>
  <c r="Q605" i="49"/>
  <c r="Q493" i="49"/>
  <c r="H431" i="49"/>
  <c r="H433" i="49"/>
  <c r="H432" i="49"/>
  <c r="H434" i="49"/>
  <c r="H435" i="49"/>
  <c r="F1110" i="49"/>
  <c r="F1111" i="49" s="1"/>
  <c r="H729" i="49"/>
  <c r="H768" i="49"/>
  <c r="H736" i="49"/>
  <c r="H738" i="49"/>
  <c r="F740" i="49"/>
  <c r="F22" i="49"/>
  <c r="F504" i="49"/>
  <c r="F300" i="49"/>
  <c r="F249" i="49"/>
  <c r="S196" i="49"/>
  <c r="S224" i="49" s="1"/>
  <c r="D822" i="49"/>
  <c r="D651" i="49" s="1"/>
  <c r="D790" i="49"/>
  <c r="D783" i="49"/>
  <c r="D792" i="49"/>
  <c r="F955" i="49"/>
  <c r="F948" i="49"/>
  <c r="F957" i="49"/>
  <c r="S736" i="49"/>
  <c r="S768" i="49"/>
  <c r="S729" i="49"/>
  <c r="S738" i="49"/>
  <c r="E493" i="49"/>
  <c r="E605" i="49"/>
  <c r="E500" i="49"/>
  <c r="G955" i="49"/>
  <c r="G948" i="49"/>
  <c r="G957" i="49"/>
  <c r="Q432" i="49"/>
  <c r="Q431" i="49"/>
  <c r="Q435" i="49"/>
  <c r="Q433" i="49"/>
  <c r="Q434" i="49"/>
  <c r="E300" i="49"/>
  <c r="E249" i="49"/>
  <c r="E22" i="49"/>
  <c r="E740" i="49"/>
  <c r="E504" i="49"/>
  <c r="G88" i="49"/>
  <c r="T684" i="49"/>
  <c r="T750" i="49"/>
  <c r="T749" i="49" s="1"/>
  <c r="T502" i="49"/>
  <c r="H251" i="49"/>
  <c r="H584" i="49"/>
  <c r="H582" i="49" s="1"/>
  <c r="H742" i="49"/>
  <c r="H302" i="49"/>
  <c r="H506" i="49"/>
  <c r="S750" i="49"/>
  <c r="S749" i="49" s="1"/>
  <c r="S502" i="49"/>
  <c r="S684" i="49"/>
  <c r="H196" i="49"/>
  <c r="H224" i="49" s="1"/>
  <c r="D465" i="49"/>
  <c r="D467" i="49" s="1"/>
  <c r="D466" i="49" s="1"/>
  <c r="H891" i="49"/>
  <c r="H898" i="49"/>
  <c r="H900" i="49"/>
  <c r="E330" i="49"/>
  <c r="E332" i="49"/>
  <c r="E333" i="49"/>
  <c r="E329" i="49"/>
  <c r="E331" i="49"/>
  <c r="D955" i="49"/>
  <c r="D948" i="49"/>
  <c r="D957" i="49"/>
  <c r="F465" i="49"/>
  <c r="F467" i="49" s="1"/>
  <c r="F466" i="49" s="1"/>
  <c r="I279" i="49"/>
  <c r="I281" i="49"/>
  <c r="I280" i="49"/>
  <c r="I278" i="49"/>
  <c r="I282" i="49"/>
  <c r="R145" i="49"/>
  <c r="R173" i="49" s="1"/>
  <c r="R249" i="49"/>
  <c r="R740" i="49"/>
  <c r="R300" i="49"/>
  <c r="R22" i="49"/>
  <c r="R504" i="49"/>
  <c r="T280" i="49"/>
  <c r="T278" i="49"/>
  <c r="T279" i="49"/>
  <c r="T282" i="49"/>
  <c r="T281" i="49"/>
  <c r="R898" i="49"/>
  <c r="R891" i="49"/>
  <c r="R900" i="49"/>
  <c r="E790" i="49"/>
  <c r="E822" i="49"/>
  <c r="E651" i="49" s="1"/>
  <c r="E783" i="49"/>
  <c r="E792" i="49"/>
  <c r="T742" i="49"/>
  <c r="T584" i="49"/>
  <c r="T251" i="49"/>
  <c r="T506" i="49"/>
  <c r="T302" i="49"/>
  <c r="G605" i="49"/>
  <c r="G493" i="49"/>
  <c r="G500" i="49"/>
  <c r="S465" i="49"/>
  <c r="S467" i="49" s="1"/>
  <c r="S466" i="49" s="1"/>
  <c r="T493" i="49"/>
  <c r="T500" i="49"/>
  <c r="T605" i="49"/>
  <c r="E302" i="49"/>
  <c r="E506" i="49"/>
  <c r="E742" i="49"/>
  <c r="E584" i="49"/>
  <c r="E582" i="49" s="1"/>
  <c r="E251" i="49"/>
  <c r="I493" i="49"/>
  <c r="I500" i="49"/>
  <c r="I605" i="49"/>
  <c r="D363" i="49"/>
  <c r="D365" i="49" s="1"/>
  <c r="D364" i="49" s="1"/>
  <c r="E434" i="49"/>
  <c r="E435" i="49"/>
  <c r="E432" i="49"/>
  <c r="E433" i="49"/>
  <c r="E431" i="49"/>
  <c r="F584" i="49"/>
  <c r="F582" i="49" s="1"/>
  <c r="F251" i="49"/>
  <c r="F302" i="49"/>
  <c r="F742" i="49"/>
  <c r="F506" i="49"/>
  <c r="D276" i="49"/>
  <c r="S280" i="49"/>
  <c r="S282" i="49"/>
  <c r="S279" i="49"/>
  <c r="S278" i="49"/>
  <c r="S281" i="49"/>
  <c r="D844" i="49"/>
  <c r="D876" i="49"/>
  <c r="D837" i="49"/>
  <c r="D846" i="49"/>
  <c r="E684" i="49"/>
  <c r="E502" i="49"/>
  <c r="E750" i="49"/>
  <c r="E749" i="49" s="1"/>
  <c r="F363" i="49"/>
  <c r="F365" i="49" s="1"/>
  <c r="F364" i="49" s="1"/>
  <c r="I229" i="49"/>
  <c r="I228" i="49"/>
  <c r="I231" i="49"/>
  <c r="I227" i="49"/>
  <c r="I230" i="49"/>
  <c r="R465" i="49"/>
  <c r="R467" i="49" s="1"/>
  <c r="R466" i="49" s="1"/>
  <c r="R231" i="49"/>
  <c r="R228" i="49"/>
  <c r="R230" i="49"/>
  <c r="R229" i="49"/>
  <c r="R227" i="49"/>
  <c r="I276" i="49"/>
  <c r="S783" i="49"/>
  <c r="S822" i="49"/>
  <c r="S651" i="49" s="1"/>
  <c r="S790" i="49"/>
  <c r="S792" i="49"/>
  <c r="R302" i="49"/>
  <c r="R251" i="49"/>
  <c r="R506" i="49"/>
  <c r="R742" i="49"/>
  <c r="R584" i="49"/>
  <c r="R582" i="49" s="1"/>
  <c r="R736" i="49"/>
  <c r="R729" i="49"/>
  <c r="R768" i="49"/>
  <c r="R738" i="49"/>
  <c r="G736" i="49"/>
  <c r="G729" i="49"/>
  <c r="G768" i="49"/>
  <c r="G738" i="49"/>
  <c r="Q196" i="49"/>
  <c r="Q224" i="49" s="1"/>
  <c r="H363" i="49"/>
  <c r="H365" i="49" s="1"/>
  <c r="H364" i="49" s="1"/>
  <c r="T88" i="49"/>
  <c r="T145" i="49"/>
  <c r="T173" i="49" s="1"/>
  <c r="T898" i="49"/>
  <c r="T891" i="49"/>
  <c r="T900" i="49"/>
  <c r="H332" i="49"/>
  <c r="H333" i="49"/>
  <c r="H330" i="49"/>
  <c r="H331" i="49"/>
  <c r="H329" i="49"/>
  <c r="D329" i="49"/>
  <c r="D330" i="49"/>
  <c r="D332" i="49"/>
  <c r="D333" i="49"/>
  <c r="D331" i="49"/>
  <c r="I729" i="49"/>
  <c r="I768" i="49"/>
  <c r="I736" i="49"/>
  <c r="I738" i="49"/>
  <c r="G998" i="49"/>
  <c r="H493" i="49"/>
  <c r="H500" i="49"/>
  <c r="H605" i="49"/>
  <c r="E382" i="49"/>
  <c r="E384" i="49"/>
  <c r="E380" i="49"/>
  <c r="E383" i="49"/>
  <c r="E381" i="49"/>
  <c r="G1110" i="49"/>
  <c r="G1111" i="49" s="1"/>
  <c r="Q1110" i="49"/>
  <c r="Q1111" i="49" s="1"/>
  <c r="R363" i="49"/>
  <c r="R365" i="49" s="1"/>
  <c r="I145" i="49"/>
  <c r="I173" i="49" s="1"/>
  <c r="S955" i="49"/>
  <c r="S948" i="49"/>
  <c r="S957" i="49"/>
  <c r="T230" i="49"/>
  <c r="T231" i="49"/>
  <c r="T229" i="49"/>
  <c r="T228" i="49"/>
  <c r="T227" i="49"/>
  <c r="I465" i="49"/>
  <c r="I467" i="49" s="1"/>
  <c r="I466" i="49" s="1"/>
  <c r="F171" i="49"/>
  <c r="H465" i="49"/>
  <c r="H467" i="49" s="1"/>
  <c r="H466" i="49" s="1"/>
  <c r="D22" i="49"/>
  <c r="D249" i="49"/>
  <c r="D740" i="49"/>
  <c r="D300" i="49"/>
  <c r="D504" i="49"/>
  <c r="D998" i="49"/>
  <c r="T790" i="49"/>
  <c r="T822" i="49"/>
  <c r="T651" i="49" s="1"/>
  <c r="T783" i="49"/>
  <c r="T792" i="49"/>
  <c r="D1110" i="49"/>
  <c r="D1111" i="49" s="1"/>
  <c r="I898" i="49"/>
  <c r="I891" i="49"/>
  <c r="I900" i="49"/>
  <c r="S145" i="49"/>
  <c r="S173" i="49" s="1"/>
  <c r="Q276" i="49"/>
  <c r="G145" i="49"/>
  <c r="G173" i="49" s="1"/>
  <c r="H955" i="49"/>
  <c r="H948" i="49"/>
  <c r="H957" i="49"/>
  <c r="S22" i="49"/>
  <c r="S249" i="49"/>
  <c r="S300" i="49"/>
  <c r="S740" i="49"/>
  <c r="S504" i="49"/>
  <c r="S1110" i="49"/>
  <c r="S1111" i="49" s="1"/>
  <c r="E88" i="49"/>
  <c r="G227" i="49"/>
  <c r="G228" i="49"/>
  <c r="G230" i="49"/>
  <c r="G229" i="49"/>
  <c r="G231" i="49"/>
  <c r="D88" i="49"/>
  <c r="R171" i="49"/>
  <c r="I171" i="49"/>
  <c r="S837" i="49"/>
  <c r="S876" i="49"/>
  <c r="S844" i="49"/>
  <c r="S846" i="49"/>
  <c r="T363" i="49"/>
  <c r="T365" i="49" s="1"/>
  <c r="T364" i="49" s="1"/>
  <c r="T435" i="49"/>
  <c r="T434" i="49"/>
  <c r="T432" i="49"/>
  <c r="T433" i="49"/>
  <c r="T431" i="49"/>
  <c r="I363" i="49"/>
  <c r="I365" i="49" s="1"/>
  <c r="I364" i="49" s="1"/>
  <c r="G790" i="49"/>
  <c r="G822" i="49"/>
  <c r="G651" i="49" s="1"/>
  <c r="G783" i="49"/>
  <c r="G792" i="49"/>
  <c r="E1110" i="49"/>
  <c r="E1111" i="49" s="1"/>
  <c r="F865" i="49"/>
  <c r="F864" i="49" s="1"/>
  <c r="F919" i="49"/>
  <c r="F918" i="49" s="1"/>
  <c r="F799" i="49"/>
  <c r="F798" i="49" s="1"/>
  <c r="Q948" i="49"/>
  <c r="Q955" i="49"/>
  <c r="Q957" i="49"/>
  <c r="I783" i="49"/>
  <c r="I790" i="49"/>
  <c r="I822" i="49"/>
  <c r="I651" i="49" s="1"/>
  <c r="I792" i="49"/>
  <c r="F196" i="49"/>
  <c r="F224" i="49" s="1"/>
  <c r="S171" i="49"/>
  <c r="H88" i="49"/>
  <c r="H837" i="49"/>
  <c r="H876" i="49"/>
  <c r="H844" i="49"/>
  <c r="H846" i="49"/>
  <c r="S251" i="49"/>
  <c r="S742" i="49"/>
  <c r="S584" i="49"/>
  <c r="S582" i="49" s="1"/>
  <c r="S302" i="49"/>
  <c r="S506" i="49"/>
  <c r="F736" i="49"/>
  <c r="F729" i="49"/>
  <c r="F768" i="49"/>
  <c r="F738" i="49"/>
  <c r="Q300" i="49"/>
  <c r="Q22" i="49"/>
  <c r="Q504" i="49"/>
  <c r="Q249" i="49"/>
  <c r="Q740" i="49"/>
  <c r="D750" i="49"/>
  <c r="D749" i="49" s="1"/>
  <c r="D502" i="49"/>
  <c r="D684" i="49"/>
  <c r="R278" i="49"/>
  <c r="R282" i="49"/>
  <c r="R281" i="49"/>
  <c r="R279" i="49"/>
  <c r="R280" i="49"/>
  <c r="I22" i="49"/>
  <c r="I249" i="49"/>
  <c r="I300" i="49"/>
  <c r="I740" i="49"/>
  <c r="I504" i="49"/>
  <c r="T465" i="49"/>
  <c r="T467" i="49" s="1"/>
  <c r="T466" i="49" s="1"/>
  <c r="T196" i="49"/>
  <c r="T224" i="49" s="1"/>
  <c r="T276" i="49"/>
  <c r="T919" i="49"/>
  <c r="T918" i="49" s="1"/>
  <c r="T865" i="49"/>
  <c r="T864" i="49" s="1"/>
  <c r="T799" i="49"/>
  <c r="T798" i="49" s="1"/>
  <c r="R1110" i="49"/>
  <c r="R1111" i="49" s="1"/>
  <c r="G898" i="49"/>
  <c r="G891" i="49"/>
  <c r="G900" i="49"/>
  <c r="S998" i="49"/>
  <c r="S1062" i="49"/>
  <c r="Q729" i="49"/>
  <c r="Q768" i="49"/>
  <c r="Q736" i="49"/>
  <c r="Q738" i="49"/>
  <c r="F279" i="49"/>
  <c r="F280" i="49"/>
  <c r="F278" i="49"/>
  <c r="F281" i="49"/>
  <c r="F282" i="49"/>
  <c r="S431" i="49"/>
  <c r="S435" i="49"/>
  <c r="S433" i="49"/>
  <c r="S432" i="49"/>
  <c r="S434" i="49"/>
  <c r="F876" i="49"/>
  <c r="F844" i="49"/>
  <c r="F837" i="49"/>
  <c r="F846" i="49"/>
  <c r="I329" i="49"/>
  <c r="I330" i="49"/>
  <c r="I332" i="49"/>
  <c r="I331" i="49"/>
  <c r="I333" i="49"/>
  <c r="F684" i="49"/>
  <c r="F502" i="49"/>
  <c r="F750" i="49"/>
  <c r="F749" i="49" s="1"/>
  <c r="D584" i="49"/>
  <c r="D582" i="49" s="1"/>
  <c r="D506" i="49"/>
  <c r="D251" i="49"/>
  <c r="D742" i="49"/>
  <c r="D302" i="49"/>
  <c r="T171" i="49"/>
  <c r="I88" i="49"/>
  <c r="Q837" i="49"/>
  <c r="Q876" i="49"/>
  <c r="Q844" i="49"/>
  <c r="Q846" i="49"/>
  <c r="H229" i="49"/>
  <c r="H231" i="49"/>
  <c r="H227" i="49"/>
  <c r="H230" i="49"/>
  <c r="H228" i="49"/>
  <c r="H1110" i="49"/>
  <c r="H1111" i="49" s="1"/>
  <c r="G171" i="49"/>
  <c r="E282" i="49"/>
  <c r="E278" i="49"/>
  <c r="E281" i="49"/>
  <c r="E280" i="49"/>
  <c r="E279" i="49"/>
  <c r="E171" i="49"/>
  <c r="S228" i="49"/>
  <c r="S229" i="49"/>
  <c r="S230" i="49"/>
  <c r="S227" i="49"/>
  <c r="S231" i="49"/>
  <c r="F500" i="49"/>
  <c r="F493" i="49"/>
  <c r="F605" i="49"/>
  <c r="G282" i="49"/>
  <c r="G278" i="49"/>
  <c r="G279" i="49"/>
  <c r="G281" i="49"/>
  <c r="G280" i="49"/>
  <c r="S363" i="49"/>
  <c r="S365" i="49" s="1"/>
  <c r="S364" i="49" s="1"/>
  <c r="Q742" i="49"/>
  <c r="Q584" i="49"/>
  <c r="Q582" i="49" s="1"/>
  <c r="Q302" i="49"/>
  <c r="Q506" i="49"/>
  <c r="Q251" i="49"/>
  <c r="R329" i="49"/>
  <c r="R333" i="49"/>
  <c r="R332" i="49"/>
  <c r="R331" i="49"/>
  <c r="R330" i="49"/>
  <c r="I584" i="49"/>
  <c r="I582" i="49" s="1"/>
  <c r="I302" i="49"/>
  <c r="I251" i="49"/>
  <c r="I742" i="49"/>
  <c r="I506" i="49"/>
  <c r="Q465" i="49"/>
  <c r="Q467" i="49" s="1"/>
  <c r="Q466" i="49" s="1"/>
  <c r="P530" i="49" l="1"/>
  <c r="P451" i="49"/>
  <c r="P479" i="49" s="1"/>
  <c r="P398" i="49"/>
  <c r="P426" i="49" s="1"/>
  <c r="N449" i="49"/>
  <c r="N477" i="49" s="1"/>
  <c r="P791" i="49"/>
  <c r="N144" i="49"/>
  <c r="N172" i="49" s="1"/>
  <c r="P195" i="49"/>
  <c r="P223" i="49" s="1"/>
  <c r="O144" i="49"/>
  <c r="O172" i="49" s="1"/>
  <c r="N451" i="49"/>
  <c r="O116" i="49"/>
  <c r="N195" i="49"/>
  <c r="N223" i="49" s="1"/>
  <c r="P400" i="49"/>
  <c r="P428" i="49" s="1"/>
  <c r="O247" i="49"/>
  <c r="O275" i="49" s="1"/>
  <c r="N791" i="49"/>
  <c r="O195" i="49"/>
  <c r="O223" i="49" s="1"/>
  <c r="O451" i="49"/>
  <c r="O479" i="49" s="1"/>
  <c r="P347" i="49"/>
  <c r="P375" i="49" s="1"/>
  <c r="P245" i="49"/>
  <c r="P273" i="49" s="1"/>
  <c r="N400" i="49"/>
  <c r="N428" i="49" s="1"/>
  <c r="P349" i="49"/>
  <c r="P377" i="49" s="1"/>
  <c r="N349" i="49"/>
  <c r="N377" i="49" s="1"/>
  <c r="P741" i="49"/>
  <c r="O245" i="49"/>
  <c r="O273" i="49" s="1"/>
  <c r="O956" i="49"/>
  <c r="O349" i="49"/>
  <c r="O377" i="49" s="1"/>
  <c r="N398" i="49"/>
  <c r="O505" i="49"/>
  <c r="N247" i="49"/>
  <c r="N275" i="49" s="1"/>
  <c r="N899" i="49"/>
  <c r="P449" i="49"/>
  <c r="P477" i="49" s="1"/>
  <c r="N956" i="49"/>
  <c r="O347" i="49"/>
  <c r="O375" i="49" s="1"/>
  <c r="P845" i="49"/>
  <c r="P899" i="49"/>
  <c r="O398" i="49"/>
  <c r="O426" i="49" s="1"/>
  <c r="N250" i="49"/>
  <c r="O845" i="49"/>
  <c r="P144" i="49"/>
  <c r="P172" i="49" s="1"/>
  <c r="N298" i="49"/>
  <c r="N326" i="49" s="1"/>
  <c r="N541" i="49" s="1"/>
  <c r="N741" i="49"/>
  <c r="O737" i="49"/>
  <c r="O449" i="49"/>
  <c r="N301" i="49"/>
  <c r="O250" i="49"/>
  <c r="N530" i="49"/>
  <c r="P298" i="49"/>
  <c r="P326" i="49" s="1"/>
  <c r="P541" i="49" s="1"/>
  <c r="P301" i="49"/>
  <c r="O741" i="49"/>
  <c r="N347" i="49"/>
  <c r="N375" i="49" s="1"/>
  <c r="N245" i="49"/>
  <c r="P683" i="49"/>
  <c r="P711" i="49" s="1"/>
  <c r="P712" i="49"/>
  <c r="P501" i="49"/>
  <c r="P528" i="49"/>
  <c r="P956" i="49"/>
  <c r="N683" i="49"/>
  <c r="N711" i="49" s="1"/>
  <c r="N712" i="49"/>
  <c r="N116" i="49"/>
  <c r="N87" i="49"/>
  <c r="N115" i="49" s="1"/>
  <c r="P466" i="49"/>
  <c r="O301" i="49"/>
  <c r="P87" i="49"/>
  <c r="P115" i="49" s="1"/>
  <c r="P116" i="49"/>
  <c r="P737" i="49"/>
  <c r="O530" i="49"/>
  <c r="N845" i="49"/>
  <c r="O712" i="49"/>
  <c r="O683" i="49"/>
  <c r="O711" i="49" s="1"/>
  <c r="P247" i="49"/>
  <c r="P275" i="49" s="1"/>
  <c r="O400" i="49"/>
  <c r="O428" i="49" s="1"/>
  <c r="O899" i="49"/>
  <c r="O298" i="49"/>
  <c r="O326" i="49" s="1"/>
  <c r="O541" i="49" s="1"/>
  <c r="O296" i="49"/>
  <c r="N501" i="49"/>
  <c r="P296" i="49"/>
  <c r="N528" i="49"/>
  <c r="N505" i="49"/>
  <c r="O791" i="49"/>
  <c r="N737" i="49"/>
  <c r="N296" i="49"/>
  <c r="O501" i="49"/>
  <c r="O528" i="49"/>
  <c r="P250" i="49"/>
  <c r="P505" i="49"/>
  <c r="J530" i="49"/>
  <c r="K530" i="49"/>
  <c r="K741" i="49"/>
  <c r="K845" i="49"/>
  <c r="K144" i="49"/>
  <c r="K172" i="49" s="1"/>
  <c r="K737" i="49"/>
  <c r="J398" i="49"/>
  <c r="J426" i="49" s="1"/>
  <c r="K245" i="49"/>
  <c r="K273" i="49" s="1"/>
  <c r="J247" i="49"/>
  <c r="J275" i="49" s="1"/>
  <c r="J144" i="49"/>
  <c r="J172" i="49" s="1"/>
  <c r="K296" i="49"/>
  <c r="J364" i="49"/>
  <c r="K247" i="49"/>
  <c r="K275" i="49" s="1"/>
  <c r="J349" i="49"/>
  <c r="J377" i="49" s="1"/>
  <c r="K451" i="49"/>
  <c r="K479" i="49" s="1"/>
  <c r="K449" i="49"/>
  <c r="J956" i="49"/>
  <c r="K349" i="49"/>
  <c r="K377" i="49" s="1"/>
  <c r="J301" i="49"/>
  <c r="K298" i="49"/>
  <c r="K326" i="49" s="1"/>
  <c r="K541" i="49" s="1"/>
  <c r="K505" i="49"/>
  <c r="J466" i="49"/>
  <c r="J737" i="49"/>
  <c r="K398" i="49"/>
  <c r="K426" i="49" s="1"/>
  <c r="J250" i="49"/>
  <c r="J195" i="49"/>
  <c r="J223" i="49" s="1"/>
  <c r="K301" i="49"/>
  <c r="J791" i="49"/>
  <c r="J505" i="49"/>
  <c r="K956" i="49"/>
  <c r="K250" i="49"/>
  <c r="J845" i="49"/>
  <c r="J298" i="49"/>
  <c r="J326" i="49" s="1"/>
  <c r="J541" i="49" s="1"/>
  <c r="J449" i="49"/>
  <c r="J477" i="49" s="1"/>
  <c r="J451" i="49"/>
  <c r="J479" i="49" s="1"/>
  <c r="K528" i="49"/>
  <c r="K501" i="49"/>
  <c r="K364" i="49"/>
  <c r="J347" i="49"/>
  <c r="K400" i="49"/>
  <c r="K428" i="49" s="1"/>
  <c r="K899" i="49"/>
  <c r="J87" i="49"/>
  <c r="J115" i="49" s="1"/>
  <c r="J116" i="49"/>
  <c r="K222" i="49"/>
  <c r="K195" i="49"/>
  <c r="K223" i="49" s="1"/>
  <c r="J899" i="49"/>
  <c r="J741" i="49"/>
  <c r="J712" i="49"/>
  <c r="J683" i="49"/>
  <c r="J711" i="49" s="1"/>
  <c r="J501" i="49"/>
  <c r="J528" i="49"/>
  <c r="K791" i="49"/>
  <c r="J400" i="49"/>
  <c r="J428" i="49" s="1"/>
  <c r="K712" i="49"/>
  <c r="K683" i="49"/>
  <c r="K711" i="49" s="1"/>
  <c r="K347" i="49"/>
  <c r="J245" i="49"/>
  <c r="K87" i="49"/>
  <c r="K115" i="49" s="1"/>
  <c r="K116" i="49"/>
  <c r="J296" i="49"/>
  <c r="M530" i="49"/>
  <c r="L845" i="49"/>
  <c r="L741" i="49"/>
  <c r="M250" i="49"/>
  <c r="M451" i="49"/>
  <c r="M479" i="49" s="1"/>
  <c r="M741" i="49"/>
  <c r="M845" i="49"/>
  <c r="M400" i="49"/>
  <c r="M428" i="49" s="1"/>
  <c r="L245" i="49"/>
  <c r="L247" i="49"/>
  <c r="L275" i="49" s="1"/>
  <c r="L347" i="49"/>
  <c r="L375" i="49" s="1"/>
  <c r="M298" i="49"/>
  <c r="M326" i="49" s="1"/>
  <c r="M541" i="49" s="1"/>
  <c r="L296" i="49"/>
  <c r="L324" i="49" s="1"/>
  <c r="L791" i="49"/>
  <c r="M144" i="49"/>
  <c r="M172" i="49" s="1"/>
  <c r="L737" i="49"/>
  <c r="L449" i="49"/>
  <c r="L477" i="49" s="1"/>
  <c r="L349" i="49"/>
  <c r="M449" i="49"/>
  <c r="M398" i="49"/>
  <c r="M426" i="49" s="1"/>
  <c r="M349" i="49"/>
  <c r="M377" i="49" s="1"/>
  <c r="M899" i="49"/>
  <c r="M347" i="49"/>
  <c r="M375" i="49" s="1"/>
  <c r="L400" i="49"/>
  <c r="L428" i="49" s="1"/>
  <c r="L712" i="49"/>
  <c r="L683" i="49"/>
  <c r="L711" i="49" s="1"/>
  <c r="M296" i="49"/>
  <c r="M956" i="49"/>
  <c r="M116" i="49"/>
  <c r="M87" i="49"/>
  <c r="M115" i="49" s="1"/>
  <c r="L364" i="49"/>
  <c r="L530" i="49"/>
  <c r="M195" i="49"/>
  <c r="M223" i="49" s="1"/>
  <c r="M737" i="49"/>
  <c r="M501" i="49"/>
  <c r="M528" i="49"/>
  <c r="M247" i="49"/>
  <c r="M275" i="49" s="1"/>
  <c r="M505" i="49"/>
  <c r="L116" i="49"/>
  <c r="L87" i="49"/>
  <c r="L115" i="49" s="1"/>
  <c r="M301" i="49"/>
  <c r="L899" i="49"/>
  <c r="L451" i="49"/>
  <c r="L479" i="49" s="1"/>
  <c r="L505" i="49"/>
  <c r="L195" i="49"/>
  <c r="L223" i="49" s="1"/>
  <c r="L398" i="49"/>
  <c r="L144" i="49"/>
  <c r="L172" i="49" s="1"/>
  <c r="L501" i="49"/>
  <c r="L528" i="49"/>
  <c r="L250" i="49"/>
  <c r="L956" i="49"/>
  <c r="M712" i="49"/>
  <c r="M683" i="49"/>
  <c r="M711" i="49" s="1"/>
  <c r="L298" i="49"/>
  <c r="M245" i="49"/>
  <c r="L301" i="49"/>
  <c r="M791" i="49"/>
  <c r="T582" i="49"/>
  <c r="D737" i="49"/>
  <c r="R195" i="49"/>
  <c r="R223" i="49" s="1"/>
  <c r="F530" i="49"/>
  <c r="E899" i="49"/>
  <c r="R144" i="49"/>
  <c r="R172" i="49" s="1"/>
  <c r="E451" i="49"/>
  <c r="E479" i="49" s="1"/>
  <c r="R222" i="49"/>
  <c r="R87" i="49"/>
  <c r="R115" i="49" s="1"/>
  <c r="S247" i="49"/>
  <c r="S275" i="49" s="1"/>
  <c r="E144" i="49"/>
  <c r="E172" i="49" s="1"/>
  <c r="I899" i="49"/>
  <c r="F449" i="49"/>
  <c r="F477" i="49" s="1"/>
  <c r="Q845" i="49"/>
  <c r="G530" i="49"/>
  <c r="I449" i="49"/>
  <c r="I477" i="49" s="1"/>
  <c r="I791" i="49"/>
  <c r="T398" i="49"/>
  <c r="T426" i="49" s="1"/>
  <c r="G195" i="49"/>
  <c r="G223" i="49" s="1"/>
  <c r="F398" i="49"/>
  <c r="F426" i="49" s="1"/>
  <c r="Q298" i="49"/>
  <c r="T791" i="49"/>
  <c r="S87" i="49"/>
  <c r="S115" i="49" s="1"/>
  <c r="F791" i="49"/>
  <c r="F899" i="49"/>
  <c r="I195" i="49"/>
  <c r="I223" i="49" s="1"/>
  <c r="E195" i="49"/>
  <c r="E223" i="49" s="1"/>
  <c r="Q144" i="49"/>
  <c r="Q172" i="49" s="1"/>
  <c r="R791" i="49"/>
  <c r="E845" i="49"/>
  <c r="H195" i="49"/>
  <c r="H223" i="49" s="1"/>
  <c r="T245" i="49"/>
  <c r="T273" i="49" s="1"/>
  <c r="R301" i="49"/>
  <c r="F245" i="49"/>
  <c r="F273" i="49" s="1"/>
  <c r="D398" i="49"/>
  <c r="D426" i="49" s="1"/>
  <c r="G449" i="49"/>
  <c r="G477" i="49" s="1"/>
  <c r="S347" i="49"/>
  <c r="S375" i="49" s="1"/>
  <c r="R400" i="49"/>
  <c r="R428" i="49" s="1"/>
  <c r="F349" i="49"/>
  <c r="F377" i="49" s="1"/>
  <c r="G144" i="49"/>
  <c r="G172" i="49" s="1"/>
  <c r="Q296" i="49"/>
  <c r="Q324" i="49" s="1"/>
  <c r="S298" i="49"/>
  <c r="S326" i="49" s="1"/>
  <c r="S541" i="49" s="1"/>
  <c r="H222" i="49"/>
  <c r="Q737" i="49"/>
  <c r="F144" i="49"/>
  <c r="F172" i="49" s="1"/>
  <c r="R737" i="49"/>
  <c r="T301" i="49"/>
  <c r="R449" i="49"/>
  <c r="R477" i="49" s="1"/>
  <c r="E245" i="49"/>
  <c r="E273" i="49" s="1"/>
  <c r="D245" i="49"/>
  <c r="D273" i="49" s="1"/>
  <c r="I398" i="49"/>
  <c r="I426" i="49" s="1"/>
  <c r="G349" i="49"/>
  <c r="G377" i="49" s="1"/>
  <c r="D247" i="49"/>
  <c r="D275" i="49" s="1"/>
  <c r="R245" i="49"/>
  <c r="R273" i="49" s="1"/>
  <c r="H449" i="49"/>
  <c r="H477" i="49" s="1"/>
  <c r="E956" i="49"/>
  <c r="T400" i="49"/>
  <c r="T428" i="49" s="1"/>
  <c r="D195" i="49"/>
  <c r="D223" i="49" s="1"/>
  <c r="S451" i="49"/>
  <c r="S479" i="49" s="1"/>
  <c r="E398" i="49"/>
  <c r="E426" i="49" s="1"/>
  <c r="Q451" i="49"/>
  <c r="T956" i="49"/>
  <c r="R505" i="49"/>
  <c r="Q449" i="49"/>
  <c r="Q477" i="49" s="1"/>
  <c r="S737" i="49"/>
  <c r="D899" i="49"/>
  <c r="H398" i="49"/>
  <c r="H791" i="49"/>
  <c r="G296" i="49"/>
  <c r="G324" i="49" s="1"/>
  <c r="H245" i="49"/>
  <c r="H273" i="49" s="1"/>
  <c r="T144" i="49"/>
  <c r="T172" i="49" s="1"/>
  <c r="H347" i="49"/>
  <c r="H375" i="49" s="1"/>
  <c r="R451" i="49"/>
  <c r="R479" i="49" s="1"/>
  <c r="G398" i="49"/>
  <c r="G426" i="49" s="1"/>
  <c r="Q530" i="49"/>
  <c r="D956" i="49"/>
  <c r="F956" i="49"/>
  <c r="I400" i="49"/>
  <c r="I428" i="49" s="1"/>
  <c r="D144" i="49"/>
  <c r="D172" i="49" s="1"/>
  <c r="S449" i="49"/>
  <c r="S144" i="49"/>
  <c r="S172" i="49" s="1"/>
  <c r="G791" i="49"/>
  <c r="I245" i="49"/>
  <c r="I273" i="49" s="1"/>
  <c r="E449" i="49"/>
  <c r="E477" i="49" s="1"/>
  <c r="E791" i="49"/>
  <c r="G845" i="49"/>
  <c r="F347" i="49"/>
  <c r="T347" i="49"/>
  <c r="T375" i="49" s="1"/>
  <c r="H144" i="49"/>
  <c r="H172" i="49" s="1"/>
  <c r="E298" i="49"/>
  <c r="E326" i="49" s="1"/>
  <c r="E541" i="49" s="1"/>
  <c r="I347" i="49"/>
  <c r="I375" i="49" s="1"/>
  <c r="G245" i="49"/>
  <c r="G273" i="49" s="1"/>
  <c r="Q245" i="49"/>
  <c r="Q273" i="49" s="1"/>
  <c r="G347" i="49"/>
  <c r="G375" i="49" s="1"/>
  <c r="I250" i="49"/>
  <c r="Q250" i="49"/>
  <c r="E501" i="49"/>
  <c r="Q398" i="49"/>
  <c r="Q426" i="49" s="1"/>
  <c r="T349" i="49"/>
  <c r="T377" i="49" s="1"/>
  <c r="E247" i="49"/>
  <c r="D449" i="49"/>
  <c r="D477" i="49" s="1"/>
  <c r="R347" i="49"/>
  <c r="R375" i="49" s="1"/>
  <c r="F296" i="49"/>
  <c r="F324" i="49" s="1"/>
  <c r="R296" i="49"/>
  <c r="R324" i="49" s="1"/>
  <c r="D505" i="49"/>
  <c r="R899" i="49"/>
  <c r="E347" i="49"/>
  <c r="E375" i="49" s="1"/>
  <c r="Q791" i="49"/>
  <c r="S296" i="49"/>
  <c r="S324" i="49" s="1"/>
  <c r="R298" i="49"/>
  <c r="R326" i="49" s="1"/>
  <c r="R541" i="49" s="1"/>
  <c r="Q301" i="49"/>
  <c r="T449" i="49"/>
  <c r="T477" i="49" s="1"/>
  <c r="F250" i="49"/>
  <c r="D298" i="49"/>
  <c r="D326" i="49" s="1"/>
  <c r="D541" i="49" s="1"/>
  <c r="H505" i="49"/>
  <c r="R398" i="49"/>
  <c r="S398" i="49"/>
  <c r="S426" i="49" s="1"/>
  <c r="S245" i="49"/>
  <c r="D347" i="49"/>
  <c r="D375" i="49" s="1"/>
  <c r="E530" i="49"/>
  <c r="G451" i="49"/>
  <c r="G479" i="49" s="1"/>
  <c r="S349" i="49"/>
  <c r="S377" i="49" s="1"/>
  <c r="F247" i="49"/>
  <c r="H400" i="49"/>
  <c r="H428" i="49" s="1"/>
  <c r="R845" i="49"/>
  <c r="Q347" i="49"/>
  <c r="Q375" i="49" s="1"/>
  <c r="S250" i="49"/>
  <c r="D349" i="49"/>
  <c r="D377" i="49" s="1"/>
  <c r="G737" i="49"/>
  <c r="D296" i="49"/>
  <c r="D324" i="49" s="1"/>
  <c r="Q505" i="49"/>
  <c r="H899" i="49"/>
  <c r="S530" i="49"/>
  <c r="E301" i="49"/>
  <c r="I530" i="49"/>
  <c r="Q87" i="49"/>
  <c r="Q115" i="49" s="1"/>
  <c r="Q116" i="49"/>
  <c r="Q712" i="49"/>
  <c r="Q683" i="49"/>
  <c r="Q711" i="49" s="1"/>
  <c r="I845" i="49"/>
  <c r="F195" i="49"/>
  <c r="F223" i="49" s="1"/>
  <c r="F712" i="49"/>
  <c r="F683" i="49"/>
  <c r="F711" i="49" s="1"/>
  <c r="I349" i="49"/>
  <c r="I377" i="49" s="1"/>
  <c r="D87" i="49"/>
  <c r="D115" i="49" s="1"/>
  <c r="D116" i="49"/>
  <c r="E87" i="49"/>
  <c r="E115" i="49" s="1"/>
  <c r="E116" i="49"/>
  <c r="T87" i="49"/>
  <c r="T115" i="49" s="1"/>
  <c r="T116" i="49"/>
  <c r="T528" i="49"/>
  <c r="T501" i="49"/>
  <c r="R741" i="49"/>
  <c r="I712" i="49"/>
  <c r="I683" i="49"/>
  <c r="I711" i="49" s="1"/>
  <c r="E737" i="49"/>
  <c r="R683" i="49"/>
  <c r="R711" i="49" s="1"/>
  <c r="R712" i="49"/>
  <c r="F400" i="49"/>
  <c r="F428" i="49" s="1"/>
  <c r="S712" i="49"/>
  <c r="S683" i="49"/>
  <c r="S711" i="49" s="1"/>
  <c r="Q528" i="49"/>
  <c r="Q501" i="49"/>
  <c r="F298" i="49"/>
  <c r="F326" i="49" s="1"/>
  <c r="F541" i="49" s="1"/>
  <c r="S791" i="49"/>
  <c r="R250" i="49"/>
  <c r="H301" i="49"/>
  <c r="G301" i="49"/>
  <c r="R530" i="49"/>
  <c r="E296" i="49"/>
  <c r="F528" i="49"/>
  <c r="F501" i="49"/>
  <c r="F737" i="49"/>
  <c r="S505" i="49"/>
  <c r="S956" i="49"/>
  <c r="H349" i="49"/>
  <c r="H377" i="49" s="1"/>
  <c r="T530" i="49"/>
  <c r="H451" i="49"/>
  <c r="H479" i="49" s="1"/>
  <c r="H741" i="49"/>
  <c r="D451" i="49"/>
  <c r="D479" i="49" s="1"/>
  <c r="S528" i="49"/>
  <c r="S501" i="49"/>
  <c r="H845" i="49"/>
  <c r="Q956" i="49"/>
  <c r="S741" i="49"/>
  <c r="R364" i="49"/>
  <c r="E400" i="49"/>
  <c r="E428" i="49" s="1"/>
  <c r="I737" i="49"/>
  <c r="T899" i="49"/>
  <c r="E349" i="49"/>
  <c r="E377" i="49" s="1"/>
  <c r="F301" i="49"/>
  <c r="I451" i="49"/>
  <c r="I479" i="49" s="1"/>
  <c r="H250" i="49"/>
  <c r="G528" i="49"/>
  <c r="G505" i="49"/>
  <c r="Q247" i="49"/>
  <c r="Q275" i="49" s="1"/>
  <c r="R956" i="49"/>
  <c r="F451" i="49"/>
  <c r="F479" i="49" s="1"/>
  <c r="S845" i="49"/>
  <c r="S301" i="49"/>
  <c r="I247" i="49"/>
  <c r="I275" i="49" s="1"/>
  <c r="G501" i="49"/>
  <c r="I296" i="49"/>
  <c r="I324" i="49" s="1"/>
  <c r="I298" i="49"/>
  <c r="I326" i="49" s="1"/>
  <c r="I541" i="49" s="1"/>
  <c r="T683" i="49"/>
  <c r="T711" i="49" s="1"/>
  <c r="T712" i="49"/>
  <c r="F505" i="49"/>
  <c r="S400" i="49"/>
  <c r="S428" i="49" s="1"/>
  <c r="G741" i="49"/>
  <c r="H296" i="49"/>
  <c r="R528" i="49"/>
  <c r="R501" i="49"/>
  <c r="F116" i="49"/>
  <c r="F87" i="49"/>
  <c r="F115" i="49" s="1"/>
  <c r="Q195" i="49"/>
  <c r="Q223" i="49" s="1"/>
  <c r="E250" i="49"/>
  <c r="G712" i="49"/>
  <c r="G683" i="49"/>
  <c r="G711" i="49" s="1"/>
  <c r="H528" i="49"/>
  <c r="H501" i="49"/>
  <c r="D712" i="49"/>
  <c r="D683" i="49"/>
  <c r="D711" i="49" s="1"/>
  <c r="G247" i="49"/>
  <c r="G275" i="49" s="1"/>
  <c r="E712" i="49"/>
  <c r="E683" i="49"/>
  <c r="E711" i="49" s="1"/>
  <c r="G87" i="49"/>
  <c r="G115" i="49" s="1"/>
  <c r="G116" i="49"/>
  <c r="T741" i="49"/>
  <c r="H530" i="49"/>
  <c r="G250" i="49"/>
  <c r="Q400" i="49"/>
  <c r="Q428" i="49" s="1"/>
  <c r="H298" i="49"/>
  <c r="H326" i="49" s="1"/>
  <c r="H541" i="49" s="1"/>
  <c r="H247" i="49"/>
  <c r="H275" i="49" s="1"/>
  <c r="R349" i="49"/>
  <c r="G899" i="49"/>
  <c r="I505" i="49"/>
  <c r="D530" i="49"/>
  <c r="D301" i="49"/>
  <c r="R247" i="49"/>
  <c r="R275" i="49" s="1"/>
  <c r="D845" i="49"/>
  <c r="E528" i="49"/>
  <c r="E505" i="49"/>
  <c r="G956" i="49"/>
  <c r="F741" i="49"/>
  <c r="T845" i="49"/>
  <c r="D528" i="49"/>
  <c r="D501" i="49"/>
  <c r="T505" i="49"/>
  <c r="D400" i="49"/>
  <c r="D428" i="49" s="1"/>
  <c r="Q899" i="49"/>
  <c r="T195" i="49"/>
  <c r="T223" i="49" s="1"/>
  <c r="S195" i="49"/>
  <c r="S223" i="49" s="1"/>
  <c r="G298" i="49"/>
  <c r="G326" i="49" s="1"/>
  <c r="G541" i="49" s="1"/>
  <c r="F845" i="49"/>
  <c r="I741" i="49"/>
  <c r="H116" i="49"/>
  <c r="H87" i="49"/>
  <c r="H115" i="49" s="1"/>
  <c r="T451" i="49"/>
  <c r="T479" i="49" s="1"/>
  <c r="H956" i="49"/>
  <c r="D741" i="49"/>
  <c r="T247" i="49"/>
  <c r="T275" i="49" s="1"/>
  <c r="I528" i="49"/>
  <c r="I501" i="49"/>
  <c r="T298" i="49"/>
  <c r="T326" i="49" s="1"/>
  <c r="T541" i="49" s="1"/>
  <c r="T296" i="49"/>
  <c r="E741" i="49"/>
  <c r="H737" i="49"/>
  <c r="T737" i="49"/>
  <c r="H712" i="49"/>
  <c r="H683" i="49"/>
  <c r="H711" i="49" s="1"/>
  <c r="G400" i="49"/>
  <c r="G428" i="49" s="1"/>
  <c r="Q349" i="49"/>
  <c r="Q377" i="49" s="1"/>
  <c r="I87" i="49"/>
  <c r="I115" i="49" s="1"/>
  <c r="I116" i="49"/>
  <c r="I301" i="49"/>
  <c r="Q741" i="49"/>
  <c r="I144" i="49"/>
  <c r="I172" i="49" s="1"/>
  <c r="D250" i="49"/>
  <c r="D791" i="49"/>
  <c r="T250" i="49"/>
  <c r="S899" i="49"/>
  <c r="I956" i="49"/>
  <c r="N450" i="49" l="1"/>
  <c r="N478" i="49" s="1"/>
  <c r="N479" i="49"/>
  <c r="N399" i="49"/>
  <c r="N427" i="49" s="1"/>
  <c r="N426" i="49"/>
  <c r="N246" i="49"/>
  <c r="N274" i="49" s="1"/>
  <c r="P399" i="49"/>
  <c r="P427" i="49" s="1"/>
  <c r="N348" i="49"/>
  <c r="N376" i="49" s="1"/>
  <c r="O450" i="49"/>
  <c r="O478" i="49" s="1"/>
  <c r="P348" i="49"/>
  <c r="P376" i="49" s="1"/>
  <c r="P450" i="49"/>
  <c r="P478" i="49" s="1"/>
  <c r="O246" i="49"/>
  <c r="O274" i="49" s="1"/>
  <c r="O529" i="49"/>
  <c r="P246" i="49"/>
  <c r="P274" i="49" s="1"/>
  <c r="P529" i="49"/>
  <c r="O348" i="49"/>
  <c r="O376" i="49" s="1"/>
  <c r="N273" i="49"/>
  <c r="O477" i="49"/>
  <c r="N324" i="49"/>
  <c r="N297" i="49"/>
  <c r="N325" i="49" s="1"/>
  <c r="N540" i="49" s="1"/>
  <c r="N529" i="49"/>
  <c r="P324" i="49"/>
  <c r="P297" i="49"/>
  <c r="P325" i="49" s="1"/>
  <c r="P540" i="49" s="1"/>
  <c r="O324" i="49"/>
  <c r="O297" i="49"/>
  <c r="O325" i="49" s="1"/>
  <c r="O540" i="49" s="1"/>
  <c r="O399" i="49"/>
  <c r="O427" i="49" s="1"/>
  <c r="J529" i="49"/>
  <c r="K529" i="49"/>
  <c r="K297" i="49"/>
  <c r="K325" i="49" s="1"/>
  <c r="K540" i="49" s="1"/>
  <c r="K324" i="49"/>
  <c r="K450" i="49"/>
  <c r="K478" i="49" s="1"/>
  <c r="K477" i="49"/>
  <c r="K246" i="49"/>
  <c r="K274" i="49" s="1"/>
  <c r="J273" i="49"/>
  <c r="J246" i="49"/>
  <c r="J274" i="49" s="1"/>
  <c r="J450" i="49"/>
  <c r="J478" i="49" s="1"/>
  <c r="J399" i="49"/>
  <c r="J427" i="49" s="1"/>
  <c r="J375" i="49"/>
  <c r="J348" i="49"/>
  <c r="J376" i="49" s="1"/>
  <c r="J297" i="49"/>
  <c r="J325" i="49" s="1"/>
  <c r="J540" i="49" s="1"/>
  <c r="J324" i="49"/>
  <c r="K399" i="49"/>
  <c r="K427" i="49" s="1"/>
  <c r="K375" i="49"/>
  <c r="K348" i="49"/>
  <c r="K376" i="49" s="1"/>
  <c r="L348" i="49"/>
  <c r="L376" i="49" s="1"/>
  <c r="M450" i="49"/>
  <c r="M478" i="49" s="1"/>
  <c r="L246" i="49"/>
  <c r="L274" i="49" s="1"/>
  <c r="M399" i="49"/>
  <c r="M427" i="49" s="1"/>
  <c r="L273" i="49"/>
  <c r="L297" i="49"/>
  <c r="L325" i="49" s="1"/>
  <c r="L540" i="49" s="1"/>
  <c r="M477" i="49"/>
  <c r="L377" i="49"/>
  <c r="M348" i="49"/>
  <c r="M376" i="49" s="1"/>
  <c r="L529" i="49"/>
  <c r="M297" i="49"/>
  <c r="M325" i="49" s="1"/>
  <c r="M540" i="49" s="1"/>
  <c r="M324" i="49"/>
  <c r="L399" i="49"/>
  <c r="L427" i="49" s="1"/>
  <c r="L426" i="49"/>
  <c r="L326" i="49"/>
  <c r="L541" i="49" s="1"/>
  <c r="M246" i="49"/>
  <c r="M274" i="49" s="1"/>
  <c r="M273" i="49"/>
  <c r="M529" i="49"/>
  <c r="L450" i="49"/>
  <c r="L478" i="49" s="1"/>
  <c r="E246" i="49"/>
  <c r="E274" i="49" s="1"/>
  <c r="Q297" i="49"/>
  <c r="Q325" i="49" s="1"/>
  <c r="Q540" i="49" s="1"/>
  <c r="R399" i="49"/>
  <c r="R427" i="49" s="1"/>
  <c r="D529" i="49"/>
  <c r="R529" i="49"/>
  <c r="Q326" i="49"/>
  <c r="Q541" i="49" s="1"/>
  <c r="F348" i="49"/>
  <c r="F376" i="49" s="1"/>
  <c r="E450" i="49"/>
  <c r="E478" i="49" s="1"/>
  <c r="Q450" i="49"/>
  <c r="Q478" i="49" s="1"/>
  <c r="R348" i="49"/>
  <c r="R376" i="49" s="1"/>
  <c r="S246" i="49"/>
  <c r="S274" i="49" s="1"/>
  <c r="Q479" i="49"/>
  <c r="F399" i="49"/>
  <c r="F427" i="49" s="1"/>
  <c r="H399" i="49"/>
  <c r="H427" i="49" s="1"/>
  <c r="E529" i="49"/>
  <c r="T399" i="49"/>
  <c r="T427" i="49" s="1"/>
  <c r="D297" i="49"/>
  <c r="D325" i="49" s="1"/>
  <c r="D540" i="49" s="1"/>
  <c r="D246" i="49"/>
  <c r="D274" i="49" s="1"/>
  <c r="F375" i="49"/>
  <c r="G450" i="49"/>
  <c r="G478" i="49" s="1"/>
  <c r="S348" i="49"/>
  <c r="S376" i="49" s="1"/>
  <c r="I399" i="49"/>
  <c r="I427" i="49" s="1"/>
  <c r="F450" i="49"/>
  <c r="F478" i="49" s="1"/>
  <c r="H426" i="49"/>
  <c r="E275" i="49"/>
  <c r="I529" i="49"/>
  <c r="S273" i="49"/>
  <c r="S450" i="49"/>
  <c r="S478" i="49" s="1"/>
  <c r="R426" i="49"/>
  <c r="H297" i="49"/>
  <c r="H325" i="49" s="1"/>
  <c r="H540" i="49" s="1"/>
  <c r="F246" i="49"/>
  <c r="F274" i="49" s="1"/>
  <c r="H348" i="49"/>
  <c r="H376" i="49" s="1"/>
  <c r="S399" i="49"/>
  <c r="S427" i="49" s="1"/>
  <c r="R377" i="49"/>
  <c r="F275" i="49"/>
  <c r="R297" i="49"/>
  <c r="R325" i="49" s="1"/>
  <c r="R540" i="49" s="1"/>
  <c r="R450" i="49"/>
  <c r="R478" i="49" s="1"/>
  <c r="F297" i="49"/>
  <c r="F325" i="49" s="1"/>
  <c r="F540" i="49" s="1"/>
  <c r="T348" i="49"/>
  <c r="T376" i="49" s="1"/>
  <c r="S297" i="49"/>
  <c r="S325" i="49" s="1"/>
  <c r="S540" i="49" s="1"/>
  <c r="D348" i="49"/>
  <c r="D376" i="49" s="1"/>
  <c r="S529" i="49"/>
  <c r="G348" i="49"/>
  <c r="G376" i="49" s="1"/>
  <c r="H529" i="49"/>
  <c r="S477" i="49"/>
  <c r="E324" i="49"/>
  <c r="E297" i="49"/>
  <c r="E325" i="49" s="1"/>
  <c r="E540" i="49" s="1"/>
  <c r="D399" i="49"/>
  <c r="D427" i="49" s="1"/>
  <c r="I348" i="49"/>
  <c r="I376" i="49" s="1"/>
  <c r="Q246" i="49"/>
  <c r="Q274" i="49" s="1"/>
  <c r="Q529" i="49"/>
  <c r="T529" i="49"/>
  <c r="G297" i="49"/>
  <c r="G325" i="49" s="1"/>
  <c r="G540" i="49" s="1"/>
  <c r="R246" i="49"/>
  <c r="R274" i="49" s="1"/>
  <c r="T450" i="49"/>
  <c r="T478" i="49" s="1"/>
  <c r="E348" i="49"/>
  <c r="E376" i="49" s="1"/>
  <c r="H450" i="49"/>
  <c r="H478" i="49" s="1"/>
  <c r="I450" i="49"/>
  <c r="I478" i="49" s="1"/>
  <c r="E399" i="49"/>
  <c r="E427" i="49" s="1"/>
  <c r="H246" i="49"/>
  <c r="H274" i="49" s="1"/>
  <c r="I246" i="49"/>
  <c r="I274" i="49" s="1"/>
  <c r="T324" i="49"/>
  <c r="T297" i="49"/>
  <c r="T325" i="49" s="1"/>
  <c r="T540" i="49" s="1"/>
  <c r="I297" i="49"/>
  <c r="I325" i="49" s="1"/>
  <c r="I540" i="49" s="1"/>
  <c r="Q399" i="49"/>
  <c r="Q427" i="49" s="1"/>
  <c r="G529" i="49"/>
  <c r="F529" i="49"/>
  <c r="H324" i="49"/>
  <c r="G246" i="49"/>
  <c r="G274" i="49" s="1"/>
  <c r="D450" i="49"/>
  <c r="D478" i="49" s="1"/>
  <c r="G399" i="49"/>
  <c r="G427" i="49" s="1"/>
  <c r="T246" i="49"/>
  <c r="T274" i="49" s="1"/>
  <c r="Q348" i="49"/>
  <c r="Q376" i="49" s="1"/>
  <c r="E83" i="36" l="1"/>
  <c r="E93" i="36" l="1"/>
  <c r="E127" i="36"/>
  <c r="E129" i="36" s="1"/>
  <c r="F129" i="36" s="1"/>
  <c r="Q83" i="36"/>
  <c r="F92" i="36"/>
  <c r="C161" i="36" l="1"/>
  <c r="E97" i="36"/>
  <c r="E99" i="36" s="1"/>
  <c r="E95" i="36"/>
  <c r="Q93" i="36"/>
  <c r="Q92" i="36"/>
  <c r="Y49" i="36" l="1"/>
  <c r="T49" i="36" l="1"/>
  <c r="R49" i="36" s="1"/>
  <c r="S49" i="36" s="1"/>
  <c r="Y50" i="36"/>
  <c r="T50" i="36" s="1"/>
  <c r="R50" i="36" s="1"/>
  <c r="Y64" i="36"/>
  <c r="T64" i="36" s="1"/>
  <c r="R64" i="36" s="1"/>
  <c r="S64" i="36" s="1"/>
  <c r="Y76" i="36"/>
  <c r="T76" i="36" s="1"/>
  <c r="R76" i="36" s="1"/>
  <c r="S76" i="36" s="1"/>
  <c r="Y69" i="36"/>
  <c r="T69" i="36" s="1"/>
  <c r="R69" i="36" s="1"/>
  <c r="S69" i="36" s="1"/>
  <c r="Y80" i="36"/>
  <c r="T80" i="36" s="1"/>
  <c r="R80" i="36" s="1"/>
  <c r="S80" i="36" s="1"/>
  <c r="Y68" i="36"/>
  <c r="T68" i="36" s="1"/>
  <c r="R68" i="36" s="1"/>
  <c r="S68" i="36" s="1"/>
  <c r="Y51" i="36"/>
  <c r="T51" i="36" s="1"/>
  <c r="R51" i="36" s="1"/>
  <c r="S51" i="36" s="1"/>
  <c r="Y82" i="36"/>
  <c r="T82" i="36" s="1"/>
  <c r="R82" i="36" s="1"/>
  <c r="S82" i="36" s="1"/>
  <c r="Y86" i="36"/>
  <c r="T86" i="36" s="1"/>
  <c r="R86" i="36" s="1"/>
  <c r="S86" i="36" s="1"/>
  <c r="Y63" i="36"/>
  <c r="T63" i="36" s="1"/>
  <c r="R63" i="36" s="1"/>
  <c r="S63" i="36" s="1"/>
  <c r="Y84" i="36"/>
  <c r="T84" i="36" s="1"/>
  <c r="R84" i="36" s="1"/>
  <c r="S84" i="36" s="1"/>
  <c r="Y90" i="36"/>
  <c r="T90" i="36" s="1"/>
  <c r="R90" i="36" s="1"/>
  <c r="S90" i="36" s="1"/>
  <c r="Y74" i="36"/>
  <c r="T74" i="36" s="1"/>
  <c r="R74" i="36" s="1"/>
  <c r="S74" i="36" s="1"/>
  <c r="Y72" i="36"/>
  <c r="T72" i="36" s="1"/>
  <c r="R72" i="36" s="1"/>
  <c r="S72" i="36" s="1"/>
  <c r="Y71" i="36"/>
  <c r="T71" i="36" s="1"/>
  <c r="R71" i="36" s="1"/>
  <c r="S71" i="36" s="1"/>
  <c r="Y61" i="36"/>
  <c r="T61" i="36" s="1"/>
  <c r="R61" i="36" s="1"/>
  <c r="S61" i="36" s="1"/>
  <c r="Y87" i="36"/>
  <c r="T87" i="36" s="1"/>
  <c r="R87" i="36" s="1"/>
  <c r="S87" i="36" s="1"/>
  <c r="Y79" i="36"/>
  <c r="T79" i="36" s="1"/>
  <c r="R79" i="36" s="1"/>
  <c r="S79" i="36" s="1"/>
  <c r="Y59" i="36"/>
  <c r="T59" i="36" s="1"/>
  <c r="R59" i="36" s="1"/>
  <c r="S59" i="36" s="1"/>
  <c r="Y60" i="36"/>
  <c r="T60" i="36" s="1"/>
  <c r="R60" i="36" s="1"/>
  <c r="S60" i="36" s="1"/>
  <c r="Y55" i="36"/>
  <c r="T55" i="36" s="1"/>
  <c r="R55" i="36" s="1"/>
  <c r="S55" i="36" s="1"/>
  <c r="Y56" i="36"/>
  <c r="T56" i="36" s="1"/>
  <c r="R56" i="36" s="1"/>
  <c r="S56" i="36" s="1"/>
  <c r="Y75" i="36"/>
  <c r="T75" i="36" s="1"/>
  <c r="R75" i="36" s="1"/>
  <c r="S75" i="36" s="1"/>
  <c r="Y66" i="36"/>
  <c r="T66" i="36" s="1"/>
  <c r="R66" i="36" s="1"/>
  <c r="S66" i="36" s="1"/>
  <c r="Y78" i="36"/>
  <c r="T78" i="36" s="1"/>
  <c r="R78" i="36" s="1"/>
  <c r="S78" i="36" s="1"/>
  <c r="Y57" i="36"/>
  <c r="T57" i="36" s="1"/>
  <c r="R57" i="36" s="1"/>
  <c r="S57" i="36" s="1"/>
  <c r="Y73" i="36"/>
  <c r="T73" i="36" s="1"/>
  <c r="R73" i="36" s="1"/>
  <c r="S73" i="36" s="1"/>
  <c r="Y88" i="36"/>
  <c r="T88" i="36" s="1"/>
  <c r="R88" i="36" s="1"/>
  <c r="S88" i="36" s="1"/>
  <c r="Y52" i="36"/>
  <c r="T52" i="36" s="1"/>
  <c r="R52" i="36" s="1"/>
  <c r="S52" i="36" s="1"/>
  <c r="Y62" i="36"/>
  <c r="T62" i="36" s="1"/>
  <c r="R62" i="36" s="1"/>
  <c r="S62" i="36" s="1"/>
  <c r="Y65" i="36"/>
  <c r="T65" i="36" s="1"/>
  <c r="R65" i="36" s="1"/>
  <c r="S65" i="36" s="1"/>
  <c r="Y89" i="36"/>
  <c r="T89" i="36" s="1"/>
  <c r="R89" i="36" s="1"/>
  <c r="S89" i="36" s="1"/>
  <c r="Y53" i="36"/>
  <c r="T53" i="36" s="1"/>
  <c r="R53" i="36" s="1"/>
  <c r="S53" i="36" s="1"/>
  <c r="Y54" i="36"/>
  <c r="T54" i="36" s="1"/>
  <c r="R54" i="36" s="1"/>
  <c r="S54" i="36" s="1"/>
  <c r="Y91" i="36"/>
  <c r="T91" i="36" s="1"/>
  <c r="R91" i="36" s="1"/>
  <c r="S91" i="36" s="1"/>
  <c r="Y77" i="36"/>
  <c r="T77" i="36" s="1"/>
  <c r="R77" i="36" s="1"/>
  <c r="S77" i="36" s="1"/>
  <c r="Y85" i="36"/>
  <c r="T85" i="36" s="1"/>
  <c r="R85" i="36" s="1"/>
  <c r="S85" i="36" s="1"/>
  <c r="Y83" i="36"/>
  <c r="T83" i="36" s="1"/>
  <c r="R83" i="36" s="1"/>
  <c r="S83" i="36" s="1"/>
  <c r="Y58" i="36"/>
  <c r="T58" i="36" s="1"/>
  <c r="R58" i="36" s="1"/>
  <c r="S58" i="36" s="1"/>
  <c r="Y67" i="36"/>
  <c r="T67" i="36" s="1"/>
  <c r="R67" i="36" s="1"/>
  <c r="S67" i="36" s="1"/>
  <c r="Y81" i="36"/>
  <c r="T81" i="36" s="1"/>
  <c r="R81" i="36" s="1"/>
  <c r="S81" i="36" s="1"/>
  <c r="Y93" i="36" l="1"/>
  <c r="V93" i="36" s="1"/>
  <c r="R93" i="36" s="1"/>
  <c r="S93" i="36" s="1"/>
  <c r="S50" i="36"/>
  <c r="S92" i="36" s="1"/>
  <c r="R92" i="36"/>
  <c r="T92" i="36" s="1"/>
  <c r="Y92" i="36" s="1"/>
  <c r="T93" i="36" l="1"/>
  <c r="E136" i="36"/>
  <c r="E138" i="36" l="1"/>
  <c r="F136" i="36"/>
  <c r="E154" i="36" l="1"/>
  <c r="E156" i="36"/>
  <c r="E155" i="36"/>
  <c r="E157" i="36" l="1"/>
  <c r="J129" i="36"/>
  <c r="J138" i="36" l="1"/>
  <c r="J136" i="36"/>
  <c r="J143" i="36" l="1"/>
  <c r="CN85" i="46" l="1"/>
  <c r="AU85" i="46"/>
  <c r="Z85" i="46"/>
  <c r="AC85" i="46"/>
  <c r="AF85" i="46"/>
  <c r="AR85" i="46"/>
  <c r="CQ85" i="46"/>
  <c r="AI85" i="46"/>
  <c r="AI86" i="46" s="1"/>
  <c r="CT85" i="46"/>
  <c r="CW85" i="46"/>
  <c r="AF86" i="46" l="1"/>
  <c r="AU86" i="46"/>
  <c r="AR86" i="46"/>
  <c r="AR88" i="46"/>
  <c r="AU88" i="46"/>
  <c r="AC88" i="46"/>
  <c r="CQ86" i="46"/>
  <c r="AF88" i="46"/>
  <c r="CW86" i="46"/>
  <c r="CT86" i="46"/>
  <c r="AI88" i="46"/>
  <c r="CN86" i="46"/>
  <c r="AC86" i="46"/>
  <c r="CN88" i="46"/>
  <c r="O12" i="7"/>
  <c r="O113" i="7"/>
  <c r="O112" i="7"/>
  <c r="O31" i="7"/>
  <c r="O30" i="7"/>
  <c r="O14" i="7"/>
  <c r="O11" i="7"/>
  <c r="Z86" i="46"/>
  <c r="Z88" i="46"/>
  <c r="CQ88" i="46"/>
  <c r="O15" i="7"/>
  <c r="CT88" i="46"/>
  <c r="CW88" i="46"/>
  <c r="O116" i="7"/>
  <c r="O115" i="7"/>
  <c r="P14" i="7" l="1"/>
  <c r="P12" i="7"/>
  <c r="P112" i="7"/>
  <c r="P15" i="7"/>
  <c r="P115" i="7"/>
  <c r="P31" i="7"/>
  <c r="P113" i="7"/>
  <c r="P11" i="7"/>
  <c r="P116" i="7"/>
  <c r="P30" i="7"/>
  <c r="H275" i="46" l="1"/>
  <c r="AO275" i="46" l="1"/>
  <c r="AP275" i="46" s="1"/>
  <c r="W275" i="46"/>
  <c r="X275" i="46" s="1"/>
  <c r="CK275" i="46"/>
  <c r="CL275" i="46" s="1"/>
  <c r="CH275" i="46"/>
  <c r="CI275" i="46" s="1"/>
  <c r="CT275" i="46"/>
  <c r="CU275" i="46" s="1"/>
  <c r="CQ275" i="46"/>
  <c r="CR275" i="46" s="1"/>
  <c r="CN275" i="46"/>
  <c r="CO275" i="46" s="1"/>
  <c r="CB275" i="46"/>
  <c r="CC275" i="46" s="1"/>
  <c r="CW275" i="46"/>
  <c r="CX275" i="46" s="1"/>
  <c r="BV275" i="46"/>
  <c r="BW275" i="46" s="1"/>
  <c r="BY275" i="46"/>
  <c r="BZ275" i="46" s="1"/>
  <c r="BJ275" i="46"/>
  <c r="BK275" i="46" s="1"/>
  <c r="BG275" i="46"/>
  <c r="AU275" i="46"/>
  <c r="AV275" i="46" s="1"/>
  <c r="CE275" i="46"/>
  <c r="CF275" i="46" s="1"/>
  <c r="AR275" i="46"/>
  <c r="AS275" i="46" s="1"/>
  <c r="BS275" i="46"/>
  <c r="BT275" i="46" s="1"/>
  <c r="BD275" i="46"/>
  <c r="BE275" i="46" s="1"/>
  <c r="AC275" i="46"/>
  <c r="AD275" i="46" s="1"/>
  <c r="BA275" i="46"/>
  <c r="BB275" i="46" s="1"/>
  <c r="AL275" i="46"/>
  <c r="AM275" i="46" s="1"/>
  <c r="AX275" i="46"/>
  <c r="AY275" i="46" s="1"/>
  <c r="T275" i="46"/>
  <c r="U275" i="46" s="1"/>
  <c r="AI275" i="46"/>
  <c r="AJ275" i="46" s="1"/>
  <c r="Q275" i="46"/>
  <c r="BP275" i="46"/>
  <c r="BQ275" i="46" s="1"/>
  <c r="AF275" i="46"/>
  <c r="AG275" i="46" s="1"/>
  <c r="Z275" i="46"/>
  <c r="AA275" i="46" s="1"/>
  <c r="N275" i="46"/>
  <c r="O275" i="46" s="1"/>
  <c r="BH275" i="46" l="1"/>
  <c r="R275" i="46"/>
  <c r="E34" i="53" l="1"/>
  <c r="D75" i="53" s="1"/>
  <c r="E25" i="53"/>
  <c r="H315" i="46" l="1"/>
  <c r="AO315" i="46" l="1"/>
  <c r="AO449" i="46" s="1"/>
  <c r="BV315" i="46"/>
  <c r="BW315" i="46" s="1"/>
  <c r="BW449" i="46" s="1"/>
  <c r="AX315" i="46"/>
  <c r="AY315" i="46" s="1"/>
  <c r="AY449" i="46" s="1"/>
  <c r="AY453" i="46" s="1"/>
  <c r="CW315" i="46"/>
  <c r="CX315" i="46" s="1"/>
  <c r="CX449" i="46" s="1"/>
  <c r="BA315" i="46"/>
  <c r="BB315" i="46" s="1"/>
  <c r="BB449" i="46" s="1"/>
  <c r="BB453" i="46" s="1"/>
  <c r="BG315" i="46"/>
  <c r="AR315" i="46"/>
  <c r="AS315" i="46" s="1"/>
  <c r="AS449" i="46" s="1"/>
  <c r="N315" i="46"/>
  <c r="O315" i="46" s="1"/>
  <c r="O449" i="46" s="1"/>
  <c r="BS315" i="46"/>
  <c r="BT315" i="46" s="1"/>
  <c r="BT449" i="46" s="1"/>
  <c r="CT315" i="46"/>
  <c r="CU315" i="46" s="1"/>
  <c r="CU449" i="46" s="1"/>
  <c r="Q315" i="46"/>
  <c r="BJ315" i="46"/>
  <c r="BK315" i="46" s="1"/>
  <c r="BK449" i="46" s="1"/>
  <c r="BY315" i="46"/>
  <c r="BZ315" i="46" s="1"/>
  <c r="BZ449" i="46" s="1"/>
  <c r="BZ458" i="46" s="1"/>
  <c r="T315" i="46"/>
  <c r="CB315" i="46"/>
  <c r="CC315" i="46" s="1"/>
  <c r="CN315" i="46"/>
  <c r="CO315" i="46" s="1"/>
  <c r="CO449" i="46" s="1"/>
  <c r="AU315" i="46"/>
  <c r="AV315" i="46" s="1"/>
  <c r="AV449" i="46" s="1"/>
  <c r="BD315" i="46"/>
  <c r="BE315" i="46" s="1"/>
  <c r="BE449" i="46" s="1"/>
  <c r="BE453" i="46" s="1"/>
  <c r="CE315" i="46"/>
  <c r="CF315" i="46" s="1"/>
  <c r="CF449" i="46" s="1"/>
  <c r="CQ315" i="46"/>
  <c r="CR315" i="46" s="1"/>
  <c r="CR449" i="46" s="1"/>
  <c r="BP315" i="46"/>
  <c r="BQ315" i="46" s="1"/>
  <c r="BQ449" i="46" s="1"/>
  <c r="CH315" i="46"/>
  <c r="CH449" i="46" s="1"/>
  <c r="CH458" i="46" s="1"/>
  <c r="AC315" i="46"/>
  <c r="AD315" i="46" s="1"/>
  <c r="AD449" i="46" s="1"/>
  <c r="AD453" i="46" s="1"/>
  <c r="AI315" i="46"/>
  <c r="AJ315" i="46" s="1"/>
  <c r="AJ449" i="46" s="1"/>
  <c r="CK315" i="46"/>
  <c r="CK449" i="46" s="1"/>
  <c r="CK458" i="46" s="1"/>
  <c r="AF315" i="46"/>
  <c r="AG315" i="46" s="1"/>
  <c r="AG449" i="46" s="1"/>
  <c r="AL315" i="46"/>
  <c r="AM315" i="46" s="1"/>
  <c r="AM449" i="46" s="1"/>
  <c r="AM453" i="46" s="1"/>
  <c r="W315" i="46"/>
  <c r="W449" i="46" s="1"/>
  <c r="W458" i="46" s="1"/>
  <c r="Z315" i="46"/>
  <c r="AA315" i="46" s="1"/>
  <c r="AA449" i="46" s="1"/>
  <c r="CC449" i="46"/>
  <c r="BH315" i="46" l="1"/>
  <c r="BH449" i="46" s="1"/>
  <c r="BH453" i="46" s="1"/>
  <c r="BV449" i="46"/>
  <c r="BV453" i="46" s="1"/>
  <c r="AO453" i="46"/>
  <c r="AO458" i="46"/>
  <c r="AP315" i="46"/>
  <c r="AP449" i="46" s="1"/>
  <c r="CW449" i="46"/>
  <c r="CW453" i="46" s="1"/>
  <c r="AX449" i="46"/>
  <c r="AX453" i="46" s="1"/>
  <c r="AX452" i="46" s="1"/>
  <c r="AL449" i="46"/>
  <c r="AL453" i="46" s="1"/>
  <c r="AL452" i="46" s="1"/>
  <c r="CB449" i="46"/>
  <c r="CB453" i="46" s="1"/>
  <c r="R315" i="46"/>
  <c r="BA449" i="46"/>
  <c r="BA453" i="46" s="1"/>
  <c r="BA452" i="46" s="1"/>
  <c r="AR449" i="46"/>
  <c r="AR453" i="46" s="1"/>
  <c r="AU449" i="46"/>
  <c r="AU453" i="46" s="1"/>
  <c r="CE449" i="46"/>
  <c r="CE453" i="46" s="1"/>
  <c r="BG449" i="46"/>
  <c r="BG453" i="46" s="1"/>
  <c r="CT449" i="46"/>
  <c r="CT453" i="46" s="1"/>
  <c r="CN449" i="46"/>
  <c r="CN453" i="46" s="1"/>
  <c r="CH453" i="46"/>
  <c r="N449" i="46"/>
  <c r="N453" i="46" s="1"/>
  <c r="AC449" i="46"/>
  <c r="AC453" i="46" s="1"/>
  <c r="AC452" i="46" s="1"/>
  <c r="CI315" i="46"/>
  <c r="CI449" i="46" s="1"/>
  <c r="CI458" i="46" s="1"/>
  <c r="BS449" i="46"/>
  <c r="BS453" i="46" s="1"/>
  <c r="CQ449" i="46"/>
  <c r="CQ453" i="46" s="1"/>
  <c r="Z449" i="46"/>
  <c r="Z453" i="46" s="1"/>
  <c r="AI449" i="46"/>
  <c r="AI453" i="46" s="1"/>
  <c r="W453" i="46"/>
  <c r="BD449" i="46"/>
  <c r="BD453" i="46" s="1"/>
  <c r="BD452" i="46" s="1"/>
  <c r="X315" i="46"/>
  <c r="X449" i="46" s="1"/>
  <c r="X458" i="46" s="1"/>
  <c r="BP449" i="46"/>
  <c r="BP453" i="46" s="1"/>
  <c r="BY449" i="46"/>
  <c r="BY453" i="46" s="1"/>
  <c r="Q449" i="46"/>
  <c r="Q453" i="46" s="1"/>
  <c r="CK453" i="46"/>
  <c r="AF449" i="46"/>
  <c r="AF453" i="46" s="1"/>
  <c r="CL315" i="46"/>
  <c r="CL449" i="46" s="1"/>
  <c r="CK448" i="46" s="1"/>
  <c r="U315" i="46"/>
  <c r="U449" i="46" s="1"/>
  <c r="U458" i="46" s="1"/>
  <c r="T449" i="46"/>
  <c r="BJ449" i="46"/>
  <c r="BJ453" i="46" s="1"/>
  <c r="CX453" i="46"/>
  <c r="BZ453" i="46"/>
  <c r="BT458" i="46"/>
  <c r="BT453" i="46"/>
  <c r="BW453" i="46"/>
  <c r="BW458" i="46"/>
  <c r="BQ453" i="46"/>
  <c r="BQ458" i="46"/>
  <c r="CU458" i="46"/>
  <c r="CU453" i="46"/>
  <c r="O458" i="46"/>
  <c r="O453" i="46"/>
  <c r="BK453" i="46"/>
  <c r="CC453" i="46"/>
  <c r="AV453" i="46"/>
  <c r="CR453" i="46"/>
  <c r="AG458" i="46"/>
  <c r="AG453" i="46"/>
  <c r="AS453" i="46"/>
  <c r="AJ458" i="46"/>
  <c r="AJ453" i="46"/>
  <c r="CO453" i="46"/>
  <c r="AA453" i="46"/>
  <c r="CF458" i="46"/>
  <c r="CF453" i="46"/>
  <c r="AM458" i="46"/>
  <c r="BB458" i="46"/>
  <c r="AY458" i="46"/>
  <c r="BE458" i="46"/>
  <c r="BK458" i="46"/>
  <c r="AD458" i="46"/>
  <c r="CX458" i="46"/>
  <c r="CO458" i="46"/>
  <c r="CC458" i="46"/>
  <c r="AV458" i="46"/>
  <c r="CR458" i="46"/>
  <c r="AS458" i="46"/>
  <c r="AA458" i="46"/>
  <c r="BH458" i="46" l="1"/>
  <c r="BV448" i="46"/>
  <c r="BV452" i="46"/>
  <c r="BV458" i="46"/>
  <c r="BV456" i="46" s="1"/>
  <c r="BV459" i="46" s="1"/>
  <c r="AP458" i="46"/>
  <c r="AO456" i="46" s="1"/>
  <c r="AO459" i="46" s="1"/>
  <c r="AP453" i="46"/>
  <c r="AO452" i="46" s="1"/>
  <c r="AO448" i="46"/>
  <c r="AX458" i="46"/>
  <c r="AX456" i="46" s="1"/>
  <c r="CW458" i="46"/>
  <c r="CW456" i="46" s="1"/>
  <c r="CW452" i="46"/>
  <c r="AX448" i="46"/>
  <c r="CW448" i="46"/>
  <c r="AL458" i="46"/>
  <c r="AL448" i="46"/>
  <c r="CB458" i="46"/>
  <c r="CB448" i="46"/>
  <c r="CB452" i="46"/>
  <c r="E42" i="53"/>
  <c r="R449" i="46"/>
  <c r="R453" i="46" s="1"/>
  <c r="Q452" i="46" s="1"/>
  <c r="AU458" i="46"/>
  <c r="AR452" i="46"/>
  <c r="BA448" i="46"/>
  <c r="AR448" i="46"/>
  <c r="AU448" i="46"/>
  <c r="CQ458" i="46"/>
  <c r="BA458" i="46"/>
  <c r="AR458" i="46"/>
  <c r="CE448" i="46"/>
  <c r="AU452" i="46"/>
  <c r="N452" i="46"/>
  <c r="CE452" i="46"/>
  <c r="CT458" i="46"/>
  <c r="CT452" i="46"/>
  <c r="BG452" i="46"/>
  <c r="CT448" i="46"/>
  <c r="BG448" i="46"/>
  <c r="CE458" i="46"/>
  <c r="CN452" i="46"/>
  <c r="BG458" i="46"/>
  <c r="CN458" i="46"/>
  <c r="N458" i="46"/>
  <c r="AC448" i="46"/>
  <c r="N448" i="46"/>
  <c r="CH456" i="46"/>
  <c r="CH459" i="46" s="1"/>
  <c r="T448" i="46"/>
  <c r="Z458" i="46"/>
  <c r="CN448" i="46"/>
  <c r="AC458" i="46"/>
  <c r="CI453" i="46"/>
  <c r="CH452" i="46" s="1"/>
  <c r="BS448" i="46"/>
  <c r="AI452" i="46"/>
  <c r="AI448" i="46"/>
  <c r="BS452" i="46"/>
  <c r="BS458" i="46"/>
  <c r="CH448" i="46"/>
  <c r="BD458" i="46"/>
  <c r="X453" i="46"/>
  <c r="W452" i="46" s="1"/>
  <c r="BP458" i="46"/>
  <c r="BP452" i="46"/>
  <c r="W456" i="46"/>
  <c r="W459" i="46" s="1"/>
  <c r="Z452" i="46"/>
  <c r="CQ452" i="46"/>
  <c r="W448" i="46"/>
  <c r="Z448" i="46"/>
  <c r="CQ448" i="46"/>
  <c r="AI458" i="46"/>
  <c r="BY458" i="46"/>
  <c r="Q458" i="46"/>
  <c r="BD448" i="46"/>
  <c r="U453" i="46"/>
  <c r="CL453" i="46"/>
  <c r="CK452" i="46" s="1"/>
  <c r="AF448" i="46"/>
  <c r="AF458" i="46"/>
  <c r="BY452" i="46"/>
  <c r="AF452" i="46"/>
  <c r="BY448" i="46"/>
  <c r="BP448" i="46"/>
  <c r="BJ452" i="46"/>
  <c r="T458" i="46"/>
  <c r="T453" i="46"/>
  <c r="BJ448" i="46"/>
  <c r="CL458" i="46"/>
  <c r="BJ458" i="46"/>
  <c r="BP561" i="46"/>
  <c r="D74" i="53"/>
  <c r="O23" i="7"/>
  <c r="BY456" i="46" l="1"/>
  <c r="BY459" i="46" s="1"/>
  <c r="AL456" i="46"/>
  <c r="AL459" i="46" s="1"/>
  <c r="CB456" i="46"/>
  <c r="Q448" i="46"/>
  <c r="R458" i="46"/>
  <c r="AU456" i="46"/>
  <c r="AU459" i="46" s="1"/>
  <c r="CT456" i="46"/>
  <c r="CT459" i="46" s="1"/>
  <c r="CQ456" i="46"/>
  <c r="CQ459" i="46" s="1"/>
  <c r="CQ561" i="46" s="1"/>
  <c r="BA456" i="46"/>
  <c r="BA459" i="46" s="1"/>
  <c r="AR456" i="46"/>
  <c r="AR459" i="46" s="1"/>
  <c r="AC456" i="46"/>
  <c r="AC459" i="46" s="1"/>
  <c r="N456" i="46"/>
  <c r="BG456" i="46"/>
  <c r="CN456" i="46"/>
  <c r="CN459" i="46" s="1"/>
  <c r="CE456" i="46"/>
  <c r="Z456" i="46"/>
  <c r="Z459" i="46" s="1"/>
  <c r="BS456" i="46"/>
  <c r="BS459" i="46" s="1"/>
  <c r="BP456" i="46"/>
  <c r="BD456" i="46"/>
  <c r="BD459" i="46" s="1"/>
  <c r="AI456" i="46"/>
  <c r="AI459" i="46" s="1"/>
  <c r="BJ456" i="46"/>
  <c r="BJ459" i="46" s="1"/>
  <c r="AF456" i="46"/>
  <c r="AF459" i="46" s="1"/>
  <c r="T452" i="46"/>
  <c r="CK456" i="46"/>
  <c r="CK459" i="46" s="1"/>
  <c r="T456" i="46"/>
  <c r="T459" i="46" s="1"/>
  <c r="AX459" i="46"/>
  <c r="BY561" i="46"/>
  <c r="CW459" i="46"/>
  <c r="P23" i="7"/>
  <c r="O24" i="7"/>
  <c r="CB459" i="46" l="1"/>
  <c r="Q456" i="46"/>
  <c r="CE459" i="46"/>
  <c r="N459" i="46"/>
  <c r="BG459" i="46"/>
  <c r="G51" i="53"/>
  <c r="BP459" i="46"/>
  <c r="BA561" i="46"/>
  <c r="AC561" i="46"/>
  <c r="BS561" i="46"/>
  <c r="BJ561" i="46"/>
  <c r="Z561" i="46"/>
  <c r="BV561" i="46"/>
  <c r="AU561" i="46"/>
  <c r="BG561" i="46"/>
  <c r="BD561" i="46"/>
  <c r="CN561" i="46"/>
  <c r="CT561" i="46"/>
  <c r="CW561" i="46"/>
  <c r="AR561" i="46"/>
  <c r="P24" i="7"/>
  <c r="H631" i="46" l="1"/>
  <c r="Q459" i="46"/>
  <c r="J456" i="46"/>
  <c r="E123" i="53"/>
  <c r="E122" i="53" s="1"/>
  <c r="E183" i="53"/>
  <c r="E182" i="53" s="1"/>
  <c r="E51" i="53"/>
  <c r="AO631" i="46" l="1"/>
  <c r="AO849" i="46" s="1"/>
  <c r="BM849" i="46"/>
  <c r="CT631" i="46"/>
  <c r="CB631" i="46"/>
  <c r="BG631" i="46"/>
  <c r="BG849" i="46" s="1"/>
  <c r="AL631" i="46"/>
  <c r="T631" i="46"/>
  <c r="BY631" i="46"/>
  <c r="BD631" i="46"/>
  <c r="BD849" i="46" s="1"/>
  <c r="CQ631" i="46"/>
  <c r="AI631" i="46"/>
  <c r="CN631" i="46"/>
  <c r="BP631" i="46"/>
  <c r="AF631" i="46"/>
  <c r="Z631" i="46"/>
  <c r="CH631" i="46"/>
  <c r="CK631" i="46"/>
  <c r="BJ631" i="46"/>
  <c r="BJ849" i="46" s="1"/>
  <c r="AC631" i="46"/>
  <c r="BA631" i="46"/>
  <c r="BA849" i="46" s="1"/>
  <c r="AR631" i="46"/>
  <c r="W631" i="46"/>
  <c r="AX631" i="46"/>
  <c r="AX849" i="46" s="1"/>
  <c r="CW631" i="46"/>
  <c r="CE631" i="46"/>
  <c r="Q631" i="46"/>
  <c r="N631" i="46"/>
  <c r="AU631" i="46"/>
  <c r="BV631" i="46"/>
  <c r="BS631" i="46"/>
  <c r="E125" i="53"/>
  <c r="D67" i="53"/>
  <c r="E66" i="53"/>
  <c r="F51" i="53"/>
  <c r="D71" i="53" s="1"/>
  <c r="H51" i="53"/>
  <c r="AX854" i="46" l="1"/>
  <c r="BD854" i="46"/>
  <c r="BA854" i="46"/>
  <c r="BJ854" i="46"/>
  <c r="BG854" i="46"/>
  <c r="AO854" i="46"/>
  <c r="AP631" i="46"/>
  <c r="AP849" i="46" s="1"/>
  <c r="AP854" i="46" s="1"/>
  <c r="CU631" i="46"/>
  <c r="CU849" i="46" s="1"/>
  <c r="CU854" i="46" s="1"/>
  <c r="CT849" i="46"/>
  <c r="AG631" i="46"/>
  <c r="AG849" i="46" s="1"/>
  <c r="AG854" i="46" s="1"/>
  <c r="AF849" i="46"/>
  <c r="CF631" i="46"/>
  <c r="CF849" i="46" s="1"/>
  <c r="CF854" i="46" s="1"/>
  <c r="CE849" i="46"/>
  <c r="BQ631" i="46"/>
  <c r="BQ849" i="46" s="1"/>
  <c r="BQ854" i="46" s="1"/>
  <c r="BP849" i="46"/>
  <c r="CX631" i="46"/>
  <c r="CX849" i="46" s="1"/>
  <c r="CX854" i="46" s="1"/>
  <c r="CW849" i="46"/>
  <c r="CO631" i="46"/>
  <c r="CO849" i="46" s="1"/>
  <c r="CO854" i="46" s="1"/>
  <c r="CN849" i="46"/>
  <c r="AJ631" i="46"/>
  <c r="AJ849" i="46" s="1"/>
  <c r="AJ854" i="46" s="1"/>
  <c r="AI849" i="46"/>
  <c r="CR631" i="46"/>
  <c r="CR849" i="46" s="1"/>
  <c r="CR854" i="46" s="1"/>
  <c r="CQ849" i="46"/>
  <c r="AS631" i="46"/>
  <c r="AS849" i="46" s="1"/>
  <c r="AS854" i="46" s="1"/>
  <c r="AR849" i="46"/>
  <c r="BZ631" i="46"/>
  <c r="BZ849" i="46" s="1"/>
  <c r="BZ854" i="46" s="1"/>
  <c r="BY849" i="46"/>
  <c r="BT631" i="46"/>
  <c r="BT849" i="46" s="1"/>
  <c r="BT854" i="46" s="1"/>
  <c r="BS849" i="46"/>
  <c r="AM631" i="46"/>
  <c r="AM849" i="46" s="1"/>
  <c r="AM854" i="46" s="1"/>
  <c r="AL849" i="46"/>
  <c r="BW631" i="46"/>
  <c r="BW849" i="46" s="1"/>
  <c r="BW854" i="46" s="1"/>
  <c r="BV849" i="46"/>
  <c r="CL631" i="46"/>
  <c r="CL849" i="46" s="1"/>
  <c r="CL854" i="46" s="1"/>
  <c r="CK849" i="46"/>
  <c r="BM854" i="46"/>
  <c r="AV631" i="46"/>
  <c r="AV849" i="46" s="1"/>
  <c r="AV854" i="46" s="1"/>
  <c r="AU849" i="46"/>
  <c r="CI631" i="46"/>
  <c r="CI849" i="46" s="1"/>
  <c r="CI854" i="46" s="1"/>
  <c r="CH849" i="46"/>
  <c r="CC631" i="46"/>
  <c r="CC849" i="46" s="1"/>
  <c r="CC854" i="46" s="1"/>
  <c r="CB849" i="46"/>
  <c r="BN849" i="46"/>
  <c r="BN854" i="46" s="1"/>
  <c r="AD631" i="46"/>
  <c r="AD849" i="46" s="1"/>
  <c r="AD854" i="46" s="1"/>
  <c r="AC849" i="46"/>
  <c r="U631" i="46"/>
  <c r="U849" i="46" s="1"/>
  <c r="U854" i="46" s="1"/>
  <c r="T849" i="46"/>
  <c r="O631" i="46"/>
  <c r="O849" i="46" s="1"/>
  <c r="O854" i="46" s="1"/>
  <c r="N849" i="46"/>
  <c r="AA631" i="46"/>
  <c r="AA849" i="46" s="1"/>
  <c r="AA854" i="46" s="1"/>
  <c r="Z849" i="46"/>
  <c r="R631" i="46"/>
  <c r="R849" i="46" s="1"/>
  <c r="R854" i="46" s="1"/>
  <c r="Q849" i="46"/>
  <c r="X631" i="46"/>
  <c r="X849" i="46" s="1"/>
  <c r="X854" i="46" s="1"/>
  <c r="W849" i="46"/>
  <c r="BH631" i="46"/>
  <c r="BH849" i="46" s="1"/>
  <c r="BH854" i="46" s="1"/>
  <c r="AY631" i="46"/>
  <c r="AY849" i="46" s="1"/>
  <c r="AY854" i="46" s="1"/>
  <c r="BB631" i="46"/>
  <c r="BB849" i="46" s="1"/>
  <c r="BB854" i="46" s="1"/>
  <c r="BK631" i="46"/>
  <c r="BK849" i="46" s="1"/>
  <c r="BK854" i="46" s="1"/>
  <c r="BE631" i="46"/>
  <c r="BE849" i="46" s="1"/>
  <c r="BE854" i="46" s="1"/>
  <c r="W854" i="46" l="1"/>
  <c r="AO852" i="46"/>
  <c r="AO848" i="46"/>
  <c r="BM852" i="46"/>
  <c r="BM855" i="46" s="1"/>
  <c r="CN848" i="46"/>
  <c r="CN854" i="46"/>
  <c r="T848" i="46"/>
  <c r="T854" i="46"/>
  <c r="BM848" i="46"/>
  <c r="BS848" i="46"/>
  <c r="BS854" i="46"/>
  <c r="CK848" i="46"/>
  <c r="CK854" i="46"/>
  <c r="CW848" i="46"/>
  <c r="CW854" i="46"/>
  <c r="AC848" i="46"/>
  <c r="AC854" i="46"/>
  <c r="BV848" i="46"/>
  <c r="BV854" i="46"/>
  <c r="BP848" i="46"/>
  <c r="BP854" i="46"/>
  <c r="CB848" i="46"/>
  <c r="CB854" i="46"/>
  <c r="AR848" i="46"/>
  <c r="AR854" i="46"/>
  <c r="CE848" i="46"/>
  <c r="CE854" i="46"/>
  <c r="Q848" i="46"/>
  <c r="Q854" i="46"/>
  <c r="CH848" i="46"/>
  <c r="CH854" i="46"/>
  <c r="CQ848" i="46"/>
  <c r="CQ854" i="46"/>
  <c r="AF848" i="46"/>
  <c r="AF854" i="46"/>
  <c r="Z848" i="46"/>
  <c r="Z854" i="46"/>
  <c r="AU848" i="46"/>
  <c r="AU854" i="46"/>
  <c r="AI854" i="46"/>
  <c r="AI848" i="46"/>
  <c r="CT848" i="46"/>
  <c r="CT854" i="46"/>
  <c r="N848" i="46"/>
  <c r="N854" i="46"/>
  <c r="AL854" i="46"/>
  <c r="AL848" i="46"/>
  <c r="BY848" i="46"/>
  <c r="BY854" i="46"/>
  <c r="W848" i="46"/>
  <c r="AX848" i="46"/>
  <c r="BG848" i="46"/>
  <c r="BJ848" i="46"/>
  <c r="BA848" i="46"/>
  <c r="BA852" i="46"/>
  <c r="BJ852" i="46"/>
  <c r="BG852" i="46"/>
  <c r="AX852" i="46"/>
  <c r="BD852" i="46"/>
  <c r="BD848" i="46"/>
  <c r="D73" i="53"/>
  <c r="W852" i="46" l="1"/>
  <c r="W855" i="46" s="1"/>
  <c r="Z852" i="46"/>
  <c r="Z855" i="46" s="1"/>
  <c r="CH852" i="46"/>
  <c r="CH855" i="46" s="1"/>
  <c r="BV852" i="46"/>
  <c r="BV855" i="46" s="1"/>
  <c r="T852" i="46"/>
  <c r="T855" i="46" s="1"/>
  <c r="BY852" i="46"/>
  <c r="BY855" i="46" s="1"/>
  <c r="AF852" i="46"/>
  <c r="AF855" i="46" s="1"/>
  <c r="Q852" i="46"/>
  <c r="Q855" i="46" s="1"/>
  <c r="CN852" i="46"/>
  <c r="CN855" i="46" s="1"/>
  <c r="CQ852" i="46"/>
  <c r="CQ855" i="46" s="1"/>
  <c r="CE852" i="46"/>
  <c r="CE855" i="46" s="1"/>
  <c r="AC852" i="46"/>
  <c r="AC855" i="46" s="1"/>
  <c r="AL852" i="46"/>
  <c r="AL855" i="46" s="1"/>
  <c r="AU852" i="46"/>
  <c r="AU855" i="46" s="1"/>
  <c r="N852" i="46"/>
  <c r="N855" i="46" s="1"/>
  <c r="AR852" i="46"/>
  <c r="CW852" i="46"/>
  <c r="CW855" i="46" s="1"/>
  <c r="CT852" i="46"/>
  <c r="CT855" i="46" s="1"/>
  <c r="CB852" i="46"/>
  <c r="CB855" i="46" s="1"/>
  <c r="CK852" i="46"/>
  <c r="CK855" i="46" s="1"/>
  <c r="BP852" i="46"/>
  <c r="BP855" i="46" s="1"/>
  <c r="BS852" i="46"/>
  <c r="BS855" i="46" s="1"/>
  <c r="AI852" i="46"/>
  <c r="AI855" i="46" s="1"/>
  <c r="BA855" i="46"/>
  <c r="AO855" i="46"/>
  <c r="BD855" i="46"/>
  <c r="BJ855" i="46"/>
  <c r="AX855" i="46"/>
  <c r="BG855" i="46"/>
  <c r="AR855" i="46" l="1"/>
  <c r="AF561" i="46" l="1"/>
  <c r="AI561" i="46" l="1"/>
  <c r="G878" i="46" l="1"/>
  <c r="H878" i="46" s="1"/>
  <c r="G484" i="46"/>
  <c r="H484" i="46" s="1"/>
  <c r="G873" i="46"/>
  <c r="H873" i="46" s="1"/>
  <c r="G479" i="46"/>
  <c r="H479" i="46" s="1"/>
  <c r="G474" i="46"/>
  <c r="H474" i="46" s="1"/>
  <c r="F53" i="53"/>
  <c r="G868" i="46"/>
  <c r="H868" i="46" s="1"/>
  <c r="D77" i="53"/>
  <c r="E68" i="53"/>
  <c r="E57" i="53"/>
  <c r="AL873" i="46" l="1"/>
  <c r="AM873" i="46" s="1"/>
  <c r="W873" i="46"/>
  <c r="X873" i="46" s="1"/>
  <c r="CQ873" i="46"/>
  <c r="CR873" i="46" s="1"/>
  <c r="Q873" i="46"/>
  <c r="R873" i="46" s="1"/>
  <c r="BP873" i="46"/>
  <c r="BQ873" i="46" s="1"/>
  <c r="CT873" i="46"/>
  <c r="CU873" i="46" s="1"/>
  <c r="BJ873" i="46"/>
  <c r="BK873" i="46" s="1"/>
  <c r="BG873" i="46"/>
  <c r="BH873" i="46" s="1"/>
  <c r="CW873" i="46"/>
  <c r="CX873" i="46" s="1"/>
  <c r="AI873" i="46"/>
  <c r="AJ873" i="46" s="1"/>
  <c r="AO873" i="46"/>
  <c r="AP873" i="46" s="1"/>
  <c r="AC873" i="46"/>
  <c r="AD873" i="46" s="1"/>
  <c r="N873" i="46"/>
  <c r="O873" i="46" s="1"/>
  <c r="AF873" i="46"/>
  <c r="AG873" i="46" s="1"/>
  <c r="BD873" i="46"/>
  <c r="BE873" i="46" s="1"/>
  <c r="Z873" i="46"/>
  <c r="AA873" i="46" s="1"/>
  <c r="T873" i="46"/>
  <c r="U873" i="46" s="1"/>
  <c r="BY873" i="46"/>
  <c r="BZ873" i="46" s="1"/>
  <c r="AR873" i="46"/>
  <c r="AS873" i="46" s="1"/>
  <c r="CN873" i="46"/>
  <c r="CO873" i="46" s="1"/>
  <c r="BS873" i="46"/>
  <c r="BT873" i="46" s="1"/>
  <c r="CH873" i="46"/>
  <c r="CI873" i="46" s="1"/>
  <c r="AU873" i="46"/>
  <c r="AV873" i="46" s="1"/>
  <c r="CK873" i="46"/>
  <c r="CL873" i="46" s="1"/>
  <c r="BV873" i="46"/>
  <c r="BW873" i="46" s="1"/>
  <c r="CE873" i="46"/>
  <c r="CF873" i="46" s="1"/>
  <c r="AX873" i="46"/>
  <c r="AY873" i="46" s="1"/>
  <c r="BA873" i="46"/>
  <c r="BB873" i="46" s="1"/>
  <c r="CB873" i="46"/>
  <c r="CC873" i="46" s="1"/>
  <c r="E59" i="53"/>
  <c r="D69" i="53"/>
  <c r="F57" i="53"/>
  <c r="BG479" i="46"/>
  <c r="BH479" i="46" s="1"/>
  <c r="BY479" i="46"/>
  <c r="BZ479" i="46" s="1"/>
  <c r="T479" i="46"/>
  <c r="U479" i="46" s="1"/>
  <c r="BA479" i="46"/>
  <c r="BB479" i="46" s="1"/>
  <c r="Q479" i="46"/>
  <c r="R479" i="46" s="1"/>
  <c r="BV479" i="46"/>
  <c r="BW479" i="46" s="1"/>
  <c r="N479" i="46"/>
  <c r="O479" i="46" s="1"/>
  <c r="BP479" i="46"/>
  <c r="BQ479" i="46" s="1"/>
  <c r="AI479" i="46"/>
  <c r="AJ479" i="46" s="1"/>
  <c r="CE479" i="46"/>
  <c r="CF479" i="46" s="1"/>
  <c r="AO479" i="46"/>
  <c r="AP479" i="46" s="1"/>
  <c r="AR479" i="46"/>
  <c r="AS479" i="46" s="1"/>
  <c r="CB479" i="46"/>
  <c r="CC479" i="46" s="1"/>
  <c r="W479" i="46"/>
  <c r="X479" i="46" s="1"/>
  <c r="AX479" i="46"/>
  <c r="AY479" i="46" s="1"/>
  <c r="CT479" i="46"/>
  <c r="CU479" i="46" s="1"/>
  <c r="CK479" i="46"/>
  <c r="CL479" i="46" s="1"/>
  <c r="AL479" i="46"/>
  <c r="AM479" i="46" s="1"/>
  <c r="CW479" i="46"/>
  <c r="CX479" i="46" s="1"/>
  <c r="AF479" i="46"/>
  <c r="AG479" i="46" s="1"/>
  <c r="CH479" i="46"/>
  <c r="CI479" i="46" s="1"/>
  <c r="BS479" i="46"/>
  <c r="BT479" i="46" s="1"/>
  <c r="CQ479" i="46"/>
  <c r="CR479" i="46" s="1"/>
  <c r="Z479" i="46"/>
  <c r="AA479" i="46" s="1"/>
  <c r="AC479" i="46"/>
  <c r="AD479" i="46" s="1"/>
  <c r="BD479" i="46"/>
  <c r="BE479" i="46" s="1"/>
  <c r="CN479" i="46"/>
  <c r="CO479" i="46" s="1"/>
  <c r="BJ479" i="46"/>
  <c r="BK479" i="46" s="1"/>
  <c r="AU479" i="46"/>
  <c r="AV479" i="46" s="1"/>
  <c r="W878" i="46"/>
  <c r="X878" i="46" s="1"/>
  <c r="T878" i="46"/>
  <c r="U878" i="46" s="1"/>
  <c r="CQ878" i="46"/>
  <c r="CR878" i="46" s="1"/>
  <c r="BD878" i="46"/>
  <c r="BE878" i="46" s="1"/>
  <c r="AX878" i="46"/>
  <c r="AY878" i="46" s="1"/>
  <c r="CK878" i="46"/>
  <c r="CL878" i="46" s="1"/>
  <c r="BA878" i="46"/>
  <c r="BB878" i="46" s="1"/>
  <c r="AL878" i="46"/>
  <c r="AM878" i="46" s="1"/>
  <c r="BG878" i="46"/>
  <c r="BH878" i="46" s="1"/>
  <c r="AO878" i="46"/>
  <c r="AP878" i="46" s="1"/>
  <c r="AF878" i="46"/>
  <c r="AG878" i="46" s="1"/>
  <c r="AU878" i="46"/>
  <c r="AV878" i="46" s="1"/>
  <c r="BJ878" i="46"/>
  <c r="BK878" i="46" s="1"/>
  <c r="CE878" i="46"/>
  <c r="CF878" i="46" s="1"/>
  <c r="AC878" i="46"/>
  <c r="AD878" i="46" s="1"/>
  <c r="CT878" i="46"/>
  <c r="CU878" i="46" s="1"/>
  <c r="AI878" i="46"/>
  <c r="AJ878" i="46" s="1"/>
  <c r="CH878" i="46"/>
  <c r="CI878" i="46" s="1"/>
  <c r="CW878" i="46"/>
  <c r="CX878" i="46" s="1"/>
  <c r="BV878" i="46"/>
  <c r="BW878" i="46" s="1"/>
  <c r="BP878" i="46"/>
  <c r="BQ878" i="46" s="1"/>
  <c r="AR878" i="46"/>
  <c r="AS878" i="46" s="1"/>
  <c r="Q878" i="46"/>
  <c r="R878" i="46" s="1"/>
  <c r="BS878" i="46"/>
  <c r="BT878" i="46" s="1"/>
  <c r="Z878" i="46"/>
  <c r="AA878" i="46" s="1"/>
  <c r="BY878" i="46"/>
  <c r="BZ878" i="46" s="1"/>
  <c r="CB878" i="46"/>
  <c r="CC878" i="46" s="1"/>
  <c r="CN878" i="46"/>
  <c r="CO878" i="46" s="1"/>
  <c r="N878" i="46"/>
  <c r="O878" i="46" s="1"/>
  <c r="BV868" i="46"/>
  <c r="CH868" i="46"/>
  <c r="Q868" i="46"/>
  <c r="CK868" i="46"/>
  <c r="AI868" i="46"/>
  <c r="AJ868" i="46" s="1"/>
  <c r="T868" i="46"/>
  <c r="U868" i="46" s="1"/>
  <c r="CE868" i="46"/>
  <c r="CF868" i="46" s="1"/>
  <c r="AO868" i="46"/>
  <c r="AP868" i="46" s="1"/>
  <c r="AR868" i="46"/>
  <c r="AX868" i="46"/>
  <c r="AY868" i="46" s="1"/>
  <c r="BY868" i="46"/>
  <c r="BD868" i="46"/>
  <c r="CB868" i="46"/>
  <c r="CT868" i="46"/>
  <c r="AF868" i="46"/>
  <c r="AG868" i="46" s="1"/>
  <c r="BJ868" i="46"/>
  <c r="BS868" i="46"/>
  <c r="CQ868" i="46"/>
  <c r="AU868" i="46"/>
  <c r="BA868" i="46"/>
  <c r="CN868" i="46"/>
  <c r="CW868" i="46"/>
  <c r="AC868" i="46"/>
  <c r="AD868" i="46" s="1"/>
  <c r="AL868" i="46"/>
  <c r="Z868" i="46"/>
  <c r="BG868" i="46"/>
  <c r="BH868" i="46" s="1"/>
  <c r="BP868" i="46"/>
  <c r="W868" i="46"/>
  <c r="N868" i="46"/>
  <c r="O868" i="46" s="1"/>
  <c r="AF474" i="46"/>
  <c r="AI474" i="46"/>
  <c r="AJ474" i="46" s="1"/>
  <c r="CW474" i="46"/>
  <c r="CX474" i="46" s="1"/>
  <c r="AU474" i="46"/>
  <c r="AV474" i="46" s="1"/>
  <c r="BD474" i="46"/>
  <c r="N474" i="46"/>
  <c r="O474" i="46" s="1"/>
  <c r="CQ474" i="46"/>
  <c r="CR474" i="46" s="1"/>
  <c r="CN474" i="46"/>
  <c r="CO474" i="46" s="1"/>
  <c r="BA474" i="46"/>
  <c r="AC474" i="46"/>
  <c r="AD474" i="46" s="1"/>
  <c r="W474" i="46"/>
  <c r="X474" i="46" s="1"/>
  <c r="CK474" i="46"/>
  <c r="AR474" i="46"/>
  <c r="Z474" i="46"/>
  <c r="AA474" i="46" s="1"/>
  <c r="BP474" i="46"/>
  <c r="BQ474" i="46" s="1"/>
  <c r="AX474" i="46"/>
  <c r="AY474" i="46" s="1"/>
  <c r="Q474" i="46"/>
  <c r="BG474" i="46"/>
  <c r="BH474" i="46" s="1"/>
  <c r="AL474" i="46"/>
  <c r="BY474" i="46"/>
  <c r="BZ474" i="46" s="1"/>
  <c r="T474" i="46"/>
  <c r="BJ474" i="46"/>
  <c r="BK474" i="46" s="1"/>
  <c r="CE474" i="46"/>
  <c r="AO474" i="46"/>
  <c r="BV474" i="46"/>
  <c r="CB474" i="46"/>
  <c r="CC474" i="46" s="1"/>
  <c r="CH474" i="46"/>
  <c r="BS474" i="46"/>
  <c r="BT474" i="46" s="1"/>
  <c r="CT474" i="46"/>
  <c r="BA484" i="46"/>
  <c r="BB484" i="46" s="1"/>
  <c r="BJ484" i="46"/>
  <c r="BK484" i="46" s="1"/>
  <c r="BD484" i="46"/>
  <c r="BE484" i="46" s="1"/>
  <c r="AI484" i="46"/>
  <c r="AJ484" i="46" s="1"/>
  <c r="AF484" i="46"/>
  <c r="AG484" i="46" s="1"/>
  <c r="N484" i="46"/>
  <c r="O484" i="46" s="1"/>
  <c r="AX484" i="46"/>
  <c r="AY484" i="46" s="1"/>
  <c r="CE484" i="46"/>
  <c r="CF484" i="46" s="1"/>
  <c r="AO484" i="46"/>
  <c r="AP484" i="46" s="1"/>
  <c r="AC484" i="46"/>
  <c r="AD484" i="46" s="1"/>
  <c r="CB484" i="46"/>
  <c r="CC484" i="46" s="1"/>
  <c r="W484" i="46"/>
  <c r="X484" i="46" s="1"/>
  <c r="Z484" i="46"/>
  <c r="AA484" i="46" s="1"/>
  <c r="CN484" i="46"/>
  <c r="CO484" i="46" s="1"/>
  <c r="CH484" i="46"/>
  <c r="CI484" i="46" s="1"/>
  <c r="Q484" i="46"/>
  <c r="R484" i="46" s="1"/>
  <c r="CT484" i="46"/>
  <c r="CU484" i="46" s="1"/>
  <c r="CW484" i="46"/>
  <c r="CX484" i="46" s="1"/>
  <c r="AL484" i="46"/>
  <c r="AM484" i="46" s="1"/>
  <c r="CK484" i="46"/>
  <c r="CL484" i="46" s="1"/>
  <c r="BV484" i="46"/>
  <c r="BW484" i="46" s="1"/>
  <c r="BG484" i="46"/>
  <c r="BH484" i="46" s="1"/>
  <c r="AR484" i="46"/>
  <c r="AS484" i="46" s="1"/>
  <c r="CQ484" i="46"/>
  <c r="CR484" i="46" s="1"/>
  <c r="BY484" i="46"/>
  <c r="BZ484" i="46" s="1"/>
  <c r="BS484" i="46"/>
  <c r="BT484" i="46" s="1"/>
  <c r="AU484" i="46"/>
  <c r="AV484" i="46" s="1"/>
  <c r="BP484" i="46"/>
  <c r="BQ484" i="46" s="1"/>
  <c r="T484" i="46"/>
  <c r="U484" i="46" s="1"/>
  <c r="AG886" i="46" l="1"/>
  <c r="AG891" i="46" s="1"/>
  <c r="BJ886" i="46"/>
  <c r="BJ891" i="46" s="1"/>
  <c r="BV886" i="46"/>
  <c r="BV891" i="46" s="1"/>
  <c r="CF886" i="46"/>
  <c r="CF891" i="46" s="1"/>
  <c r="AL886" i="46"/>
  <c r="AL891" i="46" s="1"/>
  <c r="U886" i="46"/>
  <c r="U891" i="46" s="1"/>
  <c r="AY886" i="46"/>
  <c r="AY891" i="46" s="1"/>
  <c r="O886" i="46"/>
  <c r="O891" i="46" s="1"/>
  <c r="BV492" i="46"/>
  <c r="BV497" i="46" s="1"/>
  <c r="AO492" i="46"/>
  <c r="AO497" i="46" s="1"/>
  <c r="AJ886" i="46"/>
  <c r="AJ891" i="46" s="1"/>
  <c r="AR492" i="46"/>
  <c r="AR497" i="46" s="1"/>
  <c r="CK492" i="46"/>
  <c r="CK497" i="46" s="1"/>
  <c r="CE492" i="46"/>
  <c r="CE497" i="46" s="1"/>
  <c r="BA492" i="46"/>
  <c r="BA497" i="46" s="1"/>
  <c r="AF492" i="46"/>
  <c r="AF497" i="46" s="1"/>
  <c r="W492" i="46"/>
  <c r="AP886" i="46"/>
  <c r="AP891" i="46" s="1"/>
  <c r="BW474" i="46"/>
  <c r="BW492" i="46" s="1"/>
  <c r="BW497" i="46" s="1"/>
  <c r="CR492" i="46"/>
  <c r="CR497" i="46" s="1"/>
  <c r="CQ492" i="46"/>
  <c r="CQ497" i="46" s="1"/>
  <c r="AM868" i="46"/>
  <c r="AM886" i="46" s="1"/>
  <c r="AM891" i="46" s="1"/>
  <c r="AR886" i="46"/>
  <c r="AR891" i="46" s="1"/>
  <c r="X492" i="46"/>
  <c r="X497" i="46" s="1"/>
  <c r="CT492" i="46"/>
  <c r="CT497" i="46" s="1"/>
  <c r="Q492" i="46"/>
  <c r="Q497" i="46" s="1"/>
  <c r="AO886" i="46"/>
  <c r="AO891" i="46" s="1"/>
  <c r="BT492" i="46"/>
  <c r="BT497" i="46" s="1"/>
  <c r="AY492" i="46"/>
  <c r="AY497" i="46" s="1"/>
  <c r="AY567" i="46" s="1"/>
  <c r="AV492" i="46"/>
  <c r="AV497" i="46" s="1"/>
  <c r="BW868" i="46"/>
  <c r="BW886" i="46" s="1"/>
  <c r="BW891" i="46" s="1"/>
  <c r="T492" i="46"/>
  <c r="T497" i="46" s="1"/>
  <c r="BH492" i="46"/>
  <c r="BH497" i="46" s="1"/>
  <c r="BH567" i="46" s="1"/>
  <c r="AI886" i="46"/>
  <c r="CO868" i="46"/>
  <c r="CO886" i="46" s="1"/>
  <c r="CO891" i="46" s="1"/>
  <c r="CN886" i="46"/>
  <c r="U474" i="46"/>
  <c r="U492" i="46" s="1"/>
  <c r="U497" i="46" s="1"/>
  <c r="AS868" i="46"/>
  <c r="AS886" i="46" s="1"/>
  <c r="AS891" i="46" s="1"/>
  <c r="O492" i="46"/>
  <c r="BB474" i="46"/>
  <c r="BB492" i="46" s="1"/>
  <c r="BB497" i="46" s="1"/>
  <c r="BB567" i="46" s="1"/>
  <c r="AJ492" i="46"/>
  <c r="AJ497" i="46" s="1"/>
  <c r="AL492" i="46"/>
  <c r="BP886" i="46"/>
  <c r="AF886" i="46"/>
  <c r="CL868" i="46"/>
  <c r="CL886" i="46" s="1"/>
  <c r="CL891" i="46" s="1"/>
  <c r="CK886" i="46"/>
  <c r="CO492" i="46"/>
  <c r="CO497" i="46" s="1"/>
  <c r="AD886" i="46"/>
  <c r="AD891" i="46" s="1"/>
  <c r="T886" i="46"/>
  <c r="BZ492" i="46"/>
  <c r="BZ497" i="46" s="1"/>
  <c r="BY492" i="46"/>
  <c r="CN492" i="46"/>
  <c r="X868" i="46"/>
  <c r="X886" i="46" s="1"/>
  <c r="X891" i="46" s="1"/>
  <c r="W886" i="46"/>
  <c r="CU474" i="46"/>
  <c r="CU492" i="46" s="1"/>
  <c r="CU497" i="46" s="1"/>
  <c r="BK492" i="46"/>
  <c r="BK497" i="46" s="1"/>
  <c r="BK567" i="46" s="1"/>
  <c r="AM474" i="46"/>
  <c r="AM492" i="46" s="1"/>
  <c r="AM497" i="46" s="1"/>
  <c r="BG492" i="46"/>
  <c r="N492" i="46"/>
  <c r="BH886" i="46"/>
  <c r="BH891" i="46" s="1"/>
  <c r="BG886" i="46"/>
  <c r="CU868" i="46"/>
  <c r="CU886" i="46" s="1"/>
  <c r="CU891" i="46" s="1"/>
  <c r="CT886" i="46"/>
  <c r="R868" i="46"/>
  <c r="R886" i="46" s="1"/>
  <c r="R891" i="46" s="1"/>
  <c r="Q886" i="46"/>
  <c r="AS474" i="46"/>
  <c r="AS492" i="46" s="1"/>
  <c r="AS497" i="46" s="1"/>
  <c r="BD492" i="46"/>
  <c r="Z886" i="46"/>
  <c r="CC868" i="46"/>
  <c r="CC886" i="46" s="1"/>
  <c r="CC891" i="46" s="1"/>
  <c r="CB886" i="46"/>
  <c r="CI868" i="46"/>
  <c r="CI886" i="46" s="1"/>
  <c r="CI891" i="46" s="1"/>
  <c r="CH886" i="46"/>
  <c r="AP474" i="46"/>
  <c r="AP492" i="46" s="1"/>
  <c r="AP497" i="46" s="1"/>
  <c r="BS492" i="46"/>
  <c r="AU492" i="46"/>
  <c r="BD886" i="46"/>
  <c r="AD492" i="46"/>
  <c r="AD497" i="46" s="1"/>
  <c r="AC886" i="46"/>
  <c r="AG474" i="46"/>
  <c r="AG492" i="46" s="1"/>
  <c r="AG497" i="46" s="1"/>
  <c r="CC492" i="46"/>
  <c r="CC497" i="46" s="1"/>
  <c r="AX492" i="46"/>
  <c r="R474" i="46"/>
  <c r="R492" i="46" s="1"/>
  <c r="CH492" i="46"/>
  <c r="BP492" i="46"/>
  <c r="CW492" i="46"/>
  <c r="AA868" i="46"/>
  <c r="AA886" i="46" s="1"/>
  <c r="AA891" i="46" s="1"/>
  <c r="BZ868" i="46"/>
  <c r="BZ886" i="46" s="1"/>
  <c r="BZ891" i="46" s="1"/>
  <c r="BY886" i="46"/>
  <c r="AA492" i="46"/>
  <c r="AA497" i="46" s="1"/>
  <c r="CI474" i="46"/>
  <c r="CI492" i="46" s="1"/>
  <c r="CI497" i="46" s="1"/>
  <c r="CB492" i="46"/>
  <c r="Z492" i="46"/>
  <c r="AI492" i="46"/>
  <c r="BQ868" i="46"/>
  <c r="BQ886" i="46" s="1"/>
  <c r="BQ891" i="46" s="1"/>
  <c r="CX868" i="46"/>
  <c r="CX886" i="46" s="1"/>
  <c r="CX891" i="46" s="1"/>
  <c r="CW886" i="46"/>
  <c r="AX886" i="46"/>
  <c r="D72" i="53"/>
  <c r="D70" i="53"/>
  <c r="E127" i="53"/>
  <c r="E126" i="53" s="1"/>
  <c r="BB868" i="46"/>
  <c r="BB886" i="46" s="1"/>
  <c r="BB891" i="46" s="1"/>
  <c r="BA886" i="46"/>
  <c r="CX492" i="46"/>
  <c r="CX497" i="46" s="1"/>
  <c r="BQ492" i="46"/>
  <c r="BQ497" i="46" s="1"/>
  <c r="BE868" i="46"/>
  <c r="BE886" i="46" s="1"/>
  <c r="BE891" i="46" s="1"/>
  <c r="AV868" i="46"/>
  <c r="AV886" i="46" s="1"/>
  <c r="AV891" i="46" s="1"/>
  <c r="AU886" i="46"/>
  <c r="BE474" i="46"/>
  <c r="BE492" i="46" s="1"/>
  <c r="BE497" i="46" s="1"/>
  <c r="BE567" i="46" s="1"/>
  <c r="CL474" i="46"/>
  <c r="CL492" i="46" s="1"/>
  <c r="CL497" i="46" s="1"/>
  <c r="CF474" i="46"/>
  <c r="CF492" i="46" s="1"/>
  <c r="CF497" i="46" s="1"/>
  <c r="BJ492" i="46"/>
  <c r="AC492" i="46"/>
  <c r="BK868" i="46"/>
  <c r="BK886" i="46" s="1"/>
  <c r="BK891" i="46" s="1"/>
  <c r="N886" i="46"/>
  <c r="CR868" i="46"/>
  <c r="CR886" i="46" s="1"/>
  <c r="CR891" i="46" s="1"/>
  <c r="CQ886" i="46"/>
  <c r="CE886" i="46"/>
  <c r="BT868" i="46"/>
  <c r="BT886" i="46" s="1"/>
  <c r="BT891" i="46" s="1"/>
  <c r="BS886" i="46"/>
  <c r="CT491" i="46" l="1"/>
  <c r="W491" i="46"/>
  <c r="Q571" i="46"/>
  <c r="W497" i="46"/>
  <c r="W495" i="46" s="1"/>
  <c r="W498" i="46" s="1"/>
  <c r="AI885" i="46"/>
  <c r="Q491" i="46"/>
  <c r="CQ495" i="46"/>
  <c r="CQ498" i="46" s="1"/>
  <c r="AR495" i="46"/>
  <c r="AR498" i="46" s="1"/>
  <c r="P33" i="7" s="1"/>
  <c r="H18" i="49" s="1"/>
  <c r="CE495" i="46"/>
  <c r="AO889" i="46"/>
  <c r="AO892" i="46" s="1"/>
  <c r="BV889" i="46"/>
  <c r="BV892" i="46" s="1"/>
  <c r="BV885" i="46"/>
  <c r="CQ491" i="46"/>
  <c r="BV491" i="46"/>
  <c r="AO885" i="46"/>
  <c r="AL885" i="46"/>
  <c r="BA491" i="46"/>
  <c r="CE491" i="46"/>
  <c r="AO495" i="46"/>
  <c r="AO498" i="46" s="1"/>
  <c r="AL889" i="46"/>
  <c r="AL892" i="46" s="1"/>
  <c r="AI891" i="46"/>
  <c r="AI889" i="46" s="1"/>
  <c r="AI892" i="46" s="1"/>
  <c r="CW885" i="46"/>
  <c r="CW891" i="46"/>
  <c r="CW889" i="46" s="1"/>
  <c r="CW892" i="46" s="1"/>
  <c r="CB491" i="46"/>
  <c r="CB497" i="46"/>
  <c r="CB495" i="46" s="1"/>
  <c r="AC885" i="46"/>
  <c r="AC891" i="46"/>
  <c r="AC889" i="46" s="1"/>
  <c r="AC892" i="46" s="1"/>
  <c r="Z885" i="46"/>
  <c r="Z891" i="46"/>
  <c r="Z889" i="46" s="1"/>
  <c r="Z892" i="46" s="1"/>
  <c r="AF491" i="46"/>
  <c r="BD491" i="46"/>
  <c r="BD497" i="46"/>
  <c r="BA567" i="46"/>
  <c r="BA565" i="46" s="1"/>
  <c r="BA568" i="46" s="1"/>
  <c r="BA495" i="46"/>
  <c r="BS885" i="46"/>
  <c r="BS891" i="46"/>
  <c r="BS889" i="46" s="1"/>
  <c r="BS892" i="46" s="1"/>
  <c r="BP491" i="46"/>
  <c r="BP497" i="46"/>
  <c r="CQ885" i="46"/>
  <c r="CQ891" i="46"/>
  <c r="CQ889" i="46" s="1"/>
  <c r="CQ892" i="46" s="1"/>
  <c r="AF495" i="46"/>
  <c r="CK885" i="46"/>
  <c r="CK891" i="46"/>
  <c r="CK889" i="46" s="1"/>
  <c r="CK892" i="46" s="1"/>
  <c r="N891" i="46"/>
  <c r="N889" i="46" s="1"/>
  <c r="N892" i="46" s="1"/>
  <c r="N885" i="46"/>
  <c r="AX491" i="46"/>
  <c r="AX497" i="46"/>
  <c r="BD885" i="46"/>
  <c r="BD891" i="46"/>
  <c r="BD889" i="46" s="1"/>
  <c r="BD892" i="46" s="1"/>
  <c r="AF885" i="46"/>
  <c r="AF891" i="46"/>
  <c r="AF889" i="46" s="1"/>
  <c r="AF892" i="46" s="1"/>
  <c r="BY891" i="46"/>
  <c r="BY889" i="46" s="1"/>
  <c r="BY892" i="46" s="1"/>
  <c r="BY885" i="46"/>
  <c r="AU491" i="46"/>
  <c r="AU497" i="46"/>
  <c r="AU495" i="46" s="1"/>
  <c r="Q885" i="46"/>
  <c r="Q891" i="46"/>
  <c r="Q889" i="46" s="1"/>
  <c r="Q892" i="46" s="1"/>
  <c r="BP891" i="46"/>
  <c r="BP889" i="46" s="1"/>
  <c r="BP892" i="46" s="1"/>
  <c r="BP885" i="46"/>
  <c r="AC491" i="46"/>
  <c r="AC497" i="46"/>
  <c r="AC495" i="46" s="1"/>
  <c r="CT891" i="46"/>
  <c r="CT889" i="46" s="1"/>
  <c r="CT892" i="46" s="1"/>
  <c r="CT885" i="46"/>
  <c r="AR885" i="46"/>
  <c r="BS497" i="46"/>
  <c r="BS495" i="46" s="1"/>
  <c r="BS491" i="46"/>
  <c r="W891" i="46"/>
  <c r="W889" i="46" s="1"/>
  <c r="W892" i="46" s="1"/>
  <c r="W885" i="46"/>
  <c r="AR889" i="46"/>
  <c r="BJ497" i="46"/>
  <c r="BJ491" i="46"/>
  <c r="AX885" i="46"/>
  <c r="AX891" i="46"/>
  <c r="AX889" i="46" s="1"/>
  <c r="AX892" i="46" s="1"/>
  <c r="CW497" i="46"/>
  <c r="CW495" i="46" s="1"/>
  <c r="CW491" i="46"/>
  <c r="CT495" i="46"/>
  <c r="CN491" i="46"/>
  <c r="CN497" i="46"/>
  <c r="CN495" i="46" s="1"/>
  <c r="AL491" i="46"/>
  <c r="AL497" i="46"/>
  <c r="AL495" i="46" s="1"/>
  <c r="CK491" i="46"/>
  <c r="BY491" i="46"/>
  <c r="BY497" i="46"/>
  <c r="BY495" i="46" s="1"/>
  <c r="CK495" i="46"/>
  <c r="CK498" i="46" s="1"/>
  <c r="CN885" i="46"/>
  <c r="CN891" i="46"/>
  <c r="CN889" i="46" s="1"/>
  <c r="CN892" i="46" s="1"/>
  <c r="R497" i="46"/>
  <c r="Q495" i="46" s="1"/>
  <c r="R571" i="46"/>
  <c r="Q570" i="46" s="1"/>
  <c r="AR491" i="46"/>
  <c r="N571" i="46"/>
  <c r="N491" i="46"/>
  <c r="N497" i="46"/>
  <c r="T885" i="46"/>
  <c r="T891" i="46"/>
  <c r="T889" i="46" s="1"/>
  <c r="T892" i="46" s="1"/>
  <c r="BJ889" i="46"/>
  <c r="BJ892" i="46" s="1"/>
  <c r="T495" i="46"/>
  <c r="T498" i="46" s="1"/>
  <c r="T561" i="46" s="1"/>
  <c r="AO491" i="46"/>
  <c r="AI491" i="46"/>
  <c r="AI497" i="46"/>
  <c r="CB885" i="46"/>
  <c r="CB891" i="46"/>
  <c r="CB889" i="46" s="1"/>
  <c r="CB892" i="46" s="1"/>
  <c r="BG491" i="46"/>
  <c r="BG497" i="46"/>
  <c r="BG891" i="46"/>
  <c r="BG889" i="46" s="1"/>
  <c r="BG900" i="46" s="1"/>
  <c r="BG885" i="46"/>
  <c r="BA885" i="46"/>
  <c r="BA891" i="46"/>
  <c r="BA889" i="46" s="1"/>
  <c r="CH497" i="46"/>
  <c r="CH491" i="46"/>
  <c r="CH891" i="46"/>
  <c r="CH889" i="46" s="1"/>
  <c r="CH892" i="46" s="1"/>
  <c r="CH885" i="46"/>
  <c r="BJ885" i="46"/>
  <c r="T491" i="46"/>
  <c r="CE885" i="46"/>
  <c r="CE891" i="46"/>
  <c r="CE889" i="46" s="1"/>
  <c r="CE892" i="46" s="1"/>
  <c r="AU885" i="46"/>
  <c r="AU891" i="46"/>
  <c r="AU889" i="46" s="1"/>
  <c r="AU892" i="46" s="1"/>
  <c r="Z497" i="46"/>
  <c r="Z495" i="46" s="1"/>
  <c r="Z491" i="46"/>
  <c r="O571" i="46"/>
  <c r="O497" i="46"/>
  <c r="BV495" i="46"/>
  <c r="O76" i="7" s="1"/>
  <c r="O118" i="7" l="1"/>
  <c r="CE498" i="46"/>
  <c r="O33" i="7"/>
  <c r="BV498" i="46"/>
  <c r="P76" i="7" s="1"/>
  <c r="O18" i="49" s="1"/>
  <c r="O810" i="49" s="1"/>
  <c r="O811" i="49" s="1"/>
  <c r="O820" i="49" s="1"/>
  <c r="O824" i="49" s="1"/>
  <c r="N570" i="46"/>
  <c r="N495" i="46"/>
  <c r="Q498" i="46"/>
  <c r="Q561" i="46" s="1"/>
  <c r="CH495" i="46"/>
  <c r="BG892" i="46"/>
  <c r="J889" i="46"/>
  <c r="BG495" i="46"/>
  <c r="BG498" i="46" s="1"/>
  <c r="P52" i="7" s="1"/>
  <c r="L18" i="49" s="1"/>
  <c r="BG567" i="46"/>
  <c r="BG565" i="46" s="1"/>
  <c r="BG568" i="46" s="1"/>
  <c r="O121" i="7"/>
  <c r="BS498" i="46"/>
  <c r="P75" i="7" s="1"/>
  <c r="N18" i="49" s="1"/>
  <c r="O75" i="7"/>
  <c r="BD495" i="46"/>
  <c r="BD498" i="46" s="1"/>
  <c r="P41" i="7" s="1"/>
  <c r="K18" i="49" s="1"/>
  <c r="K810" i="49" s="1"/>
  <c r="BD567" i="46"/>
  <c r="BD565" i="46" s="1"/>
  <c r="BD568" i="46" s="1"/>
  <c r="H810" i="49"/>
  <c r="AU498" i="46"/>
  <c r="P34" i="7" s="1"/>
  <c r="I18" i="49" s="1"/>
  <c r="I810" i="49" s="1"/>
  <c r="O34" i="7"/>
  <c r="CW498" i="46"/>
  <c r="P122" i="7" s="1"/>
  <c r="T18" i="49" s="1"/>
  <c r="T810" i="49" s="1"/>
  <c r="O122" i="7"/>
  <c r="AC498" i="46"/>
  <c r="P18" i="7" s="1"/>
  <c r="E18" i="49" s="1"/>
  <c r="E810" i="49" s="1"/>
  <c r="O18" i="7"/>
  <c r="AI495" i="46"/>
  <c r="AI498" i="46" s="1"/>
  <c r="P21" i="7" s="1"/>
  <c r="G18" i="49" s="1"/>
  <c r="G810" i="49" s="1"/>
  <c r="BY498" i="46"/>
  <c r="P77" i="7" s="1"/>
  <c r="P18" i="49" s="1"/>
  <c r="P810" i="49" s="1"/>
  <c r="O77" i="7"/>
  <c r="AF498" i="46"/>
  <c r="P20" i="7" s="1"/>
  <c r="F18" i="49" s="1"/>
  <c r="O20" i="7"/>
  <c r="O15" i="49"/>
  <c r="BJ567" i="46"/>
  <c r="BJ565" i="46" s="1"/>
  <c r="BJ568" i="46" s="1"/>
  <c r="BJ495" i="46"/>
  <c r="BP495" i="46"/>
  <c r="BP498" i="46" s="1"/>
  <c r="BA892" i="46"/>
  <c r="AR892" i="46"/>
  <c r="CB498" i="46"/>
  <c r="CB561" i="46" s="1"/>
  <c r="Z498" i="46"/>
  <c r="P17" i="7" s="1"/>
  <c r="D18" i="49" s="1"/>
  <c r="O17" i="7"/>
  <c r="CN498" i="46"/>
  <c r="AX495" i="46"/>
  <c r="AX567" i="46"/>
  <c r="AX565" i="46" s="1"/>
  <c r="AX568" i="46" s="1"/>
  <c r="AL498" i="46"/>
  <c r="AL561" i="46" s="1"/>
  <c r="CT498" i="46"/>
  <c r="P121" i="7" s="1"/>
  <c r="S18" i="49" s="1"/>
  <c r="BA498" i="46"/>
  <c r="P40" i="7" s="1"/>
  <c r="J18" i="49" s="1"/>
  <c r="O40" i="7"/>
  <c r="CE561" i="46" l="1"/>
  <c r="P118" i="7"/>
  <c r="Q18" i="49"/>
  <c r="O119" i="7"/>
  <c r="N498" i="46"/>
  <c r="N561" i="46" s="1"/>
  <c r="G57" i="53"/>
  <c r="H15" i="49"/>
  <c r="O819" i="49"/>
  <c r="O823" i="49" s="1"/>
  <c r="E129" i="53"/>
  <c r="CH498" i="46"/>
  <c r="P119" i="7" s="1"/>
  <c r="R18" i="49" s="1"/>
  <c r="R810" i="49" s="1"/>
  <c r="G819" i="49"/>
  <c r="G823" i="49" s="1"/>
  <c r="G811" i="49"/>
  <c r="G820" i="49" s="1"/>
  <c r="G824" i="49" s="1"/>
  <c r="D810" i="49"/>
  <c r="I15" i="49"/>
  <c r="E15" i="49"/>
  <c r="J15" i="49"/>
  <c r="BJ498" i="46"/>
  <c r="P53" i="7" s="1"/>
  <c r="M18" i="49" s="1"/>
  <c r="M810" i="49" s="1"/>
  <c r="O53" i="7"/>
  <c r="O52" i="7"/>
  <c r="J495" i="46"/>
  <c r="S810" i="49"/>
  <c r="L810" i="49"/>
  <c r="E811" i="49"/>
  <c r="E820" i="49" s="1"/>
  <c r="E824" i="49" s="1"/>
  <c r="E819" i="49"/>
  <c r="E823" i="49" s="1"/>
  <c r="I819" i="49"/>
  <c r="I823" i="49" s="1"/>
  <c r="I811" i="49"/>
  <c r="I820" i="49" s="1"/>
  <c r="I824" i="49" s="1"/>
  <c r="N15" i="49"/>
  <c r="Q15" i="49"/>
  <c r="P819" i="49"/>
  <c r="P823" i="49" s="1"/>
  <c r="P811" i="49"/>
  <c r="P820" i="49" s="1"/>
  <c r="P824" i="49" s="1"/>
  <c r="H811" i="49"/>
  <c r="H820" i="49" s="1"/>
  <c r="H824" i="49" s="1"/>
  <c r="H819" i="49"/>
  <c r="H823" i="49" s="1"/>
  <c r="J810" i="49"/>
  <c r="P15" i="49"/>
  <c r="O572" i="49"/>
  <c r="O16" i="49"/>
  <c r="O17" i="49" s="1"/>
  <c r="O574" i="49" s="1"/>
  <c r="N810" i="49"/>
  <c r="O21" i="7"/>
  <c r="T15" i="49"/>
  <c r="F15" i="49"/>
  <c r="T819" i="49"/>
  <c r="T823" i="49" s="1"/>
  <c r="T811" i="49"/>
  <c r="T820" i="49" s="1"/>
  <c r="T824" i="49" s="1"/>
  <c r="S15" i="49"/>
  <c r="D15" i="49"/>
  <c r="F810" i="49"/>
  <c r="O41" i="7"/>
  <c r="AX498" i="46"/>
  <c r="AX561" i="46" s="1"/>
  <c r="K811" i="49"/>
  <c r="K820" i="49" s="1"/>
  <c r="K824" i="49" s="1"/>
  <c r="K819" i="49"/>
  <c r="K823" i="49" s="1"/>
  <c r="Q810" i="49" l="1"/>
  <c r="Q811" i="49" s="1"/>
  <c r="Q820" i="49" s="1"/>
  <c r="Q824" i="49" s="1"/>
  <c r="R819" i="49"/>
  <c r="R823" i="49" s="1"/>
  <c r="R811" i="49"/>
  <c r="R820" i="49" s="1"/>
  <c r="R824" i="49" s="1"/>
  <c r="R15" i="49"/>
  <c r="H16" i="49"/>
  <c r="H17" i="49" s="1"/>
  <c r="H574" i="49" s="1"/>
  <c r="H757" i="49" s="1"/>
  <c r="H653" i="49" s="1"/>
  <c r="H572" i="49"/>
  <c r="H629" i="49" s="1"/>
  <c r="G15" i="49"/>
  <c r="S819" i="49"/>
  <c r="S823" i="49" s="1"/>
  <c r="S811" i="49"/>
  <c r="S820" i="49" s="1"/>
  <c r="S824" i="49" s="1"/>
  <c r="F572" i="49"/>
  <c r="F16" i="49"/>
  <c r="F17" i="49" s="1"/>
  <c r="F574" i="49" s="1"/>
  <c r="N811" i="49"/>
  <c r="N820" i="49" s="1"/>
  <c r="N824" i="49" s="1"/>
  <c r="N819" i="49"/>
  <c r="N823" i="49" s="1"/>
  <c r="F811" i="49"/>
  <c r="F820" i="49" s="1"/>
  <c r="F824" i="49" s="1"/>
  <c r="F819" i="49"/>
  <c r="F823" i="49" s="1"/>
  <c r="L15" i="49"/>
  <c r="M819" i="49"/>
  <c r="M823" i="49" s="1"/>
  <c r="M811" i="49"/>
  <c r="M820" i="49" s="1"/>
  <c r="M824" i="49" s="1"/>
  <c r="I572" i="49"/>
  <c r="I16" i="49"/>
  <c r="I17" i="49" s="1"/>
  <c r="I574" i="49" s="1"/>
  <c r="D16" i="49"/>
  <c r="D17" i="49" s="1"/>
  <c r="D574" i="49" s="1"/>
  <c r="D572" i="49"/>
  <c r="O716" i="49"/>
  <c r="O631" i="49"/>
  <c r="O763" i="49"/>
  <c r="O591" i="49"/>
  <c r="O622" i="49"/>
  <c r="O578" i="49"/>
  <c r="O587" i="49"/>
  <c r="O581" i="49"/>
  <c r="O637" i="49"/>
  <c r="O607" i="49"/>
  <c r="O757" i="49"/>
  <c r="O653" i="49" s="1"/>
  <c r="O634" i="49"/>
  <c r="J16" i="49"/>
  <c r="J17" i="49" s="1"/>
  <c r="J574" i="49" s="1"/>
  <c r="J572" i="49"/>
  <c r="S572" i="49"/>
  <c r="S16" i="49"/>
  <c r="S17" i="49" s="1"/>
  <c r="S574" i="49" s="1"/>
  <c r="O632" i="49"/>
  <c r="O588" i="49"/>
  <c r="O1064" i="49" s="1"/>
  <c r="O579" i="49"/>
  <c r="O620" i="49"/>
  <c r="O575" i="49"/>
  <c r="O755" i="49"/>
  <c r="O542" i="49"/>
  <c r="O604" i="49"/>
  <c r="O713" i="49"/>
  <c r="O626" i="49"/>
  <c r="O573" i="49"/>
  <c r="O635" i="49"/>
  <c r="O537" i="49"/>
  <c r="O585" i="49"/>
  <c r="O629" i="49"/>
  <c r="T572" i="49"/>
  <c r="T16" i="49"/>
  <c r="T17" i="49" s="1"/>
  <c r="T574" i="49" s="1"/>
  <c r="Q572" i="49"/>
  <c r="Q16" i="49"/>
  <c r="Q17" i="49" s="1"/>
  <c r="Q574" i="49" s="1"/>
  <c r="P572" i="49"/>
  <c r="P16" i="49"/>
  <c r="P17" i="49" s="1"/>
  <c r="P574" i="49" s="1"/>
  <c r="D819" i="49"/>
  <c r="D823" i="49" s="1"/>
  <c r="D811" i="49"/>
  <c r="D820" i="49" s="1"/>
  <c r="D824" i="49" s="1"/>
  <c r="E572" i="49"/>
  <c r="E16" i="49"/>
  <c r="E17" i="49" s="1"/>
  <c r="E574" i="49" s="1"/>
  <c r="K15" i="49"/>
  <c r="J819" i="49"/>
  <c r="J823" i="49" s="1"/>
  <c r="J811" i="49"/>
  <c r="J820" i="49" s="1"/>
  <c r="J824" i="49" s="1"/>
  <c r="L819" i="49"/>
  <c r="L823" i="49" s="1"/>
  <c r="L811" i="49"/>
  <c r="L820" i="49" s="1"/>
  <c r="L824" i="49" s="1"/>
  <c r="N16" i="49"/>
  <c r="N17" i="49" s="1"/>
  <c r="N574" i="49" s="1"/>
  <c r="N572" i="49"/>
  <c r="M15" i="49"/>
  <c r="Q819" i="49" l="1"/>
  <c r="Q823" i="49" s="1"/>
  <c r="R572" i="49"/>
  <c r="R16" i="49"/>
  <c r="R17" i="49" s="1"/>
  <c r="R574" i="49" s="1"/>
  <c r="H634" i="49"/>
  <c r="H607" i="49"/>
  <c r="H763" i="49"/>
  <c r="H591" i="49"/>
  <c r="H637" i="49"/>
  <c r="H622" i="49"/>
  <c r="H587" i="49"/>
  <c r="H578" i="49"/>
  <c r="H581" i="49"/>
  <c r="H631" i="49"/>
  <c r="H1116" i="49" s="1"/>
  <c r="H716" i="49"/>
  <c r="H620" i="49"/>
  <c r="H632" i="49"/>
  <c r="H537" i="49"/>
  <c r="H542" i="49"/>
  <c r="O606" i="49"/>
  <c r="O1021" i="49" s="1"/>
  <c r="H755" i="49"/>
  <c r="H626" i="49"/>
  <c r="H713" i="49"/>
  <c r="H588" i="49"/>
  <c r="H1064" i="49" s="1"/>
  <c r="H575" i="49"/>
  <c r="H579" i="49"/>
  <c r="H635" i="49"/>
  <c r="H573" i="49"/>
  <c r="H586" i="49" s="1"/>
  <c r="H604" i="49"/>
  <c r="H585" i="49"/>
  <c r="O762" i="49"/>
  <c r="O761" i="49" s="1"/>
  <c r="O621" i="49"/>
  <c r="O715" i="49"/>
  <c r="O636" i="49"/>
  <c r="O577" i="49"/>
  <c r="O1120" i="49"/>
  <c r="O633" i="49"/>
  <c r="O630" i="49"/>
  <c r="O586" i="49"/>
  <c r="O590" i="49"/>
  <c r="O580" i="49"/>
  <c r="O756" i="49"/>
  <c r="O652" i="49" s="1"/>
  <c r="O650" i="49" s="1"/>
  <c r="O1113" i="49"/>
  <c r="S713" i="49"/>
  <c r="S620" i="49"/>
  <c r="S573" i="49"/>
  <c r="S542" i="49"/>
  <c r="S626" i="49"/>
  <c r="S632" i="49"/>
  <c r="S537" i="49"/>
  <c r="S588" i="49"/>
  <c r="S1064" i="49" s="1"/>
  <c r="S635" i="49"/>
  <c r="S579" i="49"/>
  <c r="S604" i="49"/>
  <c r="S575" i="49"/>
  <c r="S585" i="49"/>
  <c r="S629" i="49"/>
  <c r="S755" i="49"/>
  <c r="O1112" i="49"/>
  <c r="O1116" i="49"/>
  <c r="O1119" i="49"/>
  <c r="N604" i="49"/>
  <c r="N537" i="49"/>
  <c r="N632" i="49"/>
  <c r="N542" i="49"/>
  <c r="N635" i="49"/>
  <c r="N575" i="49"/>
  <c r="N629" i="49"/>
  <c r="N626" i="49"/>
  <c r="N620" i="49"/>
  <c r="N713" i="49"/>
  <c r="N588" i="49"/>
  <c r="N1064" i="49" s="1"/>
  <c r="N755" i="49"/>
  <c r="N585" i="49"/>
  <c r="N573" i="49"/>
  <c r="N579" i="49"/>
  <c r="N622" i="49"/>
  <c r="N631" i="49"/>
  <c r="N637" i="49"/>
  <c r="N716" i="49"/>
  <c r="N581" i="49"/>
  <c r="N591" i="49"/>
  <c r="N634" i="49"/>
  <c r="N587" i="49"/>
  <c r="N578" i="49"/>
  <c r="N607" i="49"/>
  <c r="N757" i="49"/>
  <c r="N653" i="49" s="1"/>
  <c r="N763" i="49"/>
  <c r="T578" i="49"/>
  <c r="T757" i="49"/>
  <c r="T653" i="49" s="1"/>
  <c r="T716" i="49"/>
  <c r="T622" i="49"/>
  <c r="T581" i="49"/>
  <c r="T634" i="49"/>
  <c r="T637" i="49"/>
  <c r="T591" i="49"/>
  <c r="T763" i="49"/>
  <c r="T631" i="49"/>
  <c r="T587" i="49"/>
  <c r="T607" i="49"/>
  <c r="L572" i="49"/>
  <c r="L16" i="49"/>
  <c r="L17" i="49" s="1"/>
  <c r="L574" i="49" s="1"/>
  <c r="T537" i="49"/>
  <c r="T588" i="49"/>
  <c r="T1064" i="49" s="1"/>
  <c r="T585" i="49"/>
  <c r="T579" i="49"/>
  <c r="T604" i="49"/>
  <c r="T635" i="49"/>
  <c r="T573" i="49"/>
  <c r="T713" i="49"/>
  <c r="T629" i="49"/>
  <c r="T632" i="49"/>
  <c r="T755" i="49"/>
  <c r="T626" i="49"/>
  <c r="T575" i="49"/>
  <c r="T542" i="49"/>
  <c r="T620" i="49"/>
  <c r="D579" i="49"/>
  <c r="D588" i="49"/>
  <c r="D1064" i="49" s="1"/>
  <c r="D713" i="49"/>
  <c r="D542" i="49"/>
  <c r="D629" i="49"/>
  <c r="D573" i="49"/>
  <c r="D755" i="49"/>
  <c r="D604" i="49"/>
  <c r="D632" i="49"/>
  <c r="D635" i="49"/>
  <c r="D537" i="49"/>
  <c r="D585" i="49"/>
  <c r="D626" i="49"/>
  <c r="D620" i="49"/>
  <c r="K572" i="49"/>
  <c r="K16" i="49"/>
  <c r="K17" i="49" s="1"/>
  <c r="K574" i="49" s="1"/>
  <c r="Q622" i="49"/>
  <c r="Q634" i="49"/>
  <c r="Q607" i="49"/>
  <c r="Q631" i="49"/>
  <c r="Q578" i="49"/>
  <c r="Q637" i="49"/>
  <c r="Q757" i="49"/>
  <c r="Q653" i="49" s="1"/>
  <c r="Q591" i="49"/>
  <c r="Q581" i="49"/>
  <c r="Q716" i="49"/>
  <c r="Q763" i="49"/>
  <c r="Q587" i="49"/>
  <c r="D581" i="49"/>
  <c r="D587" i="49"/>
  <c r="D607" i="49"/>
  <c r="D763" i="49"/>
  <c r="D578" i="49"/>
  <c r="D591" i="49"/>
  <c r="D622" i="49"/>
  <c r="D637" i="49"/>
  <c r="D634" i="49"/>
  <c r="D716" i="49"/>
  <c r="D631" i="49"/>
  <c r="D757" i="49"/>
  <c r="D653" i="49" s="1"/>
  <c r="E716" i="49"/>
  <c r="E757" i="49"/>
  <c r="E653" i="49" s="1"/>
  <c r="E578" i="49"/>
  <c r="E622" i="49"/>
  <c r="E581" i="49"/>
  <c r="E587" i="49"/>
  <c r="E634" i="49"/>
  <c r="E637" i="49"/>
  <c r="E607" i="49"/>
  <c r="E763" i="49"/>
  <c r="E591" i="49"/>
  <c r="E631" i="49"/>
  <c r="E588" i="49"/>
  <c r="E1064" i="49" s="1"/>
  <c r="E579" i="49"/>
  <c r="E604" i="49"/>
  <c r="E620" i="49"/>
  <c r="E635" i="49"/>
  <c r="E755" i="49"/>
  <c r="E537" i="49"/>
  <c r="E585" i="49"/>
  <c r="E632" i="49"/>
  <c r="E626" i="49"/>
  <c r="E575" i="49"/>
  <c r="E573" i="49"/>
  <c r="E629" i="49"/>
  <c r="E542" i="49"/>
  <c r="E713" i="49"/>
  <c r="Q755" i="49"/>
  <c r="Q537" i="49"/>
  <c r="Q573" i="49"/>
  <c r="Q542" i="49"/>
  <c r="Q632" i="49"/>
  <c r="Q579" i="49"/>
  <c r="Q620" i="49"/>
  <c r="Q626" i="49"/>
  <c r="Q604" i="49"/>
  <c r="Q713" i="49"/>
  <c r="Q575" i="49"/>
  <c r="Q629" i="49"/>
  <c r="Q585" i="49"/>
  <c r="Q588" i="49"/>
  <c r="Q1064" i="49" s="1"/>
  <c r="Q635" i="49"/>
  <c r="I634" i="49"/>
  <c r="I637" i="49"/>
  <c r="I591" i="49"/>
  <c r="I716" i="49"/>
  <c r="I631" i="49"/>
  <c r="I578" i="49"/>
  <c r="I587" i="49"/>
  <c r="I607" i="49"/>
  <c r="I763" i="49"/>
  <c r="I581" i="49"/>
  <c r="I757" i="49"/>
  <c r="I653" i="49" s="1"/>
  <c r="I622" i="49"/>
  <c r="G572" i="49"/>
  <c r="G16" i="49"/>
  <c r="G17" i="49" s="1"/>
  <c r="G574" i="49" s="1"/>
  <c r="S607" i="49"/>
  <c r="S757" i="49"/>
  <c r="S653" i="49" s="1"/>
  <c r="S581" i="49"/>
  <c r="S716" i="49"/>
  <c r="S637" i="49"/>
  <c r="S631" i="49"/>
  <c r="S634" i="49"/>
  <c r="S587" i="49"/>
  <c r="S591" i="49"/>
  <c r="S578" i="49"/>
  <c r="S763" i="49"/>
  <c r="S622" i="49"/>
  <c r="M572" i="49"/>
  <c r="M16" i="49"/>
  <c r="M17" i="49" s="1"/>
  <c r="M574" i="49" s="1"/>
  <c r="J578" i="49"/>
  <c r="J757" i="49"/>
  <c r="J653" i="49" s="1"/>
  <c r="J631" i="49"/>
  <c r="J591" i="49"/>
  <c r="J716" i="49"/>
  <c r="J581" i="49"/>
  <c r="J587" i="49"/>
  <c r="J763" i="49"/>
  <c r="J607" i="49"/>
  <c r="J637" i="49"/>
  <c r="J634" i="49"/>
  <c r="J622" i="49"/>
  <c r="F622" i="49"/>
  <c r="F587" i="49"/>
  <c r="F581" i="49"/>
  <c r="F607" i="49"/>
  <c r="F634" i="49"/>
  <c r="F631" i="49"/>
  <c r="F716" i="49"/>
  <c r="F763" i="49"/>
  <c r="F591" i="49"/>
  <c r="F578" i="49"/>
  <c r="F637" i="49"/>
  <c r="F757" i="49"/>
  <c r="F653" i="49" s="1"/>
  <c r="P763" i="49"/>
  <c r="P581" i="49"/>
  <c r="P591" i="49"/>
  <c r="P716" i="49"/>
  <c r="P637" i="49"/>
  <c r="P587" i="49"/>
  <c r="P622" i="49"/>
  <c r="P757" i="49"/>
  <c r="P653" i="49" s="1"/>
  <c r="P607" i="49"/>
  <c r="P578" i="49"/>
  <c r="P631" i="49"/>
  <c r="P634" i="49"/>
  <c r="F585" i="49"/>
  <c r="F629" i="49"/>
  <c r="F713" i="49"/>
  <c r="F575" i="49"/>
  <c r="F632" i="49"/>
  <c r="F537" i="49"/>
  <c r="F588" i="49"/>
  <c r="F1064" i="49" s="1"/>
  <c r="F542" i="49"/>
  <c r="F573" i="49"/>
  <c r="F626" i="49"/>
  <c r="F755" i="49"/>
  <c r="F579" i="49"/>
  <c r="F635" i="49"/>
  <c r="F620" i="49"/>
  <c r="F604" i="49"/>
  <c r="I542" i="49"/>
  <c r="I604" i="49"/>
  <c r="I588" i="49"/>
  <c r="I1064" i="49" s="1"/>
  <c r="I629" i="49"/>
  <c r="I632" i="49"/>
  <c r="I713" i="49"/>
  <c r="I626" i="49"/>
  <c r="I755" i="49"/>
  <c r="I575" i="49"/>
  <c r="I579" i="49"/>
  <c r="I585" i="49"/>
  <c r="I537" i="49"/>
  <c r="I620" i="49"/>
  <c r="I573" i="49"/>
  <c r="I635" i="49"/>
  <c r="P604" i="49"/>
  <c r="P585" i="49"/>
  <c r="P579" i="49"/>
  <c r="P755" i="49"/>
  <c r="P575" i="49"/>
  <c r="P542" i="49"/>
  <c r="P537" i="49"/>
  <c r="P620" i="49"/>
  <c r="P629" i="49"/>
  <c r="P713" i="49"/>
  <c r="P635" i="49"/>
  <c r="P588" i="49"/>
  <c r="P1064" i="49" s="1"/>
  <c r="P632" i="49"/>
  <c r="P626" i="49"/>
  <c r="P573" i="49"/>
  <c r="J629" i="49"/>
  <c r="J588" i="49"/>
  <c r="J1064" i="49" s="1"/>
  <c r="J620" i="49"/>
  <c r="J579" i="49"/>
  <c r="J585" i="49"/>
  <c r="J537" i="49"/>
  <c r="J632" i="49"/>
  <c r="J573" i="49"/>
  <c r="J604" i="49"/>
  <c r="J635" i="49"/>
  <c r="J542" i="49"/>
  <c r="J755" i="49"/>
  <c r="J713" i="49"/>
  <c r="J575" i="49"/>
  <c r="J626" i="49"/>
  <c r="R591" i="49" l="1"/>
  <c r="R578" i="49"/>
  <c r="R763" i="49"/>
  <c r="R634" i="49"/>
  <c r="R581" i="49"/>
  <c r="R631" i="49"/>
  <c r="R622" i="49"/>
  <c r="R757" i="49"/>
  <c r="R653" i="49" s="1"/>
  <c r="R716" i="49"/>
  <c r="R587" i="49"/>
  <c r="R607" i="49"/>
  <c r="R637" i="49"/>
  <c r="R579" i="49"/>
  <c r="R626" i="49"/>
  <c r="R713" i="49"/>
  <c r="R635" i="49"/>
  <c r="R604" i="49"/>
  <c r="R537" i="49"/>
  <c r="R573" i="49"/>
  <c r="R542" i="49"/>
  <c r="R629" i="49"/>
  <c r="R575" i="49"/>
  <c r="R585" i="49"/>
  <c r="R755" i="49"/>
  <c r="R620" i="49"/>
  <c r="R588" i="49"/>
  <c r="R1064" i="49" s="1"/>
  <c r="R632" i="49"/>
  <c r="H606" i="49"/>
  <c r="H1021" i="49" s="1"/>
  <c r="H1112" i="49"/>
  <c r="H1119" i="49"/>
  <c r="H636" i="49"/>
  <c r="H621" i="49"/>
  <c r="O1025" i="49"/>
  <c r="O1020" i="49"/>
  <c r="O1022" i="49"/>
  <c r="H590" i="49"/>
  <c r="H1069" i="49" s="1"/>
  <c r="O1026" i="49"/>
  <c r="H756" i="49"/>
  <c r="H652" i="49" s="1"/>
  <c r="H650" i="49" s="1"/>
  <c r="O1024" i="49"/>
  <c r="H1113" i="49"/>
  <c r="O1023" i="49"/>
  <c r="H633" i="49"/>
  <c r="O1019" i="49"/>
  <c r="H630" i="49"/>
  <c r="H1120" i="49"/>
  <c r="H715" i="49"/>
  <c r="H577" i="49"/>
  <c r="H762" i="49"/>
  <c r="H761" i="49" s="1"/>
  <c r="H580" i="49"/>
  <c r="J606" i="49"/>
  <c r="J1026" i="49" s="1"/>
  <c r="N606" i="49"/>
  <c r="N1026" i="49" s="1"/>
  <c r="E606" i="49"/>
  <c r="E1024" i="49" s="1"/>
  <c r="I606" i="49"/>
  <c r="I1023" i="49" s="1"/>
  <c r="F606" i="49"/>
  <c r="F1024" i="49" s="1"/>
  <c r="D606" i="49"/>
  <c r="K634" i="49"/>
  <c r="K637" i="49"/>
  <c r="K591" i="49"/>
  <c r="K716" i="49"/>
  <c r="K581" i="49"/>
  <c r="K607" i="49"/>
  <c r="K763" i="49"/>
  <c r="K622" i="49"/>
  <c r="K578" i="49"/>
  <c r="K631" i="49"/>
  <c r="K757" i="49"/>
  <c r="K653" i="49" s="1"/>
  <c r="K587" i="49"/>
  <c r="T715" i="49"/>
  <c r="T636" i="49"/>
  <c r="T590" i="49"/>
  <c r="T630" i="49"/>
  <c r="T1113" i="49"/>
  <c r="T1120" i="49"/>
  <c r="T762" i="49"/>
  <c r="T761" i="49" s="1"/>
  <c r="T633" i="49"/>
  <c r="T577" i="49"/>
  <c r="T621" i="49"/>
  <c r="T580" i="49"/>
  <c r="T586" i="49"/>
  <c r="T756" i="49"/>
  <c r="T652" i="49" s="1"/>
  <c r="T650" i="49" s="1"/>
  <c r="T1116" i="49"/>
  <c r="T1119" i="49"/>
  <c r="T1112" i="49"/>
  <c r="N590" i="49"/>
  <c r="N636" i="49"/>
  <c r="N630" i="49"/>
  <c r="N1120" i="49"/>
  <c r="N633" i="49"/>
  <c r="N621" i="49"/>
  <c r="N586" i="49"/>
  <c r="N580" i="49"/>
  <c r="N1113" i="49"/>
  <c r="N756" i="49"/>
  <c r="N652" i="49" s="1"/>
  <c r="N650" i="49" s="1"/>
  <c r="N762" i="49"/>
  <c r="N761" i="49" s="1"/>
  <c r="N577" i="49"/>
  <c r="N715" i="49"/>
  <c r="S606" i="49"/>
  <c r="D580" i="49"/>
  <c r="D715" i="49"/>
  <c r="D633" i="49"/>
  <c r="D586" i="49"/>
  <c r="D762" i="49"/>
  <c r="D761" i="49" s="1"/>
  <c r="D630" i="49"/>
  <c r="D621" i="49"/>
  <c r="D1120" i="49"/>
  <c r="D577" i="49"/>
  <c r="D756" i="49"/>
  <c r="D652" i="49" s="1"/>
  <c r="D650" i="49" s="1"/>
  <c r="D636" i="49"/>
  <c r="D590" i="49"/>
  <c r="D1113" i="49"/>
  <c r="L591" i="49"/>
  <c r="L763" i="49"/>
  <c r="L634" i="49"/>
  <c r="L581" i="49"/>
  <c r="L578" i="49"/>
  <c r="L622" i="49"/>
  <c r="L716" i="49"/>
  <c r="L631" i="49"/>
  <c r="L637" i="49"/>
  <c r="L757" i="49"/>
  <c r="L653" i="49" s="1"/>
  <c r="L607" i="49"/>
  <c r="L587" i="49"/>
  <c r="I621" i="49"/>
  <c r="I1120" i="49"/>
  <c r="I630" i="49"/>
  <c r="I586" i="49"/>
  <c r="I1113" i="49"/>
  <c r="I715" i="49"/>
  <c r="I636" i="49"/>
  <c r="I762" i="49"/>
  <c r="I761" i="49" s="1"/>
  <c r="I577" i="49"/>
  <c r="I590" i="49"/>
  <c r="I633" i="49"/>
  <c r="I580" i="49"/>
  <c r="I756" i="49"/>
  <c r="I652" i="49" s="1"/>
  <c r="I650" i="49" s="1"/>
  <c r="P1116" i="49"/>
  <c r="P1112" i="49"/>
  <c r="P1119" i="49"/>
  <c r="M622" i="49"/>
  <c r="M631" i="49"/>
  <c r="M578" i="49"/>
  <c r="M607" i="49"/>
  <c r="M591" i="49"/>
  <c r="M637" i="49"/>
  <c r="M634" i="49"/>
  <c r="M716" i="49"/>
  <c r="M587" i="49"/>
  <c r="M757" i="49"/>
  <c r="M653" i="49" s="1"/>
  <c r="M581" i="49"/>
  <c r="M763" i="49"/>
  <c r="K635" i="49"/>
  <c r="K573" i="49"/>
  <c r="K542" i="49"/>
  <c r="K629" i="49"/>
  <c r="K620" i="49"/>
  <c r="K588" i="49"/>
  <c r="K1064" i="49" s="1"/>
  <c r="K626" i="49"/>
  <c r="K713" i="49"/>
  <c r="K575" i="49"/>
  <c r="K537" i="49"/>
  <c r="K579" i="49"/>
  <c r="K604" i="49"/>
  <c r="K585" i="49"/>
  <c r="K755" i="49"/>
  <c r="K632" i="49"/>
  <c r="F1113" i="49"/>
  <c r="F762" i="49"/>
  <c r="F761" i="49" s="1"/>
  <c r="F630" i="49"/>
  <c r="F621" i="49"/>
  <c r="F1120" i="49"/>
  <c r="F756" i="49"/>
  <c r="F652" i="49" s="1"/>
  <c r="F650" i="49" s="1"/>
  <c r="F633" i="49"/>
  <c r="F636" i="49"/>
  <c r="F715" i="49"/>
  <c r="F580" i="49"/>
  <c r="F577" i="49"/>
  <c r="F586" i="49"/>
  <c r="F590" i="49"/>
  <c r="M620" i="49"/>
  <c r="M575" i="49"/>
  <c r="M632" i="49"/>
  <c r="M635" i="49"/>
  <c r="M537" i="49"/>
  <c r="M713" i="49"/>
  <c r="M579" i="49"/>
  <c r="M585" i="49"/>
  <c r="M626" i="49"/>
  <c r="M542" i="49"/>
  <c r="M755" i="49"/>
  <c r="M573" i="49"/>
  <c r="M629" i="49"/>
  <c r="M604" i="49"/>
  <c r="M588" i="49"/>
  <c r="M1064" i="49" s="1"/>
  <c r="Q606" i="49"/>
  <c r="T606" i="49"/>
  <c r="O550" i="49"/>
  <c r="O935" i="49"/>
  <c r="O1069" i="49"/>
  <c r="O1072" i="49"/>
  <c r="L620" i="49"/>
  <c r="L626" i="49"/>
  <c r="L629" i="49"/>
  <c r="L585" i="49"/>
  <c r="L713" i="49"/>
  <c r="L573" i="49"/>
  <c r="L542" i="49"/>
  <c r="L755" i="49"/>
  <c r="L575" i="49"/>
  <c r="L537" i="49"/>
  <c r="L579" i="49"/>
  <c r="L604" i="49"/>
  <c r="L632" i="49"/>
  <c r="L588" i="49"/>
  <c r="L1064" i="49" s="1"/>
  <c r="L635" i="49"/>
  <c r="S1116" i="49"/>
  <c r="S1112" i="49"/>
  <c r="S1119" i="49"/>
  <c r="J621" i="49"/>
  <c r="J1120" i="49"/>
  <c r="J577" i="49"/>
  <c r="J636" i="49"/>
  <c r="J762" i="49"/>
  <c r="J761" i="49" s="1"/>
  <c r="J630" i="49"/>
  <c r="J590" i="49"/>
  <c r="J756" i="49"/>
  <c r="J652" i="49" s="1"/>
  <c r="J650" i="49" s="1"/>
  <c r="J633" i="49"/>
  <c r="J1113" i="49"/>
  <c r="J715" i="49"/>
  <c r="J580" i="49"/>
  <c r="J586" i="49"/>
  <c r="G631" i="49"/>
  <c r="G607" i="49"/>
  <c r="G578" i="49"/>
  <c r="G634" i="49"/>
  <c r="G581" i="49"/>
  <c r="G716" i="49"/>
  <c r="G763" i="49"/>
  <c r="G637" i="49"/>
  <c r="G622" i="49"/>
  <c r="G591" i="49"/>
  <c r="G587" i="49"/>
  <c r="G757" i="49"/>
  <c r="G653" i="49" s="1"/>
  <c r="Q636" i="49"/>
  <c r="Q580" i="49"/>
  <c r="Q1113" i="49"/>
  <c r="Q1120" i="49"/>
  <c r="Q762" i="49"/>
  <c r="Q761" i="49" s="1"/>
  <c r="Q590" i="49"/>
  <c r="Q633" i="49"/>
  <c r="Q630" i="49"/>
  <c r="Q621" i="49"/>
  <c r="Q756" i="49"/>
  <c r="Q652" i="49" s="1"/>
  <c r="Q650" i="49" s="1"/>
  <c r="Q577" i="49"/>
  <c r="Q586" i="49"/>
  <c r="Q715" i="49"/>
  <c r="Q1112" i="49"/>
  <c r="Q1116" i="49"/>
  <c r="Q1119" i="49"/>
  <c r="G713" i="49"/>
  <c r="G585" i="49"/>
  <c r="G575" i="49"/>
  <c r="G579" i="49"/>
  <c r="G755" i="49"/>
  <c r="G629" i="49"/>
  <c r="G542" i="49"/>
  <c r="G620" i="49"/>
  <c r="G632" i="49"/>
  <c r="G537" i="49"/>
  <c r="G588" i="49"/>
  <c r="G1064" i="49" s="1"/>
  <c r="G635" i="49"/>
  <c r="G626" i="49"/>
  <c r="G573" i="49"/>
  <c r="G604" i="49"/>
  <c r="E715" i="49"/>
  <c r="E577" i="49"/>
  <c r="E762" i="49"/>
  <c r="E761" i="49" s="1"/>
  <c r="E633" i="49"/>
  <c r="E630" i="49"/>
  <c r="E621" i="49"/>
  <c r="E586" i="49"/>
  <c r="E1120" i="49"/>
  <c r="E756" i="49"/>
  <c r="E652" i="49" s="1"/>
  <c r="E650" i="49" s="1"/>
  <c r="E590" i="49"/>
  <c r="E636" i="49"/>
  <c r="E1113" i="49"/>
  <c r="E580" i="49"/>
  <c r="F1116" i="49"/>
  <c r="F1112" i="49"/>
  <c r="F1119" i="49"/>
  <c r="P715" i="49"/>
  <c r="P577" i="49"/>
  <c r="P590" i="49"/>
  <c r="P762" i="49"/>
  <c r="P761" i="49" s="1"/>
  <c r="P580" i="49"/>
  <c r="P633" i="49"/>
  <c r="P586" i="49"/>
  <c r="P630" i="49"/>
  <c r="P756" i="49"/>
  <c r="P652" i="49" s="1"/>
  <c r="P650" i="49" s="1"/>
  <c r="P636" i="49"/>
  <c r="P1113" i="49"/>
  <c r="P621" i="49"/>
  <c r="P1120" i="49"/>
  <c r="P606" i="49"/>
  <c r="E1112" i="49"/>
  <c r="E1119" i="49"/>
  <c r="E1116" i="49"/>
  <c r="I1119" i="49"/>
  <c r="I1112" i="49"/>
  <c r="I1116" i="49"/>
  <c r="S621" i="49"/>
  <c r="S577" i="49"/>
  <c r="S580" i="49"/>
  <c r="S586" i="49"/>
  <c r="S1120" i="49"/>
  <c r="S1113" i="49"/>
  <c r="S630" i="49"/>
  <c r="S756" i="49"/>
  <c r="S652" i="49" s="1"/>
  <c r="S650" i="49" s="1"/>
  <c r="S715" i="49"/>
  <c r="S762" i="49"/>
  <c r="S761" i="49" s="1"/>
  <c r="S590" i="49"/>
  <c r="S636" i="49"/>
  <c r="S633" i="49"/>
  <c r="J1119" i="49"/>
  <c r="J1116" i="49"/>
  <c r="J1112" i="49"/>
  <c r="D1112" i="49"/>
  <c r="D1119" i="49"/>
  <c r="D1116" i="49"/>
  <c r="N1116" i="49"/>
  <c r="N1119" i="49"/>
  <c r="N1112" i="49"/>
  <c r="R543" i="49" l="1"/>
  <c r="R545" i="49" s="1"/>
  <c r="E543" i="49"/>
  <c r="E544" i="49" s="1"/>
  <c r="I538" i="49" a="1"/>
  <c r="I538" i="49" s="1"/>
  <c r="I539" i="49" s="1"/>
  <c r="H935" i="49"/>
  <c r="H550" i="49"/>
  <c r="H1026" i="49"/>
  <c r="R630" i="49"/>
  <c r="R1113" i="49"/>
  <c r="R590" i="49"/>
  <c r="R1120" i="49"/>
  <c r="R762" i="49"/>
  <c r="R761" i="49" s="1"/>
  <c r="R636" i="49"/>
  <c r="R577" i="49"/>
  <c r="R715" i="49"/>
  <c r="R580" i="49"/>
  <c r="R756" i="49"/>
  <c r="R652" i="49" s="1"/>
  <c r="R650" i="49" s="1"/>
  <c r="R621" i="49"/>
  <c r="R633" i="49"/>
  <c r="R586" i="49"/>
  <c r="R1119" i="49"/>
  <c r="R1112" i="49"/>
  <c r="R1116" i="49"/>
  <c r="R606" i="49"/>
  <c r="H1025" i="49"/>
  <c r="H1022" i="49"/>
  <c r="H1024" i="49"/>
  <c r="H1020" i="49"/>
  <c r="H1023" i="49"/>
  <c r="H1019" i="49"/>
  <c r="H1072" i="49"/>
  <c r="J1020" i="49"/>
  <c r="J1024" i="49"/>
  <c r="J1025" i="49"/>
  <c r="J1023" i="49"/>
  <c r="J1019" i="49"/>
  <c r="J1022" i="49"/>
  <c r="J1021" i="49"/>
  <c r="N1022" i="49"/>
  <c r="F1021" i="49"/>
  <c r="I1022" i="49"/>
  <c r="F1019" i="49"/>
  <c r="N1020" i="49"/>
  <c r="I1025" i="49"/>
  <c r="E1020" i="49"/>
  <c r="F1026" i="49"/>
  <c r="N1021" i="49"/>
  <c r="E1022" i="49"/>
  <c r="E1025" i="49"/>
  <c r="N1025" i="49"/>
  <c r="N1024" i="49"/>
  <c r="N1023" i="49"/>
  <c r="F1020" i="49"/>
  <c r="F1025" i="49"/>
  <c r="F1023" i="49"/>
  <c r="N1019" i="49"/>
  <c r="F1022" i="49"/>
  <c r="H538" i="49" a="1"/>
  <c r="H538" i="49" s="1"/>
  <c r="H539" i="49" s="1"/>
  <c r="E1021" i="49"/>
  <c r="I1026" i="49"/>
  <c r="G538" i="49" a="1"/>
  <c r="G538" i="49" s="1"/>
  <c r="G539" i="49" s="1"/>
  <c r="S1065" i="49" a="1"/>
  <c r="S1065" i="49" s="1"/>
  <c r="S1066" i="49" s="1"/>
  <c r="I1021" i="49"/>
  <c r="M538" i="49" a="1"/>
  <c r="M538" i="49" s="1"/>
  <c r="M539" i="49" s="1"/>
  <c r="R538" i="49" a="1"/>
  <c r="R538" i="49" s="1"/>
  <c r="R539" i="49" s="1"/>
  <c r="N538" i="49" a="1"/>
  <c r="N538" i="49" s="1"/>
  <c r="N539" i="49" s="1"/>
  <c r="F538" i="49" a="1"/>
  <c r="F538" i="49" s="1"/>
  <c r="F539" i="49" s="1"/>
  <c r="L538" i="49" a="1"/>
  <c r="L538" i="49" s="1"/>
  <c r="L539" i="49" s="1"/>
  <c r="D538" i="49" a="1"/>
  <c r="D538" i="49" s="1"/>
  <c r="D539" i="49" s="1"/>
  <c r="E1023" i="49"/>
  <c r="E1019" i="49"/>
  <c r="E1026" i="49"/>
  <c r="I1019" i="49"/>
  <c r="I1024" i="49"/>
  <c r="I1020" i="49"/>
  <c r="T1065" i="49" a="1"/>
  <c r="T1065" i="49" s="1"/>
  <c r="T1066" i="49" s="1"/>
  <c r="K606" i="49"/>
  <c r="K1022" i="49" s="1"/>
  <c r="H1065" i="49" a="1"/>
  <c r="H1065" i="49" s="1"/>
  <c r="H1066" i="49" s="1"/>
  <c r="D1065" i="49" a="1"/>
  <c r="D1065" i="49" s="1"/>
  <c r="D1066" i="49" s="1"/>
  <c r="L1065" i="49" a="1"/>
  <c r="L1065" i="49" s="1"/>
  <c r="L1066" i="49" s="1"/>
  <c r="M606" i="49"/>
  <c r="M1023" i="49" s="1"/>
  <c r="G1065" i="49" a="1"/>
  <c r="G1065" i="49" s="1"/>
  <c r="G1066" i="49" s="1"/>
  <c r="I1065" i="49" a="1"/>
  <c r="I1065" i="49" s="1"/>
  <c r="I1066" i="49" s="1"/>
  <c r="K543" i="49"/>
  <c r="K545" i="49" s="1"/>
  <c r="G1116" i="49"/>
  <c r="G1119" i="49"/>
  <c r="G1112" i="49"/>
  <c r="K1116" i="49"/>
  <c r="K1112" i="49"/>
  <c r="K1119" i="49"/>
  <c r="P538" i="49" a="1"/>
  <c r="P538" i="49" s="1"/>
  <c r="P539" i="49" s="1"/>
  <c r="N1065" i="49" a="1"/>
  <c r="N1065" i="49" s="1"/>
  <c r="N1066" i="49" s="1"/>
  <c r="M1065" i="49" a="1"/>
  <c r="M1065" i="49" s="1"/>
  <c r="M1066" i="49" s="1"/>
  <c r="L606" i="49"/>
  <c r="H543" i="49"/>
  <c r="S1019" i="49"/>
  <c r="S1023" i="49"/>
  <c r="S1026" i="49"/>
  <c r="S1020" i="49"/>
  <c r="S1021" i="49"/>
  <c r="S1022" i="49"/>
  <c r="S1024" i="49"/>
  <c r="S1025" i="49"/>
  <c r="D1072" i="49"/>
  <c r="D1069" i="49"/>
  <c r="D550" i="49"/>
  <c r="D935" i="49"/>
  <c r="Q538" i="49" a="1"/>
  <c r="Q538" i="49" s="1"/>
  <c r="Q539" i="49" s="1"/>
  <c r="E545" i="49"/>
  <c r="Q1065" i="49" a="1"/>
  <c r="Q1065" i="49" s="1"/>
  <c r="Q1066" i="49" s="1"/>
  <c r="R1065" i="49" a="1"/>
  <c r="R1065" i="49" s="1"/>
  <c r="R1066" i="49" s="1"/>
  <c r="N543" i="49"/>
  <c r="M621" i="49"/>
  <c r="M586" i="49"/>
  <c r="M756" i="49"/>
  <c r="M652" i="49" s="1"/>
  <c r="M650" i="49" s="1"/>
  <c r="M1113" i="49"/>
  <c r="M1120" i="49"/>
  <c r="M762" i="49"/>
  <c r="M761" i="49" s="1"/>
  <c r="M577" i="49"/>
  <c r="M630" i="49"/>
  <c r="M715" i="49"/>
  <c r="M636" i="49"/>
  <c r="M633" i="49"/>
  <c r="M580" i="49"/>
  <c r="M590" i="49"/>
  <c r="F935" i="49"/>
  <c r="F550" i="49"/>
  <c r="F1072" i="49"/>
  <c r="F1069" i="49"/>
  <c r="N1072" i="49"/>
  <c r="N550" i="49"/>
  <c r="N935" i="49"/>
  <c r="N1069" i="49"/>
  <c r="K538" i="49" a="1"/>
  <c r="K538" i="49" s="1"/>
  <c r="K539" i="49" s="1"/>
  <c r="L543" i="49"/>
  <c r="L544" i="49" s="1"/>
  <c r="S1069" i="49"/>
  <c r="S935" i="49"/>
  <c r="S550" i="49"/>
  <c r="S1072" i="49"/>
  <c r="J1065" i="49" a="1"/>
  <c r="J1065" i="49" s="1"/>
  <c r="J1066" i="49" s="1"/>
  <c r="K1065" i="49" a="1"/>
  <c r="K1065" i="49" s="1"/>
  <c r="K1066" i="49" s="1"/>
  <c r="E935" i="49"/>
  <c r="E1072" i="49"/>
  <c r="E550" i="49"/>
  <c r="E1069" i="49"/>
  <c r="E538" i="49" a="1"/>
  <c r="E538" i="49" s="1"/>
  <c r="E539" i="49" s="1"/>
  <c r="O543" i="49"/>
  <c r="T1023" i="49"/>
  <c r="T1026" i="49"/>
  <c r="T1020" i="49"/>
  <c r="T1022" i="49"/>
  <c r="T1025" i="49"/>
  <c r="T1021" i="49"/>
  <c r="T1024" i="49"/>
  <c r="T1019" i="49"/>
  <c r="L1112" i="49"/>
  <c r="L1119" i="49"/>
  <c r="L1116" i="49"/>
  <c r="D1026" i="49"/>
  <c r="D1023" i="49"/>
  <c r="D1024" i="49"/>
  <c r="D1025" i="49"/>
  <c r="D1021" i="49"/>
  <c r="D1022" i="49"/>
  <c r="D1019" i="49"/>
  <c r="D1020" i="49"/>
  <c r="G606" i="49"/>
  <c r="M543" i="49"/>
  <c r="M545" i="49" s="1"/>
  <c r="T543" i="49"/>
  <c r="O538" i="49" a="1"/>
  <c r="O538" i="49" s="1"/>
  <c r="O539" i="49" s="1"/>
  <c r="F1065" i="49" a="1"/>
  <c r="F1065" i="49" s="1"/>
  <c r="F1066" i="49" s="1"/>
  <c r="G621" i="49"/>
  <c r="G630" i="49"/>
  <c r="G636" i="49"/>
  <c r="G577" i="49"/>
  <c r="G580" i="49"/>
  <c r="G586" i="49"/>
  <c r="G633" i="49"/>
  <c r="G762" i="49"/>
  <c r="G761" i="49" s="1"/>
  <c r="G715" i="49"/>
  <c r="G756" i="49"/>
  <c r="G652" i="49" s="1"/>
  <c r="G650" i="49" s="1"/>
  <c r="G1113" i="49"/>
  <c r="G590" i="49"/>
  <c r="G1120" i="49"/>
  <c r="J1072" i="49"/>
  <c r="J1069" i="49"/>
  <c r="J935" i="49"/>
  <c r="J550" i="49"/>
  <c r="J543" i="49"/>
  <c r="I543" i="49"/>
  <c r="T550" i="49"/>
  <c r="T1072" i="49"/>
  <c r="T1069" i="49"/>
  <c r="T935" i="49"/>
  <c r="J538" i="49" a="1"/>
  <c r="J538" i="49" s="1"/>
  <c r="J539" i="49" s="1"/>
  <c r="O1065" i="49" a="1"/>
  <c r="O1065" i="49" s="1"/>
  <c r="O1066" i="49" s="1"/>
  <c r="Q935" i="49"/>
  <c r="Q1069" i="49"/>
  <c r="Q1072" i="49"/>
  <c r="Q550" i="49"/>
  <c r="Q543" i="49"/>
  <c r="S543" i="49"/>
  <c r="I1069" i="49"/>
  <c r="I550" i="49"/>
  <c r="I1072" i="49"/>
  <c r="I935" i="49"/>
  <c r="T538" i="49" a="1"/>
  <c r="T538" i="49" s="1"/>
  <c r="T539" i="49" s="1"/>
  <c r="P1022" i="49"/>
  <c r="P1026" i="49"/>
  <c r="P1023" i="49"/>
  <c r="P1024" i="49"/>
  <c r="P1021" i="49"/>
  <c r="P1025" i="49"/>
  <c r="P1020" i="49"/>
  <c r="P1019" i="49"/>
  <c r="P1065" i="49" a="1"/>
  <c r="P1065" i="49" s="1"/>
  <c r="P1066" i="49" s="1"/>
  <c r="P543" i="49"/>
  <c r="S538" i="49" a="1"/>
  <c r="S538" i="49" s="1"/>
  <c r="S539" i="49" s="1"/>
  <c r="E1065" i="49" a="1"/>
  <c r="E1065" i="49" s="1"/>
  <c r="E1066" i="49" s="1"/>
  <c r="L762" i="49"/>
  <c r="L761" i="49" s="1"/>
  <c r="L590" i="49"/>
  <c r="L580" i="49"/>
  <c r="L577" i="49"/>
  <c r="L636" i="49"/>
  <c r="L630" i="49"/>
  <c r="L756" i="49"/>
  <c r="L652" i="49" s="1"/>
  <c r="L650" i="49" s="1"/>
  <c r="L586" i="49"/>
  <c r="L621" i="49"/>
  <c r="L633" i="49"/>
  <c r="L1113" i="49"/>
  <c r="L1120" i="49"/>
  <c r="L715" i="49"/>
  <c r="F543" i="49"/>
  <c r="Q1023" i="49"/>
  <c r="Q1026" i="49"/>
  <c r="Q1020" i="49"/>
  <c r="Q1024" i="49"/>
  <c r="Q1025" i="49"/>
  <c r="Q1019" i="49"/>
  <c r="Q1022" i="49"/>
  <c r="Q1021" i="49"/>
  <c r="P550" i="49"/>
  <c r="P1069" i="49"/>
  <c r="P935" i="49"/>
  <c r="P1072" i="49"/>
  <c r="D543" i="49"/>
  <c r="K636" i="49"/>
  <c r="K756" i="49"/>
  <c r="K652" i="49" s="1"/>
  <c r="K650" i="49" s="1"/>
  <c r="K590" i="49"/>
  <c r="K630" i="49"/>
  <c r="K577" i="49"/>
  <c r="K633" i="49"/>
  <c r="K1113" i="49"/>
  <c r="K586" i="49"/>
  <c r="K621" i="49"/>
  <c r="K580" i="49"/>
  <c r="K1120" i="49"/>
  <c r="K715" i="49"/>
  <c r="K762" i="49"/>
  <c r="K761" i="49" s="1"/>
  <c r="G543" i="49"/>
  <c r="G545" i="49" s="1"/>
  <c r="M1112" i="49"/>
  <c r="M1116" i="49"/>
  <c r="M1119" i="49"/>
  <c r="R544" i="49" l="1"/>
  <c r="R1023" i="49"/>
  <c r="R1025" i="49"/>
  <c r="R1026" i="49"/>
  <c r="R1024" i="49"/>
  <c r="R1020" i="49"/>
  <c r="R1019" i="49"/>
  <c r="R1022" i="49"/>
  <c r="R1021" i="49"/>
  <c r="R1072" i="49"/>
  <c r="R550" i="49"/>
  <c r="R935" i="49"/>
  <c r="R1069" i="49"/>
  <c r="M1022" i="49"/>
  <c r="K1023" i="49"/>
  <c r="K1020" i="49"/>
  <c r="K1026" i="49"/>
  <c r="K1021" i="49"/>
  <c r="K1019" i="49"/>
  <c r="K1024" i="49"/>
  <c r="K1025" i="49"/>
  <c r="M1025" i="49"/>
  <c r="M1024" i="49"/>
  <c r="M1019" i="49"/>
  <c r="M1020" i="49"/>
  <c r="M1026" i="49"/>
  <c r="M1021" i="49"/>
  <c r="L545" i="49"/>
  <c r="K544" i="49"/>
  <c r="I545" i="49"/>
  <c r="I544" i="49"/>
  <c r="M544" i="49"/>
  <c r="O545" i="49"/>
  <c r="O544" i="49"/>
  <c r="J544" i="49"/>
  <c r="J545" i="49"/>
  <c r="T545" i="49"/>
  <c r="T544" i="49"/>
  <c r="P544" i="49"/>
  <c r="P545" i="49"/>
  <c r="G1019" i="49"/>
  <c r="G1020" i="49"/>
  <c r="G1024" i="49"/>
  <c r="G1025" i="49"/>
  <c r="G1023" i="49"/>
  <c r="G1021" i="49"/>
  <c r="G1022" i="49"/>
  <c r="G1026" i="49"/>
  <c r="S545" i="49"/>
  <c r="S544" i="49"/>
  <c r="Q545" i="49"/>
  <c r="Q544" i="49"/>
  <c r="D544" i="49"/>
  <c r="D545" i="49"/>
  <c r="M935" i="49"/>
  <c r="M1072" i="49"/>
  <c r="M550" i="49"/>
  <c r="M1069" i="49"/>
  <c r="H544" i="49"/>
  <c r="H545" i="49"/>
  <c r="L1021" i="49"/>
  <c r="L1026" i="49"/>
  <c r="L1022" i="49"/>
  <c r="L1024" i="49"/>
  <c r="L1019" i="49"/>
  <c r="L1025" i="49"/>
  <c r="L1020" i="49"/>
  <c r="L1023" i="49"/>
  <c r="G935" i="49"/>
  <c r="G1069" i="49"/>
  <c r="G550" i="49"/>
  <c r="G1072" i="49"/>
  <c r="F544" i="49"/>
  <c r="F545" i="49"/>
  <c r="L935" i="49"/>
  <c r="L550" i="49"/>
  <c r="L1069" i="49"/>
  <c r="L1072" i="49"/>
  <c r="G544" i="49"/>
  <c r="K550" i="49"/>
  <c r="K1069" i="49"/>
  <c r="K1072" i="49"/>
  <c r="K935" i="49"/>
  <c r="N545" i="49"/>
  <c r="N544" i="49"/>
  <c r="K546" i="49" s="1"/>
  <c r="R551" i="49" l="1" a="1"/>
  <c r="R551" i="49" s="1"/>
  <c r="R552" i="49" s="1"/>
  <c r="F551" i="49" a="1"/>
  <c r="F551" i="49" s="1"/>
  <c r="F552" i="49" s="1"/>
  <c r="Q551" i="49" a="1"/>
  <c r="Q551" i="49" s="1"/>
  <c r="Q552" i="49" s="1"/>
  <c r="O551" i="49" a="1"/>
  <c r="O551" i="49" s="1"/>
  <c r="O552" i="49" s="1"/>
  <c r="T551" i="49" a="1"/>
  <c r="T551" i="49" s="1"/>
  <c r="T552" i="49" s="1"/>
  <c r="L551" i="49" a="1"/>
  <c r="L551" i="49" s="1"/>
  <c r="L552" i="49" s="1"/>
  <c r="G551" i="49" a="1"/>
  <c r="G551" i="49" s="1"/>
  <c r="G552" i="49" s="1"/>
  <c r="I551" i="49" a="1"/>
  <c r="I551" i="49" s="1"/>
  <c r="I552" i="49" s="1"/>
  <c r="J551" i="49" a="1"/>
  <c r="J551" i="49" s="1"/>
  <c r="J552" i="49" s="1"/>
  <c r="N551" i="49" a="1"/>
  <c r="N551" i="49" s="1"/>
  <c r="N552" i="49" s="1"/>
  <c r="H546" i="49"/>
  <c r="P546" i="49"/>
  <c r="T546" i="49"/>
  <c r="M546" i="49"/>
  <c r="R546" i="49"/>
  <c r="D546" i="49"/>
  <c r="O546" i="49"/>
  <c r="J546" i="49"/>
  <c r="N546" i="49"/>
  <c r="E546" i="49"/>
  <c r="S546" i="49"/>
  <c r="G546" i="49"/>
  <c r="Q546" i="49"/>
  <c r="L546" i="49"/>
  <c r="F546" i="49"/>
  <c r="I546" i="49"/>
  <c r="M551" i="49" a="1"/>
  <c r="M551" i="49" s="1"/>
  <c r="M552" i="49" s="1"/>
  <c r="E551" i="49" a="1"/>
  <c r="E551" i="49" s="1"/>
  <c r="E552" i="49" s="1"/>
  <c r="D551" i="49" a="1"/>
  <c r="D551" i="49" s="1"/>
  <c r="D552" i="49" s="1"/>
  <c r="H551" i="49" a="1"/>
  <c r="H551" i="49" s="1"/>
  <c r="H552" i="49" s="1"/>
  <c r="S551" i="49" a="1"/>
  <c r="S551" i="49" s="1"/>
  <c r="S552" i="49" s="1"/>
  <c r="K551" i="49" a="1"/>
  <c r="K551" i="49" s="1"/>
  <c r="K552" i="49" s="1"/>
  <c r="P551" i="49" a="1"/>
  <c r="P551" i="49" s="1"/>
  <c r="P552" i="49" s="1"/>
  <c r="I547" i="49"/>
  <c r="H547" i="49"/>
  <c r="F547" i="49"/>
  <c r="P547" i="49"/>
  <c r="K547" i="49"/>
  <c r="J547" i="49"/>
  <c r="D547" i="49"/>
  <c r="E547" i="49"/>
  <c r="M547" i="49"/>
  <c r="L547" i="49"/>
  <c r="Q547" i="49"/>
  <c r="T547" i="49"/>
  <c r="G547" i="49"/>
  <c r="R547" i="49"/>
  <c r="O547" i="49"/>
  <c r="N547" i="49"/>
  <c r="S547" i="49"/>
  <c r="G553" i="49" l="1"/>
  <c r="D553" i="49"/>
  <c r="D556" i="49" s="1"/>
  <c r="P553" i="49"/>
  <c r="R553" i="49"/>
  <c r="K553" i="49"/>
  <c r="K556" i="49" s="1"/>
  <c r="F553" i="49"/>
  <c r="H553" i="49"/>
  <c r="H556" i="49" s="1"/>
  <c r="I553" i="49"/>
  <c r="J553" i="49"/>
  <c r="J556" i="49" s="1"/>
  <c r="Q553" i="49"/>
  <c r="O553" i="49"/>
  <c r="E553" i="49"/>
  <c r="M553" i="49"/>
  <c r="L553" i="49"/>
  <c r="S553" i="49"/>
  <c r="T553" i="49"/>
  <c r="N553" i="49"/>
  <c r="H557" i="49" l="1"/>
  <c r="H558" i="49"/>
  <c r="J558" i="49"/>
  <c r="J557" i="49"/>
  <c r="T556" i="49"/>
  <c r="T923" i="49"/>
  <c r="T925" i="49" s="1"/>
  <c r="T924" i="49" s="1"/>
  <c r="T555" i="49"/>
  <c r="T554" i="49" s="1"/>
  <c r="T602" i="49"/>
  <c r="R923" i="49"/>
  <c r="R925" i="49" s="1"/>
  <c r="R924" i="49" s="1"/>
  <c r="R555" i="49"/>
  <c r="R554" i="49" s="1"/>
  <c r="R602" i="49"/>
  <c r="R556" i="49"/>
  <c r="D557" i="49"/>
  <c r="D558" i="49"/>
  <c r="P923" i="49"/>
  <c r="P925" i="49" s="1"/>
  <c r="P924" i="49" s="1"/>
  <c r="P602" i="49"/>
  <c r="P555" i="49"/>
  <c r="P554" i="49" s="1"/>
  <c r="L556" i="49"/>
  <c r="L923" i="49"/>
  <c r="L925" i="49" s="1"/>
  <c r="L924" i="49" s="1"/>
  <c r="L602" i="49"/>
  <c r="L555" i="49"/>
  <c r="L554" i="49" s="1"/>
  <c r="D602" i="49"/>
  <c r="D555" i="49"/>
  <c r="D554" i="49" s="1"/>
  <c r="D923" i="49"/>
  <c r="D925" i="49" s="1"/>
  <c r="D924" i="49" s="1"/>
  <c r="M923" i="49"/>
  <c r="M925" i="49" s="1"/>
  <c r="M924" i="49" s="1"/>
  <c r="M602" i="49"/>
  <c r="M555" i="49"/>
  <c r="M554" i="49" s="1"/>
  <c r="G556" i="49"/>
  <c r="G555" i="49"/>
  <c r="G554" i="49" s="1"/>
  <c r="G923" i="49"/>
  <c r="G925" i="49" s="1"/>
  <c r="G924" i="49" s="1"/>
  <c r="G602" i="49"/>
  <c r="S602" i="49"/>
  <c r="S923" i="49"/>
  <c r="S925" i="49" s="1"/>
  <c r="S924" i="49" s="1"/>
  <c r="S555" i="49"/>
  <c r="S554" i="49" s="1"/>
  <c r="E923" i="49"/>
  <c r="E925" i="49" s="1"/>
  <c r="E924" i="49" s="1"/>
  <c r="E602" i="49"/>
  <c r="E555" i="49"/>
  <c r="E554" i="49" s="1"/>
  <c r="O556" i="49"/>
  <c r="O602" i="49"/>
  <c r="O923" i="49"/>
  <c r="O925" i="49" s="1"/>
  <c r="O924" i="49" s="1"/>
  <c r="O555" i="49"/>
  <c r="O554" i="49" s="1"/>
  <c r="N602" i="49"/>
  <c r="N923" i="49"/>
  <c r="N925" i="49" s="1"/>
  <c r="N924" i="49" s="1"/>
  <c r="N555" i="49"/>
  <c r="N554" i="49" s="1"/>
  <c r="Q602" i="49"/>
  <c r="Q555" i="49"/>
  <c r="Q554" i="49" s="1"/>
  <c r="Q923" i="49"/>
  <c r="Q925" i="49" s="1"/>
  <c r="Q924" i="49" s="1"/>
  <c r="Q556" i="49"/>
  <c r="S556" i="49"/>
  <c r="J602" i="49"/>
  <c r="J555" i="49"/>
  <c r="J554" i="49" s="1"/>
  <c r="J923" i="49"/>
  <c r="J925" i="49" s="1"/>
  <c r="J924" i="49" s="1"/>
  <c r="N556" i="49"/>
  <c r="I602" i="49"/>
  <c r="I555" i="49"/>
  <c r="I554" i="49" s="1"/>
  <c r="I923" i="49"/>
  <c r="I925" i="49" s="1"/>
  <c r="I924" i="49" s="1"/>
  <c r="I556" i="49"/>
  <c r="H555" i="49"/>
  <c r="H554" i="49" s="1"/>
  <c r="H602" i="49"/>
  <c r="H923" i="49"/>
  <c r="H925" i="49" s="1"/>
  <c r="H924" i="49" s="1"/>
  <c r="P556" i="49"/>
  <c r="F602" i="49"/>
  <c r="F555" i="49"/>
  <c r="F554" i="49" s="1"/>
  <c r="F923" i="49"/>
  <c r="F925" i="49" s="1"/>
  <c r="F924" i="49" s="1"/>
  <c r="F556" i="49"/>
  <c r="M556" i="49"/>
  <c r="K602" i="49"/>
  <c r="K923" i="49"/>
  <c r="K925" i="49" s="1"/>
  <c r="K924" i="49" s="1"/>
  <c r="K555" i="49"/>
  <c r="K554" i="49" s="1"/>
  <c r="K557" i="49" s="1"/>
  <c r="E556" i="49"/>
  <c r="T557" i="49" l="1"/>
  <c r="G558" i="49"/>
  <c r="R557" i="49"/>
  <c r="E558" i="49"/>
  <c r="E557" i="49"/>
  <c r="I558" i="49"/>
  <c r="I557" i="49"/>
  <c r="I559" i="49" s="1"/>
  <c r="M558" i="49"/>
  <c r="M557" i="49"/>
  <c r="L557" i="49"/>
  <c r="L558" i="49"/>
  <c r="F557" i="49"/>
  <c r="F558" i="49"/>
  <c r="N558" i="49"/>
  <c r="N557" i="49"/>
  <c r="G557" i="49"/>
  <c r="T558" i="49"/>
  <c r="K558" i="49"/>
  <c r="O557" i="49"/>
  <c r="O558" i="49"/>
  <c r="P558" i="49"/>
  <c r="P557" i="49"/>
  <c r="S558" i="49"/>
  <c r="S557" i="49"/>
  <c r="N559" i="49"/>
  <c r="Q558" i="49"/>
  <c r="Q557" i="49"/>
  <c r="R558" i="49"/>
  <c r="M559" i="49" l="1"/>
  <c r="M931" i="49" s="1"/>
  <c r="I560" i="49"/>
  <c r="I595" i="49" s="1"/>
  <c r="I814" i="49" s="1"/>
  <c r="S560" i="49"/>
  <c r="S595" i="49" s="1"/>
  <c r="S643" i="49" s="1"/>
  <c r="K559" i="49"/>
  <c r="K594" i="49" s="1"/>
  <c r="H559" i="49"/>
  <c r="H594" i="49" s="1"/>
  <c r="G559" i="49"/>
  <c r="G931" i="49" s="1"/>
  <c r="S559" i="49"/>
  <c r="S594" i="49" s="1"/>
  <c r="O560" i="49"/>
  <c r="O595" i="49" s="1"/>
  <c r="D559" i="49"/>
  <c r="N560" i="49"/>
  <c r="N595" i="49" s="1"/>
  <c r="E559" i="49"/>
  <c r="F560" i="49"/>
  <c r="F595" i="49" s="1"/>
  <c r="T560" i="49"/>
  <c r="T595" i="49" s="1"/>
  <c r="R559" i="49"/>
  <c r="D560" i="49"/>
  <c r="D595" i="49" s="1"/>
  <c r="L560" i="49"/>
  <c r="L595" i="49" s="1"/>
  <c r="O559" i="49"/>
  <c r="G560" i="49"/>
  <c r="G595" i="49" s="1"/>
  <c r="K560" i="49"/>
  <c r="K595" i="49" s="1"/>
  <c r="L559" i="49"/>
  <c r="H560" i="49"/>
  <c r="H595" i="49" s="1"/>
  <c r="P560" i="49"/>
  <c r="P595" i="49" s="1"/>
  <c r="I931" i="49"/>
  <c r="I594" i="49"/>
  <c r="E560" i="49"/>
  <c r="E595" i="49" s="1"/>
  <c r="N594" i="49"/>
  <c r="N931" i="49"/>
  <c r="J559" i="49"/>
  <c r="M560" i="49"/>
  <c r="M595" i="49" s="1"/>
  <c r="F559" i="49"/>
  <c r="Q560" i="49"/>
  <c r="Q595" i="49" s="1"/>
  <c r="P559" i="49"/>
  <c r="R560" i="49"/>
  <c r="R595" i="49" s="1"/>
  <c r="T559" i="49"/>
  <c r="Q559" i="49"/>
  <c r="J560" i="49"/>
  <c r="J595" i="49" s="1"/>
  <c r="H931" i="49" l="1"/>
  <c r="H1007" i="49" s="1"/>
  <c r="K931" i="49"/>
  <c r="K645" i="49" s="1"/>
  <c r="S814" i="49"/>
  <c r="M594" i="49"/>
  <c r="M1034" i="49" s="1"/>
  <c r="S931" i="49"/>
  <c r="S645" i="49" s="1"/>
  <c r="I625" i="49"/>
  <c r="I598" i="49"/>
  <c r="I746" i="49" s="1"/>
  <c r="I760" i="49" s="1"/>
  <c r="I766" i="49" s="1"/>
  <c r="I640" i="49" s="1"/>
  <c r="I643" i="49"/>
  <c r="S598" i="49"/>
  <c r="S746" i="49" s="1"/>
  <c r="S760" i="49" s="1"/>
  <c r="S766" i="49" s="1"/>
  <c r="S770" i="49" s="1"/>
  <c r="S1013" i="49" s="1"/>
  <c r="G594" i="49"/>
  <c r="G1033" i="49" s="1"/>
  <c r="S625" i="49"/>
  <c r="D814" i="49"/>
  <c r="D598" i="49"/>
  <c r="D746" i="49" s="1"/>
  <c r="D760" i="49" s="1"/>
  <c r="D766" i="49" s="1"/>
  <c r="D643" i="49"/>
  <c r="D625" i="49"/>
  <c r="J598" i="49"/>
  <c r="J746" i="49" s="1"/>
  <c r="J760" i="49" s="1"/>
  <c r="J766" i="49" s="1"/>
  <c r="J814" i="49"/>
  <c r="J643" i="49"/>
  <c r="J625" i="49"/>
  <c r="T594" i="49"/>
  <c r="T931" i="49"/>
  <c r="N1032" i="49"/>
  <c r="N813" i="49"/>
  <c r="N592" i="49"/>
  <c r="N1035" i="49"/>
  <c r="N641" i="49"/>
  <c r="N1034" i="49"/>
  <c r="N1033" i="49"/>
  <c r="N597" i="49"/>
  <c r="N745" i="49" s="1"/>
  <c r="N759" i="49" s="1"/>
  <c r="N765" i="49" s="1"/>
  <c r="N1037" i="49"/>
  <c r="N1031" i="49"/>
  <c r="N1030" i="49"/>
  <c r="N1036" i="49"/>
  <c r="N623" i="49"/>
  <c r="R594" i="49"/>
  <c r="R931" i="49"/>
  <c r="E814" i="49"/>
  <c r="E598" i="49"/>
  <c r="E746" i="49" s="1"/>
  <c r="E760" i="49" s="1"/>
  <c r="E766" i="49" s="1"/>
  <c r="E643" i="49"/>
  <c r="E625" i="49"/>
  <c r="T598" i="49"/>
  <c r="T746" i="49" s="1"/>
  <c r="T760" i="49" s="1"/>
  <c r="T766" i="49" s="1"/>
  <c r="T814" i="49"/>
  <c r="T643" i="49"/>
  <c r="T625" i="49"/>
  <c r="P594" i="49"/>
  <c r="P931" i="49"/>
  <c r="I1033" i="49"/>
  <c r="I1030" i="49"/>
  <c r="I597" i="49"/>
  <c r="I745" i="49" s="1"/>
  <c r="I759" i="49" s="1"/>
  <c r="I765" i="49" s="1"/>
  <c r="I641" i="49"/>
  <c r="I813" i="49"/>
  <c r="I1035" i="49"/>
  <c r="I1037" i="49"/>
  <c r="I592" i="49"/>
  <c r="I1034" i="49"/>
  <c r="I1032" i="49"/>
  <c r="I1031" i="49"/>
  <c r="I1036" i="49"/>
  <c r="I623" i="49"/>
  <c r="F814" i="49"/>
  <c r="F598" i="49"/>
  <c r="F746" i="49" s="1"/>
  <c r="F760" i="49" s="1"/>
  <c r="F766" i="49" s="1"/>
  <c r="F643" i="49"/>
  <c r="F625" i="49"/>
  <c r="M645" i="49"/>
  <c r="M1007" i="49"/>
  <c r="Q931" i="49"/>
  <c r="Q594" i="49"/>
  <c r="N1007" i="49"/>
  <c r="N645" i="49"/>
  <c r="E931" i="49"/>
  <c r="E594" i="49"/>
  <c r="R598" i="49"/>
  <c r="R746" i="49" s="1"/>
  <c r="R760" i="49" s="1"/>
  <c r="R766" i="49" s="1"/>
  <c r="R643" i="49"/>
  <c r="R814" i="49"/>
  <c r="R625" i="49"/>
  <c r="I645" i="49"/>
  <c r="I1007" i="49"/>
  <c r="H592" i="49"/>
  <c r="H1032" i="49"/>
  <c r="H1034" i="49"/>
  <c r="H1030" i="49"/>
  <c r="H1031" i="49"/>
  <c r="H597" i="49"/>
  <c r="H745" i="49" s="1"/>
  <c r="H759" i="49" s="1"/>
  <c r="H765" i="49" s="1"/>
  <c r="H1033" i="49"/>
  <c r="H1036" i="49"/>
  <c r="H1037" i="49"/>
  <c r="H1035" i="49"/>
  <c r="H813" i="49"/>
  <c r="H641" i="49"/>
  <c r="H623" i="49"/>
  <c r="P643" i="49"/>
  <c r="P598" i="49"/>
  <c r="P746" i="49" s="1"/>
  <c r="P760" i="49" s="1"/>
  <c r="P766" i="49" s="1"/>
  <c r="P814" i="49"/>
  <c r="P625" i="49"/>
  <c r="S641" i="49"/>
  <c r="S642" i="49" s="1"/>
  <c r="S592" i="49"/>
  <c r="S1036" i="49"/>
  <c r="S1035" i="49"/>
  <c r="S1030" i="49"/>
  <c r="S813" i="49"/>
  <c r="S597" i="49"/>
  <c r="S745" i="49" s="1"/>
  <c r="S759" i="49" s="1"/>
  <c r="S765" i="49" s="1"/>
  <c r="S1033" i="49"/>
  <c r="S1031" i="49"/>
  <c r="S1032" i="49"/>
  <c r="S1034" i="49"/>
  <c r="S1037" i="49"/>
  <c r="S623" i="49"/>
  <c r="Q598" i="49"/>
  <c r="Q746" i="49" s="1"/>
  <c r="Q760" i="49" s="1"/>
  <c r="Q766" i="49" s="1"/>
  <c r="Q814" i="49"/>
  <c r="Q643" i="49"/>
  <c r="Q625" i="49"/>
  <c r="H814" i="49"/>
  <c r="H643" i="49"/>
  <c r="H598" i="49"/>
  <c r="H746" i="49" s="1"/>
  <c r="H760" i="49" s="1"/>
  <c r="H766" i="49" s="1"/>
  <c r="H625" i="49"/>
  <c r="J931" i="49"/>
  <c r="J594" i="49"/>
  <c r="L931" i="49"/>
  <c r="L594" i="49"/>
  <c r="N598" i="49"/>
  <c r="N746" i="49" s="1"/>
  <c r="N760" i="49" s="1"/>
  <c r="N766" i="49" s="1"/>
  <c r="N814" i="49"/>
  <c r="N643" i="49"/>
  <c r="N625" i="49"/>
  <c r="F931" i="49"/>
  <c r="F594" i="49"/>
  <c r="K643" i="49"/>
  <c r="K814" i="49"/>
  <c r="K598" i="49"/>
  <c r="K746" i="49" s="1"/>
  <c r="K760" i="49" s="1"/>
  <c r="K766" i="49" s="1"/>
  <c r="K625" i="49"/>
  <c r="D594" i="49"/>
  <c r="D931" i="49"/>
  <c r="G598" i="49"/>
  <c r="G746" i="49" s="1"/>
  <c r="G760" i="49" s="1"/>
  <c r="G766" i="49" s="1"/>
  <c r="G643" i="49"/>
  <c r="G814" i="49"/>
  <c r="G625" i="49"/>
  <c r="O598" i="49"/>
  <c r="O746" i="49" s="1"/>
  <c r="O760" i="49" s="1"/>
  <c r="O766" i="49" s="1"/>
  <c r="O643" i="49"/>
  <c r="O814" i="49"/>
  <c r="O625" i="49"/>
  <c r="L643" i="49"/>
  <c r="L814" i="49"/>
  <c r="L598" i="49"/>
  <c r="L746" i="49" s="1"/>
  <c r="L760" i="49" s="1"/>
  <c r="L766" i="49" s="1"/>
  <c r="L625" i="49"/>
  <c r="K1037" i="49"/>
  <c r="K1034" i="49"/>
  <c r="K1031" i="49"/>
  <c r="K1030" i="49"/>
  <c r="K1032" i="49"/>
  <c r="K1035" i="49"/>
  <c r="K1033" i="49"/>
  <c r="K813" i="49"/>
  <c r="K641" i="49"/>
  <c r="K592" i="49"/>
  <c r="K1036" i="49"/>
  <c r="K597" i="49"/>
  <c r="K745" i="49" s="1"/>
  <c r="K759" i="49" s="1"/>
  <c r="K765" i="49" s="1"/>
  <c r="K623" i="49"/>
  <c r="M598" i="49"/>
  <c r="M746" i="49" s="1"/>
  <c r="M760" i="49" s="1"/>
  <c r="M766" i="49" s="1"/>
  <c r="M643" i="49"/>
  <c r="M814" i="49"/>
  <c r="M625" i="49"/>
  <c r="O931" i="49"/>
  <c r="O594" i="49"/>
  <c r="G645" i="49"/>
  <c r="G1007" i="49"/>
  <c r="H645" i="49" l="1"/>
  <c r="I770" i="49"/>
  <c r="I1013" i="49" s="1"/>
  <c r="K1007" i="49"/>
  <c r="M1031" i="49"/>
  <c r="S1007" i="49"/>
  <c r="I642" i="49"/>
  <c r="I624" i="49"/>
  <c r="M1035" i="49"/>
  <c r="M597" i="49"/>
  <c r="M745" i="49" s="1"/>
  <c r="M759" i="49" s="1"/>
  <c r="M765" i="49" s="1"/>
  <c r="M639" i="49" s="1"/>
  <c r="M1036" i="49"/>
  <c r="G1031" i="49"/>
  <c r="M1030" i="49"/>
  <c r="M1032" i="49"/>
  <c r="M641" i="49"/>
  <c r="M642" i="49" s="1"/>
  <c r="S624" i="49"/>
  <c r="G641" i="49"/>
  <c r="G642" i="49" s="1"/>
  <c r="G1037" i="49"/>
  <c r="G597" i="49"/>
  <c r="G745" i="49" s="1"/>
  <c r="G759" i="49" s="1"/>
  <c r="G765" i="49" s="1"/>
  <c r="G769" i="49" s="1"/>
  <c r="G1008" i="49" s="1"/>
  <c r="G592" i="49"/>
  <c r="M592" i="49"/>
  <c r="M1057" i="49" s="1"/>
  <c r="G1030" i="49"/>
  <c r="M813" i="49"/>
  <c r="S640" i="49"/>
  <c r="G1034" i="49"/>
  <c r="M623" i="49"/>
  <c r="M624" i="49" s="1"/>
  <c r="M1033" i="49"/>
  <c r="M1037" i="49"/>
  <c r="G1032" i="49"/>
  <c r="G813" i="49"/>
  <c r="G1035" i="49"/>
  <c r="G1036" i="49"/>
  <c r="G623" i="49"/>
  <c r="G624" i="49" s="1"/>
  <c r="K624" i="49"/>
  <c r="K642" i="49"/>
  <c r="H642" i="49"/>
  <c r="R640" i="49"/>
  <c r="R770" i="49"/>
  <c r="R1013" i="49" s="1"/>
  <c r="F640" i="49"/>
  <c r="F770" i="49"/>
  <c r="F1013" i="49" s="1"/>
  <c r="F1032" i="49"/>
  <c r="F813" i="49"/>
  <c r="F1033" i="49"/>
  <c r="F1037" i="49"/>
  <c r="F1030" i="49"/>
  <c r="F1036" i="49"/>
  <c r="F641" i="49"/>
  <c r="F642" i="49" s="1"/>
  <c r="F592" i="49"/>
  <c r="F597" i="49"/>
  <c r="F745" i="49" s="1"/>
  <c r="F759" i="49" s="1"/>
  <c r="F765" i="49" s="1"/>
  <c r="F1031" i="49"/>
  <c r="F1035" i="49"/>
  <c r="F1034" i="49"/>
  <c r="F623" i="49"/>
  <c r="F624" i="49" s="1"/>
  <c r="K1057" i="49"/>
  <c r="K974" i="49"/>
  <c r="K812" i="49"/>
  <c r="K815" i="49" s="1"/>
  <c r="K817" i="49" s="1"/>
  <c r="K816" i="49" s="1"/>
  <c r="K596" i="49"/>
  <c r="K603" i="49"/>
  <c r="L640" i="49"/>
  <c r="L770" i="49"/>
  <c r="L1013" i="49" s="1"/>
  <c r="F645" i="49"/>
  <c r="F1007" i="49"/>
  <c r="I769" i="49"/>
  <c r="I1008" i="49" s="1"/>
  <c r="I639" i="49"/>
  <c r="T770" i="49"/>
  <c r="T1013" i="49" s="1"/>
  <c r="T640" i="49"/>
  <c r="G770" i="49"/>
  <c r="G1013" i="49" s="1"/>
  <c r="G640" i="49"/>
  <c r="P640" i="49"/>
  <c r="P770" i="49"/>
  <c r="P1013" i="49" s="1"/>
  <c r="E1035" i="49"/>
  <c r="E1030" i="49"/>
  <c r="E1034" i="49"/>
  <c r="E592" i="49"/>
  <c r="E813" i="49"/>
  <c r="E1037" i="49"/>
  <c r="E1036" i="49"/>
  <c r="E1031" i="49"/>
  <c r="E641" i="49"/>
  <c r="E642" i="49" s="1"/>
  <c r="E1032" i="49"/>
  <c r="E597" i="49"/>
  <c r="E745" i="49" s="1"/>
  <c r="E759" i="49" s="1"/>
  <c r="E765" i="49" s="1"/>
  <c r="E1033" i="49"/>
  <c r="E623" i="49"/>
  <c r="E624" i="49" s="1"/>
  <c r="N639" i="49"/>
  <c r="N769" i="49"/>
  <c r="N1008" i="49" s="1"/>
  <c r="T645" i="49"/>
  <c r="T1007" i="49"/>
  <c r="H639" i="49"/>
  <c r="H769" i="49"/>
  <c r="H1008" i="49" s="1"/>
  <c r="O1033" i="49"/>
  <c r="O1031" i="49"/>
  <c r="O641" i="49"/>
  <c r="O642" i="49" s="1"/>
  <c r="O1030" i="49"/>
  <c r="O1034" i="49"/>
  <c r="O1032" i="49"/>
  <c r="O597" i="49"/>
  <c r="O745" i="49" s="1"/>
  <c r="O759" i="49" s="1"/>
  <c r="O765" i="49" s="1"/>
  <c r="O592" i="49"/>
  <c r="O1037" i="49"/>
  <c r="O813" i="49"/>
  <c r="O1036" i="49"/>
  <c r="O1035" i="49"/>
  <c r="O623" i="49"/>
  <c r="O624" i="49" s="1"/>
  <c r="D645" i="49"/>
  <c r="D1007" i="49"/>
  <c r="H770" i="49"/>
  <c r="H1013" i="49" s="1"/>
  <c r="H640" i="49"/>
  <c r="E645" i="49"/>
  <c r="E1007" i="49"/>
  <c r="J770" i="49"/>
  <c r="J1013" i="49" s="1"/>
  <c r="J640" i="49"/>
  <c r="O645" i="49"/>
  <c r="O1007" i="49"/>
  <c r="D1036" i="49"/>
  <c r="D1032" i="49"/>
  <c r="D1031" i="49"/>
  <c r="D592" i="49"/>
  <c r="D1030" i="49"/>
  <c r="D1037" i="49"/>
  <c r="D813" i="49"/>
  <c r="D597" i="49"/>
  <c r="D745" i="49" s="1"/>
  <c r="D759" i="49" s="1"/>
  <c r="D765" i="49" s="1"/>
  <c r="D1033" i="49"/>
  <c r="D641" i="49"/>
  <c r="D642" i="49" s="1"/>
  <c r="D1035" i="49"/>
  <c r="D1034" i="49"/>
  <c r="D623" i="49"/>
  <c r="D624" i="49" s="1"/>
  <c r="S769" i="49"/>
  <c r="S1008" i="49" s="1"/>
  <c r="S639" i="49"/>
  <c r="H624" i="49"/>
  <c r="H974" i="49"/>
  <c r="H596" i="49"/>
  <c r="H744" i="49" s="1"/>
  <c r="H758" i="49" s="1"/>
  <c r="H764" i="49" s="1"/>
  <c r="H812" i="49"/>
  <c r="H815" i="49" s="1"/>
  <c r="H817" i="49" s="1"/>
  <c r="H816" i="49" s="1"/>
  <c r="H1057" i="49"/>
  <c r="H603" i="49"/>
  <c r="P645" i="49"/>
  <c r="P1007" i="49"/>
  <c r="E640" i="49"/>
  <c r="E770" i="49"/>
  <c r="E1013" i="49" s="1"/>
  <c r="N770" i="49"/>
  <c r="N1013" i="49" s="1"/>
  <c r="N640" i="49"/>
  <c r="P592" i="49"/>
  <c r="P597" i="49"/>
  <c r="P745" i="49" s="1"/>
  <c r="P759" i="49" s="1"/>
  <c r="P765" i="49" s="1"/>
  <c r="P813" i="49"/>
  <c r="P1035" i="49"/>
  <c r="P1031" i="49"/>
  <c r="P1030" i="49"/>
  <c r="P641" i="49"/>
  <c r="P642" i="49" s="1"/>
  <c r="P1036" i="49"/>
  <c r="P1034" i="49"/>
  <c r="P1032" i="49"/>
  <c r="P1033" i="49"/>
  <c r="P1037" i="49"/>
  <c r="P623" i="49"/>
  <c r="P624" i="49" s="1"/>
  <c r="N642" i="49"/>
  <c r="K639" i="49"/>
  <c r="K769" i="49"/>
  <c r="K1008" i="49" s="1"/>
  <c r="K770" i="49"/>
  <c r="K1013" i="49" s="1"/>
  <c r="K640" i="49"/>
  <c r="L641" i="49"/>
  <c r="L642" i="49" s="1"/>
  <c r="L597" i="49"/>
  <c r="L745" i="49" s="1"/>
  <c r="L759" i="49" s="1"/>
  <c r="L765" i="49" s="1"/>
  <c r="L1032" i="49"/>
  <c r="L1037" i="49"/>
  <c r="L592" i="49"/>
  <c r="L813" i="49"/>
  <c r="L1031" i="49"/>
  <c r="L1036" i="49"/>
  <c r="L1033" i="49"/>
  <c r="L1034" i="49"/>
  <c r="L1035" i="49"/>
  <c r="L1030" i="49"/>
  <c r="L623" i="49"/>
  <c r="L624" i="49" s="1"/>
  <c r="Q1031" i="49"/>
  <c r="Q597" i="49"/>
  <c r="Q745" i="49" s="1"/>
  <c r="Q759" i="49" s="1"/>
  <c r="Q765" i="49" s="1"/>
  <c r="Q1034" i="49"/>
  <c r="Q592" i="49"/>
  <c r="Q641" i="49"/>
  <c r="Q642" i="49" s="1"/>
  <c r="Q1032" i="49"/>
  <c r="Q813" i="49"/>
  <c r="Q1035" i="49"/>
  <c r="Q1036" i="49"/>
  <c r="Q1037" i="49"/>
  <c r="Q1030" i="49"/>
  <c r="Q1033" i="49"/>
  <c r="Q623" i="49"/>
  <c r="Q624" i="49" s="1"/>
  <c r="L645" i="49"/>
  <c r="L1007" i="49"/>
  <c r="Q645" i="49"/>
  <c r="Q1007" i="49"/>
  <c r="R645" i="49"/>
  <c r="R1007" i="49"/>
  <c r="N974" i="49"/>
  <c r="N603" i="49"/>
  <c r="N1057" i="49"/>
  <c r="N596" i="49"/>
  <c r="N744" i="49" s="1"/>
  <c r="N758" i="49" s="1"/>
  <c r="N764" i="49" s="1"/>
  <c r="N812" i="49"/>
  <c r="N815" i="49" s="1"/>
  <c r="N817" i="49" s="1"/>
  <c r="N816" i="49" s="1"/>
  <c r="T592" i="49"/>
  <c r="T1032" i="49"/>
  <c r="T597" i="49"/>
  <c r="T745" i="49" s="1"/>
  <c r="T759" i="49" s="1"/>
  <c r="T765" i="49" s="1"/>
  <c r="T813" i="49"/>
  <c r="T1034" i="49"/>
  <c r="T1033" i="49"/>
  <c r="T1037" i="49"/>
  <c r="T1031" i="49"/>
  <c r="T1035" i="49"/>
  <c r="T641" i="49"/>
  <c r="T642" i="49" s="1"/>
  <c r="T1030" i="49"/>
  <c r="T1036" i="49"/>
  <c r="T623" i="49"/>
  <c r="T624" i="49" s="1"/>
  <c r="J1037" i="49"/>
  <c r="J1030" i="49"/>
  <c r="J597" i="49"/>
  <c r="J745" i="49" s="1"/>
  <c r="J759" i="49" s="1"/>
  <c r="J765" i="49" s="1"/>
  <c r="J1035" i="49"/>
  <c r="J1033" i="49"/>
  <c r="J1036" i="49"/>
  <c r="J641" i="49"/>
  <c r="J642" i="49" s="1"/>
  <c r="J813" i="49"/>
  <c r="J1031" i="49"/>
  <c r="J1034" i="49"/>
  <c r="J592" i="49"/>
  <c r="J1032" i="49"/>
  <c r="J623" i="49"/>
  <c r="J624" i="49" s="1"/>
  <c r="I603" i="49"/>
  <c r="I1057" i="49"/>
  <c r="I596" i="49"/>
  <c r="I974" i="49"/>
  <c r="I812" i="49"/>
  <c r="I815" i="49" s="1"/>
  <c r="I817" i="49" s="1"/>
  <c r="I816" i="49" s="1"/>
  <c r="R1032" i="49"/>
  <c r="R597" i="49"/>
  <c r="R745" i="49" s="1"/>
  <c r="R759" i="49" s="1"/>
  <c r="R765" i="49" s="1"/>
  <c r="R813" i="49"/>
  <c r="R1034" i="49"/>
  <c r="R641" i="49"/>
  <c r="R642" i="49" s="1"/>
  <c r="R1037" i="49"/>
  <c r="R1030" i="49"/>
  <c r="R592" i="49"/>
  <c r="R1033" i="49"/>
  <c r="R1036" i="49"/>
  <c r="R1035" i="49"/>
  <c r="R1031" i="49"/>
  <c r="R623" i="49"/>
  <c r="R624" i="49" s="1"/>
  <c r="D640" i="49"/>
  <c r="D770" i="49"/>
  <c r="D1013" i="49" s="1"/>
  <c r="M640" i="49"/>
  <c r="M770" i="49"/>
  <c r="M1013" i="49" s="1"/>
  <c r="O770" i="49"/>
  <c r="O1013" i="49" s="1"/>
  <c r="O640" i="49"/>
  <c r="J1007" i="49"/>
  <c r="J645" i="49"/>
  <c r="Q640" i="49"/>
  <c r="Q770" i="49"/>
  <c r="Q1013" i="49" s="1"/>
  <c r="S596" i="49"/>
  <c r="S744" i="49" s="1"/>
  <c r="S758" i="49" s="1"/>
  <c r="S764" i="49" s="1"/>
  <c r="S603" i="49"/>
  <c r="S1057" i="49"/>
  <c r="S974" i="49"/>
  <c r="S812" i="49"/>
  <c r="S815" i="49" s="1"/>
  <c r="S817" i="49" s="1"/>
  <c r="S816" i="49" s="1"/>
  <c r="N624" i="49"/>
  <c r="G639" i="49" l="1"/>
  <c r="G603" i="49"/>
  <c r="G812" i="49"/>
  <c r="G815" i="49" s="1"/>
  <c r="G817" i="49" s="1"/>
  <c r="G816" i="49" s="1"/>
  <c r="G596" i="49"/>
  <c r="G1057" i="49"/>
  <c r="G1059" i="49" s="1"/>
  <c r="G34" i="49" s="1"/>
  <c r="G974" i="49"/>
  <c r="G977" i="49" s="1"/>
  <c r="M769" i="49"/>
  <c r="M1008" i="49" s="1"/>
  <c r="M596" i="49"/>
  <c r="M603" i="49"/>
  <c r="M812" i="49"/>
  <c r="M815" i="49" s="1"/>
  <c r="M817" i="49" s="1"/>
  <c r="M816" i="49" s="1"/>
  <c r="M974" i="49"/>
  <c r="M977" i="49" s="1"/>
  <c r="N977" i="49"/>
  <c r="N990" i="49" a="1"/>
  <c r="N990" i="49" s="1"/>
  <c r="N655" i="49" s="1"/>
  <c r="N991" i="49" a="1"/>
  <c r="N991" i="49" s="1"/>
  <c r="N656" i="49" s="1"/>
  <c r="P769" i="49"/>
  <c r="P1008" i="49" s="1"/>
  <c r="P639" i="49"/>
  <c r="J769" i="49"/>
  <c r="J1008" i="49" s="1"/>
  <c r="J639" i="49"/>
  <c r="S767" i="49"/>
  <c r="S638" i="49"/>
  <c r="K1059" i="49"/>
  <c r="K34" i="49" s="1"/>
  <c r="K1058" i="49"/>
  <c r="P974" i="49"/>
  <c r="P812" i="49"/>
  <c r="P815" i="49" s="1"/>
  <c r="P817" i="49" s="1"/>
  <c r="P816" i="49" s="1"/>
  <c r="P603" i="49"/>
  <c r="P596" i="49"/>
  <c r="P1057" i="49"/>
  <c r="O812" i="49"/>
  <c r="O815" i="49" s="1"/>
  <c r="O817" i="49" s="1"/>
  <c r="O816" i="49" s="1"/>
  <c r="O974" i="49"/>
  <c r="O603" i="49"/>
  <c r="O1057" i="49"/>
  <c r="O596" i="49"/>
  <c r="O744" i="49" s="1"/>
  <c r="O758" i="49" s="1"/>
  <c r="O764" i="49" s="1"/>
  <c r="E812" i="49"/>
  <c r="E815" i="49" s="1"/>
  <c r="E817" i="49" s="1"/>
  <c r="E816" i="49" s="1"/>
  <c r="E974" i="49"/>
  <c r="E1057" i="49"/>
  <c r="E596" i="49"/>
  <c r="E603" i="49"/>
  <c r="N1058" i="49"/>
  <c r="N1059" i="49"/>
  <c r="N34" i="49" s="1"/>
  <c r="S1058" i="49"/>
  <c r="S1059" i="49"/>
  <c r="S34" i="49" s="1"/>
  <c r="R769" i="49"/>
  <c r="R1008" i="49" s="1"/>
  <c r="R639" i="49"/>
  <c r="O769" i="49"/>
  <c r="O1008" i="49" s="1"/>
  <c r="O639" i="49"/>
  <c r="S977" i="49"/>
  <c r="S990" i="49" a="1"/>
  <c r="S990" i="49" s="1"/>
  <c r="S655" i="49" s="1"/>
  <c r="S991" i="49" a="1"/>
  <c r="S991" i="49" s="1"/>
  <c r="S656" i="49" s="1"/>
  <c r="L769" i="49"/>
  <c r="L1008" i="49" s="1"/>
  <c r="L639" i="49"/>
  <c r="J603" i="49"/>
  <c r="J596" i="49"/>
  <c r="J744" i="49" s="1"/>
  <c r="J758" i="49" s="1"/>
  <c r="J764" i="49" s="1"/>
  <c r="J974" i="49"/>
  <c r="J812" i="49"/>
  <c r="J815" i="49" s="1"/>
  <c r="J817" i="49" s="1"/>
  <c r="J816" i="49" s="1"/>
  <c r="J1057" i="49"/>
  <c r="T769" i="49"/>
  <c r="T1008" i="49" s="1"/>
  <c r="T639" i="49"/>
  <c r="H1058" i="49"/>
  <c r="H1059" i="49"/>
  <c r="H34" i="49" s="1"/>
  <c r="D769" i="49"/>
  <c r="D1008" i="49" s="1"/>
  <c r="D639" i="49"/>
  <c r="I977" i="49"/>
  <c r="I990" i="49" a="1"/>
  <c r="I990" i="49" s="1"/>
  <c r="I655" i="49" s="1"/>
  <c r="I991" i="49" a="1"/>
  <c r="I991" i="49" s="1"/>
  <c r="I656" i="49" s="1"/>
  <c r="Q596" i="49"/>
  <c r="Q744" i="49" s="1"/>
  <c r="Q758" i="49" s="1"/>
  <c r="Q764" i="49" s="1"/>
  <c r="Q603" i="49"/>
  <c r="Q812" i="49"/>
  <c r="Q815" i="49" s="1"/>
  <c r="Q817" i="49" s="1"/>
  <c r="Q816" i="49" s="1"/>
  <c r="Q1057" i="49"/>
  <c r="Q974" i="49"/>
  <c r="E769" i="49"/>
  <c r="E1008" i="49" s="1"/>
  <c r="E639" i="49"/>
  <c r="H977" i="49"/>
  <c r="H990" i="49" a="1"/>
  <c r="H990" i="49" s="1"/>
  <c r="H655" i="49" s="1"/>
  <c r="H991" i="49" a="1"/>
  <c r="H991" i="49" s="1"/>
  <c r="H656" i="49" s="1"/>
  <c r="L974" i="49"/>
  <c r="L596" i="49"/>
  <c r="L744" i="49" s="1"/>
  <c r="L758" i="49" s="1"/>
  <c r="L764" i="49" s="1"/>
  <c r="L603" i="49"/>
  <c r="L1057" i="49"/>
  <c r="L812" i="49"/>
  <c r="L815" i="49" s="1"/>
  <c r="L817" i="49" s="1"/>
  <c r="L816" i="49" s="1"/>
  <c r="R974" i="49"/>
  <c r="R1057" i="49"/>
  <c r="R596" i="49"/>
  <c r="R812" i="49"/>
  <c r="R815" i="49" s="1"/>
  <c r="R817" i="49" s="1"/>
  <c r="R816" i="49" s="1"/>
  <c r="R603" i="49"/>
  <c r="D603" i="49"/>
  <c r="D1057" i="49"/>
  <c r="D812" i="49"/>
  <c r="D815" i="49" s="1"/>
  <c r="D817" i="49" s="1"/>
  <c r="D816" i="49" s="1"/>
  <c r="D596" i="49"/>
  <c r="D744" i="49" s="1"/>
  <c r="D758" i="49" s="1"/>
  <c r="D764" i="49" s="1"/>
  <c r="D974" i="49"/>
  <c r="K744" i="49"/>
  <c r="K758" i="49" s="1"/>
  <c r="K764" i="49" s="1"/>
  <c r="F769" i="49"/>
  <c r="F1008" i="49" s="1"/>
  <c r="F639" i="49"/>
  <c r="T974" i="49"/>
  <c r="T603" i="49"/>
  <c r="T812" i="49"/>
  <c r="T815" i="49" s="1"/>
  <c r="T817" i="49" s="1"/>
  <c r="T816" i="49" s="1"/>
  <c r="T1057" i="49"/>
  <c r="T596" i="49"/>
  <c r="H638" i="49"/>
  <c r="H767" i="49"/>
  <c r="I744" i="49"/>
  <c r="I758" i="49" s="1"/>
  <c r="I764" i="49" s="1"/>
  <c r="Q769" i="49"/>
  <c r="Q1008" i="49" s="1"/>
  <c r="Q639" i="49"/>
  <c r="I1059" i="49"/>
  <c r="I34" i="49" s="1"/>
  <c r="I1058" i="49"/>
  <c r="N638" i="49"/>
  <c r="N767" i="49"/>
  <c r="M1058" i="49"/>
  <c r="M1059" i="49"/>
  <c r="M34" i="49" s="1"/>
  <c r="F596" i="49"/>
  <c r="F744" i="49" s="1"/>
  <c r="F758" i="49" s="1"/>
  <c r="F764" i="49" s="1"/>
  <c r="F974" i="49"/>
  <c r="F1057" i="49"/>
  <c r="F603" i="49"/>
  <c r="F812" i="49"/>
  <c r="F815" i="49" s="1"/>
  <c r="F817" i="49" s="1"/>
  <c r="F816" i="49" s="1"/>
  <c r="K977" i="49"/>
  <c r="K990" i="49" a="1"/>
  <c r="K990" i="49" s="1"/>
  <c r="K655" i="49" s="1"/>
  <c r="K991" i="49" a="1"/>
  <c r="K991" i="49" s="1"/>
  <c r="K656" i="49" s="1"/>
  <c r="G1058" i="49" l="1"/>
  <c r="G744" i="49"/>
  <c r="G758" i="49" s="1"/>
  <c r="G764" i="49" s="1"/>
  <c r="G638" i="49" s="1"/>
  <c r="M990" i="49" a="1"/>
  <c r="M990" i="49" s="1"/>
  <c r="M655" i="49" s="1"/>
  <c r="G991" i="49" a="1"/>
  <c r="G991" i="49" s="1"/>
  <c r="G656" i="49" s="1"/>
  <c r="G990" i="49" a="1"/>
  <c r="G990" i="49" s="1"/>
  <c r="G655" i="49" s="1"/>
  <c r="M744" i="49"/>
  <c r="M758" i="49" s="1"/>
  <c r="M764" i="49" s="1"/>
  <c r="M767" i="49" s="1"/>
  <c r="M991" i="49" a="1"/>
  <c r="M991" i="49" s="1"/>
  <c r="M656" i="49" s="1"/>
  <c r="L638" i="49"/>
  <c r="L767" i="49"/>
  <c r="L977" i="49"/>
  <c r="L990" i="49" a="1"/>
  <c r="L990" i="49" s="1"/>
  <c r="L655" i="49" s="1"/>
  <c r="L991" i="49" a="1"/>
  <c r="L991" i="49" s="1"/>
  <c r="L656" i="49" s="1"/>
  <c r="J977" i="49"/>
  <c r="J990" i="49" a="1"/>
  <c r="J990" i="49" s="1"/>
  <c r="J655" i="49" s="1"/>
  <c r="J991" i="49" a="1"/>
  <c r="J991" i="49" s="1"/>
  <c r="J656" i="49" s="1"/>
  <c r="F1058" i="49"/>
  <c r="F1059" i="49"/>
  <c r="F34" i="49" s="1"/>
  <c r="J638" i="49"/>
  <c r="J767" i="49"/>
  <c r="R977" i="49"/>
  <c r="R990" i="49" a="1"/>
  <c r="R990" i="49" s="1"/>
  <c r="R655" i="49" s="1"/>
  <c r="R991" i="49" a="1"/>
  <c r="R991" i="49" s="1"/>
  <c r="R656" i="49" s="1"/>
  <c r="D977" i="49"/>
  <c r="D990" i="49" a="1"/>
  <c r="D990" i="49" s="1"/>
  <c r="D655" i="49" s="1"/>
  <c r="D991" i="49" a="1"/>
  <c r="D991" i="49" s="1"/>
  <c r="D656" i="49" s="1"/>
  <c r="K978" i="49"/>
  <c r="K980" i="49"/>
  <c r="K979" i="49"/>
  <c r="D638" i="49"/>
  <c r="D767" i="49"/>
  <c r="M980" i="49"/>
  <c r="M979" i="49"/>
  <c r="M978" i="49"/>
  <c r="I920" i="49"/>
  <c r="I609" i="49"/>
  <c r="I615" i="49" s="1"/>
  <c r="I608" i="49" s="1"/>
  <c r="I611" i="49"/>
  <c r="I613" i="49" s="1"/>
  <c r="I868" i="49" s="1"/>
  <c r="T744" i="49"/>
  <c r="T758" i="49" s="1"/>
  <c r="T764" i="49" s="1"/>
  <c r="I980" i="49"/>
  <c r="I979" i="49"/>
  <c r="I978" i="49"/>
  <c r="P744" i="49"/>
  <c r="P758" i="49" s="1"/>
  <c r="P764" i="49" s="1"/>
  <c r="T1058" i="49"/>
  <c r="T1059" i="49"/>
  <c r="T34" i="49" s="1"/>
  <c r="D1058" i="49"/>
  <c r="D1059" i="49"/>
  <c r="D34" i="49" s="1"/>
  <c r="R744" i="49"/>
  <c r="R758" i="49" s="1"/>
  <c r="R764" i="49" s="1"/>
  <c r="F977" i="49"/>
  <c r="F991" i="49" a="1"/>
  <c r="F991" i="49" s="1"/>
  <c r="F656" i="49" s="1"/>
  <c r="F990" i="49" a="1"/>
  <c r="F990" i="49" s="1"/>
  <c r="F655" i="49" s="1"/>
  <c r="E744" i="49"/>
  <c r="E758" i="49" s="1"/>
  <c r="E764" i="49" s="1"/>
  <c r="T977" i="49"/>
  <c r="T990" i="49" a="1"/>
  <c r="T990" i="49" s="1"/>
  <c r="T655" i="49" s="1"/>
  <c r="T991" i="49" a="1"/>
  <c r="T991" i="49" s="1"/>
  <c r="T656" i="49" s="1"/>
  <c r="H980" i="49"/>
  <c r="H978" i="49"/>
  <c r="H979" i="49"/>
  <c r="Q1058" i="49"/>
  <c r="Q1059" i="49"/>
  <c r="Q34" i="49" s="1"/>
  <c r="I638" i="49"/>
  <c r="I767" i="49"/>
  <c r="F638" i="49"/>
  <c r="F767" i="49"/>
  <c r="R1059" i="49"/>
  <c r="R34" i="49" s="1"/>
  <c r="R1058" i="49"/>
  <c r="G767" i="49"/>
  <c r="P977" i="49"/>
  <c r="P990" i="49" a="1"/>
  <c r="P990" i="49" s="1"/>
  <c r="P655" i="49" s="1"/>
  <c r="P991" i="49" a="1"/>
  <c r="P991" i="49" s="1"/>
  <c r="P656" i="49" s="1"/>
  <c r="Q977" i="49"/>
  <c r="Q990" i="49" a="1"/>
  <c r="Q990" i="49" s="1"/>
  <c r="Q655" i="49" s="1"/>
  <c r="Q991" i="49" a="1"/>
  <c r="Q991" i="49" s="1"/>
  <c r="Q656" i="49" s="1"/>
  <c r="H920" i="49"/>
  <c r="H611" i="49"/>
  <c r="H613" i="49" s="1"/>
  <c r="H868" i="49" s="1"/>
  <c r="H609" i="49"/>
  <c r="H615" i="49" s="1"/>
  <c r="H608" i="49" s="1"/>
  <c r="S611" i="49"/>
  <c r="S613" i="49" s="1"/>
  <c r="S868" i="49" s="1"/>
  <c r="S609" i="49"/>
  <c r="S610" i="49" s="1"/>
  <c r="S920" i="49"/>
  <c r="E1059" i="49"/>
  <c r="E34" i="49" s="1"/>
  <c r="E1058" i="49"/>
  <c r="M611" i="49"/>
  <c r="M613" i="49" s="1"/>
  <c r="M868" i="49" s="1"/>
  <c r="M609" i="49"/>
  <c r="M610" i="49" s="1"/>
  <c r="M920" i="49"/>
  <c r="K638" i="49"/>
  <c r="K767" i="49"/>
  <c r="G611" i="49"/>
  <c r="G613" i="49" s="1"/>
  <c r="G868" i="49" s="1"/>
  <c r="G609" i="49"/>
  <c r="G920" i="49"/>
  <c r="L1059" i="49"/>
  <c r="L34" i="49" s="1"/>
  <c r="L1058" i="49"/>
  <c r="E977" i="49"/>
  <c r="E990" i="49" a="1"/>
  <c r="E990" i="49" s="1"/>
  <c r="E655" i="49" s="1"/>
  <c r="E991" i="49" a="1"/>
  <c r="E991" i="49" s="1"/>
  <c r="E656" i="49" s="1"/>
  <c r="G980" i="49"/>
  <c r="G978" i="49"/>
  <c r="G979" i="49"/>
  <c r="S980" i="49"/>
  <c r="S979" i="49"/>
  <c r="S978" i="49"/>
  <c r="Q638" i="49"/>
  <c r="Q767" i="49"/>
  <c r="K611" i="49"/>
  <c r="K920" i="49"/>
  <c r="K609" i="49"/>
  <c r="K610" i="49" s="1"/>
  <c r="N920" i="49"/>
  <c r="N611" i="49"/>
  <c r="N609" i="49"/>
  <c r="N615" i="49" s="1"/>
  <c r="N608" i="49" s="1"/>
  <c r="O767" i="49"/>
  <c r="O638" i="49"/>
  <c r="J1059" i="49"/>
  <c r="J34" i="49" s="1"/>
  <c r="J1058" i="49"/>
  <c r="O1058" i="49"/>
  <c r="O1059" i="49"/>
  <c r="O34" i="49" s="1"/>
  <c r="P1059" i="49"/>
  <c r="P34" i="49" s="1"/>
  <c r="P1058" i="49"/>
  <c r="O977" i="49"/>
  <c r="O990" i="49" a="1"/>
  <c r="O990" i="49" s="1"/>
  <c r="O655" i="49" s="1"/>
  <c r="O991" i="49" a="1"/>
  <c r="O991" i="49" s="1"/>
  <c r="O656" i="49" s="1"/>
  <c r="N979" i="49"/>
  <c r="N980" i="49"/>
  <c r="N978" i="49"/>
  <c r="M638" i="49" l="1"/>
  <c r="K614" i="49"/>
  <c r="M982" i="49"/>
  <c r="M985" i="49" s="1"/>
  <c r="M988" i="49" s="1"/>
  <c r="M649" i="49" s="1"/>
  <c r="S982" i="49"/>
  <c r="S985" i="49" s="1"/>
  <c r="S988" i="49" s="1"/>
  <c r="S649" i="49" s="1"/>
  <c r="I614" i="49"/>
  <c r="G982" i="49"/>
  <c r="G985" i="49" s="1"/>
  <c r="G988" i="49" s="1"/>
  <c r="G649" i="49" s="1"/>
  <c r="M614" i="49"/>
  <c r="S615" i="49"/>
  <c r="S608" i="49" s="1"/>
  <c r="S612" i="49"/>
  <c r="S867" i="49" s="1"/>
  <c r="H612" i="49"/>
  <c r="H867" i="49" s="1"/>
  <c r="H614" i="49"/>
  <c r="G614" i="49"/>
  <c r="N982" i="49"/>
  <c r="N985" i="49" s="1"/>
  <c r="N988" i="49" s="1"/>
  <c r="N649" i="49" s="1"/>
  <c r="G610" i="49"/>
  <c r="G615" i="49"/>
  <c r="G608" i="49" s="1"/>
  <c r="P767" i="49"/>
  <c r="P638" i="49"/>
  <c r="T638" i="49"/>
  <c r="T767" i="49"/>
  <c r="M983" i="49"/>
  <c r="P609" i="49"/>
  <c r="P611" i="49"/>
  <c r="P920" i="49"/>
  <c r="N613" i="49"/>
  <c r="N866" i="49"/>
  <c r="N869" i="49" s="1"/>
  <c r="E978" i="49"/>
  <c r="E980" i="49"/>
  <c r="E979" i="49"/>
  <c r="G922" i="49"/>
  <c r="G928" i="49" s="1"/>
  <c r="G932" i="49" s="1"/>
  <c r="G926" i="49"/>
  <c r="M866" i="49"/>
  <c r="P979" i="49"/>
  <c r="P978" i="49"/>
  <c r="P980" i="49"/>
  <c r="H982" i="49"/>
  <c r="H985" i="49" s="1"/>
  <c r="H988" i="49" s="1"/>
  <c r="H649" i="49" s="1"/>
  <c r="D920" i="49"/>
  <c r="D609" i="49"/>
  <c r="D610" i="49" s="1"/>
  <c r="D611" i="49"/>
  <c r="D613" i="49" s="1"/>
  <c r="D868" i="49" s="1"/>
  <c r="I866" i="49"/>
  <c r="I869" i="49" s="1"/>
  <c r="G866" i="49"/>
  <c r="G869" i="49" s="1"/>
  <c r="E611" i="49"/>
  <c r="E609" i="49"/>
  <c r="E615" i="49" s="1"/>
  <c r="E608" i="49" s="1"/>
  <c r="E920" i="49"/>
  <c r="N983" i="49"/>
  <c r="J920" i="49"/>
  <c r="J609" i="49"/>
  <c r="J615" i="49" s="1"/>
  <c r="J608" i="49" s="1"/>
  <c r="J611" i="49"/>
  <c r="H866" i="49"/>
  <c r="K926" i="49"/>
  <c r="K922" i="49"/>
  <c r="K928" i="49" s="1"/>
  <c r="K932" i="49" s="1"/>
  <c r="S983" i="49"/>
  <c r="L609" i="49"/>
  <c r="L610" i="49" s="1"/>
  <c r="L920" i="49"/>
  <c r="L611" i="49"/>
  <c r="G612" i="49"/>
  <c r="G867" i="49" s="1"/>
  <c r="M612" i="49"/>
  <c r="M867" i="49" s="1"/>
  <c r="S614" i="49"/>
  <c r="H926" i="49"/>
  <c r="H922" i="49"/>
  <c r="H928" i="49" s="1"/>
  <c r="H932" i="49" s="1"/>
  <c r="R611" i="49"/>
  <c r="R613" i="49" s="1"/>
  <c r="R868" i="49" s="1"/>
  <c r="R609" i="49"/>
  <c r="R610" i="49" s="1"/>
  <c r="R920" i="49"/>
  <c r="T979" i="49"/>
  <c r="T978" i="49"/>
  <c r="T980" i="49"/>
  <c r="R980" i="49"/>
  <c r="R979" i="49"/>
  <c r="R978" i="49"/>
  <c r="K615" i="49"/>
  <c r="K608" i="49" s="1"/>
  <c r="K613" i="49"/>
  <c r="K866" i="49"/>
  <c r="E767" i="49"/>
  <c r="E638" i="49"/>
  <c r="F978" i="49"/>
  <c r="F979" i="49"/>
  <c r="F980" i="49"/>
  <c r="I612" i="49"/>
  <c r="I867" i="49" s="1"/>
  <c r="I982" i="49"/>
  <c r="I985" i="49" s="1"/>
  <c r="I988" i="49" s="1"/>
  <c r="I649" i="49" s="1"/>
  <c r="G983" i="49"/>
  <c r="S922" i="49"/>
  <c r="S928" i="49" s="1"/>
  <c r="S932" i="49" s="1"/>
  <c r="S926" i="49"/>
  <c r="Q980" i="49"/>
  <c r="Q978" i="49"/>
  <c r="Q979" i="49"/>
  <c r="Q609" i="49"/>
  <c r="Q610" i="49" s="1"/>
  <c r="Q611" i="49"/>
  <c r="Q920" i="49"/>
  <c r="R638" i="49"/>
  <c r="R767" i="49"/>
  <c r="K983" i="49"/>
  <c r="N610" i="49"/>
  <c r="O980" i="49"/>
  <c r="O979" i="49"/>
  <c r="O978" i="49"/>
  <c r="N614" i="49"/>
  <c r="M926" i="49"/>
  <c r="M922" i="49"/>
  <c r="M928" i="49" s="1"/>
  <c r="M932" i="49" s="1"/>
  <c r="I983" i="49"/>
  <c r="K982" i="49"/>
  <c r="K985" i="49" s="1"/>
  <c r="K988" i="49" s="1"/>
  <c r="K649" i="49" s="1"/>
  <c r="J978" i="49"/>
  <c r="J979" i="49"/>
  <c r="J980" i="49"/>
  <c r="M615" i="49"/>
  <c r="M608" i="49" s="1"/>
  <c r="S866" i="49"/>
  <c r="S869" i="49" s="1"/>
  <c r="O609" i="49"/>
  <c r="O610" i="49" s="1"/>
  <c r="O920" i="49"/>
  <c r="O611" i="49"/>
  <c r="O613" i="49" s="1"/>
  <c r="O868" i="49" s="1"/>
  <c r="N922" i="49"/>
  <c r="N928" i="49" s="1"/>
  <c r="N932" i="49" s="1"/>
  <c r="N926" i="49"/>
  <c r="H610" i="49"/>
  <c r="H983" i="49"/>
  <c r="I610" i="49"/>
  <c r="D978" i="49"/>
  <c r="D979" i="49"/>
  <c r="D980" i="49"/>
  <c r="F611" i="49"/>
  <c r="F609" i="49"/>
  <c r="F610" i="49" s="1"/>
  <c r="F920" i="49"/>
  <c r="L979" i="49"/>
  <c r="L980" i="49"/>
  <c r="L978" i="49"/>
  <c r="T609" i="49"/>
  <c r="T920" i="49"/>
  <c r="T611" i="49"/>
  <c r="I926" i="49"/>
  <c r="I922" i="49"/>
  <c r="I928" i="49" s="1"/>
  <c r="I932" i="49" s="1"/>
  <c r="M981" i="49" l="1"/>
  <c r="M921" i="49"/>
  <c r="M927" i="49" s="1"/>
  <c r="J614" i="49"/>
  <c r="G981" i="49"/>
  <c r="S981" i="49"/>
  <c r="E614" i="49"/>
  <c r="N981" i="49"/>
  <c r="H981" i="49"/>
  <c r="I981" i="49"/>
  <c r="R982" i="49"/>
  <c r="R985" i="49" s="1"/>
  <c r="R988" i="49" s="1"/>
  <c r="R649" i="49" s="1"/>
  <c r="F615" i="49"/>
  <c r="F608" i="49" s="1"/>
  <c r="K921" i="49"/>
  <c r="K927" i="49" s="1"/>
  <c r="O982" i="49"/>
  <c r="O985" i="49" s="1"/>
  <c r="O988" i="49" s="1"/>
  <c r="O649" i="49" s="1"/>
  <c r="S921" i="49"/>
  <c r="S927" i="49" s="1"/>
  <c r="L615" i="49"/>
  <c r="L608" i="49" s="1"/>
  <c r="L982" i="49"/>
  <c r="L985" i="49" s="1"/>
  <c r="L988" i="49" s="1"/>
  <c r="L649" i="49" s="1"/>
  <c r="F982" i="49"/>
  <c r="F985" i="49" s="1"/>
  <c r="F988" i="49" s="1"/>
  <c r="F649" i="49" s="1"/>
  <c r="F614" i="49"/>
  <c r="N1012" i="49"/>
  <c r="N646" i="49"/>
  <c r="G872" i="49"/>
  <c r="G871" i="49"/>
  <c r="G874" i="49" s="1"/>
  <c r="G878" i="49" s="1"/>
  <c r="G618" i="49" s="1"/>
  <c r="P613" i="49"/>
  <c r="P868" i="49" s="1"/>
  <c r="P866" i="49"/>
  <c r="Q866" i="49"/>
  <c r="H869" i="49"/>
  <c r="H872" i="49" s="1"/>
  <c r="P982" i="49"/>
  <c r="P985" i="49" s="1"/>
  <c r="P988" i="49" s="1"/>
  <c r="P649" i="49" s="1"/>
  <c r="P610" i="49"/>
  <c r="T615" i="49"/>
  <c r="T608" i="49" s="1"/>
  <c r="D982" i="49"/>
  <c r="D985" i="49" s="1"/>
  <c r="D988" i="49" s="1"/>
  <c r="D649" i="49" s="1"/>
  <c r="J983" i="49"/>
  <c r="L613" i="49"/>
  <c r="L868" i="49" s="1"/>
  <c r="L866" i="49"/>
  <c r="I872" i="49"/>
  <c r="I871" i="49"/>
  <c r="I874" i="49" s="1"/>
  <c r="I878" i="49" s="1"/>
  <c r="I618" i="49" s="1"/>
  <c r="E983" i="49"/>
  <c r="K868" i="49"/>
  <c r="K612" i="49"/>
  <c r="K867" i="49" s="1"/>
  <c r="L614" i="49"/>
  <c r="P983" i="49"/>
  <c r="O612" i="49"/>
  <c r="O867" i="49" s="1"/>
  <c r="O983" i="49"/>
  <c r="T614" i="49"/>
  <c r="L983" i="49"/>
  <c r="O614" i="49"/>
  <c r="R922" i="49"/>
  <c r="R928" i="49" s="1"/>
  <c r="R932" i="49" s="1"/>
  <c r="R926" i="49"/>
  <c r="T610" i="49"/>
  <c r="O615" i="49"/>
  <c r="O608" i="49" s="1"/>
  <c r="J982" i="49"/>
  <c r="J985" i="49" s="1"/>
  <c r="J988" i="49" s="1"/>
  <c r="J649" i="49" s="1"/>
  <c r="K986" i="49"/>
  <c r="K647" i="49" s="1"/>
  <c r="K984" i="49"/>
  <c r="K987" i="49" s="1"/>
  <c r="K648" i="49" s="1"/>
  <c r="Q982" i="49"/>
  <c r="Q985" i="49" s="1"/>
  <c r="Q988" i="49" s="1"/>
  <c r="Q649" i="49" s="1"/>
  <c r="R615" i="49"/>
  <c r="R608" i="49" s="1"/>
  <c r="L922" i="49"/>
  <c r="L928" i="49" s="1"/>
  <c r="L932" i="49" s="1"/>
  <c r="L926" i="49"/>
  <c r="J613" i="49"/>
  <c r="J868" i="49" s="1"/>
  <c r="E926" i="49"/>
  <c r="E922" i="49"/>
  <c r="E928" i="49" s="1"/>
  <c r="E932" i="49" s="1"/>
  <c r="D612" i="49"/>
  <c r="D867" i="49" s="1"/>
  <c r="M869" i="49"/>
  <c r="E982" i="49"/>
  <c r="E985" i="49" s="1"/>
  <c r="E988" i="49" s="1"/>
  <c r="E649" i="49" s="1"/>
  <c r="R866" i="49"/>
  <c r="J610" i="49"/>
  <c r="E610" i="49"/>
  <c r="D614" i="49"/>
  <c r="G921" i="49"/>
  <c r="G927" i="49" s="1"/>
  <c r="Q926" i="49"/>
  <c r="Q922" i="49"/>
  <c r="Q928" i="49" s="1"/>
  <c r="Q932" i="49" s="1"/>
  <c r="Q983" i="49"/>
  <c r="O922" i="49"/>
  <c r="O928" i="49" s="1"/>
  <c r="O932" i="49" s="1"/>
  <c r="O926" i="49"/>
  <c r="I986" i="49"/>
  <c r="I647" i="49" s="1"/>
  <c r="I984" i="49"/>
  <c r="I987" i="49" s="1"/>
  <c r="I648" i="49" s="1"/>
  <c r="H921" i="49"/>
  <c r="H927" i="49" s="1"/>
  <c r="S986" i="49"/>
  <c r="S647" i="49" s="1"/>
  <c r="S984" i="49"/>
  <c r="S987" i="49" s="1"/>
  <c r="S648" i="49" s="1"/>
  <c r="E613" i="49"/>
  <c r="E868" i="49" s="1"/>
  <c r="E866" i="49"/>
  <c r="E869" i="49" s="1"/>
  <c r="D615" i="49"/>
  <c r="D608" i="49" s="1"/>
  <c r="N872" i="49"/>
  <c r="N871" i="49"/>
  <c r="N870" i="49" s="1"/>
  <c r="M984" i="49"/>
  <c r="M987" i="49" s="1"/>
  <c r="M648" i="49" s="1"/>
  <c r="M986" i="49"/>
  <c r="M647" i="49" s="1"/>
  <c r="D983" i="49"/>
  <c r="J866" i="49"/>
  <c r="J869" i="49" s="1"/>
  <c r="G646" i="49"/>
  <c r="G1012" i="49"/>
  <c r="N868" i="49"/>
  <c r="N612" i="49"/>
  <c r="N867" i="49" s="1"/>
  <c r="I646" i="49"/>
  <c r="I1012" i="49"/>
  <c r="R614" i="49"/>
  <c r="D866" i="49"/>
  <c r="P615" i="49"/>
  <c r="P608" i="49" s="1"/>
  <c r="O866" i="49"/>
  <c r="F983" i="49"/>
  <c r="T983" i="49"/>
  <c r="F926" i="49"/>
  <c r="F922" i="49"/>
  <c r="F928" i="49" s="1"/>
  <c r="F932" i="49" s="1"/>
  <c r="S872" i="49"/>
  <c r="S871" i="49"/>
  <c r="S874" i="49" s="1"/>
  <c r="S878" i="49" s="1"/>
  <c r="S618" i="49" s="1"/>
  <c r="M646" i="49"/>
  <c r="M1012" i="49"/>
  <c r="Q615" i="49"/>
  <c r="Q608" i="49" s="1"/>
  <c r="G986" i="49"/>
  <c r="G647" i="49" s="1"/>
  <c r="G984" i="49"/>
  <c r="G987" i="49" s="1"/>
  <c r="G648" i="49" s="1"/>
  <c r="T982" i="49"/>
  <c r="T985" i="49" s="1"/>
  <c r="T988" i="49" s="1"/>
  <c r="T649" i="49" s="1"/>
  <c r="K1012" i="49"/>
  <c r="K646" i="49"/>
  <c r="J922" i="49"/>
  <c r="J928" i="49" s="1"/>
  <c r="J932" i="49" s="1"/>
  <c r="J926" i="49"/>
  <c r="P614" i="49"/>
  <c r="T613" i="49"/>
  <c r="T868" i="49" s="1"/>
  <c r="T866" i="49"/>
  <c r="K981" i="49"/>
  <c r="T926" i="49"/>
  <c r="T922" i="49"/>
  <c r="T928" i="49" s="1"/>
  <c r="T932" i="49" s="1"/>
  <c r="H986" i="49"/>
  <c r="H647" i="49" s="1"/>
  <c r="H984" i="49"/>
  <c r="H987" i="49" s="1"/>
  <c r="H648" i="49" s="1"/>
  <c r="R983" i="49"/>
  <c r="H1012" i="49"/>
  <c r="H646" i="49"/>
  <c r="S1012" i="49"/>
  <c r="S646" i="49"/>
  <c r="I921" i="49"/>
  <c r="I927" i="49" s="1"/>
  <c r="N921" i="49"/>
  <c r="N927" i="49" s="1"/>
  <c r="Q614" i="49"/>
  <c r="N984" i="49"/>
  <c r="N987" i="49" s="1"/>
  <c r="N648" i="49" s="1"/>
  <c r="N986" i="49"/>
  <c r="N647" i="49" s="1"/>
  <c r="D922" i="49"/>
  <c r="D928" i="49" s="1"/>
  <c r="D932" i="49" s="1"/>
  <c r="D926" i="49"/>
  <c r="F613" i="49"/>
  <c r="F868" i="49" s="1"/>
  <c r="F866" i="49"/>
  <c r="Q613" i="49"/>
  <c r="Q868" i="49" s="1"/>
  <c r="K869" i="49"/>
  <c r="K872" i="49" s="1"/>
  <c r="R612" i="49"/>
  <c r="R867" i="49" s="1"/>
  <c r="P926" i="49"/>
  <c r="P922" i="49"/>
  <c r="P928" i="49" s="1"/>
  <c r="P932" i="49" s="1"/>
  <c r="R981" i="49" l="1"/>
  <c r="F981" i="49"/>
  <c r="O921" i="49"/>
  <c r="O927" i="49" s="1"/>
  <c r="L981" i="49"/>
  <c r="T921" i="49"/>
  <c r="T927" i="49" s="1"/>
  <c r="R921" i="49"/>
  <c r="R927" i="49" s="1"/>
  <c r="E612" i="49"/>
  <c r="E867" i="49" s="1"/>
  <c r="J981" i="49"/>
  <c r="J921" i="49"/>
  <c r="J927" i="49" s="1"/>
  <c r="F921" i="49"/>
  <c r="F927" i="49" s="1"/>
  <c r="E921" i="49"/>
  <c r="E927" i="49" s="1"/>
  <c r="O981" i="49"/>
  <c r="N873" i="49"/>
  <c r="N877" i="49" s="1"/>
  <c r="N617" i="49" s="1"/>
  <c r="N874" i="49"/>
  <c r="N878" i="49" s="1"/>
  <c r="N618" i="49" s="1"/>
  <c r="P921" i="49"/>
  <c r="P927" i="49" s="1"/>
  <c r="F612" i="49"/>
  <c r="F867" i="49" s="1"/>
  <c r="P612" i="49"/>
  <c r="P867" i="49" s="1"/>
  <c r="Q981" i="49"/>
  <c r="D921" i="49"/>
  <c r="D927" i="49" s="1"/>
  <c r="P981" i="49"/>
  <c r="K871" i="49"/>
  <c r="K874" i="49" s="1"/>
  <c r="K878" i="49" s="1"/>
  <c r="K618" i="49" s="1"/>
  <c r="S870" i="49"/>
  <c r="S873" i="49" s="1"/>
  <c r="S877" i="49" s="1"/>
  <c r="O869" i="49"/>
  <c r="O872" i="49" s="1"/>
  <c r="L646" i="49"/>
  <c r="L1012" i="49"/>
  <c r="P984" i="49"/>
  <c r="P987" i="49" s="1"/>
  <c r="P648" i="49" s="1"/>
  <c r="P986" i="49"/>
  <c r="P647" i="49" s="1"/>
  <c r="L869" i="49"/>
  <c r="L872" i="49" s="1"/>
  <c r="H871" i="49"/>
  <c r="H874" i="49" s="1"/>
  <c r="H878" i="49" s="1"/>
  <c r="H618" i="49" s="1"/>
  <c r="R646" i="49"/>
  <c r="R1012" i="49"/>
  <c r="P869" i="49"/>
  <c r="P872" i="49" s="1"/>
  <c r="J986" i="49"/>
  <c r="J647" i="49" s="1"/>
  <c r="J984" i="49"/>
  <c r="J987" i="49" s="1"/>
  <c r="J648" i="49" s="1"/>
  <c r="G870" i="49"/>
  <c r="G873" i="49" s="1"/>
  <c r="G877" i="49" s="1"/>
  <c r="J1012" i="49"/>
  <c r="J646" i="49"/>
  <c r="O1012" i="49"/>
  <c r="O646" i="49"/>
  <c r="J872" i="49"/>
  <c r="J871" i="49"/>
  <c r="J874" i="49" s="1"/>
  <c r="J878" i="49" s="1"/>
  <c r="J618" i="49" s="1"/>
  <c r="M871" i="49"/>
  <c r="M874" i="49" s="1"/>
  <c r="M878" i="49" s="1"/>
  <c r="M618" i="49" s="1"/>
  <c r="Q984" i="49"/>
  <c r="Q987" i="49" s="1"/>
  <c r="Q648" i="49" s="1"/>
  <c r="Q986" i="49"/>
  <c r="Q647" i="49" s="1"/>
  <c r="E986" i="49"/>
  <c r="E647" i="49" s="1"/>
  <c r="E984" i="49"/>
  <c r="E987" i="49" s="1"/>
  <c r="E648" i="49" s="1"/>
  <c r="D869" i="49"/>
  <c r="D871" i="49" s="1"/>
  <c r="E981" i="49"/>
  <c r="F869" i="49"/>
  <c r="F1012" i="49"/>
  <c r="F646" i="49"/>
  <c r="M872" i="49"/>
  <c r="P646" i="49"/>
  <c r="P1012" i="49"/>
  <c r="T646" i="49"/>
  <c r="T1012" i="49"/>
  <c r="T984" i="49"/>
  <c r="T987" i="49" s="1"/>
  <c r="T648" i="49" s="1"/>
  <c r="T986" i="49"/>
  <c r="T647" i="49" s="1"/>
  <c r="E872" i="49"/>
  <c r="E871" i="49"/>
  <c r="E874" i="49" s="1"/>
  <c r="E878" i="49" s="1"/>
  <c r="E618" i="49" s="1"/>
  <c r="L986" i="49"/>
  <c r="L647" i="49" s="1"/>
  <c r="L984" i="49"/>
  <c r="L987" i="49" s="1"/>
  <c r="L648" i="49" s="1"/>
  <c r="T981" i="49"/>
  <c r="Q921" i="49"/>
  <c r="Q927" i="49" s="1"/>
  <c r="E646" i="49"/>
  <c r="E1012" i="49"/>
  <c r="I870" i="49"/>
  <c r="I873" i="49" s="1"/>
  <c r="I877" i="49" s="1"/>
  <c r="D646" i="49"/>
  <c r="D1012" i="49"/>
  <c r="R986" i="49"/>
  <c r="R647" i="49" s="1"/>
  <c r="R984" i="49"/>
  <c r="R987" i="49" s="1"/>
  <c r="R648" i="49" s="1"/>
  <c r="Q612" i="49"/>
  <c r="Q867" i="49" s="1"/>
  <c r="Q646" i="49"/>
  <c r="Q1012" i="49"/>
  <c r="J612" i="49"/>
  <c r="J867" i="49" s="1"/>
  <c r="Q869" i="49"/>
  <c r="Q872" i="49" s="1"/>
  <c r="F984" i="49"/>
  <c r="F987" i="49" s="1"/>
  <c r="F648" i="49" s="1"/>
  <c r="F986" i="49"/>
  <c r="F647" i="49" s="1"/>
  <c r="D986" i="49"/>
  <c r="D647" i="49" s="1"/>
  <c r="D984" i="49"/>
  <c r="D987" i="49" s="1"/>
  <c r="D648" i="49" s="1"/>
  <c r="R869" i="49"/>
  <c r="R872" i="49" s="1"/>
  <c r="O986" i="49"/>
  <c r="O647" i="49" s="1"/>
  <c r="O984" i="49"/>
  <c r="O987" i="49" s="1"/>
  <c r="O648" i="49" s="1"/>
  <c r="L612" i="49"/>
  <c r="L867" i="49" s="1"/>
  <c r="T869" i="49"/>
  <c r="T872" i="49" s="1"/>
  <c r="D981" i="49"/>
  <c r="L921" i="49"/>
  <c r="L927" i="49" s="1"/>
  <c r="T612" i="49"/>
  <c r="T867" i="49" s="1"/>
  <c r="J870" i="49" l="1"/>
  <c r="J873" i="49" s="1"/>
  <c r="J877" i="49" s="1"/>
  <c r="N875" i="49"/>
  <c r="N616" i="49" s="1"/>
  <c r="M870" i="49"/>
  <c r="M873" i="49" s="1"/>
  <c r="M877" i="49" s="1"/>
  <c r="M617" i="49" s="1"/>
  <c r="D872" i="49"/>
  <c r="H870" i="49"/>
  <c r="H873" i="49" s="1"/>
  <c r="H877" i="49" s="1"/>
  <c r="H875" i="49" s="1"/>
  <c r="H616" i="49" s="1"/>
  <c r="K870" i="49"/>
  <c r="K873" i="49" s="1"/>
  <c r="K877" i="49" s="1"/>
  <c r="K617" i="49" s="1"/>
  <c r="P871" i="49"/>
  <c r="P874" i="49" s="1"/>
  <c r="P878" i="49" s="1"/>
  <c r="P618" i="49" s="1"/>
  <c r="R871" i="49"/>
  <c r="R874" i="49" s="1"/>
  <c r="R878" i="49" s="1"/>
  <c r="R618" i="49" s="1"/>
  <c r="D870" i="49"/>
  <c r="D873" i="49" s="1"/>
  <c r="D877" i="49" s="1"/>
  <c r="D874" i="49"/>
  <c r="D878" i="49" s="1"/>
  <c r="D618" i="49" s="1"/>
  <c r="O871" i="49"/>
  <c r="O874" i="49" s="1"/>
  <c r="O878" i="49" s="1"/>
  <c r="O618" i="49" s="1"/>
  <c r="I875" i="49"/>
  <c r="I616" i="49" s="1"/>
  <c r="I617" i="49"/>
  <c r="G875" i="49"/>
  <c r="G616" i="49" s="1"/>
  <c r="G617" i="49"/>
  <c r="L871" i="49"/>
  <c r="L874" i="49" s="1"/>
  <c r="L878" i="49" s="1"/>
  <c r="L618" i="49" s="1"/>
  <c r="S617" i="49"/>
  <c r="S875" i="49"/>
  <c r="S616" i="49" s="1"/>
  <c r="F871" i="49"/>
  <c r="F874" i="49" s="1"/>
  <c r="F878" i="49" s="1"/>
  <c r="F618" i="49" s="1"/>
  <c r="T871" i="49"/>
  <c r="T874" i="49" s="1"/>
  <c r="T878" i="49" s="1"/>
  <c r="T618" i="49" s="1"/>
  <c r="Q871" i="49"/>
  <c r="Q874" i="49" s="1"/>
  <c r="Q878" i="49" s="1"/>
  <c r="Q618" i="49" s="1"/>
  <c r="E870" i="49"/>
  <c r="E873" i="49" s="1"/>
  <c r="E877" i="49" s="1"/>
  <c r="F872" i="49"/>
  <c r="M875" i="49" l="1"/>
  <c r="M616" i="49" s="1"/>
  <c r="P870" i="49"/>
  <c r="P873" i="49" s="1"/>
  <c r="P877" i="49" s="1"/>
  <c r="P875" i="49" s="1"/>
  <c r="P616" i="49" s="1"/>
  <c r="R870" i="49"/>
  <c r="R873" i="49" s="1"/>
  <c r="R877" i="49" s="1"/>
  <c r="R617" i="49" s="1"/>
  <c r="H617" i="49"/>
  <c r="Q870" i="49"/>
  <c r="Q873" i="49" s="1"/>
  <c r="Q877" i="49" s="1"/>
  <c r="Q617" i="49" s="1"/>
  <c r="K875" i="49"/>
  <c r="K616" i="49" s="1"/>
  <c r="L870" i="49"/>
  <c r="L873" i="49" s="1"/>
  <c r="L877" i="49" s="1"/>
  <c r="L875" i="49" s="1"/>
  <c r="L616" i="49" s="1"/>
  <c r="O870" i="49"/>
  <c r="O873" i="49" s="1"/>
  <c r="O877" i="49" s="1"/>
  <c r="O875" i="49" s="1"/>
  <c r="O616" i="49" s="1"/>
  <c r="J617" i="49"/>
  <c r="J875" i="49"/>
  <c r="J616" i="49" s="1"/>
  <c r="F870" i="49"/>
  <c r="F873" i="49" s="1"/>
  <c r="F877" i="49" s="1"/>
  <c r="D617" i="49"/>
  <c r="D875" i="49"/>
  <c r="D616" i="49" s="1"/>
  <c r="E875" i="49"/>
  <c r="E616" i="49" s="1"/>
  <c r="E617" i="49"/>
  <c r="T870" i="49"/>
  <c r="T873" i="49" s="1"/>
  <c r="T877" i="49" s="1"/>
  <c r="Q875" i="49" l="1"/>
  <c r="Q616" i="49" s="1"/>
  <c r="O617" i="49"/>
  <c r="P617" i="49"/>
  <c r="R875" i="49"/>
  <c r="R616" i="49" s="1"/>
  <c r="L617" i="49"/>
  <c r="F875" i="49"/>
  <c r="F616" i="49" s="1"/>
  <c r="F617" i="49"/>
  <c r="T875" i="49"/>
  <c r="T616" i="49" s="1"/>
  <c r="T617"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GILLES PAPET</author>
  </authors>
  <commentList>
    <comment ref="C43" authorId="0" shapeId="0" xr:uid="{9D25E48A-BEA3-4F63-803F-7583304639DB}">
      <text>
        <r>
          <rPr>
            <sz val="9"/>
            <color indexed="81"/>
            <rFont val="Tahoma"/>
            <family val="2"/>
          </rPr>
          <t xml:space="preserve">Step1 : -0,75kg on PTF in CdC F11 2025
</t>
        </r>
      </text>
    </comment>
    <comment ref="C44" authorId="0" shapeId="0" xr:uid="{DF00A03E-6672-48DA-AC61-D8B3E733AE47}">
      <text>
        <r>
          <rPr>
            <sz val="9"/>
            <color indexed="81"/>
            <rFont val="Tahoma"/>
            <family val="2"/>
          </rPr>
          <t xml:space="preserve">Step1 : -1,75kg on PTF in CdC F11 2025
</t>
        </r>
      </text>
    </comment>
    <comment ref="AU303" authorId="0" shapeId="0" xr:uid="{6A72F5BF-73FB-4350-B6DA-FBDD664BE771}">
      <text>
        <r>
          <rPr>
            <b/>
            <sz val="9"/>
            <color indexed="81"/>
            <rFont val="Tahoma"/>
            <family val="2"/>
          </rPr>
          <t>Inside OV64 BDD there is only L3 760 12V batterie for all the MHEV tril level ( with 20,3kg)</t>
        </r>
        <r>
          <rPr>
            <sz val="9"/>
            <color indexed="81"/>
            <rFont val="Tahoma"/>
            <family val="2"/>
          </rPr>
          <t xml:space="preserve">
</t>
        </r>
      </text>
    </comment>
    <comment ref="BA303" authorId="0" shapeId="0" xr:uid="{6168D8C8-FA91-4CC4-A30A-EF7E339DC638}">
      <text>
        <r>
          <rPr>
            <b/>
            <sz val="9"/>
            <color indexed="81"/>
            <rFont val="Tahoma"/>
            <family val="2"/>
          </rPr>
          <t>Inside OV64 BDD there is only L3 760 12V batterie for all the MHEV tril level ( with 20,3kg)</t>
        </r>
        <r>
          <rPr>
            <sz val="9"/>
            <color indexed="81"/>
            <rFont val="Tahoma"/>
            <family val="2"/>
          </rPr>
          <t xml:space="preserve">
</t>
        </r>
      </text>
    </comment>
    <comment ref="BD303" authorId="0" shapeId="0" xr:uid="{68F6CF94-F580-4B40-B4D2-ECD42E09FA74}">
      <text>
        <r>
          <rPr>
            <b/>
            <sz val="9"/>
            <color indexed="81"/>
            <rFont val="Tahoma"/>
            <family val="2"/>
          </rPr>
          <t>Inside OV64 BDD there is only L3 760 12V batterie for all the MHEV tril level ( with 20,3kg)</t>
        </r>
        <r>
          <rPr>
            <sz val="9"/>
            <color indexed="81"/>
            <rFont val="Tahoma"/>
            <family val="2"/>
          </rPr>
          <t xml:space="preserve">
</t>
        </r>
      </text>
    </comment>
    <comment ref="BY303" authorId="0" shapeId="0" xr:uid="{7B3328B6-5B4B-4BA6-A737-FAD4659F922A}">
      <text>
        <r>
          <rPr>
            <b/>
            <sz val="9"/>
            <color indexed="81"/>
            <rFont val="Tahoma"/>
            <family val="2"/>
          </rPr>
          <t>Inside OV64 BDD there is only L3 760 12V batterie for all the MHEV tril level ( with 20,3kg)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GILLES PAPET</author>
  </authors>
  <commentList>
    <comment ref="E5" authorId="0" shapeId="0" xr:uid="{8A292378-BC50-406F-B3A2-E0865E7FC404}">
      <text>
        <r>
          <rPr>
            <sz val="9"/>
            <color indexed="81"/>
            <rFont val="Tahoma"/>
            <family val="2"/>
          </rPr>
          <t>Homolo = Cdc P64_SOPM_Cw42/2023
- MHEV LevA : 1587,9kg (Opt = 45,8kg)</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GILLES PAPET</author>
  </authors>
  <commentList>
    <comment ref="E6" authorId="0" shapeId="0" xr:uid="{8CC0BB59-D761-4898-BFAF-88904002DFF0}">
      <text>
        <r>
          <rPr>
            <sz val="9"/>
            <color indexed="81"/>
            <rFont val="Tahoma"/>
            <family val="2"/>
          </rPr>
          <t>Homolo = Cdc P64_SOPM_Cw42/2023
- PHEV LevA : 1907,6kg (Opt = 62,5kg)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LAURENT BOLIVAL</author>
    <author>LAURENCE DEVAUX - P523698</author>
    <author>j618127</author>
    <author>ANOUK DUBOIS - U076053</author>
    <author>CHRISTOPHE QUENAULT - C082502</author>
    <author>U200951</author>
  </authors>
  <commentList>
    <comment ref="D12" authorId="0" shapeId="0" xr:uid="{FA7CD40F-39C4-496F-B677-534CCC21DA79}">
      <text>
        <r>
          <rPr>
            <b/>
            <sz val="9"/>
            <color indexed="81"/>
            <rFont val="Tahoma"/>
            <family val="2"/>
          </rPr>
          <t>données P64 BEV SR X0R sept 2022</t>
        </r>
      </text>
    </comment>
    <comment ref="F37" authorId="0" shapeId="0" xr:uid="{9F9FC768-9F7A-4C72-8CF1-5F9477389696}">
      <text>
        <r>
          <rPr>
            <b/>
            <sz val="9"/>
            <color indexed="81"/>
            <rFont val="Tahoma"/>
            <family val="2"/>
          </rPr>
          <t>1 seule valeur de transfert de charge par feuille CdC</t>
        </r>
      </text>
    </comment>
    <comment ref="G37" authorId="0" shapeId="0" xr:uid="{CD32B819-FD16-4C4B-8848-EA2E4ED9760B}">
      <text>
        <r>
          <rPr>
            <b/>
            <sz val="9"/>
            <color indexed="81"/>
            <rFont val="Tahoma"/>
            <family val="2"/>
          </rPr>
          <t>1 seule valeur de transfert de charge par feuille CdC</t>
        </r>
      </text>
    </comment>
    <comment ref="I37" authorId="0" shapeId="0" xr:uid="{9D915187-83B0-4E5C-8E87-6079B13B1559}">
      <text>
        <r>
          <rPr>
            <b/>
            <sz val="9"/>
            <color indexed="81"/>
            <rFont val="Tahoma"/>
            <family val="2"/>
          </rPr>
          <t>1 seule valeur de transfert de charge par feuille CdC</t>
        </r>
      </text>
    </comment>
    <comment ref="J37" authorId="0" shapeId="0" xr:uid="{7756BE1B-5C1E-40BE-B525-6CB895D8ABF5}">
      <text>
        <r>
          <rPr>
            <b/>
            <sz val="9"/>
            <color indexed="81"/>
            <rFont val="Tahoma"/>
            <family val="2"/>
          </rPr>
          <t>1 seule valeur de transfert de charge par feuille CdC</t>
        </r>
      </text>
    </comment>
    <comment ref="L37" authorId="0" shapeId="0" xr:uid="{E603FBD0-EF60-4105-83CF-D1BDDE8B3920}">
      <text>
        <r>
          <rPr>
            <b/>
            <sz val="9"/>
            <color indexed="81"/>
            <rFont val="Tahoma"/>
            <family val="2"/>
          </rPr>
          <t>1 seule valeur de transfert de charge par feuille CdC</t>
        </r>
      </text>
    </comment>
    <comment ref="M37" authorId="0" shapeId="0" xr:uid="{4704E63C-2F8F-4966-9040-BFB2AF6DC297}">
      <text>
        <r>
          <rPr>
            <b/>
            <sz val="9"/>
            <color indexed="81"/>
            <rFont val="Tahoma"/>
            <family val="2"/>
          </rPr>
          <t>1 seule valeur de transfert de charge par feuille CdC</t>
        </r>
      </text>
    </comment>
    <comment ref="O37" authorId="0" shapeId="0" xr:uid="{469EA2DD-8CED-4AEA-9CC9-7CCCAAE8BB8D}">
      <text>
        <r>
          <rPr>
            <b/>
            <sz val="9"/>
            <color indexed="81"/>
            <rFont val="Tahoma"/>
            <family val="2"/>
          </rPr>
          <t>1 seule valeur de transfert de charge par feuille CdC</t>
        </r>
      </text>
    </comment>
    <comment ref="P37" authorId="0" shapeId="0" xr:uid="{FF15B570-DFA7-4A7D-9735-8C3E510A9F26}">
      <text>
        <r>
          <rPr>
            <b/>
            <sz val="9"/>
            <color indexed="81"/>
            <rFont val="Tahoma"/>
            <family val="2"/>
          </rPr>
          <t>1 seule valeur de transfert de charge par feuille CdC</t>
        </r>
      </text>
    </comment>
    <comment ref="R37" authorId="0" shapeId="0" xr:uid="{4BACA252-6302-4394-8997-AB8DB1948910}">
      <text>
        <r>
          <rPr>
            <b/>
            <sz val="9"/>
            <color indexed="81"/>
            <rFont val="Tahoma"/>
            <family val="2"/>
          </rPr>
          <t>1 seule valeur de transfert de charge par feuille CdC</t>
        </r>
      </text>
    </comment>
    <comment ref="S37" authorId="0" shapeId="0" xr:uid="{F355F231-A969-43DC-941A-9511CB6CF723}">
      <text>
        <r>
          <rPr>
            <b/>
            <sz val="9"/>
            <color indexed="81"/>
            <rFont val="Tahoma"/>
            <family val="2"/>
          </rPr>
          <t>1 seule valeur de transfert de charge par feuille CdC</t>
        </r>
      </text>
    </comment>
    <comment ref="U37" authorId="0" shapeId="0" xr:uid="{56EF8F6C-2F90-4C3D-AB17-5407C4B237DD}">
      <text>
        <r>
          <rPr>
            <b/>
            <sz val="9"/>
            <color indexed="81"/>
            <rFont val="Tahoma"/>
            <family val="2"/>
          </rPr>
          <t>1 seule valeur de transfert de charge par feuille CdC</t>
        </r>
      </text>
    </comment>
    <comment ref="V37" authorId="0" shapeId="0" xr:uid="{A289DD59-8C50-41A7-BFF9-A50338EE743D}">
      <text>
        <r>
          <rPr>
            <b/>
            <sz val="9"/>
            <color indexed="81"/>
            <rFont val="Tahoma"/>
            <family val="2"/>
          </rPr>
          <t>1 seule valeur de transfert de charge par feuille CdC</t>
        </r>
      </text>
    </comment>
    <comment ref="X37" authorId="0" shapeId="0" xr:uid="{6CC99B8D-FA55-4D65-9CBC-7AD82A1AB9F4}">
      <text>
        <r>
          <rPr>
            <b/>
            <sz val="9"/>
            <color indexed="81"/>
            <rFont val="Tahoma"/>
            <family val="2"/>
          </rPr>
          <t>1 seule valeur de transfert de charge par feuille CdC</t>
        </r>
      </text>
    </comment>
    <comment ref="Y37" authorId="0" shapeId="0" xr:uid="{7A217870-220F-4182-A995-4EA826B65518}">
      <text>
        <r>
          <rPr>
            <b/>
            <sz val="9"/>
            <color indexed="81"/>
            <rFont val="Tahoma"/>
            <family val="2"/>
          </rPr>
          <t>1 seule valeur de transfert de charge par feuille CdC</t>
        </r>
      </text>
    </comment>
    <comment ref="AA37" authorId="0" shapeId="0" xr:uid="{3DEE832F-DFEF-42C5-B7CC-DF50CCB40AE2}">
      <text>
        <r>
          <rPr>
            <b/>
            <sz val="9"/>
            <color indexed="81"/>
            <rFont val="Tahoma"/>
            <family val="2"/>
          </rPr>
          <t>1 seule valeur de transfert de charge par feuille CdC</t>
        </r>
      </text>
    </comment>
    <comment ref="AB37" authorId="0" shapeId="0" xr:uid="{8745CDB2-D846-411D-B9D4-2CBFA8335517}">
      <text>
        <r>
          <rPr>
            <b/>
            <sz val="9"/>
            <color indexed="81"/>
            <rFont val="Tahoma"/>
            <family val="2"/>
          </rPr>
          <t>1 seule valeur de transfert de charge par feuille CdC</t>
        </r>
      </text>
    </comment>
    <comment ref="AD37" authorId="0" shapeId="0" xr:uid="{5B4EC156-A799-4A98-B7E5-08299D6BC70F}">
      <text>
        <r>
          <rPr>
            <b/>
            <sz val="9"/>
            <color indexed="81"/>
            <rFont val="Tahoma"/>
            <family val="2"/>
          </rPr>
          <t>1 seule valeur de transfert de charge par feuille CdC</t>
        </r>
      </text>
    </comment>
    <comment ref="AE37" authorId="0" shapeId="0" xr:uid="{56505EE0-1CF8-4A04-A2B5-ABAEEAC4CB27}">
      <text>
        <r>
          <rPr>
            <b/>
            <sz val="9"/>
            <color indexed="81"/>
            <rFont val="Tahoma"/>
            <family val="2"/>
          </rPr>
          <t>1 seule valeur de transfert de charge par feuille CdC</t>
        </r>
      </text>
    </comment>
    <comment ref="AG37" authorId="0" shapeId="0" xr:uid="{B3E805A6-5F61-45BE-9B0F-3A0A4AB3E96D}">
      <text>
        <r>
          <rPr>
            <b/>
            <sz val="9"/>
            <color indexed="81"/>
            <rFont val="Tahoma"/>
            <family val="2"/>
          </rPr>
          <t>1 seule valeur de transfert de charge par feuille CdC</t>
        </r>
      </text>
    </comment>
    <comment ref="AH37" authorId="0" shapeId="0" xr:uid="{B3A5C066-0702-4911-91F7-7B034E9E1FAA}">
      <text>
        <r>
          <rPr>
            <b/>
            <sz val="9"/>
            <color indexed="81"/>
            <rFont val="Tahoma"/>
            <family val="2"/>
          </rPr>
          <t>1 seule valeur de transfert de charge par feuille CdC</t>
        </r>
      </text>
    </comment>
    <comment ref="AJ37" authorId="0" shapeId="0" xr:uid="{807CB43F-59A1-4B33-B5C7-5020C06C5043}">
      <text>
        <r>
          <rPr>
            <b/>
            <sz val="9"/>
            <color indexed="81"/>
            <rFont val="Tahoma"/>
            <family val="2"/>
          </rPr>
          <t>1 seule valeur de transfert de charge par feuille CdC</t>
        </r>
      </text>
    </comment>
    <comment ref="AK37" authorId="0" shapeId="0" xr:uid="{CD418E24-2F5B-479C-A487-998E3284DCBD}">
      <text>
        <r>
          <rPr>
            <b/>
            <sz val="9"/>
            <color indexed="81"/>
            <rFont val="Tahoma"/>
            <family val="2"/>
          </rPr>
          <t>1 seule valeur de transfert de charge par feuille CdC</t>
        </r>
      </text>
    </comment>
    <comment ref="AM37" authorId="0" shapeId="0" xr:uid="{9394A2EE-F81F-45E8-9F56-84FD71E53527}">
      <text>
        <r>
          <rPr>
            <b/>
            <sz val="9"/>
            <color indexed="81"/>
            <rFont val="Tahoma"/>
            <family val="2"/>
          </rPr>
          <t>1 seule valeur de transfert de charge par feuille CdC</t>
        </r>
      </text>
    </comment>
    <comment ref="AN37" authorId="0" shapeId="0" xr:uid="{8A30839F-E599-48D2-8A05-E9F6AAB9EB3F}">
      <text>
        <r>
          <rPr>
            <b/>
            <sz val="9"/>
            <color indexed="81"/>
            <rFont val="Tahoma"/>
            <family val="2"/>
          </rPr>
          <t>1 seule valeur de transfert de charge par feuille CdC</t>
        </r>
      </text>
    </comment>
    <comment ref="AP37" authorId="0" shapeId="0" xr:uid="{900A22A8-1834-4F53-A448-4AB2783F779A}">
      <text>
        <r>
          <rPr>
            <b/>
            <sz val="9"/>
            <color indexed="81"/>
            <rFont val="Tahoma"/>
            <family val="2"/>
          </rPr>
          <t>1 seule valeur de transfert de charge par feuille CdC</t>
        </r>
      </text>
    </comment>
    <comment ref="AQ37" authorId="0" shapeId="0" xr:uid="{B222E9B4-5317-4161-B2B8-FD216CE2B64C}">
      <text>
        <r>
          <rPr>
            <b/>
            <sz val="9"/>
            <color indexed="81"/>
            <rFont val="Tahoma"/>
            <family val="2"/>
          </rPr>
          <t>1 seule valeur de transfert de charge par feuille CdC</t>
        </r>
      </text>
    </comment>
    <comment ref="AS37" authorId="0" shapeId="0" xr:uid="{09613CBE-469D-40A5-871B-4F9DF6E3B1A7}">
      <text>
        <r>
          <rPr>
            <b/>
            <sz val="9"/>
            <color indexed="81"/>
            <rFont val="Tahoma"/>
            <family val="2"/>
          </rPr>
          <t>1 seule valeur de transfert de charge par feuille CdC</t>
        </r>
      </text>
    </comment>
    <comment ref="AT37" authorId="0" shapeId="0" xr:uid="{2855D1A6-227F-47BE-A858-D54821BAC378}">
      <text>
        <r>
          <rPr>
            <b/>
            <sz val="9"/>
            <color indexed="81"/>
            <rFont val="Tahoma"/>
            <family val="2"/>
          </rPr>
          <t>1 seule valeur de transfert de charge par feuille CdC</t>
        </r>
      </text>
    </comment>
    <comment ref="AV37" authorId="0" shapeId="0" xr:uid="{62CA2669-DF0B-49CF-802A-10B08806307B}">
      <text>
        <r>
          <rPr>
            <b/>
            <sz val="9"/>
            <color indexed="81"/>
            <rFont val="Tahoma"/>
            <family val="2"/>
          </rPr>
          <t>1 seule valeur de transfert de charge par feuille CdC</t>
        </r>
      </text>
    </comment>
    <comment ref="AW37" authorId="0" shapeId="0" xr:uid="{D1D38789-346D-4AA2-B1C6-E4D2F8844AEE}">
      <text>
        <r>
          <rPr>
            <b/>
            <sz val="9"/>
            <color indexed="81"/>
            <rFont val="Tahoma"/>
            <family val="2"/>
          </rPr>
          <t>1 seule valeur de transfert de charge par feuille CdC</t>
        </r>
      </text>
    </comment>
    <comment ref="AY37" authorId="0" shapeId="0" xr:uid="{BD4CA2A1-768B-43BA-91C8-2A58064FF5CF}">
      <text>
        <r>
          <rPr>
            <b/>
            <sz val="9"/>
            <color indexed="81"/>
            <rFont val="Tahoma"/>
            <family val="2"/>
          </rPr>
          <t>1 seule valeur de transfert de charge par feuille CdC</t>
        </r>
      </text>
    </comment>
    <comment ref="AZ37" authorId="0" shapeId="0" xr:uid="{507614EC-224B-4119-A537-5088A071BBE3}">
      <text>
        <r>
          <rPr>
            <b/>
            <sz val="9"/>
            <color indexed="81"/>
            <rFont val="Tahoma"/>
            <family val="2"/>
          </rPr>
          <t>1 seule valeur de transfert de charge par feuille CdC</t>
        </r>
      </text>
    </comment>
    <comment ref="BB37" authorId="0" shapeId="0" xr:uid="{D4699F90-0524-4149-9E07-EE173C30BDB7}">
      <text>
        <r>
          <rPr>
            <b/>
            <sz val="9"/>
            <color indexed="81"/>
            <rFont val="Tahoma"/>
            <family val="2"/>
          </rPr>
          <t>1 seule valeur de transfert de charge par feuille CdC</t>
        </r>
      </text>
    </comment>
    <comment ref="BC37" authorId="0" shapeId="0" xr:uid="{FF7DC153-2AB5-4B98-B952-8856F1B34654}">
      <text>
        <r>
          <rPr>
            <b/>
            <sz val="9"/>
            <color indexed="81"/>
            <rFont val="Tahoma"/>
            <family val="2"/>
          </rPr>
          <t>1 seule valeur de transfert de charge par feuille CdC</t>
        </r>
      </text>
    </comment>
    <comment ref="BE37" authorId="0" shapeId="0" xr:uid="{40806EE4-CD9B-471D-85A1-1F0A20EB7F62}">
      <text>
        <r>
          <rPr>
            <b/>
            <sz val="9"/>
            <color indexed="81"/>
            <rFont val="Tahoma"/>
            <family val="2"/>
          </rPr>
          <t>1 seule valeur de transfert de charge par feuille CdC</t>
        </r>
      </text>
    </comment>
    <comment ref="BF37" authorId="0" shapeId="0" xr:uid="{C2345D19-3BA8-46C5-A3B5-C4229DE708BA}">
      <text>
        <r>
          <rPr>
            <b/>
            <sz val="9"/>
            <color indexed="81"/>
            <rFont val="Tahoma"/>
            <family val="2"/>
          </rPr>
          <t>1 seule valeur de transfert de charge par feuille CdC</t>
        </r>
      </text>
    </comment>
    <comment ref="BG37" authorId="0" shapeId="0" xr:uid="{9DB5A873-E803-4A42-A714-892215D91E7A}">
      <text>
        <r>
          <rPr>
            <b/>
            <sz val="9"/>
            <color indexed="81"/>
            <rFont val="Tahoma"/>
            <family val="2"/>
          </rPr>
          <t>1 seule valeur de transfert de charge par feuille CdC</t>
        </r>
      </text>
    </comment>
    <comment ref="BH37" authorId="0" shapeId="0" xr:uid="{B4E904BE-4396-4F3A-BC02-DF6044D385A5}">
      <text>
        <r>
          <rPr>
            <b/>
            <sz val="9"/>
            <color indexed="81"/>
            <rFont val="Tahoma"/>
            <family val="2"/>
          </rPr>
          <t>1 seule valeur de transfert de charge par feuille CdC</t>
        </r>
      </text>
    </comment>
    <comment ref="BI37" authorId="0" shapeId="0" xr:uid="{6C1643EE-B0B3-451C-A0FF-E0623FB3716D}">
      <text>
        <r>
          <rPr>
            <b/>
            <sz val="9"/>
            <color indexed="81"/>
            <rFont val="Tahoma"/>
            <family val="2"/>
          </rPr>
          <t>1 seule valeur de transfert de charge par feuille CdC</t>
        </r>
      </text>
    </comment>
    <comment ref="BJ37" authorId="0" shapeId="0" xr:uid="{6F65750B-981D-4B8F-951B-C231A86CEC0F}">
      <text>
        <r>
          <rPr>
            <b/>
            <sz val="9"/>
            <color indexed="81"/>
            <rFont val="Tahoma"/>
            <family val="2"/>
          </rPr>
          <t>1 seule valeur de transfert de charge par feuille CdC</t>
        </r>
      </text>
    </comment>
    <comment ref="BK37" authorId="0" shapeId="0" xr:uid="{BD258A00-33C4-463F-8146-64D19C506F96}">
      <text>
        <r>
          <rPr>
            <b/>
            <sz val="9"/>
            <color indexed="81"/>
            <rFont val="Tahoma"/>
            <family val="2"/>
          </rPr>
          <t>1 seule valeur de transfert de charge par feuille CdC</t>
        </r>
      </text>
    </comment>
    <comment ref="BL37" authorId="0" shapeId="0" xr:uid="{8EF412DD-F6FC-4DEC-A846-EECD70D3220F}">
      <text>
        <r>
          <rPr>
            <b/>
            <sz val="9"/>
            <color indexed="81"/>
            <rFont val="Tahoma"/>
            <family val="2"/>
          </rPr>
          <t>1 seule valeur de transfert de charge par feuille CdC</t>
        </r>
      </text>
    </comment>
    <comment ref="BM37" authorId="0" shapeId="0" xr:uid="{29E537BF-6D81-4908-8B25-128B02BA7327}">
      <text>
        <r>
          <rPr>
            <b/>
            <sz val="9"/>
            <color indexed="81"/>
            <rFont val="Tahoma"/>
            <family val="2"/>
          </rPr>
          <t>1 seule valeur de transfert de charge par feuille CdC</t>
        </r>
      </text>
    </comment>
    <comment ref="BN37" authorId="0" shapeId="0" xr:uid="{8520FB65-4709-4569-B575-705F9E43AA32}">
      <text>
        <r>
          <rPr>
            <b/>
            <sz val="9"/>
            <color indexed="81"/>
            <rFont val="Tahoma"/>
            <family val="2"/>
          </rPr>
          <t>1 seule valeur de transfert de charge par feuille CdC</t>
        </r>
      </text>
    </comment>
    <comment ref="BO37" authorId="0" shapeId="0" xr:uid="{F5343345-19D7-41B3-B8CF-6D9CDEFA49A7}">
      <text>
        <r>
          <rPr>
            <b/>
            <sz val="9"/>
            <color indexed="81"/>
            <rFont val="Tahoma"/>
            <family val="2"/>
          </rPr>
          <t>1 seule valeur de transfert de charge par feuille CdC</t>
        </r>
      </text>
    </comment>
    <comment ref="BP37" authorId="0" shapeId="0" xr:uid="{CF8703D5-1F8B-4796-84C1-902541DC0788}">
      <text>
        <r>
          <rPr>
            <b/>
            <sz val="9"/>
            <color indexed="81"/>
            <rFont val="Tahoma"/>
            <family val="2"/>
          </rPr>
          <t>1 seule valeur de transfert de charge par feuille CdC</t>
        </r>
      </text>
    </comment>
    <comment ref="BR37" authorId="0" shapeId="0" xr:uid="{3F61F00C-5E50-4302-ACB9-F8AD592E927C}">
      <text>
        <r>
          <rPr>
            <b/>
            <sz val="9"/>
            <color indexed="81"/>
            <rFont val="Tahoma"/>
            <family val="2"/>
          </rPr>
          <t>1 seule valeur de transfert de charge par feuille CdC</t>
        </r>
      </text>
    </comment>
    <comment ref="BS37" authorId="0" shapeId="0" xr:uid="{8AE26E24-76DD-4C2E-AF05-4513EF135371}">
      <text>
        <r>
          <rPr>
            <b/>
            <sz val="9"/>
            <color indexed="81"/>
            <rFont val="Tahoma"/>
            <family val="2"/>
          </rPr>
          <t>1 seule valeur de transfert de charge par feuille CdC</t>
        </r>
      </text>
    </comment>
    <comment ref="BU37" authorId="0" shapeId="0" xr:uid="{542B7F55-4A25-4C69-B250-4F69D1650E68}">
      <text>
        <r>
          <rPr>
            <b/>
            <sz val="9"/>
            <color indexed="81"/>
            <rFont val="Tahoma"/>
            <family val="2"/>
          </rPr>
          <t>1 seule valeur de transfert de charge par feuille CdC</t>
        </r>
      </text>
    </comment>
    <comment ref="BV37" authorId="0" shapeId="0" xr:uid="{1392AD4E-CCB6-44DC-8CB6-48BDC62B54D3}">
      <text>
        <r>
          <rPr>
            <b/>
            <sz val="9"/>
            <color indexed="81"/>
            <rFont val="Tahoma"/>
            <family val="2"/>
          </rPr>
          <t>1 seule valeur de transfert de charge par feuille CdC</t>
        </r>
      </text>
    </comment>
    <comment ref="BX37" authorId="0" shapeId="0" xr:uid="{B48332AD-FD0F-4934-9028-C3286CF27ADB}">
      <text>
        <r>
          <rPr>
            <b/>
            <sz val="9"/>
            <color indexed="81"/>
            <rFont val="Tahoma"/>
            <family val="2"/>
          </rPr>
          <t>1 seule valeur de transfert de charge par feuille CdC</t>
        </r>
      </text>
    </comment>
    <comment ref="BY37" authorId="0" shapeId="0" xr:uid="{B00802D0-B17B-4D15-991A-93715CAC5F3E}">
      <text>
        <r>
          <rPr>
            <b/>
            <sz val="9"/>
            <color indexed="81"/>
            <rFont val="Tahoma"/>
            <family val="2"/>
          </rPr>
          <t>1 seule valeur de transfert de charge par feuille CdC</t>
        </r>
      </text>
    </comment>
    <comment ref="CA37" authorId="0" shapeId="0" xr:uid="{CF5D360B-B71B-4024-A08C-4C42D598347E}">
      <text>
        <r>
          <rPr>
            <b/>
            <sz val="9"/>
            <color indexed="81"/>
            <rFont val="Tahoma"/>
            <family val="2"/>
          </rPr>
          <t>1 seule valeur de transfert de charge par feuille CdC</t>
        </r>
      </text>
    </comment>
    <comment ref="CB37" authorId="0" shapeId="0" xr:uid="{0ED78812-7B94-4762-97D9-23862A2EE738}">
      <text>
        <r>
          <rPr>
            <b/>
            <sz val="9"/>
            <color indexed="81"/>
            <rFont val="Tahoma"/>
            <family val="2"/>
          </rPr>
          <t>1 seule valeur de transfert de charge par feuille CdC</t>
        </r>
      </text>
    </comment>
    <comment ref="CD37" authorId="0" shapeId="0" xr:uid="{CFFA5E60-2962-4EA8-83DA-2B059044E53E}">
      <text>
        <r>
          <rPr>
            <b/>
            <sz val="9"/>
            <color indexed="81"/>
            <rFont val="Tahoma"/>
            <family val="2"/>
          </rPr>
          <t>1 seule valeur de transfert de charge par feuille CdC</t>
        </r>
      </text>
    </comment>
    <comment ref="CE37" authorId="0" shapeId="0" xr:uid="{8F020CF1-064C-4975-B785-D9AFF131F3AE}">
      <text>
        <r>
          <rPr>
            <b/>
            <sz val="9"/>
            <color indexed="81"/>
            <rFont val="Tahoma"/>
            <family val="2"/>
          </rPr>
          <t>1 seule valeur de transfert de charge par feuille CdC</t>
        </r>
      </text>
    </comment>
    <comment ref="CG37" authorId="0" shapeId="0" xr:uid="{9D7FDF5C-21A0-48F3-AF9E-7D59C8E4B956}">
      <text>
        <r>
          <rPr>
            <b/>
            <sz val="9"/>
            <color indexed="81"/>
            <rFont val="Tahoma"/>
            <family val="2"/>
          </rPr>
          <t>1 seule valeur de transfert de charge par feuille CdC</t>
        </r>
      </text>
    </comment>
    <comment ref="CH37" authorId="0" shapeId="0" xr:uid="{A5E80F7A-E404-45C5-A391-80B032319FED}">
      <text>
        <r>
          <rPr>
            <b/>
            <sz val="9"/>
            <color indexed="81"/>
            <rFont val="Tahoma"/>
            <family val="2"/>
          </rPr>
          <t>1 seule valeur de transfert de charge par feuille CdC</t>
        </r>
      </text>
    </comment>
    <comment ref="CJ37" authorId="0" shapeId="0" xr:uid="{992BDB20-8801-4F3B-B9D3-1BF592B0E832}">
      <text>
        <r>
          <rPr>
            <b/>
            <sz val="9"/>
            <color indexed="81"/>
            <rFont val="Tahoma"/>
            <family val="2"/>
          </rPr>
          <t>1 seule valeur de transfert de charge par feuille CdC</t>
        </r>
      </text>
    </comment>
    <comment ref="CK37" authorId="0" shapeId="0" xr:uid="{2231C2C5-66CE-4848-B620-471190C4D007}">
      <text>
        <r>
          <rPr>
            <b/>
            <sz val="9"/>
            <color indexed="81"/>
            <rFont val="Tahoma"/>
            <family val="2"/>
          </rPr>
          <t>1 seule valeur de transfert de charge par feuille CdC</t>
        </r>
      </text>
    </comment>
    <comment ref="CM37" authorId="0" shapeId="0" xr:uid="{6F3F16B7-960D-4D04-B169-9F4D4CD8AD62}">
      <text>
        <r>
          <rPr>
            <b/>
            <sz val="9"/>
            <color indexed="81"/>
            <rFont val="Tahoma"/>
            <family val="2"/>
          </rPr>
          <t>1 seule valeur de transfert de charge par feuille CdC</t>
        </r>
      </text>
    </comment>
    <comment ref="CN37" authorId="0" shapeId="0" xr:uid="{4359A125-B191-4EF7-9238-EC420A3B45D7}">
      <text>
        <r>
          <rPr>
            <b/>
            <sz val="9"/>
            <color indexed="81"/>
            <rFont val="Tahoma"/>
            <family val="2"/>
          </rPr>
          <t>1 seule valeur de transfert de charge par feuille CdC</t>
        </r>
      </text>
    </comment>
    <comment ref="CP37" authorId="0" shapeId="0" xr:uid="{FAFF0004-DE63-4852-A653-D144D3430680}">
      <text>
        <r>
          <rPr>
            <b/>
            <sz val="9"/>
            <color indexed="81"/>
            <rFont val="Tahoma"/>
            <family val="2"/>
          </rPr>
          <t>1 seule valeur de transfert de charge par feuille CdC</t>
        </r>
      </text>
    </comment>
    <comment ref="CQ37" authorId="0" shapeId="0" xr:uid="{2BCC2D75-4244-4329-A39D-9B88E2A40C1A}">
      <text>
        <r>
          <rPr>
            <b/>
            <sz val="9"/>
            <color indexed="81"/>
            <rFont val="Tahoma"/>
            <family val="2"/>
          </rPr>
          <t>1 seule valeur de transfert de charge par feuille CdC</t>
        </r>
      </text>
    </comment>
    <comment ref="CS37" authorId="0" shapeId="0" xr:uid="{CE311968-4837-4558-8E85-9319344E9B2D}">
      <text>
        <r>
          <rPr>
            <b/>
            <sz val="9"/>
            <color indexed="81"/>
            <rFont val="Tahoma"/>
            <family val="2"/>
          </rPr>
          <t>1 seule valeur de transfert de charge par feuille CdC</t>
        </r>
      </text>
    </comment>
    <comment ref="CT37" authorId="0" shapeId="0" xr:uid="{446812F8-1B50-4ACF-90AB-BCBB934C033D}">
      <text>
        <r>
          <rPr>
            <b/>
            <sz val="9"/>
            <color indexed="81"/>
            <rFont val="Tahoma"/>
            <family val="2"/>
          </rPr>
          <t>1 seule valeur de transfert de charge par feuille CdC</t>
        </r>
      </text>
    </comment>
    <comment ref="CV37" authorId="0" shapeId="0" xr:uid="{0A807F2A-295B-4C78-BE78-9CA688865B8F}">
      <text>
        <r>
          <rPr>
            <b/>
            <sz val="9"/>
            <color indexed="81"/>
            <rFont val="Tahoma"/>
            <family val="2"/>
          </rPr>
          <t>1 seule valeur de transfert de charge par feuille CdC</t>
        </r>
      </text>
    </comment>
    <comment ref="CW37" authorId="0" shapeId="0" xr:uid="{E060E931-01E5-4C3D-8794-9A3513CFF5CE}">
      <text>
        <r>
          <rPr>
            <b/>
            <sz val="9"/>
            <color indexed="81"/>
            <rFont val="Tahoma"/>
            <family val="2"/>
          </rPr>
          <t>1 seule valeur de transfert de charge par feuille CdC</t>
        </r>
      </text>
    </comment>
    <comment ref="CY37" authorId="0" shapeId="0" xr:uid="{FED990F7-200D-4A1B-BC37-CF042728591F}">
      <text>
        <r>
          <rPr>
            <b/>
            <sz val="9"/>
            <color indexed="81"/>
            <rFont val="Tahoma"/>
            <family val="2"/>
          </rPr>
          <t>1 seule valeur de transfert de charge par feuille CdC</t>
        </r>
      </text>
    </comment>
    <comment ref="CZ37" authorId="0" shapeId="0" xr:uid="{3E9F69E8-B65D-42C0-8BFE-ACD3F6E8601C}">
      <text>
        <r>
          <rPr>
            <b/>
            <sz val="9"/>
            <color indexed="81"/>
            <rFont val="Tahoma"/>
            <family val="2"/>
          </rPr>
          <t>1 seule valeur de transfert de charge par feuille CdC</t>
        </r>
      </text>
    </comment>
    <comment ref="DB37" authorId="0" shapeId="0" xr:uid="{17FE30C0-BA22-410F-B61A-0667BACBCB19}">
      <text>
        <r>
          <rPr>
            <b/>
            <sz val="9"/>
            <color indexed="81"/>
            <rFont val="Tahoma"/>
            <family val="2"/>
          </rPr>
          <t>1 seule valeur de transfert de charge par feuille CdC</t>
        </r>
      </text>
    </comment>
    <comment ref="DC37" authorId="0" shapeId="0" xr:uid="{108D7E9E-2211-4B5D-919B-08E7302107F7}">
      <text>
        <r>
          <rPr>
            <b/>
            <sz val="9"/>
            <color indexed="81"/>
            <rFont val="Tahoma"/>
            <family val="2"/>
          </rPr>
          <t>1 seule valeur de transfert de charge par feuille CdC</t>
        </r>
      </text>
    </comment>
    <comment ref="DE37" authorId="0" shapeId="0" xr:uid="{7913B878-5D85-447F-A39E-A88AC582F597}">
      <text>
        <r>
          <rPr>
            <b/>
            <sz val="9"/>
            <color indexed="81"/>
            <rFont val="Tahoma"/>
            <family val="2"/>
          </rPr>
          <t>1 seule valeur de transfert de charge par feuille CdC</t>
        </r>
      </text>
    </comment>
    <comment ref="DF37" authorId="0" shapeId="0" xr:uid="{77C84790-21CB-452A-96D5-CB5FD635803F}">
      <text>
        <r>
          <rPr>
            <b/>
            <sz val="9"/>
            <color indexed="81"/>
            <rFont val="Tahoma"/>
            <family val="2"/>
          </rPr>
          <t>1 seule valeur de transfert de charge par feuille CdC</t>
        </r>
      </text>
    </comment>
    <comment ref="DH37" authorId="0" shapeId="0" xr:uid="{2DA41702-B21C-48F3-BB42-D82D7D4E3E3A}">
      <text>
        <r>
          <rPr>
            <b/>
            <sz val="9"/>
            <color indexed="81"/>
            <rFont val="Tahoma"/>
            <family val="2"/>
          </rPr>
          <t>1 seule valeur de transfert de charge par feuille CdC</t>
        </r>
      </text>
    </comment>
    <comment ref="DI37" authorId="0" shapeId="0" xr:uid="{0025C044-E781-480D-87C2-CE3058D8C44B}">
      <text>
        <r>
          <rPr>
            <b/>
            <sz val="9"/>
            <color indexed="81"/>
            <rFont val="Tahoma"/>
            <family val="2"/>
          </rPr>
          <t>1 seule valeur de transfert de charge par feuille CdC</t>
        </r>
      </text>
    </comment>
    <comment ref="DK37" authorId="0" shapeId="0" xr:uid="{F3ECA291-B687-408B-ABC0-14FA6E638F59}">
      <text>
        <r>
          <rPr>
            <b/>
            <sz val="9"/>
            <color indexed="81"/>
            <rFont val="Tahoma"/>
            <family val="2"/>
          </rPr>
          <t>1 seule valeur de transfert de charge par feuille CdC</t>
        </r>
      </text>
    </comment>
    <comment ref="DL37" authorId="0" shapeId="0" xr:uid="{A81058BC-C4C2-49CA-9701-A2D47A0C4F1A}">
      <text>
        <r>
          <rPr>
            <b/>
            <sz val="9"/>
            <color indexed="81"/>
            <rFont val="Tahoma"/>
            <family val="2"/>
          </rPr>
          <t>1 seule valeur de transfert de charge par feuille CdC</t>
        </r>
      </text>
    </comment>
    <comment ref="DM37" authorId="0" shapeId="0" xr:uid="{76F5DC80-4562-4F6B-B176-170E4DD7DCF9}">
      <text>
        <r>
          <rPr>
            <b/>
            <sz val="9"/>
            <color indexed="81"/>
            <rFont val="Tahoma"/>
            <family val="2"/>
          </rPr>
          <t>1 seule valeur de transfert de charge par feuille CdC</t>
        </r>
      </text>
    </comment>
    <comment ref="DN37" authorId="0" shapeId="0" xr:uid="{EF5C787D-35E8-49E0-9387-A816B2DD6077}">
      <text>
        <r>
          <rPr>
            <b/>
            <sz val="9"/>
            <color indexed="81"/>
            <rFont val="Tahoma"/>
            <family val="2"/>
          </rPr>
          <t>1 seule valeur de transfert de charge par feuille CdC</t>
        </r>
      </text>
    </comment>
    <comment ref="DO37" authorId="0" shapeId="0" xr:uid="{34B7828B-3289-4436-82C9-1D31266293D1}">
      <text>
        <r>
          <rPr>
            <b/>
            <sz val="9"/>
            <color indexed="81"/>
            <rFont val="Tahoma"/>
            <family val="2"/>
          </rPr>
          <t>1 seule valeur de transfert de charge par feuille CdC</t>
        </r>
      </text>
    </comment>
    <comment ref="DP37" authorId="0" shapeId="0" xr:uid="{AB8083C4-75E0-4032-8144-4D87E53E7FAC}">
      <text>
        <r>
          <rPr>
            <b/>
            <sz val="9"/>
            <color indexed="81"/>
            <rFont val="Tahoma"/>
            <family val="2"/>
          </rPr>
          <t>1 seule valeur de transfert de charge par feuille CdC</t>
        </r>
      </text>
    </comment>
    <comment ref="DR37" authorId="0" shapeId="0" xr:uid="{E2079BAD-511D-47E9-B432-14C9386CA0FA}">
      <text>
        <r>
          <rPr>
            <b/>
            <sz val="9"/>
            <color indexed="81"/>
            <rFont val="Tahoma"/>
            <family val="2"/>
          </rPr>
          <t>1 seule valeur de transfert de charge par feuille CdC</t>
        </r>
      </text>
    </comment>
    <comment ref="DS37" authorId="0" shapeId="0" xr:uid="{C8C19CC4-2DEF-4FCF-9A30-5C4D6B4C9A76}">
      <text>
        <r>
          <rPr>
            <b/>
            <sz val="9"/>
            <color indexed="81"/>
            <rFont val="Tahoma"/>
            <family val="2"/>
          </rPr>
          <t>1 seule valeur de transfert de charge par feuille CdC</t>
        </r>
      </text>
    </comment>
    <comment ref="DT37" authorId="0" shapeId="0" xr:uid="{18CB6E6B-57FE-41A2-9708-529F4D0595CB}">
      <text>
        <r>
          <rPr>
            <b/>
            <sz val="9"/>
            <color indexed="81"/>
            <rFont val="Tahoma"/>
            <family val="2"/>
          </rPr>
          <t>1 seule valeur de transfert de charge par feuille CdC</t>
        </r>
      </text>
    </comment>
    <comment ref="DV37" authorId="0" shapeId="0" xr:uid="{40F447AB-10D1-4483-A742-0A34C1C0598B}">
      <text>
        <r>
          <rPr>
            <b/>
            <sz val="9"/>
            <color indexed="81"/>
            <rFont val="Tahoma"/>
            <family val="2"/>
          </rPr>
          <t>1 seule valeur de transfert de charge par feuille CdC</t>
        </r>
      </text>
    </comment>
    <comment ref="DW37" authorId="0" shapeId="0" xr:uid="{B12741DA-496E-44F8-89B1-56A6FF0191A9}">
      <text>
        <r>
          <rPr>
            <b/>
            <sz val="9"/>
            <color indexed="81"/>
            <rFont val="Tahoma"/>
            <family val="2"/>
          </rPr>
          <t>1 seule valeur de transfert de charge par feuille CdC</t>
        </r>
      </text>
    </comment>
    <comment ref="DY37" authorId="0" shapeId="0" xr:uid="{76E84E15-2C9B-4900-974E-6339BFEAE119}">
      <text>
        <r>
          <rPr>
            <b/>
            <sz val="9"/>
            <color indexed="81"/>
            <rFont val="Tahoma"/>
            <family val="2"/>
          </rPr>
          <t>1 seule valeur de transfert de charge par feuille CdC</t>
        </r>
      </text>
    </comment>
    <comment ref="DZ37" authorId="0" shapeId="0" xr:uid="{5D7BCB5B-9027-43F9-97B0-AE7631912502}">
      <text>
        <r>
          <rPr>
            <b/>
            <sz val="9"/>
            <color indexed="81"/>
            <rFont val="Tahoma"/>
            <family val="2"/>
          </rPr>
          <t>1 seule valeur de transfert de charge par feuille CdC</t>
        </r>
      </text>
    </comment>
    <comment ref="A39" authorId="1" shapeId="0" xr:uid="{D0573CB0-2A2E-4827-90D9-AB86133B570A}">
      <text>
        <r>
          <rPr>
            <b/>
            <sz val="8"/>
            <color indexed="81"/>
            <rFont val="Tahoma"/>
            <family val="2"/>
          </rPr>
          <t>A vérifier dans le 5ème de Référence</t>
        </r>
      </text>
    </comment>
    <comment ref="B39" authorId="1" shapeId="0" xr:uid="{E386739F-83B4-460F-A0F6-2D2F841A1251}">
      <text>
        <r>
          <rPr>
            <b/>
            <sz val="8"/>
            <color indexed="81"/>
            <rFont val="Tahoma"/>
            <family val="2"/>
          </rPr>
          <t>To check in GAP reference file</t>
        </r>
      </text>
    </comment>
    <comment ref="A40" authorId="2" shapeId="0" xr:uid="{35F4E928-3FD3-45E5-886D-D992174B8EDB}">
      <text>
        <r>
          <rPr>
            <sz val="8"/>
            <color indexed="81"/>
            <rFont val="Tahoma"/>
            <family val="2"/>
          </rPr>
          <t>décalage pris en compte uniquement pour les cas de chargement 68+7
pour les cas de chargement réglementaire, aucun décalage utilisé 
Pour Rang1, deux valeurs possibles :
100 mm si sièges réglables longitudinalement,
50 mm si sièges sans réglage longi</t>
        </r>
      </text>
    </comment>
    <comment ref="B40" authorId="2" shapeId="0" xr:uid="{AEC4BCFC-8F29-4D6E-A6A6-58A8D17158D1}">
      <text>
        <r>
          <rPr>
            <sz val="8"/>
            <color indexed="81"/>
            <rFont val="Tahoma"/>
            <family val="2"/>
          </rPr>
          <t>shift taken into account only for loading cases 68+7
for certification loading cases, no shift used
For row 1, two values possible :
100 mm if seats are longitudinally adjustable,
50 mm if seats are not adjustable</t>
        </r>
      </text>
    </comment>
    <comment ref="A41" authorId="3" shapeId="0" xr:uid="{608CF23F-4F35-4C8B-86AF-4CB1878A25EE}">
      <text>
        <r>
          <rPr>
            <sz val="9"/>
            <color indexed="81"/>
            <rFont val="Tahoma"/>
            <family val="2"/>
          </rPr>
          <t>décalage pris en compte uniquement pour les cas de chargement 68+7
pour les cas de chargement réglementaire, aucun décalage utilisé.
Deux valeurs possibles : 
100 mm si sièges réglables longitudinalement,
50 mm si sièges sans réglage longi</t>
        </r>
      </text>
    </comment>
    <comment ref="B41" authorId="3" shapeId="0" xr:uid="{56B611FF-D1DA-4E9F-84A1-DD750D9FB5FB}">
      <text>
        <r>
          <rPr>
            <sz val="9"/>
            <color indexed="81"/>
            <rFont val="Tahoma"/>
            <family val="2"/>
          </rPr>
          <t>shift taken into account only for loading cases 68+7
for certification loading cases, no shift used
Two values possible :
100 mm if seats are longitudinally adjustable,
50 mm if seats are not adjustable</t>
        </r>
      </text>
    </comment>
    <comment ref="A42" authorId="3" shapeId="0" xr:uid="{4CA10D74-E776-4819-B6CB-8C27BE5BC41D}">
      <text>
        <r>
          <rPr>
            <sz val="9"/>
            <color indexed="81"/>
            <rFont val="Tahoma"/>
            <family val="2"/>
          </rPr>
          <t>décalage pris en compte uniquement pour les cas de chargement 68+7
pour les cas de chargement réglementaire, aucun décalage utilisé.
Deux valeurs possibles : 
100 mm si sièges réglables longitudinalement,
50 mm si sièges sans réglage longi</t>
        </r>
      </text>
    </comment>
    <comment ref="B42" authorId="3" shapeId="0" xr:uid="{BF642453-3BA8-4AC8-8703-9877508233A2}">
      <text>
        <r>
          <rPr>
            <sz val="9"/>
            <color indexed="81"/>
            <rFont val="Tahoma"/>
            <family val="2"/>
          </rPr>
          <t>shift taken into account only for loading cases 68+7
for certification loading cases, no shift used
Two values possible :
100 mm if seats are longitudinally adjustable,
50 mm if seats are not adjustable</t>
        </r>
      </text>
    </comment>
    <comment ref="A46" authorId="0" shapeId="0" xr:uid="{622A1C06-CD90-4D0C-9855-5B8BA855E59B}">
      <text>
        <r>
          <rPr>
            <b/>
            <sz val="9"/>
            <color indexed="81"/>
            <rFont val="Tahoma"/>
            <family val="2"/>
          </rPr>
          <t>pour calculs WLTP</t>
        </r>
      </text>
    </comment>
    <comment ref="B46" authorId="0" shapeId="0" xr:uid="{73C74096-C2AA-4F4B-A833-1DF22B6F270D}">
      <text>
        <r>
          <rPr>
            <b/>
            <sz val="9"/>
            <color indexed="81"/>
            <rFont val="Tahoma"/>
            <family val="2"/>
          </rPr>
          <t>for WLTP calculations</t>
        </r>
      </text>
    </comment>
    <comment ref="F49" authorId="4" shapeId="0" xr:uid="{2C86860F-1375-4C56-9934-02BC319DAD17}">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G49" authorId="4" shapeId="0" xr:uid="{EDAA3B72-CB76-4020-9CB6-29C89565B32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I49" authorId="4" shapeId="0" xr:uid="{8DA0BE18-0438-4909-8792-60C393F06D7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J49" authorId="4" shapeId="0" xr:uid="{4BDE2B65-EBAD-40A8-A36E-C758BE8B14A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L49" authorId="4" shapeId="0" xr:uid="{AFC42644-1C19-4F85-BAA4-E9EAFD078CA1}">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M49" authorId="4" shapeId="0" xr:uid="{BD8F0EAE-AFC9-4312-9A6B-01EBFDF6896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O49" authorId="4" shapeId="0" xr:uid="{DC4F3101-1C43-42AB-9480-22302687502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P49" authorId="4" shapeId="0" xr:uid="{BCD5B5F9-277F-4E75-86E3-7AEF096724F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R49" authorId="4" shapeId="0" xr:uid="{6E9AC258-4275-4AD2-A8A5-3D5A53BE4489}">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S49" authorId="4" shapeId="0" xr:uid="{20E66889-3193-4562-96D0-673F136E6D30}">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U49" authorId="4" shapeId="0" xr:uid="{13F50B8B-CBB0-434A-AD54-4ED0550DEE7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V49" authorId="4" shapeId="0" xr:uid="{40F328A3-E91C-45C2-A3D5-099AE554CEF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X49" authorId="4" shapeId="0" xr:uid="{F329E995-9E3F-4B7E-8033-C5641A6DC97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Y49" authorId="4" shapeId="0" xr:uid="{D2E37747-0765-4A80-BD56-64F7E46CEA1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A49" authorId="4" shapeId="0" xr:uid="{96435DE6-3FA2-4BF8-AA54-3BED5B92BAD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B49" authorId="4" shapeId="0" xr:uid="{403C03A0-B852-4849-94D6-D680233FED8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D49" authorId="4" shapeId="0" xr:uid="{05CDE17E-4E1B-412B-A981-C9ABC75F1CB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E49" authorId="4" shapeId="0" xr:uid="{3F9A7507-9D6F-449A-92AE-194467E08E5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G49" authorId="4" shapeId="0" xr:uid="{1BA29E69-6A4F-4E66-870C-6E30A2F0CE29}">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H49" authorId="4" shapeId="0" xr:uid="{BCF6FE85-BE57-40F4-A075-B4012316A33C}">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J49" authorId="4" shapeId="0" xr:uid="{98EB3AD3-3D26-4C80-9A9A-4DF1B60B14B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K49" authorId="4" shapeId="0" xr:uid="{FB4B742B-4F34-4666-9C39-179A81D5E25C}">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M49" authorId="4" shapeId="0" xr:uid="{22DB05F4-E910-4BB8-868B-7CBC5ED4FEE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N49" authorId="4" shapeId="0" xr:uid="{03463B69-78C1-47A9-B1C1-C01260072E1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P49" authorId="4" shapeId="0" xr:uid="{187D8DC5-E0AC-4E1F-92DF-1EAC3AB3E89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Q49" authorId="4" shapeId="0" xr:uid="{E54D25B9-84D6-427C-9F03-6A63F7A2149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S49" authorId="4" shapeId="0" xr:uid="{342A147F-966B-43B1-AF89-513F6614E0F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T49" authorId="4" shapeId="0" xr:uid="{FB706A67-255C-4B10-8496-D0A5CE22AF9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V49" authorId="4" shapeId="0" xr:uid="{83DC6843-E344-4340-9014-3BD44247DC89}">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W49" authorId="4" shapeId="0" xr:uid="{8A394C45-6C2F-4476-8D0E-7C2F2AE1063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Y49" authorId="4" shapeId="0" xr:uid="{2211CE82-279D-4EF7-841C-6AEEBA172F4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Z49" authorId="4" shapeId="0" xr:uid="{F79D53CC-B9E9-4572-B476-EA9ED5BC3699}">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B49" authorId="4" shapeId="0" xr:uid="{475558CF-48D6-4037-B44B-4F455823553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C49" authorId="4" shapeId="0" xr:uid="{2C3108FE-24C0-4B3D-8C90-53EC81E1FE04}">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E49" authorId="4" shapeId="0" xr:uid="{C4F22A52-B244-4700-ABFF-20F682B7386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F49" authorId="4" shapeId="0" xr:uid="{9E106DB2-157C-4D30-8B35-CE76F596955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G49" authorId="4" shapeId="0" xr:uid="{C3BB5F7B-A0D2-4C9D-AAC1-EA066CE11EC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H49" authorId="4" shapeId="0" xr:uid="{CE6FFE78-7F6C-48B6-A86D-4B91029DD99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I49" authorId="4" shapeId="0" xr:uid="{09E39A3B-2E2A-4913-9B28-5D88A1AD2D1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J49" authorId="4" shapeId="0" xr:uid="{24D393E7-5D9E-4647-8545-77D7531F3CEC}">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K49" authorId="4" shapeId="0" xr:uid="{9B486743-A362-4107-AA1D-0A272B7AD1D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L49" authorId="4" shapeId="0" xr:uid="{8BA674D5-1863-4194-86C3-8180C2A9643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M49" authorId="4" shapeId="0" xr:uid="{02CA689F-9BEA-4706-B9B3-C407EF5FA34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N49" authorId="4" shapeId="0" xr:uid="{E245D33F-22E7-400F-8BD3-B22DAB9A993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O49" authorId="4" shapeId="0" xr:uid="{ECDCDD3B-050C-4017-BE4D-B51F604FDE37}">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P49" authorId="4" shapeId="0" xr:uid="{81896CB2-B447-483B-B6B7-933F77C6D20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R49" authorId="4" shapeId="0" xr:uid="{782C6859-A4FF-4E3F-8F6E-94D8B942769C}">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S49" authorId="4" shapeId="0" xr:uid="{3D89E2D5-D0F5-474C-90BF-1C0B541B778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U49" authorId="4" shapeId="0" xr:uid="{8FEC179E-7E7F-4604-A452-D56BD0A8895F}">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V49" authorId="4" shapeId="0" xr:uid="{D29BD501-A4B3-40E5-B9F9-F4E3DBD6BD60}">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X49" authorId="4" shapeId="0" xr:uid="{8DEA1D4D-DF15-4987-938A-DBA47A09DF21}">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BY49" authorId="4" shapeId="0" xr:uid="{E4646950-DECF-4CAA-9D4B-C07096C0C130}">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A49" authorId="4" shapeId="0" xr:uid="{E7EF92D4-BB3C-43A5-A130-E9E3A662E3C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B49" authorId="4" shapeId="0" xr:uid="{69A4F889-9426-4185-B43B-A4BC9E02976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D49" authorId="4" shapeId="0" xr:uid="{5037B40B-DD65-4D39-BED7-057EBF3161D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E49" authorId="4" shapeId="0" xr:uid="{0053880B-DB9E-4280-A7BF-0B4A2FD9496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G49" authorId="4" shapeId="0" xr:uid="{DA921313-B51C-425D-8ECE-769951BD15D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H49" authorId="4" shapeId="0" xr:uid="{F033D48F-1C19-424C-ADCA-240450E988B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J49" authorId="4" shapeId="0" xr:uid="{086C808B-684A-42BF-865A-82A972F477ED}">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K49" authorId="4" shapeId="0" xr:uid="{7BA3F4A1-4C13-408E-8A60-E2EE0A7E628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M49" authorId="4" shapeId="0" xr:uid="{BFEEEBBF-7380-4F49-A7EE-9A1EE6C6FA9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N49" authorId="4" shapeId="0" xr:uid="{DEF906DC-312E-461D-B8E8-0E228A61F23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P49" authorId="4" shapeId="0" xr:uid="{22C3D5C5-AFE0-4765-9303-6F3EB81CD04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Q49" authorId="4" shapeId="0" xr:uid="{E3A8D2FD-E4FD-4387-8515-1072449DF79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S49" authorId="4" shapeId="0" xr:uid="{8CCC3E35-3AC6-4122-9CB8-505A1EA295D4}">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T49" authorId="4" shapeId="0" xr:uid="{69D51818-7498-4F35-AC8A-DF36D33335EA}">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V49" authorId="4" shapeId="0" xr:uid="{4B14744E-0305-4D06-84E8-14BA7D72BB50}">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W49" authorId="4" shapeId="0" xr:uid="{BAE075F0-1973-4D07-B855-42C633F9915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Y49" authorId="4" shapeId="0" xr:uid="{B4E4DDE6-9778-4E9F-A629-A1779AF4500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CZ49" authorId="4" shapeId="0" xr:uid="{B0781118-A906-446D-B1EC-EBF3F88E2C0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B49" authorId="4" shapeId="0" xr:uid="{43BAFC0A-F53B-4229-A58B-D87BD965DFE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C49" authorId="4" shapeId="0" xr:uid="{F4D0B2FD-C447-40A7-82FA-646C0038207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E49" authorId="4" shapeId="0" xr:uid="{65468E6B-0E05-4F21-9EF4-3579F9A1EDC7}">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F49" authorId="4" shapeId="0" xr:uid="{D12F4763-6E2A-4A5C-9305-B63A6B4DE8B5}">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H49" authorId="4" shapeId="0" xr:uid="{92636EE6-9450-453F-A10C-584C7604721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I49" authorId="4" shapeId="0" xr:uid="{173CD923-93E7-4AD7-BD73-1F7FFF7F85E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K49" authorId="4" shapeId="0" xr:uid="{FBB5C48D-7914-4CE8-BDE5-A4F68B42F3A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L49" authorId="4" shapeId="0" xr:uid="{BBBA2F9A-F233-421C-880C-7A548EDF51F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M49" authorId="4" shapeId="0" xr:uid="{F6FEDDD1-7E24-48B0-B5F8-7C6FF4821FC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N49" authorId="4" shapeId="0" xr:uid="{CE4CB1AF-D753-4EFB-95AE-828712C474B7}">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O49" authorId="4" shapeId="0" xr:uid="{39E884FF-BD16-4454-8A12-B49556A7A9B6}">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P49" authorId="4" shapeId="0" xr:uid="{8F652FAD-A281-40B2-B012-A983B21C3528}">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R49" authorId="4" shapeId="0" xr:uid="{697E81D7-9465-45C6-9A5B-93A43F8D987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S49" authorId="4" shapeId="0" xr:uid="{BB8D4A5B-F61D-42B3-903B-B57886DC294B}">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T49" authorId="4" shapeId="0" xr:uid="{3FF4B31C-CE02-4E6E-A136-066B6F75086C}">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V49" authorId="4" shapeId="0" xr:uid="{7DF4742A-C0A8-4724-B064-A4AB32911483}">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W49" authorId="4" shapeId="0" xr:uid="{6989C19E-3555-43C0-8E30-3D0049596832}">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Y49" authorId="4" shapeId="0" xr:uid="{CFEDFC32-65A8-4D88-B1CD-E9EEACB64687}">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DZ49" authorId="4" shapeId="0" xr:uid="{5F6B0767-9800-4662-8B2B-5B78454BBFBE}">
      <text>
        <r>
          <rPr>
            <sz val="8"/>
            <color indexed="10"/>
            <rFont val="Tahoma"/>
            <family val="2"/>
          </rPr>
          <t xml:space="preserve">Si attelage comptabilisé dans la masse des options, saisir </t>
        </r>
        <r>
          <rPr>
            <b/>
            <sz val="11"/>
            <color indexed="10"/>
            <rFont val="Tahoma"/>
            <family val="2"/>
          </rPr>
          <t>"o"</t>
        </r>
        <r>
          <rPr>
            <sz val="8"/>
            <color indexed="10"/>
            <rFont val="Tahoma"/>
            <family val="2"/>
          </rPr>
          <t xml:space="preserve">
Si attelage non comptabilisé dans la masse des options , saisir </t>
        </r>
        <r>
          <rPr>
            <b/>
            <sz val="10"/>
            <color indexed="10"/>
            <rFont val="Tahoma"/>
            <family val="2"/>
          </rPr>
          <t>"n"</t>
        </r>
      </text>
    </comment>
    <comment ref="A74" authorId="5" shapeId="0" xr:uid="{5ED087D4-CA1D-49C3-A7FA-C011E60BC035}">
      <text>
        <r>
          <rPr>
            <sz val="10"/>
            <color indexed="81"/>
            <rFont val="Tahoma"/>
            <family val="2"/>
          </rPr>
          <t xml:space="preserve">L'EMC doit être supérieur ou égal à la masse de l'attelage dans le cas d'un véhicule tracteur. 
Vérifier que l'EMC AR retenu ligne 555 soit &gt; à la masse de l'attelage.
</t>
        </r>
      </text>
    </comment>
    <comment ref="A75" authorId="0" shapeId="0" xr:uid="{E5777E42-F16E-4ACD-8F3A-AEF823516DA2}">
      <text>
        <r>
          <rPr>
            <b/>
            <sz val="9"/>
            <color indexed="81"/>
            <rFont val="Tahoma"/>
            <family val="2"/>
          </rPr>
          <t>si demande spécifique Produit supérieure à la valeur réglementaire</t>
        </r>
      </text>
    </comment>
    <comment ref="B75" authorId="0" shapeId="0" xr:uid="{6E430ED9-CBAD-4B47-8ADD-FE6EC8EE0C77}">
      <text>
        <r>
          <rPr>
            <b/>
            <sz val="9"/>
            <color indexed="81"/>
            <rFont val="Tahoma"/>
            <family val="2"/>
          </rPr>
          <t>if the Brand target is superior to the standard rule value</t>
        </r>
      </text>
    </comment>
    <comment ref="D76" authorId="0" shapeId="0" xr:uid="{ED4CBA30-06AF-4D60-AF4A-E7146D258993}">
      <text>
        <r>
          <rPr>
            <b/>
            <sz val="9"/>
            <color indexed="81"/>
            <rFont val="Tahoma"/>
            <family val="2"/>
          </rPr>
          <t>à renseigner définitivement après officialisation des masses homologuées (éventuellement avant si besoin, en cas de scénario d'homologation spécifique)</t>
        </r>
      </text>
    </comment>
    <comment ref="F76" authorId="0" shapeId="0" xr:uid="{CF970549-D3E3-48EF-869A-38FC6BA3F053}">
      <text>
        <r>
          <rPr>
            <b/>
            <sz val="9"/>
            <color indexed="81"/>
            <rFont val="Tahoma"/>
            <family val="2"/>
          </rPr>
          <t>à renseigner définitivement après officialisation des masses homologuées (éventuellement avant si besoin, en cas de scénario d'homologation spécifique)</t>
        </r>
      </text>
    </comment>
    <comment ref="G76" authorId="0" shapeId="0" xr:uid="{E6A7F1A3-A6AF-401E-B06D-B46D6B84D800}">
      <text>
        <r>
          <rPr>
            <b/>
            <sz val="9"/>
            <color indexed="81"/>
            <rFont val="Tahoma"/>
            <family val="2"/>
          </rPr>
          <t>à renseigner définitivement après officialisation des masses homologuées (éventuellement avant si besoin, en cas de scénario d'homologation spécifique)</t>
        </r>
      </text>
    </comment>
    <comment ref="I76" authorId="0" shapeId="0" xr:uid="{EC7CE1C9-23B5-44D8-96D9-CDEA1010838A}">
      <text>
        <r>
          <rPr>
            <b/>
            <sz val="9"/>
            <color indexed="81"/>
            <rFont val="Tahoma"/>
            <family val="2"/>
          </rPr>
          <t>à renseigner définitivement après officialisation des masses homologuées (éventuellement avant si besoin, en cas de scénario d'homologation spécifique)</t>
        </r>
      </text>
    </comment>
    <comment ref="J76" authorId="0" shapeId="0" xr:uid="{D23420AF-5866-4879-957F-4AEE83B93032}">
      <text>
        <r>
          <rPr>
            <b/>
            <sz val="9"/>
            <color indexed="81"/>
            <rFont val="Tahoma"/>
            <family val="2"/>
          </rPr>
          <t>à renseigner définitivement après officialisation des masses homologuées (éventuellement avant si besoin, en cas de scénario d'homologation spécifique)</t>
        </r>
      </text>
    </comment>
    <comment ref="L76" authorId="0" shapeId="0" xr:uid="{F193B063-27A0-45E1-9FE9-38A89944E1B6}">
      <text>
        <r>
          <rPr>
            <b/>
            <sz val="9"/>
            <color indexed="81"/>
            <rFont val="Tahoma"/>
            <family val="2"/>
          </rPr>
          <t>à renseigner définitivement après officialisation des masses homologuées (éventuellement avant si besoin, en cas de scénario d'homologation spécifique)</t>
        </r>
      </text>
    </comment>
    <comment ref="M76" authorId="0" shapeId="0" xr:uid="{0BCEFA92-B288-432E-BC02-0E93179CD71E}">
      <text>
        <r>
          <rPr>
            <b/>
            <sz val="9"/>
            <color indexed="81"/>
            <rFont val="Tahoma"/>
            <family val="2"/>
          </rPr>
          <t>à renseigner définitivement après officialisation des masses homologuées (éventuellement avant si besoin, en cas de scénario d'homologation spécifique)</t>
        </r>
      </text>
    </comment>
    <comment ref="O76" authorId="0" shapeId="0" xr:uid="{11879AAD-4A90-47EF-9703-E540B871D66C}">
      <text>
        <r>
          <rPr>
            <b/>
            <sz val="9"/>
            <color indexed="81"/>
            <rFont val="Tahoma"/>
            <family val="2"/>
          </rPr>
          <t>à renseigner définitivement après officialisation des masses homologuées (éventuellement avant si besoin, en cas de scénario d'homologation spécifique)</t>
        </r>
      </text>
    </comment>
    <comment ref="P76" authorId="0" shapeId="0" xr:uid="{D23BFC72-4152-41F7-ACF9-4186091F8919}">
      <text>
        <r>
          <rPr>
            <b/>
            <sz val="9"/>
            <color indexed="81"/>
            <rFont val="Tahoma"/>
            <family val="2"/>
          </rPr>
          <t>à renseigner définitivement après officialisation des masses homologuées (éventuellement avant si besoin, en cas de scénario d'homologation spécifique)</t>
        </r>
      </text>
    </comment>
    <comment ref="R76" authorId="0" shapeId="0" xr:uid="{E5B0C767-00C3-427E-B231-C9A7018EF851}">
      <text>
        <r>
          <rPr>
            <b/>
            <sz val="9"/>
            <color indexed="81"/>
            <rFont val="Tahoma"/>
            <family val="2"/>
          </rPr>
          <t>à renseigner définitivement après officialisation des masses homologuées (éventuellement avant si besoin, en cas de scénario d'homologation spécifique)</t>
        </r>
      </text>
    </comment>
    <comment ref="S76" authorId="0" shapeId="0" xr:uid="{E6CED931-6F27-475A-96FA-CBA116C9152B}">
      <text>
        <r>
          <rPr>
            <b/>
            <sz val="9"/>
            <color indexed="81"/>
            <rFont val="Tahoma"/>
            <family val="2"/>
          </rPr>
          <t>à renseigner définitivement après officialisation des masses homologuées (éventuellement avant si besoin, en cas de scénario d'homologation spécifique)</t>
        </r>
      </text>
    </comment>
    <comment ref="U76" authorId="0" shapeId="0" xr:uid="{6D12D891-8C59-4F80-836E-13E365330F31}">
      <text>
        <r>
          <rPr>
            <b/>
            <sz val="9"/>
            <color indexed="81"/>
            <rFont val="Tahoma"/>
            <family val="2"/>
          </rPr>
          <t>à renseigner définitivement après officialisation des masses homologuées (éventuellement avant si besoin, en cas de scénario d'homologation spécifique)</t>
        </r>
      </text>
    </comment>
    <comment ref="V76" authorId="0" shapeId="0" xr:uid="{496CBD03-2866-4F5E-B081-50E4D1A145C7}">
      <text>
        <r>
          <rPr>
            <b/>
            <sz val="9"/>
            <color indexed="81"/>
            <rFont val="Tahoma"/>
            <family val="2"/>
          </rPr>
          <t>à renseigner définitivement après officialisation des masses homologuées (éventuellement avant si besoin, en cas de scénario d'homologation spécifique)</t>
        </r>
      </text>
    </comment>
    <comment ref="X76" authorId="0" shapeId="0" xr:uid="{B0579EC8-617B-4971-8083-44EA32177F13}">
      <text>
        <r>
          <rPr>
            <b/>
            <sz val="9"/>
            <color indexed="81"/>
            <rFont val="Tahoma"/>
            <family val="2"/>
          </rPr>
          <t>à renseigner définitivement après officialisation des masses homologuées (éventuellement avant si besoin, en cas de scénario d'homologation spécifique)</t>
        </r>
      </text>
    </comment>
    <comment ref="Y76" authorId="0" shapeId="0" xr:uid="{A13EEE25-D1E2-42C2-BDCA-048AEFB3D75D}">
      <text>
        <r>
          <rPr>
            <b/>
            <sz val="9"/>
            <color indexed="81"/>
            <rFont val="Tahoma"/>
            <family val="2"/>
          </rPr>
          <t>à renseigner définitivement après officialisation des masses homologuées (éventuellement avant si besoin, en cas de scénario d'homologation spécifique)</t>
        </r>
      </text>
    </comment>
    <comment ref="Z76" authorId="0" shapeId="0" xr:uid="{0AA5CE5C-F6A2-4104-AF70-B8EEFEBECBB7}">
      <text>
        <r>
          <rPr>
            <b/>
            <sz val="9"/>
            <color indexed="81"/>
            <rFont val="Tahoma"/>
            <family val="2"/>
          </rPr>
          <t>à renseigner définitivement après officialisation des masses homologuées (éventuellement avant si besoin, en cas de scénario d'homologation spécifique)</t>
        </r>
      </text>
    </comment>
    <comment ref="AA76" authorId="0" shapeId="0" xr:uid="{A5F04462-627D-45D0-AD14-04D3D8DE918E}">
      <text>
        <r>
          <rPr>
            <b/>
            <sz val="9"/>
            <color indexed="81"/>
            <rFont val="Tahoma"/>
            <family val="2"/>
          </rPr>
          <t>à renseigner définitivement après officialisation des masses homologuées (éventuellement avant si besoin, en cas de scénario d'homologation spécifique)</t>
        </r>
      </text>
    </comment>
    <comment ref="AB76" authorId="0" shapeId="0" xr:uid="{CB24EA92-6068-4641-B70B-08AD9524C459}">
      <text>
        <r>
          <rPr>
            <b/>
            <sz val="9"/>
            <color indexed="81"/>
            <rFont val="Tahoma"/>
            <family val="2"/>
          </rPr>
          <t>à renseigner définitivement après officialisation des masses homologuées (éventuellement avant si besoin, en cas de scénario d'homologation spécifique)</t>
        </r>
      </text>
    </comment>
    <comment ref="AD76" authorId="0" shapeId="0" xr:uid="{D83CFB39-AFCC-488F-81E2-682FCCF7AED2}">
      <text>
        <r>
          <rPr>
            <b/>
            <sz val="9"/>
            <color indexed="81"/>
            <rFont val="Tahoma"/>
            <family val="2"/>
          </rPr>
          <t>à renseigner définitivement après officialisation des masses homologuées (éventuellement avant si besoin, en cas de scénario d'homologation spécifique)</t>
        </r>
      </text>
    </comment>
    <comment ref="AE76" authorId="0" shapeId="0" xr:uid="{9BECA163-FB61-4183-B74D-E147190DAE12}">
      <text>
        <r>
          <rPr>
            <b/>
            <sz val="9"/>
            <color indexed="81"/>
            <rFont val="Tahoma"/>
            <family val="2"/>
          </rPr>
          <t>à renseigner définitivement après officialisation des masses homologuées (éventuellement avant si besoin, en cas de scénario d'homologation spécifique)</t>
        </r>
      </text>
    </comment>
    <comment ref="AG76" authorId="0" shapeId="0" xr:uid="{999CE70F-8067-4F73-B71A-15CE65865FC1}">
      <text>
        <r>
          <rPr>
            <b/>
            <sz val="9"/>
            <color indexed="81"/>
            <rFont val="Tahoma"/>
            <family val="2"/>
          </rPr>
          <t>à renseigner définitivement après officialisation des masses homologuées (éventuellement avant si besoin, en cas de scénario d'homologation spécifique)</t>
        </r>
      </text>
    </comment>
    <comment ref="AH76" authorId="0" shapeId="0" xr:uid="{37785065-4E96-47E1-81F7-26F5953737AB}">
      <text>
        <r>
          <rPr>
            <b/>
            <sz val="9"/>
            <color indexed="81"/>
            <rFont val="Tahoma"/>
            <family val="2"/>
          </rPr>
          <t>à renseigner définitivement après officialisation des masses homologuées (éventuellement avant si besoin, en cas de scénario d'homologation spécifique)</t>
        </r>
      </text>
    </comment>
    <comment ref="AJ76" authorId="0" shapeId="0" xr:uid="{03CFE9F7-2391-4CA1-B54D-8C284F8C6E67}">
      <text>
        <r>
          <rPr>
            <b/>
            <sz val="9"/>
            <color indexed="81"/>
            <rFont val="Tahoma"/>
            <family val="2"/>
          </rPr>
          <t>à renseigner définitivement après officialisation des masses homologuées (éventuellement avant si besoin, en cas de scénario d'homologation spécifique)</t>
        </r>
      </text>
    </comment>
    <comment ref="AK76" authorId="0" shapeId="0" xr:uid="{880C56D0-7186-4FEF-85AE-C88BAF73B955}">
      <text>
        <r>
          <rPr>
            <b/>
            <sz val="9"/>
            <color indexed="81"/>
            <rFont val="Tahoma"/>
            <family val="2"/>
          </rPr>
          <t>à renseigner définitivement après officialisation des masses homologuées (éventuellement avant si besoin, en cas de scénario d'homologation spécifique)</t>
        </r>
      </text>
    </comment>
    <comment ref="AL76" authorId="0" shapeId="0" xr:uid="{A7ABA7EE-3D91-4B4F-9D27-34BB44EBE2AE}">
      <text>
        <r>
          <rPr>
            <b/>
            <sz val="9"/>
            <color indexed="81"/>
            <rFont val="Tahoma"/>
            <family val="2"/>
          </rPr>
          <t>à renseigner définitivement après officialisation des masses homologuées (éventuellement avant si besoin, en cas de scénario d'homologation spécifique)</t>
        </r>
      </text>
    </comment>
    <comment ref="AM76" authorId="0" shapeId="0" xr:uid="{5BAAE7C5-4D29-4BD8-A3E4-F352E46EB924}">
      <text>
        <r>
          <rPr>
            <b/>
            <sz val="9"/>
            <color indexed="81"/>
            <rFont val="Tahoma"/>
            <family val="2"/>
          </rPr>
          <t>à renseigner définitivement après officialisation des masses homologuées (éventuellement avant si besoin, en cas de scénario d'homologation spécifique)</t>
        </r>
      </text>
    </comment>
    <comment ref="AN76" authorId="0" shapeId="0" xr:uid="{8A7934A7-BAA0-4C4F-8FBD-B4B466061DAD}">
      <text>
        <r>
          <rPr>
            <b/>
            <sz val="9"/>
            <color indexed="81"/>
            <rFont val="Tahoma"/>
            <family val="2"/>
          </rPr>
          <t>à renseigner définitivement après officialisation des masses homologuées (éventuellement avant si besoin, en cas de scénario d'homologation spécifique)</t>
        </r>
      </text>
    </comment>
    <comment ref="AP76" authorId="0" shapeId="0" xr:uid="{61696534-EF5E-4523-B928-AE9FEFE86E41}">
      <text>
        <r>
          <rPr>
            <b/>
            <sz val="9"/>
            <color indexed="81"/>
            <rFont val="Tahoma"/>
            <family val="2"/>
          </rPr>
          <t>à renseigner définitivement après officialisation des masses homologuées (éventuellement avant si besoin, en cas de scénario d'homologation spécifique)</t>
        </r>
      </text>
    </comment>
    <comment ref="AQ76" authorId="0" shapeId="0" xr:uid="{14333C9A-F8E5-4ECF-B527-FDACDF921C5A}">
      <text>
        <r>
          <rPr>
            <b/>
            <sz val="9"/>
            <color indexed="81"/>
            <rFont val="Tahoma"/>
            <family val="2"/>
          </rPr>
          <t>à renseigner définitivement après officialisation des masses homologuées (éventuellement avant si besoin, en cas de scénario d'homologation spécifique)</t>
        </r>
      </text>
    </comment>
    <comment ref="AS76" authorId="0" shapeId="0" xr:uid="{E171DBFD-5BF2-4CA7-91C3-ADDF44FE7D9D}">
      <text>
        <r>
          <rPr>
            <b/>
            <sz val="9"/>
            <color indexed="81"/>
            <rFont val="Tahoma"/>
            <family val="2"/>
          </rPr>
          <t>à renseigner définitivement après officialisation des masses homologuées (éventuellement avant si besoin, en cas de scénario d'homologation spécifique)</t>
        </r>
      </text>
    </comment>
    <comment ref="AT76" authorId="0" shapeId="0" xr:uid="{B9708069-70C7-4C19-98BC-44BEDDEC146B}">
      <text>
        <r>
          <rPr>
            <b/>
            <sz val="9"/>
            <color indexed="81"/>
            <rFont val="Tahoma"/>
            <family val="2"/>
          </rPr>
          <t>à renseigner définitivement après officialisation des masses homologuées (éventuellement avant si besoin, en cas de scénario d'homologation spécifique)</t>
        </r>
      </text>
    </comment>
    <comment ref="AV76" authorId="0" shapeId="0" xr:uid="{E92B3CD3-09F7-41C3-8D97-21F06FDF99C6}">
      <text>
        <r>
          <rPr>
            <b/>
            <sz val="9"/>
            <color indexed="81"/>
            <rFont val="Tahoma"/>
            <family val="2"/>
          </rPr>
          <t>à renseigner définitivement après officialisation des masses homologuées (éventuellement avant si besoin, en cas de scénario d'homologation spécifique)</t>
        </r>
      </text>
    </comment>
    <comment ref="AW76" authorId="0" shapeId="0" xr:uid="{26BBBE76-EB61-473C-9D85-527157C8BF75}">
      <text>
        <r>
          <rPr>
            <b/>
            <sz val="9"/>
            <color indexed="81"/>
            <rFont val="Tahoma"/>
            <family val="2"/>
          </rPr>
          <t>à renseigner définitivement après officialisation des masses homologuées (éventuellement avant si besoin, en cas de scénario d'homologation spécifique)</t>
        </r>
      </text>
    </comment>
    <comment ref="AY76" authorId="0" shapeId="0" xr:uid="{9DEE2535-D528-45DD-8174-0D2017C84A6D}">
      <text>
        <r>
          <rPr>
            <b/>
            <sz val="9"/>
            <color indexed="81"/>
            <rFont val="Tahoma"/>
            <family val="2"/>
          </rPr>
          <t>à renseigner définitivement après officialisation des masses homologuées (éventuellement avant si besoin, en cas de scénario d'homologation spécifique)</t>
        </r>
      </text>
    </comment>
    <comment ref="AZ76" authorId="0" shapeId="0" xr:uid="{5C027DCA-8F3B-4E49-801A-4C5A1D2F1BD9}">
      <text>
        <r>
          <rPr>
            <b/>
            <sz val="9"/>
            <color indexed="81"/>
            <rFont val="Tahoma"/>
            <family val="2"/>
          </rPr>
          <t>à renseigner définitivement après officialisation des masses homologuées (éventuellement avant si besoin, en cas de scénario d'homologation spécifique)</t>
        </r>
      </text>
    </comment>
    <comment ref="BA76" authorId="0" shapeId="0" xr:uid="{CD28B6D0-9AD9-4CFB-A7A0-070BAF4025A9}">
      <text>
        <r>
          <rPr>
            <b/>
            <sz val="9"/>
            <color indexed="81"/>
            <rFont val="Tahoma"/>
            <family val="2"/>
          </rPr>
          <t>à renseigner définitivement après officialisation des masses homologuées (éventuellement avant si besoin, en cas de scénario d'homologation spécifique)</t>
        </r>
      </text>
    </comment>
    <comment ref="BB76" authorId="0" shapeId="0" xr:uid="{13C20137-C989-470B-A660-4B708026FBAB}">
      <text>
        <r>
          <rPr>
            <b/>
            <sz val="9"/>
            <color indexed="81"/>
            <rFont val="Tahoma"/>
            <family val="2"/>
          </rPr>
          <t>à renseigner définitivement après officialisation des masses homologuées (éventuellement avant si besoin, en cas de scénario d'homologation spécifique)</t>
        </r>
      </text>
    </comment>
    <comment ref="BC76" authorId="0" shapeId="0" xr:uid="{A0023833-3BAB-4B33-8BEC-61EDD04E483D}">
      <text>
        <r>
          <rPr>
            <b/>
            <sz val="9"/>
            <color indexed="81"/>
            <rFont val="Tahoma"/>
            <family val="2"/>
          </rPr>
          <t>à renseigner définitivement après officialisation des masses homologuées (éventuellement avant si besoin, en cas de scénario d'homologation spécifique)</t>
        </r>
      </text>
    </comment>
    <comment ref="BE76" authorId="0" shapeId="0" xr:uid="{D95B9065-D132-42BC-9780-0E5A94E94B04}">
      <text>
        <r>
          <rPr>
            <b/>
            <sz val="9"/>
            <color indexed="81"/>
            <rFont val="Tahoma"/>
            <family val="2"/>
          </rPr>
          <t>à renseigner définitivement après officialisation des masses homologuées (éventuellement avant si besoin, en cas de scénario d'homologation spécifique)</t>
        </r>
      </text>
    </comment>
    <comment ref="BF76" authorId="0" shapeId="0" xr:uid="{31A3C5CC-A3D5-4D7A-9905-C146EC23BA2A}">
      <text>
        <r>
          <rPr>
            <b/>
            <sz val="9"/>
            <color indexed="81"/>
            <rFont val="Tahoma"/>
            <family val="2"/>
          </rPr>
          <t>à renseigner définitivement après officialisation des masses homologuées (éventuellement avant si besoin, en cas de scénario d'homologation spécifique)</t>
        </r>
      </text>
    </comment>
    <comment ref="BG76" authorId="0" shapeId="0" xr:uid="{CD7A3EEF-1A3E-4640-BDEC-2C1177D615AC}">
      <text>
        <r>
          <rPr>
            <b/>
            <sz val="9"/>
            <color indexed="81"/>
            <rFont val="Tahoma"/>
            <family val="2"/>
          </rPr>
          <t>à renseigner définitivement après officialisation des masses homologuées (éventuellement avant si besoin, en cas de scénario d'homologation spécifique)</t>
        </r>
      </text>
    </comment>
    <comment ref="BH76" authorId="0" shapeId="0" xr:uid="{06CC393E-C27E-4DAA-9235-04700E5A4F57}">
      <text>
        <r>
          <rPr>
            <b/>
            <sz val="9"/>
            <color indexed="81"/>
            <rFont val="Tahoma"/>
            <family val="2"/>
          </rPr>
          <t>à renseigner définitivement après officialisation des masses homologuées (éventuellement avant si besoin, en cas de scénario d'homologation spécifique)</t>
        </r>
      </text>
    </comment>
    <comment ref="BI76" authorId="0" shapeId="0" xr:uid="{8234A8E5-83CD-457A-A09D-D78E24C44D1F}">
      <text>
        <r>
          <rPr>
            <b/>
            <sz val="9"/>
            <color indexed="81"/>
            <rFont val="Tahoma"/>
            <family val="2"/>
          </rPr>
          <t>à renseigner définitivement après officialisation des masses homologuées (éventuellement avant si besoin, en cas de scénario d'homologation spécifique)</t>
        </r>
      </text>
    </comment>
    <comment ref="BJ76" authorId="0" shapeId="0" xr:uid="{4CF2EBE6-F6F1-4EE9-A392-F09AF1781364}">
      <text>
        <r>
          <rPr>
            <b/>
            <sz val="9"/>
            <color indexed="81"/>
            <rFont val="Tahoma"/>
            <family val="2"/>
          </rPr>
          <t>à renseigner définitivement après officialisation des masses homologuées (éventuellement avant si besoin, en cas de scénario d'homologation spécifique)</t>
        </r>
      </text>
    </comment>
    <comment ref="BK76" authorId="0" shapeId="0" xr:uid="{F18AE133-4FD7-4125-9263-CF34C936A94C}">
      <text>
        <r>
          <rPr>
            <b/>
            <sz val="9"/>
            <color indexed="81"/>
            <rFont val="Tahoma"/>
            <family val="2"/>
          </rPr>
          <t>à renseigner définitivement après officialisation des masses homologuées (éventuellement avant si besoin, en cas de scénario d'homologation spécifique)</t>
        </r>
      </text>
    </comment>
    <comment ref="BL76" authorId="0" shapeId="0" xr:uid="{DDF93CB0-DF9F-4903-94B3-7571923DE4B6}">
      <text>
        <r>
          <rPr>
            <b/>
            <sz val="9"/>
            <color indexed="81"/>
            <rFont val="Tahoma"/>
            <family val="2"/>
          </rPr>
          <t>à renseigner définitivement après officialisation des masses homologuées (éventuellement avant si besoin, en cas de scénario d'homologation spécifique)</t>
        </r>
      </text>
    </comment>
    <comment ref="BM76" authorId="0" shapeId="0" xr:uid="{5F5B7626-9055-400E-B78A-46862E0196EB}">
      <text>
        <r>
          <rPr>
            <b/>
            <sz val="9"/>
            <color indexed="81"/>
            <rFont val="Tahoma"/>
            <family val="2"/>
          </rPr>
          <t>à renseigner définitivement après officialisation des masses homologuées (éventuellement avant si besoin, en cas de scénario d'homologation spécifique)</t>
        </r>
      </text>
    </comment>
    <comment ref="BN76" authorId="0" shapeId="0" xr:uid="{E573399A-C1D5-4BB6-BB43-9671EC6155C1}">
      <text>
        <r>
          <rPr>
            <b/>
            <sz val="9"/>
            <color indexed="81"/>
            <rFont val="Tahoma"/>
            <family val="2"/>
          </rPr>
          <t>à renseigner définitivement après officialisation des masses homologuées (éventuellement avant si besoin, en cas de scénario d'homologation spécifique)</t>
        </r>
      </text>
    </comment>
    <comment ref="BO76" authorId="0" shapeId="0" xr:uid="{00BC51D8-6D50-4E38-8074-A17E72C939D1}">
      <text>
        <r>
          <rPr>
            <b/>
            <sz val="9"/>
            <color indexed="81"/>
            <rFont val="Tahoma"/>
            <family val="2"/>
          </rPr>
          <t>à renseigner définitivement après officialisation des masses homologuées (éventuellement avant si besoin, en cas de scénario d'homologation spécifique)</t>
        </r>
      </text>
    </comment>
    <comment ref="BP76" authorId="0" shapeId="0" xr:uid="{4B676B30-912C-401A-9DA3-718C3DC8614D}">
      <text>
        <r>
          <rPr>
            <b/>
            <sz val="9"/>
            <color indexed="81"/>
            <rFont val="Tahoma"/>
            <family val="2"/>
          </rPr>
          <t>à renseigner définitivement après officialisation des masses homologuées (éventuellement avant si besoin, en cas de scénario d'homologation spécifique)</t>
        </r>
      </text>
    </comment>
    <comment ref="BQ76" authorId="0" shapeId="0" xr:uid="{10F8A054-FB0A-4B87-BC8C-81AC4FE014B7}">
      <text>
        <r>
          <rPr>
            <b/>
            <sz val="9"/>
            <color indexed="81"/>
            <rFont val="Tahoma"/>
            <family val="2"/>
          </rPr>
          <t>à renseigner définitivement après officialisation des masses homologuées (éventuellement avant si besoin, en cas de scénario d'homologation spécifique)</t>
        </r>
      </text>
    </comment>
    <comment ref="BR76" authorId="0" shapeId="0" xr:uid="{19E3F028-DBCC-4F5F-B536-2D53FBADFED0}">
      <text>
        <r>
          <rPr>
            <b/>
            <sz val="9"/>
            <color indexed="81"/>
            <rFont val="Tahoma"/>
            <family val="2"/>
          </rPr>
          <t>à renseigner définitivement après officialisation des masses homologuées (éventuellement avant si besoin, en cas de scénario d'homologation spécifique)</t>
        </r>
      </text>
    </comment>
    <comment ref="BS76" authorId="0" shapeId="0" xr:uid="{735BDC0B-5716-4A11-9137-B4F8F0C19111}">
      <text>
        <r>
          <rPr>
            <b/>
            <sz val="9"/>
            <color indexed="81"/>
            <rFont val="Tahoma"/>
            <family val="2"/>
          </rPr>
          <t>à renseigner définitivement après officialisation des masses homologuées (éventuellement avant si besoin, en cas de scénario d'homologation spécifique)</t>
        </r>
      </text>
    </comment>
    <comment ref="BU76" authorId="0" shapeId="0" xr:uid="{24152BDE-5548-4947-853C-39C2E642012D}">
      <text>
        <r>
          <rPr>
            <b/>
            <sz val="9"/>
            <color indexed="81"/>
            <rFont val="Tahoma"/>
            <family val="2"/>
          </rPr>
          <t>à renseigner définitivement après officialisation des masses homologuées (éventuellement avant si besoin, en cas de scénario d'homologation spécifique)</t>
        </r>
      </text>
    </comment>
    <comment ref="BV76" authorId="0" shapeId="0" xr:uid="{4BE1668A-C2AB-463F-BEBA-7BA08B88027B}">
      <text>
        <r>
          <rPr>
            <b/>
            <sz val="9"/>
            <color indexed="81"/>
            <rFont val="Tahoma"/>
            <family val="2"/>
          </rPr>
          <t>à renseigner définitivement après officialisation des masses homologuées (éventuellement avant si besoin, en cas de scénario d'homologation spécifique)</t>
        </r>
      </text>
    </comment>
    <comment ref="BX76" authorId="0" shapeId="0" xr:uid="{E22F7AD4-2CAE-4B2A-ABBF-961E21D69C6F}">
      <text>
        <r>
          <rPr>
            <b/>
            <sz val="9"/>
            <color indexed="81"/>
            <rFont val="Tahoma"/>
            <family val="2"/>
          </rPr>
          <t>à renseigner définitivement après officialisation des masses homologuées (éventuellement avant si besoin, en cas de scénario d'homologation spécifique)</t>
        </r>
      </text>
    </comment>
    <comment ref="BY76" authorId="0" shapeId="0" xr:uid="{FD893649-DA58-491F-8B1E-9DBE3A4BD890}">
      <text>
        <r>
          <rPr>
            <b/>
            <sz val="9"/>
            <color indexed="81"/>
            <rFont val="Tahoma"/>
            <family val="2"/>
          </rPr>
          <t>à renseigner définitivement après officialisation des masses homologuées (éventuellement avant si besoin, en cas de scénario d'homologation spécifique)</t>
        </r>
      </text>
    </comment>
    <comment ref="CA76" authorId="0" shapeId="0" xr:uid="{A1200F37-DCB3-44E3-A33A-D7D492734C08}">
      <text>
        <r>
          <rPr>
            <b/>
            <sz val="9"/>
            <color indexed="81"/>
            <rFont val="Tahoma"/>
            <family val="2"/>
          </rPr>
          <t>à renseigner définitivement après officialisation des masses homologuées (éventuellement avant si besoin, en cas de scénario d'homologation spécifique)</t>
        </r>
      </text>
    </comment>
    <comment ref="CB76" authorId="0" shapeId="0" xr:uid="{14D4F5BD-9B76-40BE-82FF-58E7A1583137}">
      <text>
        <r>
          <rPr>
            <b/>
            <sz val="9"/>
            <color indexed="81"/>
            <rFont val="Tahoma"/>
            <family val="2"/>
          </rPr>
          <t>à renseigner définitivement après officialisation des masses homologuées (éventuellement avant si besoin, en cas de scénario d'homologation spécifique)</t>
        </r>
      </text>
    </comment>
    <comment ref="CD76" authorId="0" shapeId="0" xr:uid="{A995CB5A-B832-41E7-9035-CE607262D3A6}">
      <text>
        <r>
          <rPr>
            <b/>
            <sz val="9"/>
            <color indexed="81"/>
            <rFont val="Tahoma"/>
            <family val="2"/>
          </rPr>
          <t>à renseigner définitivement après officialisation des masses homologuées (éventuellement avant si besoin, en cas de scénario d'homologation spécifique)</t>
        </r>
      </text>
    </comment>
    <comment ref="CE76" authorId="0" shapeId="0" xr:uid="{2C712196-6640-4E9F-A015-E3FC17D6D4E9}">
      <text>
        <r>
          <rPr>
            <b/>
            <sz val="9"/>
            <color indexed="81"/>
            <rFont val="Tahoma"/>
            <family val="2"/>
          </rPr>
          <t>à renseigner définitivement après officialisation des masses homologuées (éventuellement avant si besoin, en cas de scénario d'homologation spécifique)</t>
        </r>
      </text>
    </comment>
    <comment ref="CG76" authorId="0" shapeId="0" xr:uid="{60E7E18B-9895-40FB-A7D0-5E98632D6B83}">
      <text>
        <r>
          <rPr>
            <b/>
            <sz val="9"/>
            <color indexed="81"/>
            <rFont val="Tahoma"/>
            <family val="2"/>
          </rPr>
          <t>à renseigner définitivement après officialisation des masses homologuées (éventuellement avant si besoin, en cas de scénario d'homologation spécifique)</t>
        </r>
      </text>
    </comment>
    <comment ref="CH76" authorId="0" shapeId="0" xr:uid="{C8C49348-41B5-41CF-B5D7-C2BDD4161CCC}">
      <text>
        <r>
          <rPr>
            <b/>
            <sz val="9"/>
            <color indexed="81"/>
            <rFont val="Tahoma"/>
            <family val="2"/>
          </rPr>
          <t>à renseigner définitivement après officialisation des masses homologuées (éventuellement avant si besoin, en cas de scénario d'homologation spécifique)</t>
        </r>
      </text>
    </comment>
    <comment ref="CJ76" authorId="0" shapeId="0" xr:uid="{EDECAE5C-1015-4612-AEDE-DF31AA2D7115}">
      <text>
        <r>
          <rPr>
            <b/>
            <sz val="9"/>
            <color indexed="81"/>
            <rFont val="Tahoma"/>
            <family val="2"/>
          </rPr>
          <t>à renseigner définitivement après officialisation des masses homologuées (éventuellement avant si besoin, en cas de scénario d'homologation spécifique)</t>
        </r>
      </text>
    </comment>
    <comment ref="CK76" authorId="0" shapeId="0" xr:uid="{C5BEE74A-7BF7-4719-A02F-213558AFA9CE}">
      <text>
        <r>
          <rPr>
            <b/>
            <sz val="9"/>
            <color indexed="81"/>
            <rFont val="Tahoma"/>
            <family val="2"/>
          </rPr>
          <t>à renseigner définitivement après officialisation des masses homologuées (éventuellement avant si besoin, en cas de scénario d'homologation spécifique)</t>
        </r>
      </text>
    </comment>
    <comment ref="CM76" authorId="0" shapeId="0" xr:uid="{9782E6E8-DA1A-41AD-8BFB-8D2366CDD3C3}">
      <text>
        <r>
          <rPr>
            <b/>
            <sz val="9"/>
            <color indexed="81"/>
            <rFont val="Tahoma"/>
            <family val="2"/>
          </rPr>
          <t>à renseigner définitivement après officialisation des masses homologuées (éventuellement avant si besoin, en cas de scénario d'homologation spécifique)</t>
        </r>
      </text>
    </comment>
    <comment ref="CN76" authorId="0" shapeId="0" xr:uid="{640C85B0-A95A-4A8F-9537-327ADDFCD475}">
      <text>
        <r>
          <rPr>
            <b/>
            <sz val="9"/>
            <color indexed="81"/>
            <rFont val="Tahoma"/>
            <family val="2"/>
          </rPr>
          <t>à renseigner définitivement après officialisation des masses homologuées (éventuellement avant si besoin, en cas de scénario d'homologation spécifique)</t>
        </r>
      </text>
    </comment>
    <comment ref="CP76" authorId="0" shapeId="0" xr:uid="{2BCB2198-E97D-4FC3-B63B-CFC6A6F3D560}">
      <text>
        <r>
          <rPr>
            <b/>
            <sz val="9"/>
            <color indexed="81"/>
            <rFont val="Tahoma"/>
            <family val="2"/>
          </rPr>
          <t>à renseigner définitivement après officialisation des masses homologuées (éventuellement avant si besoin, en cas de scénario d'homologation spécifique)</t>
        </r>
      </text>
    </comment>
    <comment ref="CQ76" authorId="0" shapeId="0" xr:uid="{B29EF7A8-94FD-43B3-A7FE-E41AD2EB8BAC}">
      <text>
        <r>
          <rPr>
            <b/>
            <sz val="9"/>
            <color indexed="81"/>
            <rFont val="Tahoma"/>
            <family val="2"/>
          </rPr>
          <t>à renseigner définitivement après officialisation des masses homologuées (éventuellement avant si besoin, en cas de scénario d'homologation spécifique)</t>
        </r>
      </text>
    </comment>
    <comment ref="CS76" authorId="0" shapeId="0" xr:uid="{D80D9DAE-C65E-48D4-A595-451C7E043AAB}">
      <text>
        <r>
          <rPr>
            <b/>
            <sz val="9"/>
            <color indexed="81"/>
            <rFont val="Tahoma"/>
            <family val="2"/>
          </rPr>
          <t>à renseigner définitivement après officialisation des masses homologuées (éventuellement avant si besoin, en cas de scénario d'homologation spécifique)</t>
        </r>
      </text>
    </comment>
    <comment ref="CT76" authorId="0" shapeId="0" xr:uid="{7B8FD0A1-246F-4C00-8E34-089ED61B4EF6}">
      <text>
        <r>
          <rPr>
            <b/>
            <sz val="9"/>
            <color indexed="81"/>
            <rFont val="Tahoma"/>
            <family val="2"/>
          </rPr>
          <t>à renseigner définitivement après officialisation des masses homologuées (éventuellement avant si besoin, en cas de scénario d'homologation spécifique)</t>
        </r>
      </text>
    </comment>
    <comment ref="CV76" authorId="0" shapeId="0" xr:uid="{E6723970-FFA8-4A5A-917F-4E94F3E44AB3}">
      <text>
        <r>
          <rPr>
            <b/>
            <sz val="9"/>
            <color indexed="81"/>
            <rFont val="Tahoma"/>
            <family val="2"/>
          </rPr>
          <t>à renseigner définitivement après officialisation des masses homologuées (éventuellement avant si besoin, en cas de scénario d'homologation spécifique)</t>
        </r>
      </text>
    </comment>
    <comment ref="CW76" authorId="0" shapeId="0" xr:uid="{72EC0657-2BF2-4C8C-A42C-500D9C26F8E2}">
      <text>
        <r>
          <rPr>
            <b/>
            <sz val="9"/>
            <color indexed="81"/>
            <rFont val="Tahoma"/>
            <family val="2"/>
          </rPr>
          <t>à renseigner définitivement après officialisation des masses homologuées (éventuellement avant si besoin, en cas de scénario d'homologation spécifique)</t>
        </r>
      </text>
    </comment>
    <comment ref="CY76" authorId="0" shapeId="0" xr:uid="{F97E2A54-F78C-42E7-A142-5F5515D2E849}">
      <text>
        <r>
          <rPr>
            <b/>
            <sz val="9"/>
            <color indexed="81"/>
            <rFont val="Tahoma"/>
            <family val="2"/>
          </rPr>
          <t>à renseigner définitivement après officialisation des masses homologuées (éventuellement avant si besoin, en cas de scénario d'homologation spécifique)</t>
        </r>
      </text>
    </comment>
    <comment ref="CZ76" authorId="0" shapeId="0" xr:uid="{6DB00806-347C-4857-B436-9B2B9605806C}">
      <text>
        <r>
          <rPr>
            <b/>
            <sz val="9"/>
            <color indexed="81"/>
            <rFont val="Tahoma"/>
            <family val="2"/>
          </rPr>
          <t>à renseigner définitivement après officialisation des masses homologuées (éventuellement avant si besoin, en cas de scénario d'homologation spécifique)</t>
        </r>
      </text>
    </comment>
    <comment ref="DB76" authorId="0" shapeId="0" xr:uid="{01E6090B-F4F2-4BC2-B604-E974E407A80D}">
      <text>
        <r>
          <rPr>
            <b/>
            <sz val="9"/>
            <color indexed="81"/>
            <rFont val="Tahoma"/>
            <family val="2"/>
          </rPr>
          <t>à renseigner définitivement après officialisation des masses homologuées (éventuellement avant si besoin, en cas de scénario d'homologation spécifique)</t>
        </r>
      </text>
    </comment>
    <comment ref="DC76" authorId="0" shapeId="0" xr:uid="{41828058-0A42-4457-A37A-400F108E0077}">
      <text>
        <r>
          <rPr>
            <b/>
            <sz val="9"/>
            <color indexed="81"/>
            <rFont val="Tahoma"/>
            <family val="2"/>
          </rPr>
          <t>à renseigner définitivement après officialisation des masses homologuées (éventuellement avant si besoin, en cas de scénario d'homologation spécifique)</t>
        </r>
      </text>
    </comment>
    <comment ref="DD76" authorId="0" shapeId="0" xr:uid="{E4B58DF6-41DC-49FB-8733-516AEF952320}">
      <text>
        <r>
          <rPr>
            <b/>
            <sz val="9"/>
            <color indexed="81"/>
            <rFont val="Tahoma"/>
            <family val="2"/>
          </rPr>
          <t>à renseigner définitivement après officialisation des masses homologuées (éventuellement avant si besoin, en cas de scénario d'homologation spécifique)</t>
        </r>
      </text>
    </comment>
    <comment ref="DE76" authorId="0" shapeId="0" xr:uid="{22956388-A101-4866-95E9-3AEFED2715B8}">
      <text>
        <r>
          <rPr>
            <b/>
            <sz val="9"/>
            <color indexed="81"/>
            <rFont val="Tahoma"/>
            <family val="2"/>
          </rPr>
          <t>à renseigner définitivement après officialisation des masses homologuées (éventuellement avant si besoin, en cas de scénario d'homologation spécifique)</t>
        </r>
      </text>
    </comment>
    <comment ref="DF76" authorId="0" shapeId="0" xr:uid="{25F3AF75-EA07-43A4-9454-CB749C3C19EB}">
      <text>
        <r>
          <rPr>
            <b/>
            <sz val="9"/>
            <color indexed="81"/>
            <rFont val="Tahoma"/>
            <family val="2"/>
          </rPr>
          <t>à renseigner définitivement après officialisation des masses homologuées (éventuellement avant si besoin, en cas de scénario d'homologation spécifique)</t>
        </r>
      </text>
    </comment>
    <comment ref="DH76" authorId="0" shapeId="0" xr:uid="{154F18AE-3C30-475B-BFD3-23620A2D9A1D}">
      <text>
        <r>
          <rPr>
            <b/>
            <sz val="9"/>
            <color indexed="81"/>
            <rFont val="Tahoma"/>
            <family val="2"/>
          </rPr>
          <t>à renseigner définitivement après officialisation des masses homologuées (éventuellement avant si besoin, en cas de scénario d'homologation spécifique)</t>
        </r>
      </text>
    </comment>
    <comment ref="DI76" authorId="0" shapeId="0" xr:uid="{5D2B8ADF-35A2-4832-B834-DE47BFC93ED4}">
      <text>
        <r>
          <rPr>
            <b/>
            <sz val="9"/>
            <color indexed="81"/>
            <rFont val="Tahoma"/>
            <family val="2"/>
          </rPr>
          <t>à renseigner définitivement après officialisation des masses homologuées (éventuellement avant si besoin, en cas de scénario d'homologation spécifique)</t>
        </r>
      </text>
    </comment>
    <comment ref="DK76" authorId="0" shapeId="0" xr:uid="{DDCE5122-D4BA-496C-BBF6-1A04D5D5BAC0}">
      <text>
        <r>
          <rPr>
            <b/>
            <sz val="9"/>
            <color indexed="81"/>
            <rFont val="Tahoma"/>
            <family val="2"/>
          </rPr>
          <t>à renseigner définitivement après officialisation des masses homologuées (éventuellement avant si besoin, en cas de scénario d'homologation spécifique)</t>
        </r>
      </text>
    </comment>
    <comment ref="DL76" authorId="0" shapeId="0" xr:uid="{DB0DA3AE-1457-4A63-98EB-04665DD4F49F}">
      <text>
        <r>
          <rPr>
            <b/>
            <sz val="9"/>
            <color indexed="81"/>
            <rFont val="Tahoma"/>
            <family val="2"/>
          </rPr>
          <t>à renseigner définitivement après officialisation des masses homologuées (éventuellement avant si besoin, en cas de scénario d'homologation spécifique)</t>
        </r>
      </text>
    </comment>
    <comment ref="DM76" authorId="0" shapeId="0" xr:uid="{2E5573FC-C5DA-4F4A-9D95-097323A53473}">
      <text>
        <r>
          <rPr>
            <b/>
            <sz val="9"/>
            <color indexed="81"/>
            <rFont val="Tahoma"/>
            <family val="2"/>
          </rPr>
          <t>à renseigner définitivement après officialisation des masses homologuées (éventuellement avant si besoin, en cas de scénario d'homologation spécifique)</t>
        </r>
      </text>
    </comment>
    <comment ref="DN76" authorId="0" shapeId="0" xr:uid="{5A5956DD-D632-48B5-9332-93E3EBAFF80D}">
      <text>
        <r>
          <rPr>
            <b/>
            <sz val="9"/>
            <color indexed="81"/>
            <rFont val="Tahoma"/>
            <family val="2"/>
          </rPr>
          <t>à renseigner définitivement après officialisation des masses homologuées (éventuellement avant si besoin, en cas de scénario d'homologation spécifique)</t>
        </r>
      </text>
    </comment>
    <comment ref="DO76" authorId="0" shapeId="0" xr:uid="{6D122EC8-CCF6-4187-99F3-05DA74B539E6}">
      <text>
        <r>
          <rPr>
            <b/>
            <sz val="9"/>
            <color indexed="81"/>
            <rFont val="Tahoma"/>
            <family val="2"/>
          </rPr>
          <t>à renseigner définitivement après officialisation des masses homologuées (éventuellement avant si besoin, en cas de scénario d'homologation spécifique)</t>
        </r>
      </text>
    </comment>
    <comment ref="DP76" authorId="0" shapeId="0" xr:uid="{58464C66-F0D5-49E0-8DDB-4F5026F72DF1}">
      <text>
        <r>
          <rPr>
            <b/>
            <sz val="9"/>
            <color indexed="81"/>
            <rFont val="Tahoma"/>
            <family val="2"/>
          </rPr>
          <t>à renseigner définitivement après officialisation des masses homologuées (éventuellement avant si besoin, en cas de scénario d'homologation spécifique)</t>
        </r>
      </text>
    </comment>
    <comment ref="DR76" authorId="0" shapeId="0" xr:uid="{1DD3C590-042B-480D-8A45-B18A9549CD8B}">
      <text>
        <r>
          <rPr>
            <b/>
            <sz val="9"/>
            <color indexed="81"/>
            <rFont val="Tahoma"/>
            <family val="2"/>
          </rPr>
          <t>à renseigner définitivement après officialisation des masses homologuées (éventuellement avant si besoin, en cas de scénario d'homologation spécifique)</t>
        </r>
      </text>
    </comment>
    <comment ref="DS76" authorId="0" shapeId="0" xr:uid="{DF8CDAFA-A6BB-4C3C-8491-75CF651A128A}">
      <text>
        <r>
          <rPr>
            <b/>
            <sz val="9"/>
            <color indexed="81"/>
            <rFont val="Tahoma"/>
            <family val="2"/>
          </rPr>
          <t>à renseigner définitivement après officialisation des masses homologuées (éventuellement avant si besoin, en cas de scénario d'homologation spécifique)</t>
        </r>
      </text>
    </comment>
    <comment ref="DT76" authorId="0" shapeId="0" xr:uid="{BDB7CC6A-6FB7-4694-AE21-FC00E5007F50}">
      <text>
        <r>
          <rPr>
            <b/>
            <sz val="9"/>
            <color indexed="81"/>
            <rFont val="Tahoma"/>
            <family val="2"/>
          </rPr>
          <t>à renseigner définitivement après officialisation des masses homologuées (éventuellement avant si besoin, en cas de scénario d'homologation spécifique)</t>
        </r>
      </text>
    </comment>
    <comment ref="DV76" authorId="0" shapeId="0" xr:uid="{F520A250-F709-4F6E-A7F6-72B0ACEF4E6E}">
      <text>
        <r>
          <rPr>
            <b/>
            <sz val="9"/>
            <color indexed="81"/>
            <rFont val="Tahoma"/>
            <family val="2"/>
          </rPr>
          <t>à renseigner définitivement après officialisation des masses homologuées (éventuellement avant si besoin, en cas de scénario d'homologation spécifique)</t>
        </r>
      </text>
    </comment>
    <comment ref="DW76" authorId="0" shapeId="0" xr:uid="{AD11E90A-81EC-46BC-B734-42A362866CF5}">
      <text>
        <r>
          <rPr>
            <b/>
            <sz val="9"/>
            <color indexed="81"/>
            <rFont val="Tahoma"/>
            <family val="2"/>
          </rPr>
          <t>à renseigner définitivement après officialisation des masses homologuées (éventuellement avant si besoin, en cas de scénario d'homologation spécifique)</t>
        </r>
      </text>
    </comment>
    <comment ref="DX76" authorId="0" shapeId="0" xr:uid="{9F3E079C-62B4-4EA2-A417-9D1DAB2D0D78}">
      <text>
        <r>
          <rPr>
            <b/>
            <sz val="9"/>
            <color indexed="81"/>
            <rFont val="Tahoma"/>
            <family val="2"/>
          </rPr>
          <t>à renseigner définitivement après officialisation des masses homologuées (éventuellement avant si besoin, en cas de scénario d'homologation spécifique)</t>
        </r>
      </text>
    </comment>
    <comment ref="DY76" authorId="0" shapeId="0" xr:uid="{4A9BBF30-F6C9-4DB9-9E69-4169284F230F}">
      <text>
        <r>
          <rPr>
            <b/>
            <sz val="9"/>
            <color indexed="81"/>
            <rFont val="Tahoma"/>
            <family val="2"/>
          </rPr>
          <t>à renseigner définitivement après officialisation des masses homologuées (éventuellement avant si besoin, en cas de scénario d'homologation spécifique)</t>
        </r>
      </text>
    </comment>
    <comment ref="DZ76" authorId="0" shapeId="0" xr:uid="{57A76F4C-A29F-4DAC-A617-AD8BFB3AE6B3}">
      <text>
        <r>
          <rPr>
            <b/>
            <sz val="9"/>
            <color indexed="81"/>
            <rFont val="Tahoma"/>
            <family val="2"/>
          </rPr>
          <t>à renseigner définitivement après officialisation des masses homologuées (éventuellement avant si besoin, en cas de scénario d'homologation spécifique)</t>
        </r>
      </text>
    </comment>
    <comment ref="EA76" authorId="0" shapeId="0" xr:uid="{C9CA277E-F591-4786-807F-329A2E2CB4E0}">
      <text>
        <r>
          <rPr>
            <b/>
            <sz val="9"/>
            <color indexed="81"/>
            <rFont val="Tahoma"/>
            <family val="2"/>
          </rPr>
          <t>à renseigner définitivement après officialisation des masses homologuées (éventuellement avant si besoin, en cas de scénario d'homologation spécifique)</t>
        </r>
      </text>
    </comment>
    <comment ref="D86" authorId="0" shapeId="0" xr:uid="{A2E6E6E0-CF3F-4393-B2EF-FE36AFB2920F}">
      <text>
        <r>
          <rPr>
            <b/>
            <sz val="9"/>
            <color indexed="81"/>
            <rFont val="Tahoma"/>
            <family val="2"/>
          </rPr>
          <t>NB : la vraie valeur calculée (et non renseignée comme maintenant depuis la V19) du CdC de sept 2022 était 3870,748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PSA</author>
    <author>LAURENCE DEVAUX - P523698</author>
    <author>j618127</author>
    <author>ANOUK DUBOIS - U076053</author>
    <author>LAURENT BOLIVAL</author>
    <author>u200951</author>
    <author>U200951</author>
    <author>LAURENT BOLIVAL - U401061</author>
  </authors>
  <commentList>
    <comment ref="B33" authorId="0" shapeId="0" xr:uid="{0944E61D-C1FD-45DE-B8DF-F3B70F01978B}">
      <text>
        <r>
          <rPr>
            <b/>
            <sz val="8"/>
            <color indexed="81"/>
            <rFont val="Tahoma"/>
            <family val="2"/>
          </rPr>
          <t>PSA:</t>
        </r>
        <r>
          <rPr>
            <sz val="8"/>
            <color indexed="81"/>
            <rFont val="Tahoma"/>
            <family val="2"/>
          </rPr>
          <t xml:space="preserve">
0,75 essence
0,83 diesel</t>
        </r>
      </text>
    </comment>
    <comment ref="B36" authorId="1" shapeId="0" xr:uid="{6ED79926-7E41-4A07-8AA5-19E6BCE1CDBE}">
      <text>
        <r>
          <rPr>
            <b/>
            <sz val="8"/>
            <color indexed="81"/>
            <rFont val="Tahoma"/>
            <family val="2"/>
          </rPr>
          <t>P523698:</t>
        </r>
        <r>
          <rPr>
            <sz val="8"/>
            <color indexed="81"/>
            <rFont val="Tahoma"/>
            <family val="2"/>
          </rPr>
          <t xml:space="preserve">
A vérifier dans le 5ème de Référence</t>
        </r>
      </text>
    </comment>
    <comment ref="B37" authorId="2" shapeId="0" xr:uid="{61D0EEDC-C489-4166-993E-55A58DB5559F}">
      <text>
        <r>
          <rPr>
            <b/>
            <sz val="8"/>
            <color indexed="81"/>
            <rFont val="Tahoma"/>
            <family val="2"/>
          </rPr>
          <t xml:space="preserve">2012:
décalage pris en compte uniquement pour les cas de chargement 68+7
pour les cas de chargement réglementaire, aucun décalage utilisé </t>
        </r>
        <r>
          <rPr>
            <sz val="8"/>
            <color indexed="81"/>
            <rFont val="Tahoma"/>
            <family val="2"/>
          </rPr>
          <t xml:space="preserve">
pour Rang1 : deux valeurs possibles
100 mm si sièges réglables longitudinalement,
50 mm si sièges sans réglage longi</t>
        </r>
      </text>
    </comment>
    <comment ref="B38" authorId="3" shapeId="0" xr:uid="{2128E7D7-13EE-43B3-AB0D-2B977658F6BD}">
      <text>
        <r>
          <rPr>
            <b/>
            <sz val="9"/>
            <color indexed="81"/>
            <rFont val="Tahoma"/>
            <family val="2"/>
          </rPr>
          <t>ANOUK DUBOIS - U076053:</t>
        </r>
        <r>
          <rPr>
            <sz val="9"/>
            <color indexed="81"/>
            <rFont val="Tahoma"/>
            <family val="2"/>
          </rPr>
          <t xml:space="preserve">
décalage pris en compte uniquement pour les cas de chargement 68+7
pour les cas de chargement réglementaire, aucun décalage utilisé.
Deux valeurs possibles : 
100 mm si sièges réglables longitudinalement,
50 mm si sièges sans réglage longi</t>
        </r>
      </text>
    </comment>
    <comment ref="B39" authorId="3" shapeId="0" xr:uid="{269C8A1F-614E-465D-AA19-9DD7D371B81F}">
      <text>
        <r>
          <rPr>
            <b/>
            <sz val="9"/>
            <color indexed="81"/>
            <rFont val="Tahoma"/>
            <family val="2"/>
          </rPr>
          <t>ANOUK DUBOIS - U076053:</t>
        </r>
        <r>
          <rPr>
            <sz val="9"/>
            <color indexed="81"/>
            <rFont val="Tahoma"/>
            <family val="2"/>
          </rPr>
          <t xml:space="preserve">
décalage pris en compte uniquement pour les cas de chargement 68+7
pour les cas de chargement réglementaire, aucun décalage utilisé.
Deux valeurs possibles : 
100 mm si sièges réglables longitudinalement,
50 mm si sièges sans réglage longi</t>
        </r>
      </text>
    </comment>
    <comment ref="B45" authorId="4" shapeId="0" xr:uid="{F8264A60-FD73-40DD-B582-319B428CDD36}">
      <text>
        <r>
          <rPr>
            <b/>
            <sz val="9"/>
            <color indexed="81"/>
            <rFont val="Tahoma"/>
            <family val="2"/>
          </rPr>
          <t>pour calculs WLTP</t>
        </r>
      </text>
    </comment>
    <comment ref="B538" authorId="5" shapeId="0" xr:uid="{A55AD909-C162-4ED3-93BA-5569B4C6734D}">
      <text>
        <r>
          <rPr>
            <b/>
            <sz val="8"/>
            <color indexed="81"/>
            <rFont val="Tahoma"/>
            <family val="2"/>
          </rPr>
          <t>u200951:</t>
        </r>
        <r>
          <rPr>
            <sz val="8"/>
            <color indexed="81"/>
            <rFont val="Tahoma"/>
            <family val="2"/>
          </rPr>
          <t xml:space="preserve">
On retient le min des MàV + CU  car on décalare une CU par GMP et celle-ci est calculée à partir de la MàV Mini du GMP =&gt; la MTAC ainsi retenu est le min répondant à la CU souhaitée</t>
        </r>
      </text>
    </comment>
    <comment ref="B549" authorId="6" shapeId="0" xr:uid="{4AB624A9-26D3-42C5-A02B-C314C09C109F}">
      <text>
        <r>
          <rPr>
            <b/>
            <sz val="10"/>
            <color indexed="81"/>
            <rFont val="Tahoma"/>
            <family val="2"/>
          </rPr>
          <t>P532698 :</t>
        </r>
        <r>
          <rPr>
            <sz val="10"/>
            <color indexed="81"/>
            <rFont val="Tahoma"/>
            <family val="2"/>
          </rPr>
          <t xml:space="preserve">
L'EMC doit être supérieur ou égal à la masse de l'attelage dans le cas d'un véhicule tracteur. 
Vérifier que l'EMC AR retenu ligne 555 soit &gt; à la masse de l'attelage.
</t>
        </r>
      </text>
    </comment>
    <comment ref="D610" authorId="7" shapeId="0" xr:uid="{AFE06288-91F4-46AC-AD7F-6C80665C6BA3}">
      <text>
        <r>
          <rPr>
            <b/>
            <sz val="9"/>
            <color indexed="81"/>
            <rFont val="Tahoma"/>
            <family val="2"/>
          </rPr>
          <t>si la cellule est rouge, le transfert de charge est trop important (voir FIM CDC)</t>
        </r>
      </text>
    </comment>
    <comment ref="E610" authorId="7" shapeId="0" xr:uid="{722F3F86-D17E-4AEC-937D-249611BAD481}">
      <text>
        <r>
          <rPr>
            <b/>
            <sz val="9"/>
            <color indexed="81"/>
            <rFont val="Tahoma"/>
            <family val="2"/>
          </rPr>
          <t>si la cellule est rouge, le transfert de charge est trop important (voir FIM CDC)</t>
        </r>
      </text>
    </comment>
    <comment ref="F610" authorId="7" shapeId="0" xr:uid="{693F5D01-E0D8-44A0-8F4B-233A686A270E}">
      <text>
        <r>
          <rPr>
            <b/>
            <sz val="9"/>
            <color indexed="81"/>
            <rFont val="Tahoma"/>
            <family val="2"/>
          </rPr>
          <t>si la cellule est rouge, le transfert de charge est trop important (voir FIM CDC)</t>
        </r>
      </text>
    </comment>
    <comment ref="G610" authorId="7" shapeId="0" xr:uid="{798538D7-8826-4DD8-B901-8607028E4B08}">
      <text>
        <r>
          <rPr>
            <b/>
            <sz val="9"/>
            <color indexed="81"/>
            <rFont val="Tahoma"/>
            <family val="2"/>
          </rPr>
          <t>si la cellule est rouge, le transfert de charge est trop important (voir FIM CDC)</t>
        </r>
      </text>
    </comment>
    <comment ref="H610" authorId="7" shapeId="0" xr:uid="{E796ED31-3595-4F94-9A91-7CCD5A7DB3CC}">
      <text>
        <r>
          <rPr>
            <b/>
            <sz val="9"/>
            <color indexed="81"/>
            <rFont val="Tahoma"/>
            <family val="2"/>
          </rPr>
          <t>si la cellule est rouge, le transfert de charge est trop important (voir FIM CDC)</t>
        </r>
      </text>
    </comment>
    <comment ref="I610" authorId="7" shapeId="0" xr:uid="{4727219B-E72B-4334-8352-8A3BD669224A}">
      <text>
        <r>
          <rPr>
            <b/>
            <sz val="9"/>
            <color indexed="81"/>
            <rFont val="Tahoma"/>
            <family val="2"/>
          </rPr>
          <t>si la cellule est rouge, le transfert de charge est trop important (voir FIM CDC)</t>
        </r>
      </text>
    </comment>
    <comment ref="J610" authorId="7" shapeId="0" xr:uid="{4EF669EA-BBA4-4641-8484-8DF49880E532}">
      <text>
        <r>
          <rPr>
            <b/>
            <sz val="9"/>
            <color indexed="81"/>
            <rFont val="Tahoma"/>
            <family val="2"/>
          </rPr>
          <t>si la cellule est rouge, le transfert de charge est trop important (voir FIM CDC)</t>
        </r>
      </text>
    </comment>
    <comment ref="K610" authorId="7" shapeId="0" xr:uid="{F516343E-72F4-4421-A892-186BD49A5055}">
      <text>
        <r>
          <rPr>
            <b/>
            <sz val="9"/>
            <color indexed="81"/>
            <rFont val="Tahoma"/>
            <family val="2"/>
          </rPr>
          <t>si la cellule est rouge, le transfert de charge est trop important (voir FIM CDC)</t>
        </r>
      </text>
    </comment>
    <comment ref="L610" authorId="7" shapeId="0" xr:uid="{38A54D2A-03D7-44D4-91C0-CABD8988CC21}">
      <text>
        <r>
          <rPr>
            <b/>
            <sz val="9"/>
            <color indexed="81"/>
            <rFont val="Tahoma"/>
            <family val="2"/>
          </rPr>
          <t>si la cellule est rouge, le transfert de charge est trop important (voir FIM CDC)</t>
        </r>
      </text>
    </comment>
    <comment ref="M610" authorId="7" shapeId="0" xr:uid="{8A99853E-0B09-490F-89E6-CA73A411216E}">
      <text>
        <r>
          <rPr>
            <b/>
            <sz val="9"/>
            <color indexed="81"/>
            <rFont val="Tahoma"/>
            <family val="2"/>
          </rPr>
          <t>si la cellule est rouge, le transfert de charge est trop important (voir FIM CDC)</t>
        </r>
      </text>
    </comment>
    <comment ref="N610" authorId="7" shapeId="0" xr:uid="{F3D43640-379F-4C6C-A268-826BB5EF97F8}">
      <text>
        <r>
          <rPr>
            <b/>
            <sz val="9"/>
            <color indexed="81"/>
            <rFont val="Tahoma"/>
            <family val="2"/>
          </rPr>
          <t>si la cellule est rouge, le transfert de charge est trop important (voir FIM CDC)</t>
        </r>
      </text>
    </comment>
    <comment ref="O610" authorId="7" shapeId="0" xr:uid="{5884558D-DB33-4039-BE17-D42F90FA66E1}">
      <text>
        <r>
          <rPr>
            <b/>
            <sz val="9"/>
            <color indexed="81"/>
            <rFont val="Tahoma"/>
            <family val="2"/>
          </rPr>
          <t>si la cellule est rouge, le transfert de charge est trop important (voir FIM CDC)</t>
        </r>
      </text>
    </comment>
    <comment ref="P610" authorId="7" shapeId="0" xr:uid="{F203458D-AAD0-430E-9A42-7B85791C471D}">
      <text>
        <r>
          <rPr>
            <b/>
            <sz val="9"/>
            <color indexed="81"/>
            <rFont val="Tahoma"/>
            <family val="2"/>
          </rPr>
          <t>si la cellule est rouge, le transfert de charge est trop important (voir FIM CDC)</t>
        </r>
      </text>
    </comment>
    <comment ref="Q610" authorId="7" shapeId="0" xr:uid="{A34ECD09-07F5-45A8-91A5-6CBFF02D2B35}">
      <text>
        <r>
          <rPr>
            <b/>
            <sz val="9"/>
            <color indexed="81"/>
            <rFont val="Tahoma"/>
            <family val="2"/>
          </rPr>
          <t>si la cellule est rouge, le transfert de charge est trop important (voir FIM CDC)</t>
        </r>
      </text>
    </comment>
    <comment ref="R610" authorId="7" shapeId="0" xr:uid="{C9A6FD2B-DA18-4683-AC90-550FC20F8D16}">
      <text>
        <r>
          <rPr>
            <b/>
            <sz val="9"/>
            <color indexed="81"/>
            <rFont val="Tahoma"/>
            <family val="2"/>
          </rPr>
          <t>si la cellule est rouge, le transfert de charge est trop important (voir FIM CDC)</t>
        </r>
      </text>
    </comment>
    <comment ref="S610" authorId="7" shapeId="0" xr:uid="{763EB9B3-F0B6-478D-958B-0FCD707AB446}">
      <text>
        <r>
          <rPr>
            <b/>
            <sz val="9"/>
            <color indexed="81"/>
            <rFont val="Tahoma"/>
            <family val="2"/>
          </rPr>
          <t>si la cellule est rouge, le transfert de charge est trop important (voir FIM CDC)</t>
        </r>
      </text>
    </comment>
    <comment ref="T610" authorId="7" shapeId="0" xr:uid="{F55D1B6E-CC68-43D5-9407-951D4F029BB7}">
      <text>
        <r>
          <rPr>
            <b/>
            <sz val="9"/>
            <color indexed="81"/>
            <rFont val="Tahoma"/>
            <family val="2"/>
          </rPr>
          <t>si la cellule est rouge, le transfert de charge est trop important (voir FIM CDC)</t>
        </r>
      </text>
    </comment>
    <comment ref="A611" authorId="5" shapeId="0" xr:uid="{DA0A4227-6803-4540-B25E-EA0C5C3CCF6F}">
      <text>
        <r>
          <rPr>
            <b/>
            <sz val="12"/>
            <color indexed="81"/>
            <rFont val="Tahoma"/>
            <family val="2"/>
          </rPr>
          <t>u200951:</t>
        </r>
        <r>
          <rPr>
            <sz val="12"/>
            <color indexed="81"/>
            <rFont val="Tahoma"/>
            <family val="2"/>
          </rPr>
          <t xml:space="preserve">
Calculée à partir de la masse de remorque AVEC report de charge</t>
        </r>
      </text>
    </comment>
    <comment ref="D616" authorId="7" shapeId="0" xr:uid="{E6F4DCD0-121A-4D05-AEA4-6280F86759C2}">
      <text>
        <r>
          <rPr>
            <b/>
            <sz val="9"/>
            <color indexed="81"/>
            <rFont val="Tahoma"/>
            <family val="2"/>
          </rPr>
          <t>Si la cellule est jaune : risque de limitation à 100km/h en remorquage =&gt; voir FIM "saisie d'une fiche masse homolo" (00987_13_00612)</t>
        </r>
      </text>
    </comment>
    <comment ref="E616" authorId="7" shapeId="0" xr:uid="{896E8376-2D05-4ABE-AA82-A8F826854CF9}">
      <text>
        <r>
          <rPr>
            <b/>
            <sz val="9"/>
            <color indexed="81"/>
            <rFont val="Tahoma"/>
            <family val="2"/>
          </rPr>
          <t>Si la cellule est jaune : risque de limitation à 100km/h en remorquage =&gt; voir FIM "saisie d'une fiche masse homolo" (00987_13_00612)</t>
        </r>
      </text>
    </comment>
    <comment ref="F616" authorId="7" shapeId="0" xr:uid="{BE29D457-A53E-4604-A13E-F20AE81144C2}">
      <text>
        <r>
          <rPr>
            <b/>
            <sz val="9"/>
            <color indexed="81"/>
            <rFont val="Tahoma"/>
            <family val="2"/>
          </rPr>
          <t>Si la cellule est jaune : risque de limitation à 100km/h en remorquage =&gt; voir FIM "saisie d'une fiche masse homolo" (00987_13_00612)</t>
        </r>
      </text>
    </comment>
    <comment ref="G616" authorId="7" shapeId="0" xr:uid="{C6DC7C44-1AB0-4108-A6A1-B7705E1141D0}">
      <text>
        <r>
          <rPr>
            <b/>
            <sz val="9"/>
            <color indexed="81"/>
            <rFont val="Tahoma"/>
            <family val="2"/>
          </rPr>
          <t>Si la cellule est jaune : risque de limitation à 100km/h en remorquage =&gt; voir FIM "saisie d'une fiche masse homolo" (00987_13_00612)</t>
        </r>
      </text>
    </comment>
    <comment ref="H616" authorId="7" shapeId="0" xr:uid="{2142F1B2-6699-42E7-8A02-9B870EBE9316}">
      <text>
        <r>
          <rPr>
            <b/>
            <sz val="9"/>
            <color indexed="81"/>
            <rFont val="Tahoma"/>
            <family val="2"/>
          </rPr>
          <t>Si la cellule est jaune : risque de limitation à 100km/h en remorquage =&gt; voir FIM "saisie d'une fiche masse homolo" (00987_13_00612)</t>
        </r>
      </text>
    </comment>
    <comment ref="I616" authorId="7" shapeId="0" xr:uid="{1887F059-D286-4EB7-84E4-96041433106C}">
      <text>
        <r>
          <rPr>
            <b/>
            <sz val="9"/>
            <color indexed="81"/>
            <rFont val="Tahoma"/>
            <family val="2"/>
          </rPr>
          <t>Si la cellule est jaune : risque de limitation à 100km/h en remorquage =&gt; voir FIM "saisie d'une fiche masse homolo" (00987_13_00612)</t>
        </r>
      </text>
    </comment>
    <comment ref="J616" authorId="7" shapeId="0" xr:uid="{D0A78F28-CD26-4ABF-9D42-E7F15E298436}">
      <text>
        <r>
          <rPr>
            <b/>
            <sz val="9"/>
            <color indexed="81"/>
            <rFont val="Tahoma"/>
            <family val="2"/>
          </rPr>
          <t>Si la cellule est jaune : risque de limitation à 100km/h en remorquage =&gt; voir FIM "saisie d'une fiche masse homolo" (00987_13_00612)</t>
        </r>
      </text>
    </comment>
    <comment ref="K616" authorId="7" shapeId="0" xr:uid="{3EFCD9F1-0AD4-4A03-AE69-90C152F022A2}">
      <text>
        <r>
          <rPr>
            <b/>
            <sz val="9"/>
            <color indexed="81"/>
            <rFont val="Tahoma"/>
            <family val="2"/>
          </rPr>
          <t>Si la cellule est jaune : risque de limitation à 100km/h en remorquage =&gt; voir FIM "saisie d'une fiche masse homolo" (00987_13_00612)</t>
        </r>
      </text>
    </comment>
    <comment ref="L616" authorId="7" shapeId="0" xr:uid="{272A1C57-6EEB-4E3B-975C-843B048BB259}">
      <text>
        <r>
          <rPr>
            <b/>
            <sz val="9"/>
            <color indexed="81"/>
            <rFont val="Tahoma"/>
            <family val="2"/>
          </rPr>
          <t>Si la cellule est jaune : risque de limitation à 100km/h en remorquage =&gt; voir FIM "saisie d'une fiche masse homolo" (00987_13_00612)</t>
        </r>
      </text>
    </comment>
    <comment ref="M616" authorId="7" shapeId="0" xr:uid="{04CBF489-ADD4-4D63-8031-B3852C4FE93B}">
      <text>
        <r>
          <rPr>
            <b/>
            <sz val="9"/>
            <color indexed="81"/>
            <rFont val="Tahoma"/>
            <family val="2"/>
          </rPr>
          <t>Si la cellule est jaune : risque de limitation à 100km/h en remorquage =&gt; voir FIM "saisie d'une fiche masse homolo" (00987_13_00612)</t>
        </r>
      </text>
    </comment>
    <comment ref="N616" authorId="7" shapeId="0" xr:uid="{3BC1C901-8FD3-4F61-A61D-3C073BD29B9C}">
      <text>
        <r>
          <rPr>
            <b/>
            <sz val="9"/>
            <color indexed="81"/>
            <rFont val="Tahoma"/>
            <family val="2"/>
          </rPr>
          <t>Si la cellule est jaune : risque de limitation à 100km/h en remorquage =&gt; voir FIM "saisie d'une fiche masse homolo" (00987_13_00612)</t>
        </r>
      </text>
    </comment>
    <comment ref="O616" authorId="7" shapeId="0" xr:uid="{32D69E12-3569-4C87-82E2-5471D539BA76}">
      <text>
        <r>
          <rPr>
            <b/>
            <sz val="9"/>
            <color indexed="81"/>
            <rFont val="Tahoma"/>
            <family val="2"/>
          </rPr>
          <t>Si la cellule est jaune : risque de limitation à 100km/h en remorquage =&gt; voir FIM "saisie d'une fiche masse homolo" (00987_13_00612)</t>
        </r>
      </text>
    </comment>
    <comment ref="P616" authorId="7" shapeId="0" xr:uid="{B2B7F427-9E23-409B-8ECA-A4928F6639B0}">
      <text>
        <r>
          <rPr>
            <b/>
            <sz val="9"/>
            <color indexed="81"/>
            <rFont val="Tahoma"/>
            <family val="2"/>
          </rPr>
          <t>Si la cellule est jaune : risque de limitation à 100km/h en remorquage =&gt; voir FIM "saisie d'une fiche masse homolo" (00987_13_00612)</t>
        </r>
      </text>
    </comment>
    <comment ref="Q616" authorId="7" shapeId="0" xr:uid="{9AC156BA-B212-42ED-8E93-7A70226B196A}">
      <text>
        <r>
          <rPr>
            <b/>
            <sz val="9"/>
            <color indexed="81"/>
            <rFont val="Tahoma"/>
            <family val="2"/>
          </rPr>
          <t>Si la cellule est jaune : risque de limitation à 100km/h en remorquage =&gt; voir FIM "saisie d'une fiche masse homolo" (00987_13_00612)</t>
        </r>
      </text>
    </comment>
    <comment ref="R616" authorId="7" shapeId="0" xr:uid="{08E51248-AE76-434A-B4D0-A093406E8E48}">
      <text>
        <r>
          <rPr>
            <b/>
            <sz val="9"/>
            <color indexed="81"/>
            <rFont val="Tahoma"/>
            <family val="2"/>
          </rPr>
          <t>Si la cellule est jaune : risque de limitation à 100km/h en remorquage =&gt; voir FIM "saisie d'une fiche masse homolo" (00987_13_00612)</t>
        </r>
      </text>
    </comment>
    <comment ref="S616" authorId="7" shapeId="0" xr:uid="{C4A961BD-F497-493F-82F4-B350EC7D7B6F}">
      <text>
        <r>
          <rPr>
            <b/>
            <sz val="9"/>
            <color indexed="81"/>
            <rFont val="Tahoma"/>
            <family val="2"/>
          </rPr>
          <t>Si la cellule est jaune : risque de limitation à 100km/h en remorquage =&gt; voir FIM "saisie d'une fiche masse homolo" (00987_13_00612)</t>
        </r>
      </text>
    </comment>
    <comment ref="T616" authorId="7" shapeId="0" xr:uid="{722A5D1B-C906-4732-8CAF-F3E0A3614025}">
      <text>
        <r>
          <rPr>
            <b/>
            <sz val="9"/>
            <color indexed="81"/>
            <rFont val="Tahoma"/>
            <family val="2"/>
          </rPr>
          <t>Si la cellule est jaune : risque de limitation à 100km/h en remorquage =&gt; voir FIM "saisie d'une fiche masse homolo" (00987_13_00612)</t>
        </r>
      </text>
    </comment>
    <comment ref="B638" authorId="1" shapeId="0" xr:uid="{200A604B-A778-42B4-8A20-8F9F8DFBADEB}">
      <text>
        <r>
          <rPr>
            <b/>
            <sz val="9"/>
            <color indexed="81"/>
            <rFont val="Tahoma"/>
            <family val="2"/>
          </rPr>
          <t xml:space="preserve">LAURENCE DEVAUX </t>
        </r>
        <r>
          <rPr>
            <sz val="9"/>
            <color indexed="81"/>
            <rFont val="Tahoma"/>
            <family val="2"/>
          </rPr>
          <t xml:space="preserve">
VP 9places : créer un cas de charge Endurance type Chargement REF CLDR en 9P63</t>
        </r>
      </text>
    </comment>
    <comment ref="B764" authorId="1" shapeId="0" xr:uid="{4D5E2B91-E648-4CCC-9311-FDF16699FE7A}">
      <text>
        <r>
          <rPr>
            <b/>
            <sz val="9"/>
            <color indexed="81"/>
            <rFont val="Tahoma"/>
            <family val="2"/>
          </rPr>
          <t xml:space="preserve">MTAC si VP Professionnel
</t>
        </r>
        <r>
          <rPr>
            <sz val="9"/>
            <color indexed="81"/>
            <rFont val="Tahoma"/>
            <family val="2"/>
          </rPr>
          <t xml:space="preserve">
</t>
        </r>
      </text>
    </comment>
    <comment ref="B767" authorId="1" shapeId="0" xr:uid="{A4B6076D-A533-4049-A653-2A116E8FF809}">
      <text>
        <r>
          <rPr>
            <b/>
            <sz val="9"/>
            <color indexed="81"/>
            <rFont val="Tahoma"/>
            <family val="2"/>
          </rPr>
          <t>LAURENCE DEVAUX - P523698:</t>
        </r>
        <r>
          <rPr>
            <sz val="9"/>
            <color indexed="81"/>
            <rFont val="Tahoma"/>
            <family val="2"/>
          </rPr>
          <t xml:space="preserve">
MEND selon référentiel FUDV 2012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<sst xmlns="http://schemas.openxmlformats.org/spreadsheetml/2006/main" count="5275" uniqueCount="1497">
  <si>
    <t/>
  </si>
  <si>
    <t>PTF</t>
  </si>
  <si>
    <t>FUEL SYST</t>
  </si>
  <si>
    <t>EXHAUST</t>
  </si>
  <si>
    <t>AIR INTAKE</t>
  </si>
  <si>
    <t>HVAC</t>
  </si>
  <si>
    <t>AGS</t>
  </si>
  <si>
    <t>TH</t>
  </si>
  <si>
    <t>COOLING</t>
  </si>
  <si>
    <t>Portfolio - PWT</t>
  </si>
  <si>
    <t>Portfolio - PTF</t>
  </si>
  <si>
    <t>Portfolio - TH</t>
  </si>
  <si>
    <t>HV HARNESS</t>
  </si>
  <si>
    <t>DCDC</t>
  </si>
  <si>
    <t>HEV EB2</t>
  </si>
  <si>
    <t>???</t>
  </si>
  <si>
    <t>HALFSHAFT</t>
  </si>
  <si>
    <t>VSSQ</t>
  </si>
  <si>
    <t>VCDY</t>
  </si>
  <si>
    <t>VIMN</t>
  </si>
  <si>
    <t>EB2 DHE</t>
  </si>
  <si>
    <t>/</t>
  </si>
  <si>
    <t>Battery</t>
  </si>
  <si>
    <t>eDCT</t>
  </si>
  <si>
    <t>MHEV</t>
  </si>
  <si>
    <t>F. MASSE</t>
  </si>
  <si>
    <t>Cooling module</t>
  </si>
  <si>
    <t>STLA/M</t>
  </si>
  <si>
    <t>CHASSIS</t>
  </si>
  <si>
    <t>P64</t>
  </si>
  <si>
    <t>PRS</t>
  </si>
  <si>
    <t>A4U</t>
  </si>
  <si>
    <t>Plaque de conception</t>
  </si>
  <si>
    <t>Hybridation</t>
  </si>
  <si>
    <t>PHEV LR</t>
  </si>
  <si>
    <t>BEV</t>
  </si>
  <si>
    <t>Sièges</t>
  </si>
  <si>
    <t>Spécificité technique</t>
  </si>
  <si>
    <t>FWD</t>
  </si>
  <si>
    <t>AWD</t>
  </si>
  <si>
    <t>Charge utile</t>
  </si>
  <si>
    <t>TT</t>
  </si>
  <si>
    <t>Pack technique</t>
  </si>
  <si>
    <t>Roues</t>
  </si>
  <si>
    <t>225/55R19</t>
  </si>
  <si>
    <t>225/60R18</t>
  </si>
  <si>
    <t>235/55R19</t>
  </si>
  <si>
    <t>Pôle</t>
  </si>
  <si>
    <t>Energie</t>
  </si>
  <si>
    <t>Moteur</t>
  </si>
  <si>
    <t>Finition</t>
  </si>
  <si>
    <t>Level A</t>
  </si>
  <si>
    <t>Level 1</t>
  </si>
  <si>
    <t>SPRINT</t>
  </si>
  <si>
    <t>VELOCE</t>
  </si>
  <si>
    <t>STATUS</t>
  </si>
  <si>
    <t>FORECAST</t>
  </si>
  <si>
    <t>Level 0</t>
  </si>
  <si>
    <t>C/o MHEV</t>
  </si>
  <si>
    <t>eDCT MHEV Gen3.1</t>
  </si>
  <si>
    <t>BIW</t>
  </si>
  <si>
    <t>GMP</t>
  </si>
  <si>
    <t>WCAC :</t>
  </si>
  <si>
    <t>HEV EP6 GoFast</t>
  </si>
  <si>
    <t>HEV EP6 Optim (EMEA)</t>
  </si>
  <si>
    <t>PHEV Long Range</t>
  </si>
  <si>
    <t>POWERTRAIN</t>
  </si>
  <si>
    <t>R. BARDET</t>
  </si>
  <si>
    <t>A. CARLUCCIO</t>
  </si>
  <si>
    <t>A. DUMAY / V. MULOT</t>
  </si>
  <si>
    <t>ICE Engine</t>
  </si>
  <si>
    <t>F. LANTERES / G. BRASSEUR</t>
  </si>
  <si>
    <t xml:space="preserve">Matthew FORTINI / </t>
  </si>
  <si>
    <t>A. GUGLIELMI</t>
  </si>
  <si>
    <t>EP6 Gen3 €7</t>
  </si>
  <si>
    <r>
      <t>EP6 DHE Gen4 €7</t>
    </r>
    <r>
      <rPr>
        <sz val="11"/>
        <color theme="1"/>
        <rFont val="Aptos Narrow"/>
        <family val="2"/>
        <scheme val="minor"/>
      </rPr>
      <t xml:space="preserve">
(from EP6 DHE NA)</t>
    </r>
  </si>
  <si>
    <t>EP6 DHE Gen4 € 7</t>
  </si>
  <si>
    <r>
      <t xml:space="preserve">- BSG remove : </t>
    </r>
    <r>
      <rPr>
        <b/>
        <sz val="11"/>
        <color theme="1"/>
        <rFont val="Aptos Narrow"/>
        <family val="2"/>
        <scheme val="minor"/>
      </rPr>
      <t xml:space="preserve">-10kg </t>
    </r>
    <r>
      <rPr>
        <sz val="11"/>
        <color theme="1"/>
        <rFont val="Aptos Narrow"/>
        <family val="2"/>
        <scheme val="minor"/>
      </rPr>
      <t xml:space="preserve">vs MHEV
- WCAC : </t>
    </r>
    <r>
      <rPr>
        <b/>
        <sz val="11"/>
        <color theme="1"/>
        <rFont val="Aptos Narrow"/>
        <family val="2"/>
        <scheme val="minor"/>
      </rPr>
      <t>+2,2kg</t>
    </r>
    <r>
      <rPr>
        <sz val="11"/>
        <color theme="1"/>
        <rFont val="Aptos Narrow"/>
        <family val="2"/>
        <scheme val="minor"/>
      </rPr>
      <t xml:space="preserve"> vs MHEV
- EGR LP : </t>
    </r>
    <r>
      <rPr>
        <b/>
        <sz val="11"/>
        <color theme="1"/>
        <rFont val="Aptos Narrow"/>
        <family val="2"/>
        <scheme val="minor"/>
      </rPr>
      <t>+4,0kg</t>
    </r>
    <r>
      <rPr>
        <sz val="11"/>
        <color theme="1"/>
        <rFont val="Aptos Narrow"/>
        <family val="2"/>
        <scheme val="minor"/>
      </rPr>
      <t xml:space="preserve"> vs MHEV</t>
    </r>
  </si>
  <si>
    <t xml:space="preserve">
==&gt; Weight 100% C/o PHEV Gen2</t>
  </si>
  <si>
    <r>
      <t xml:space="preserve">- EGR  : </t>
    </r>
    <r>
      <rPr>
        <sz val="11"/>
        <color rgb="FFFF0000"/>
        <rFont val="Aptos Narrow"/>
        <family val="2"/>
        <scheme val="minor"/>
      </rPr>
      <t>+4,5kg  (TBC)</t>
    </r>
    <r>
      <rPr>
        <sz val="11"/>
        <color theme="1"/>
        <rFont val="Aptos Narrow"/>
        <family val="2"/>
        <scheme val="minor"/>
      </rPr>
      <t xml:space="preserve"> vs PHEV (A. GUGLIELMI)
- WCAC separated = PTF Cooling
</t>
    </r>
  </si>
  <si>
    <t>100% C/o from HEV EP6 Optim ?</t>
  </si>
  <si>
    <t>N. SHETTY (GB) / L. FIORE (eDRIVE)</t>
  </si>
  <si>
    <t>A. GUNASEKARAN (GB) / L. FIORE (eDRIVE)</t>
  </si>
  <si>
    <t>eDCT Gen2 € (6 speed / 50kW)</t>
  </si>
  <si>
    <t>eDCT 7 HEV</t>
  </si>
  <si>
    <t>New eDCT PHEV 80kW ???</t>
  </si>
  <si>
    <r>
      <t xml:space="preserve">==&gt; In STAL/M CM Status : </t>
    </r>
    <r>
      <rPr>
        <b/>
        <sz val="11"/>
        <color theme="1"/>
        <rFont val="Aptos Narrow"/>
        <family val="2"/>
        <scheme val="minor"/>
      </rPr>
      <t>117kg</t>
    </r>
    <r>
      <rPr>
        <sz val="11"/>
        <color theme="1"/>
        <rFont val="Aptos Narrow"/>
        <family val="2"/>
        <scheme val="minor"/>
      </rPr>
      <t xml:space="preserve"> TBC</t>
    </r>
  </si>
  <si>
    <r>
      <t xml:space="preserve">(eDCT 7 HEV = PHEV Gen2 + Innovance PIM)
</t>
    </r>
    <r>
      <rPr>
        <sz val="11"/>
        <color rgb="FFFF0000"/>
        <rFont val="Aptos Narrow"/>
        <family val="2"/>
        <scheme val="minor"/>
      </rPr>
      <t>==&gt; Hyp TBC = same mass than eDCT PHEV Gen2</t>
    </r>
    <r>
      <rPr>
        <sz val="11"/>
        <color theme="1"/>
        <rFont val="Aptos Narrow"/>
        <family val="2"/>
        <scheme val="minor"/>
      </rPr>
      <t xml:space="preserve">
</t>
    </r>
    <r>
      <rPr>
        <b/>
        <sz val="11"/>
        <color theme="1"/>
        <rFont val="Aptos Narrow"/>
        <family val="2"/>
        <scheme val="minor"/>
      </rPr>
      <t>118,8kg</t>
    </r>
  </si>
  <si>
    <t>- C/O HEV EB2</t>
  </si>
  <si>
    <r>
      <t xml:space="preserve">- Weight : </t>
    </r>
    <r>
      <rPr>
        <sz val="11"/>
        <color rgb="FFFF0000"/>
        <rFont val="Aptos Narrow"/>
        <family val="2"/>
        <scheme val="minor"/>
      </rPr>
      <t>TBC</t>
    </r>
  </si>
  <si>
    <t>HV Battery</t>
  </si>
  <si>
    <t xml:space="preserve"> / Ch. BONGARDT</t>
  </si>
  <si>
    <t>Yannick GRAFF / Ch. BONGARDT</t>
  </si>
  <si>
    <t>E. SAMSON</t>
  </si>
  <si>
    <t>STLA/S -STLA/M HEV Battery</t>
  </si>
  <si>
    <t>Off the shelf</t>
  </si>
  <si>
    <t>New long range PHEV battery</t>
  </si>
  <si>
    <r>
      <rPr>
        <u/>
        <sz val="11"/>
        <color theme="1"/>
        <rFont val="Aptos Narrow"/>
        <family val="2"/>
        <scheme val="minor"/>
      </rPr>
      <t>In STLA/M Status :</t>
    </r>
    <r>
      <rPr>
        <sz val="11"/>
        <color theme="1"/>
        <rFont val="Aptos Narrow"/>
        <family val="2"/>
        <scheme val="minor"/>
      </rPr>
      <t xml:space="preserve">
- Batt : </t>
    </r>
    <r>
      <rPr>
        <b/>
        <sz val="11"/>
        <color theme="1"/>
        <rFont val="Aptos Narrow"/>
        <family val="2"/>
        <scheme val="minor"/>
      </rPr>
      <t>46,5kg</t>
    </r>
    <r>
      <rPr>
        <sz val="11"/>
        <color theme="1"/>
        <rFont val="Aptos Narrow"/>
        <family val="2"/>
        <scheme val="minor"/>
      </rPr>
      <t xml:space="preserve">
- Fixation : </t>
    </r>
    <r>
      <rPr>
        <b/>
        <sz val="11"/>
        <color theme="1"/>
        <rFont val="Aptos Narrow"/>
        <family val="2"/>
        <scheme val="minor"/>
      </rPr>
      <t>0,9kg</t>
    </r>
    <r>
      <rPr>
        <sz val="11"/>
        <color theme="1"/>
        <rFont val="Aptos Narrow"/>
        <family val="2"/>
        <scheme val="minor"/>
      </rPr>
      <t xml:space="preserve">
- Header protection (VEHE/VSSQ) : </t>
    </r>
    <r>
      <rPr>
        <b/>
        <sz val="11"/>
        <color theme="1"/>
        <rFont val="Aptos Narrow"/>
        <family val="2"/>
        <scheme val="minor"/>
      </rPr>
      <t>0,9kg</t>
    </r>
  </si>
  <si>
    <r>
      <t xml:space="preserve">Hypothetis SVOLT  : </t>
    </r>
    <r>
      <rPr>
        <b/>
        <sz val="11"/>
        <rFont val="Aptos Narrow"/>
        <family val="2"/>
        <scheme val="minor"/>
      </rPr>
      <t xml:space="preserve">42kg  </t>
    </r>
    <r>
      <rPr>
        <sz val="11"/>
        <color theme="1"/>
        <rFont val="Aptos Narrow"/>
        <family val="2"/>
        <scheme val="minor"/>
      </rPr>
      <t xml:space="preserve">
Battery Frame (VEHE/VSSQ) : </t>
    </r>
    <r>
      <rPr>
        <b/>
        <sz val="11"/>
        <color rgb="FFFF0000"/>
        <rFont val="Aptos Narrow"/>
        <family val="2"/>
        <scheme val="minor"/>
      </rPr>
      <t>12 kg</t>
    </r>
    <r>
      <rPr>
        <sz val="11"/>
        <color rgb="FFFF0000"/>
        <rFont val="Aptos Narrow"/>
        <family val="2"/>
        <scheme val="minor"/>
      </rPr>
      <t xml:space="preserve"> TBC
Additional JB : </t>
    </r>
    <r>
      <rPr>
        <b/>
        <sz val="11"/>
        <color rgb="FFFF0000"/>
        <rFont val="Aptos Narrow"/>
        <family val="2"/>
        <scheme val="minor"/>
      </rPr>
      <t>+0,4kg</t>
    </r>
    <r>
      <rPr>
        <sz val="11"/>
        <color rgb="FFFF0000"/>
        <rFont val="Aptos Narrow"/>
        <family val="2"/>
        <scheme val="minor"/>
      </rPr>
      <t xml:space="preserve"> TBC</t>
    </r>
  </si>
  <si>
    <t>C/o HEV EB mainstream</t>
  </si>
  <si>
    <r>
      <t xml:space="preserve">- Capacity : 25-28kWh ==&gt; </t>
    </r>
    <r>
      <rPr>
        <sz val="11"/>
        <color rgb="FFFF0000"/>
        <rFont val="Aptos Narrow"/>
        <family val="2"/>
        <scheme val="minor"/>
      </rPr>
      <t>180kg TBC</t>
    </r>
  </si>
  <si>
    <t>DCDC / IDCM</t>
  </si>
  <si>
    <t>Ph. GAUGH / I. BAHRI</t>
  </si>
  <si>
    <r>
      <t xml:space="preserve">New HEV 3,5kW DCDC
Under load floor location
</t>
    </r>
    <r>
      <rPr>
        <b/>
        <sz val="11"/>
        <color theme="1"/>
        <rFont val="Aptos Narrow"/>
        <family val="2"/>
        <scheme val="minor"/>
      </rPr>
      <t>3,3 - 3,5kg</t>
    </r>
  </si>
  <si>
    <r>
      <rPr>
        <sz val="11"/>
        <rFont val="Aptos Narrow"/>
        <family val="2"/>
        <scheme val="minor"/>
      </rPr>
      <t>- Ref = Launch of 3,5kW EB2 Gen4 DCDC by HEV EP GoFast (</t>
    </r>
    <r>
      <rPr>
        <b/>
        <sz val="11"/>
        <rFont val="Aptos Narrow"/>
        <family val="2"/>
        <scheme val="minor"/>
      </rPr>
      <t>3,3-3,5kg)</t>
    </r>
    <r>
      <rPr>
        <sz val="11"/>
        <rFont val="Aptos Narrow"/>
        <family val="2"/>
        <scheme val="minor"/>
      </rPr>
      <t>.</t>
    </r>
    <r>
      <rPr>
        <sz val="11"/>
        <color rgb="FFFF0000"/>
        <rFont val="Aptos Narrow"/>
        <family val="2"/>
        <scheme val="minor"/>
      </rPr>
      <t xml:space="preserve">
- </t>
    </r>
    <r>
      <rPr>
        <b/>
        <sz val="11"/>
        <color rgb="FFFF0000"/>
        <rFont val="Aptos Narrow"/>
        <family val="2"/>
        <scheme val="minor"/>
      </rPr>
      <t>Location = Near HV batt TBC</t>
    </r>
    <r>
      <rPr>
        <sz val="11"/>
        <color rgb="FFFF0000"/>
        <rFont val="Aptos Narrow"/>
        <family val="2"/>
        <scheme val="minor"/>
      </rPr>
      <t xml:space="preserve">
- DCDC / JB support (VEHE/VSSQ) : </t>
    </r>
    <r>
      <rPr>
        <b/>
        <sz val="11"/>
        <color rgb="FFFF0000"/>
        <rFont val="Aptos Narrow"/>
        <family val="2"/>
        <scheme val="minor"/>
      </rPr>
      <t>1,5kg</t>
    </r>
  </si>
  <si>
    <r>
      <t xml:space="preserve">C/o HEV EB mainstream DCDC
</t>
    </r>
    <r>
      <rPr>
        <b/>
        <sz val="11"/>
        <color theme="1"/>
        <rFont val="Aptos Narrow"/>
        <family val="2"/>
        <scheme val="minor"/>
      </rPr>
      <t>3,3 - 3,5kg</t>
    </r>
  </si>
  <si>
    <r>
      <t xml:space="preserve">- 7,4kW - No DC charge : </t>
    </r>
    <r>
      <rPr>
        <sz val="11"/>
        <color rgb="FFFF0000"/>
        <rFont val="Aptos Narrow"/>
        <family val="2"/>
        <scheme val="minor"/>
      </rPr>
      <t>C/o PHEV 7,4kW TBC (12,3kg)</t>
    </r>
    <r>
      <rPr>
        <sz val="11"/>
        <rFont val="Aptos Narrow"/>
        <family val="2"/>
        <scheme val="minor"/>
      </rPr>
      <t xml:space="preserve">
- 7,4kW - No DC or DC charge : </t>
    </r>
    <r>
      <rPr>
        <sz val="11"/>
        <color rgb="FFFF0000"/>
        <rFont val="Aptos Narrow"/>
        <family val="2"/>
        <scheme val="minor"/>
      </rPr>
      <t>C/o BEV 11kW TBC (13,5kg)</t>
    </r>
    <r>
      <rPr>
        <sz val="11"/>
        <rFont val="Aptos Narrow"/>
        <family val="2"/>
        <scheme val="minor"/>
      </rPr>
      <t xml:space="preserve">
- 7,4kW - No DC or DC charge : </t>
    </r>
    <r>
      <rPr>
        <sz val="11"/>
        <color rgb="FFFF0000"/>
        <rFont val="Aptos Narrow"/>
        <family val="2"/>
        <scheme val="minor"/>
      </rPr>
      <t>C/o BEV 11kW TBC (13,5kg)</t>
    </r>
    <r>
      <rPr>
        <sz val="11"/>
        <rFont val="Aptos Narrow"/>
        <family val="2"/>
        <scheme val="minor"/>
      </rPr>
      <t xml:space="preserve">
- 22kW - No DC or DC charge : </t>
    </r>
    <r>
      <rPr>
        <sz val="11"/>
        <color rgb="FFFF0000"/>
        <rFont val="Aptos Narrow"/>
        <family val="2"/>
        <scheme val="minor"/>
      </rPr>
      <t>C/o BEV 22kW TBC (16,5kg)</t>
    </r>
  </si>
  <si>
    <t>F. PUCHALA</t>
  </si>
  <si>
    <t>C/o MHEV weight</t>
  </si>
  <si>
    <t>C/o PHEV weight</t>
  </si>
  <si>
    <t xml:space="preserve">PLATFORM </t>
  </si>
  <si>
    <t>CHASSIS - AXLE</t>
  </si>
  <si>
    <t>J.F LEBRUN</t>
  </si>
  <si>
    <t>Y. NEY</t>
  </si>
  <si>
    <t>Axle Front</t>
  </si>
  <si>
    <r>
      <rPr>
        <u/>
        <sz val="11"/>
        <color theme="1"/>
        <rFont val="Aptos Narrow"/>
        <family val="2"/>
        <scheme val="minor"/>
      </rPr>
      <t>New HEV EB front Axle</t>
    </r>
    <r>
      <rPr>
        <sz val="11"/>
        <color theme="1"/>
        <rFont val="Aptos Narrow"/>
        <family val="2"/>
        <scheme val="minor"/>
      </rPr>
      <t xml:space="preserve">
- Craddle : </t>
    </r>
    <r>
      <rPr>
        <b/>
        <sz val="11"/>
        <color theme="1"/>
        <rFont val="Aptos Narrow"/>
        <family val="2"/>
        <scheme val="minor"/>
      </rPr>
      <t>-1,5kg</t>
    </r>
    <r>
      <rPr>
        <sz val="11"/>
        <color theme="1"/>
        <rFont val="Aptos Narrow"/>
        <family val="2"/>
        <scheme val="minor"/>
      </rPr>
      <t xml:space="preserve"> vs MHEV
- LCA : </t>
    </r>
    <r>
      <rPr>
        <b/>
        <sz val="11"/>
        <color theme="1"/>
        <rFont val="Aptos Narrow"/>
        <family val="2"/>
        <scheme val="minor"/>
      </rPr>
      <t>-4,0kg</t>
    </r>
    <r>
      <rPr>
        <sz val="11"/>
        <color theme="1"/>
        <rFont val="Aptos Narrow"/>
        <family val="2"/>
        <scheme val="minor"/>
      </rPr>
      <t xml:space="preserve"> vs MHEV
- Knuckle : </t>
    </r>
    <r>
      <rPr>
        <b/>
        <sz val="11"/>
        <color theme="1"/>
        <rFont val="Aptos Narrow"/>
        <family val="2"/>
        <scheme val="minor"/>
      </rPr>
      <t>-2,5kg</t>
    </r>
    <r>
      <rPr>
        <sz val="11"/>
        <color theme="1"/>
        <rFont val="Aptos Narrow"/>
        <family val="2"/>
        <scheme val="minor"/>
      </rPr>
      <t xml:space="preserve"> vs MHEV</t>
    </r>
  </si>
  <si>
    <t>C/o PHEV front axle</t>
  </si>
  <si>
    <r>
      <rPr>
        <u/>
        <sz val="11"/>
        <color theme="1"/>
        <rFont val="Aptos Narrow"/>
        <family val="2"/>
        <scheme val="minor"/>
      </rPr>
      <t>New HEV EP front Axle</t>
    </r>
    <r>
      <rPr>
        <sz val="11"/>
        <color theme="1"/>
        <rFont val="Aptos Narrow"/>
        <family val="2"/>
        <scheme val="minor"/>
      </rPr>
      <t xml:space="preserve">
- Craddle : </t>
    </r>
    <r>
      <rPr>
        <b/>
        <sz val="11"/>
        <color theme="1"/>
        <rFont val="Aptos Narrow"/>
        <family val="2"/>
        <scheme val="minor"/>
      </rPr>
      <t>-1,5kg</t>
    </r>
    <r>
      <rPr>
        <sz val="11"/>
        <color theme="1"/>
        <rFont val="Aptos Narrow"/>
        <family val="2"/>
        <scheme val="minor"/>
      </rPr>
      <t xml:space="preserve"> vs MHEV
- LCA : </t>
    </r>
    <r>
      <rPr>
        <b/>
        <sz val="11"/>
        <color theme="1"/>
        <rFont val="Aptos Narrow"/>
        <family val="2"/>
        <scheme val="minor"/>
      </rPr>
      <t>-4,0kg</t>
    </r>
    <r>
      <rPr>
        <sz val="11"/>
        <color theme="1"/>
        <rFont val="Aptos Narrow"/>
        <family val="2"/>
        <scheme val="minor"/>
      </rPr>
      <t xml:space="preserve"> vs MHEV</t>
    </r>
  </si>
  <si>
    <t>Axle Rear</t>
  </si>
  <si>
    <r>
      <rPr>
        <u/>
        <sz val="11"/>
        <color theme="1"/>
        <rFont val="Aptos Narrow"/>
        <family val="2"/>
        <scheme val="minor"/>
      </rPr>
      <t>New Twist Beam rear Axle</t>
    </r>
    <r>
      <rPr>
        <sz val="11"/>
        <color theme="1"/>
        <rFont val="Aptos Narrow"/>
        <family val="2"/>
        <scheme val="minor"/>
      </rPr>
      <t xml:space="preserve">
</t>
    </r>
    <r>
      <rPr>
        <b/>
        <sz val="11"/>
        <color theme="1"/>
        <rFont val="Aptos Narrow"/>
        <family val="2"/>
        <scheme val="minor"/>
      </rPr>
      <t>-10kg</t>
    </r>
    <r>
      <rPr>
        <sz val="11"/>
        <color theme="1"/>
        <rFont val="Aptos Narrow"/>
        <family val="2"/>
        <scheme val="minor"/>
      </rPr>
      <t xml:space="preserve"> vs current one</t>
    </r>
  </si>
  <si>
    <t>C/o PHEV rear axle</t>
  </si>
  <si>
    <t>C/o New TB rear axle with M14 wheel hub</t>
  </si>
  <si>
    <r>
      <t xml:space="preserve">C/o New TB rear axle with M14 wheel hub = </t>
    </r>
    <r>
      <rPr>
        <sz val="11"/>
        <color rgb="FFFF0000"/>
        <rFont val="Aptos Narrow"/>
        <family val="2"/>
        <scheme val="minor"/>
      </rPr>
      <t>TBC (load compliance)</t>
    </r>
  </si>
  <si>
    <t>CHASSIS - BRAKE</t>
  </si>
  <si>
    <t>Brake Fundation</t>
  </si>
  <si>
    <t>5p : 304x28 + 290x12 (C/o MHEV)
7p :330x30 + 290x12</t>
  </si>
  <si>
    <t>C/o PHEV 340L + 330
(A4U Veloce = C/o 370/356  or 370/330 brake)</t>
  </si>
  <si>
    <t>C/o PHEV 340L + 330</t>
  </si>
  <si>
    <r>
      <t xml:space="preserve">POR = C/o PHEV 340L + 330 </t>
    </r>
    <r>
      <rPr>
        <sz val="11"/>
        <color rgb="FFFF0000"/>
        <rFont val="Aptos Narrow"/>
        <family val="2"/>
        <scheme val="minor"/>
      </rPr>
      <t xml:space="preserve"> 
==&gt; TBC (GVWR / Perfo)</t>
    </r>
    <r>
      <rPr>
        <sz val="11"/>
        <color theme="1"/>
        <rFont val="Aptos Narrow"/>
        <family val="2"/>
        <scheme val="minor"/>
      </rPr>
      <t xml:space="preserve">
Risk = 365 + 356 brakes</t>
    </r>
  </si>
  <si>
    <t>Brake Actuation</t>
  </si>
  <si>
    <r>
      <t xml:space="preserve">OneBox :
</t>
    </r>
    <r>
      <rPr>
        <b/>
        <sz val="11"/>
        <color theme="1"/>
        <rFont val="Aptos Narrow"/>
        <family val="2"/>
        <scheme val="minor"/>
      </rPr>
      <t>-1,0kg</t>
    </r>
    <r>
      <rPr>
        <sz val="11"/>
        <color theme="1"/>
        <rFont val="Aptos Narrow"/>
        <family val="2"/>
        <scheme val="minor"/>
      </rPr>
      <t xml:space="preserve"> vs MHEV vaccum booster</t>
    </r>
  </si>
  <si>
    <t>C/o PHEV (OneBox)</t>
  </si>
  <si>
    <t>C/o HEV EB (OneBox)</t>
  </si>
  <si>
    <t>CHASSIS - STEERING</t>
  </si>
  <si>
    <t>Single Gear EPS (C/o MHEV)</t>
  </si>
  <si>
    <t>Dual Gear EPS (C/o PHEV)</t>
  </si>
  <si>
    <r>
      <rPr>
        <sz val="11"/>
        <rFont val="Aptos Narrow"/>
        <family val="2"/>
        <scheme val="minor"/>
      </rPr>
      <t>Single Gear EPS (C/o MHEV)</t>
    </r>
    <r>
      <rPr>
        <sz val="11"/>
        <color rgb="FFFF0000"/>
        <rFont val="Aptos Narrow"/>
        <family val="2"/>
        <scheme val="minor"/>
      </rPr>
      <t xml:space="preserve"> = TBC
Risk = Dual gear EPS</t>
    </r>
  </si>
  <si>
    <t>CHASSIS - ENGINE MOUNTS</t>
  </si>
  <si>
    <t>J.F LEBRUN / S. LAMBERT</t>
  </si>
  <si>
    <t>S. LAMBERT</t>
  </si>
  <si>
    <t>New / Scenario under convergence</t>
  </si>
  <si>
    <t>Hyp = C/o PHEV</t>
  </si>
  <si>
    <t>BODY STRUCTURE</t>
  </si>
  <si>
    <t>S. MOREAU</t>
  </si>
  <si>
    <t>BODY IN WHITE - FRONT UNIT</t>
  </si>
  <si>
    <r>
      <rPr>
        <u/>
        <sz val="11"/>
        <color theme="1"/>
        <rFont val="Aptos Narrow"/>
        <family val="2"/>
        <scheme val="minor"/>
      </rPr>
      <t>Derived from MHEV</t>
    </r>
    <r>
      <rPr>
        <sz val="11"/>
        <color theme="1"/>
        <rFont val="Aptos Narrow"/>
        <family val="2"/>
        <scheme val="minor"/>
      </rPr>
      <t xml:space="preserve">
- Front rail : </t>
    </r>
    <r>
      <rPr>
        <b/>
        <sz val="11"/>
        <color theme="1"/>
        <rFont val="Aptos Narrow"/>
        <family val="2"/>
        <scheme val="minor"/>
      </rPr>
      <t>-0,6kg</t>
    </r>
    <r>
      <rPr>
        <sz val="11"/>
        <color theme="1"/>
        <rFont val="Aptos Narrow"/>
        <family val="2"/>
        <scheme val="minor"/>
      </rPr>
      <t xml:space="preserve"> vs MHEV</t>
    </r>
  </si>
  <si>
    <t>C/o PHEV</t>
  </si>
  <si>
    <r>
      <rPr>
        <u/>
        <sz val="11"/>
        <color theme="1"/>
        <rFont val="Aptos Narrow"/>
        <family val="2"/>
        <scheme val="minor"/>
      </rPr>
      <t>C/o PHEV</t>
    </r>
    <r>
      <rPr>
        <sz val="11"/>
        <color theme="1"/>
        <rFont val="Aptos Narrow"/>
        <family val="2"/>
        <scheme val="minor"/>
      </rPr>
      <t xml:space="preserve">
</t>
    </r>
    <r>
      <rPr>
        <sz val="11"/>
        <color rgb="FFFF0000"/>
        <rFont val="Aptos Narrow"/>
        <family val="2"/>
        <scheme val="minor"/>
      </rPr>
      <t>==&gt; TBC</t>
    </r>
  </si>
  <si>
    <r>
      <t xml:space="preserve">C/o PHEV  </t>
    </r>
    <r>
      <rPr>
        <sz val="11"/>
        <color rgb="FFFF0000"/>
        <rFont val="Aptos Narrow"/>
        <family val="2"/>
        <scheme val="minor"/>
      </rPr>
      <t>==&gt; Crash TBC</t>
    </r>
  </si>
  <si>
    <t>BODY IN WHITE - FLOOR</t>
  </si>
  <si>
    <r>
      <rPr>
        <u/>
        <sz val="11"/>
        <color theme="1"/>
        <rFont val="Aptos Narrow"/>
        <family val="2"/>
        <scheme val="minor"/>
      </rPr>
      <t>Derived from MHEV</t>
    </r>
    <r>
      <rPr>
        <sz val="11"/>
        <color theme="1"/>
        <rFont val="Aptos Narrow"/>
        <family val="2"/>
        <scheme val="minor"/>
      </rPr>
      <t xml:space="preserve">
- Front floor : </t>
    </r>
    <r>
      <rPr>
        <b/>
        <sz val="11"/>
        <color theme="1"/>
        <rFont val="Aptos Narrow"/>
        <family val="2"/>
        <scheme val="minor"/>
      </rPr>
      <t>-1,6kg</t>
    </r>
    <r>
      <rPr>
        <sz val="11"/>
        <color theme="1"/>
        <rFont val="Aptos Narrow"/>
        <family val="2"/>
        <scheme val="minor"/>
      </rPr>
      <t xml:space="preserve"> vs MHEV
Heel board  : </t>
    </r>
    <r>
      <rPr>
        <b/>
        <sz val="11"/>
        <color theme="1"/>
        <rFont val="Aptos Narrow"/>
        <family val="2"/>
        <scheme val="minor"/>
      </rPr>
      <t>-0,7kg</t>
    </r>
    <r>
      <rPr>
        <sz val="11"/>
        <color theme="1"/>
        <rFont val="Aptos Narrow"/>
        <family val="2"/>
        <scheme val="minor"/>
      </rPr>
      <t xml:space="preserve"> vs MHEV
- Sill : </t>
    </r>
    <r>
      <rPr>
        <b/>
        <sz val="11"/>
        <color theme="1"/>
        <rFont val="Aptos Narrow"/>
        <family val="2"/>
        <scheme val="minor"/>
      </rPr>
      <t>+0,6kg</t>
    </r>
    <r>
      <rPr>
        <sz val="11"/>
        <color theme="1"/>
        <rFont val="Aptos Narrow"/>
        <family val="2"/>
        <scheme val="minor"/>
      </rPr>
      <t xml:space="preserve"> vs MHEV</t>
    </r>
  </si>
  <si>
    <r>
      <rPr>
        <u/>
        <sz val="11"/>
        <color theme="1"/>
        <rFont val="Aptos Narrow"/>
        <family val="2"/>
        <scheme val="minor"/>
      </rPr>
      <t>C/o from HEV EB</t>
    </r>
    <r>
      <rPr>
        <sz val="11"/>
        <color theme="1"/>
        <rFont val="Aptos Narrow"/>
        <family val="2"/>
        <scheme val="minor"/>
      </rPr>
      <t xml:space="preserve">
</t>
    </r>
    <r>
      <rPr>
        <sz val="11"/>
        <color rgb="FFFF0000"/>
        <rFont val="Aptos Narrow"/>
        <family val="2"/>
        <scheme val="minor"/>
      </rPr>
      <t>==&gt; TBC</t>
    </r>
    <r>
      <rPr>
        <sz val="11"/>
        <color theme="1"/>
        <rFont val="Aptos Narrow"/>
        <family val="2"/>
        <scheme val="minor"/>
      </rPr>
      <t xml:space="preserve"> (Crash)</t>
    </r>
  </si>
  <si>
    <t>BODY IN WHITE - REAR UNIT</t>
  </si>
  <si>
    <r>
      <rPr>
        <u/>
        <sz val="11"/>
        <color theme="1"/>
        <rFont val="Aptos Narrow"/>
        <family val="2"/>
        <scheme val="minor"/>
      </rPr>
      <t>Derived from MHEV</t>
    </r>
    <r>
      <rPr>
        <sz val="11"/>
        <color theme="1"/>
        <rFont val="Aptos Narrow"/>
        <family val="2"/>
        <scheme val="minor"/>
      </rPr>
      <t xml:space="preserve">
- Load floor ass : </t>
    </r>
    <r>
      <rPr>
        <b/>
        <sz val="11"/>
        <color theme="1"/>
        <rFont val="Aptos Narrow"/>
        <family val="2"/>
        <scheme val="minor"/>
      </rPr>
      <t xml:space="preserve">+2,1kg </t>
    </r>
    <r>
      <rPr>
        <sz val="11"/>
        <color theme="1"/>
        <rFont val="Aptos Narrow"/>
        <family val="2"/>
        <scheme val="minor"/>
      </rPr>
      <t>vs MHEV</t>
    </r>
  </si>
  <si>
    <t>C/o from HEV EB
==&gt; TBC (Crash)</t>
  </si>
  <si>
    <t>CRASH BEAM</t>
  </si>
  <si>
    <r>
      <t>C/o PHEV</t>
    </r>
    <r>
      <rPr>
        <sz val="11"/>
        <color rgb="FFFF0000"/>
        <rFont val="Aptos Narrow"/>
        <family val="2"/>
        <scheme val="minor"/>
      </rPr>
      <t xml:space="preserve"> ==&gt; TBC</t>
    </r>
  </si>
  <si>
    <r>
      <rPr>
        <sz val="11"/>
        <rFont val="Aptos Narrow"/>
        <family val="2"/>
        <scheme val="minor"/>
      </rPr>
      <t>C/o MHEV</t>
    </r>
    <r>
      <rPr>
        <sz val="11"/>
        <color rgb="FFFF0000"/>
        <rFont val="Aptos Narrow"/>
        <family val="2"/>
        <scheme val="minor"/>
      </rPr>
      <t xml:space="preserve"> = TBC
Risk = C/o PHEV rr crash beam</t>
    </r>
  </si>
  <si>
    <t>PHES</t>
  </si>
  <si>
    <t>V. NAJWERT</t>
  </si>
  <si>
    <r>
      <t xml:space="preserve">CRFM / LT loop / TMM
==&gt; Global cooling = </t>
    </r>
    <r>
      <rPr>
        <b/>
        <sz val="11"/>
        <color theme="1"/>
        <rFont val="Aptos Narrow"/>
        <family val="2"/>
        <scheme val="minor"/>
      </rPr>
      <t>+6,0kg</t>
    </r>
    <r>
      <rPr>
        <sz val="11"/>
        <color theme="1"/>
        <rFont val="Aptos Narrow"/>
        <family val="2"/>
        <scheme val="minor"/>
      </rPr>
      <t xml:space="preserve"> vs MHEV</t>
    </r>
  </si>
  <si>
    <t xml:space="preserve">C/o PHEV without  without cabin HV WH </t>
  </si>
  <si>
    <r>
      <rPr>
        <b/>
        <sz val="11"/>
        <color rgb="FFFF0000"/>
        <rFont val="Aptos Narrow"/>
        <family val="2"/>
        <scheme val="minor"/>
      </rPr>
      <t>- Cooling archytectue TBC</t>
    </r>
    <r>
      <rPr>
        <sz val="11"/>
        <color rgb="FFFF0000"/>
        <rFont val="Aptos Narrow"/>
        <family val="2"/>
        <scheme val="minor"/>
      </rPr>
      <t xml:space="preserve">
- WCAC : +2,1kg (TBC) vs PHEV (F. MASSE)</t>
    </r>
  </si>
  <si>
    <t>TBC</t>
  </si>
  <si>
    <t>B. BILEN</t>
  </si>
  <si>
    <r>
      <t xml:space="preserve">eComp : </t>
    </r>
    <r>
      <rPr>
        <b/>
        <sz val="11"/>
        <color theme="1"/>
        <rFont val="Aptos Narrow"/>
        <family val="2"/>
        <scheme val="minor"/>
      </rPr>
      <t>+1,3kg</t>
    </r>
    <r>
      <rPr>
        <sz val="11"/>
        <color theme="1"/>
        <rFont val="Aptos Narrow"/>
        <family val="2"/>
        <scheme val="minor"/>
      </rPr>
      <t xml:space="preserve"> vs MHEV
(with protect plate)</t>
    </r>
  </si>
  <si>
    <t>C/o HEV EB (with 12V PTC)</t>
  </si>
  <si>
    <t>C/o HEV EB</t>
  </si>
  <si>
    <t>C/o PHEV TBC</t>
  </si>
  <si>
    <t>Th. LEMAITRE</t>
  </si>
  <si>
    <r>
      <t xml:space="preserve">ACAC remove : </t>
    </r>
    <r>
      <rPr>
        <b/>
        <sz val="11"/>
        <color theme="1"/>
        <rFont val="Aptos Narrow"/>
        <family val="2"/>
        <scheme val="minor"/>
      </rPr>
      <t>-4,1kg</t>
    </r>
    <r>
      <rPr>
        <sz val="11"/>
        <color theme="1"/>
        <rFont val="Aptos Narrow"/>
        <family val="2"/>
        <scheme val="minor"/>
      </rPr>
      <t xml:space="preserve"> vs MHEV</t>
    </r>
  </si>
  <si>
    <r>
      <t xml:space="preserve">ACAC remove : </t>
    </r>
    <r>
      <rPr>
        <sz val="11"/>
        <color rgb="FFFF0000"/>
        <rFont val="Aptos Narrow"/>
        <family val="2"/>
        <scheme val="minor"/>
      </rPr>
      <t>weight TBC with Thierry</t>
    </r>
  </si>
  <si>
    <t>C/o HEV EP6 Gen4 TBC</t>
  </si>
  <si>
    <t>EXHAUST SYSTEM</t>
  </si>
  <si>
    <t>A. SOHY</t>
  </si>
  <si>
    <r>
      <rPr>
        <b/>
        <sz val="11"/>
        <color theme="1"/>
        <rFont val="Aptos Narrow"/>
        <family val="2"/>
        <scheme val="minor"/>
      </rPr>
      <t>+1,1kg</t>
    </r>
    <r>
      <rPr>
        <sz val="11"/>
        <color theme="1"/>
        <rFont val="Aptos Narrow"/>
        <family val="2"/>
        <scheme val="minor"/>
      </rPr>
      <t xml:space="preserve"> vs MHEV</t>
    </r>
  </si>
  <si>
    <t>Weight TBC with Antoine</t>
  </si>
  <si>
    <t xml:space="preserve">FUEL SYSTEM </t>
  </si>
  <si>
    <t>T. HOUALET</t>
  </si>
  <si>
    <r>
      <t xml:space="preserve">New :
- 5p (55l) : </t>
    </r>
    <r>
      <rPr>
        <b/>
        <sz val="11"/>
        <color theme="1"/>
        <rFont val="Aptos Narrow"/>
        <family val="2"/>
        <scheme val="minor"/>
      </rPr>
      <t>+4,5kg</t>
    </r>
    <r>
      <rPr>
        <sz val="11"/>
        <color theme="1"/>
        <rFont val="Aptos Narrow"/>
        <family val="2"/>
        <scheme val="minor"/>
      </rPr>
      <t xml:space="preserve"> vs MHEV 
- 7p (57l) : </t>
    </r>
    <r>
      <rPr>
        <b/>
        <sz val="11"/>
        <color theme="1"/>
        <rFont val="Aptos Narrow"/>
        <family val="2"/>
        <scheme val="minor"/>
      </rPr>
      <t>+6,9kg</t>
    </r>
    <r>
      <rPr>
        <sz val="11"/>
        <color theme="1"/>
        <rFont val="Aptos Narrow"/>
        <family val="2"/>
        <scheme val="minor"/>
      </rPr>
      <t xml:space="preserve"> vs MHEV</t>
    </r>
  </si>
  <si>
    <r>
      <t xml:space="preserve">C/o HEV EB </t>
    </r>
    <r>
      <rPr>
        <sz val="11"/>
        <color rgb="FFFF0000"/>
        <rFont val="Aptos Narrow"/>
        <family val="2"/>
        <scheme val="minor"/>
      </rPr>
      <t>TBC</t>
    </r>
  </si>
  <si>
    <t>UNDERBODY SHIELDS</t>
  </si>
  <si>
    <t>PHEV modified ==&gt; C/o PHEV weight</t>
  </si>
  <si>
    <t>R. AUCHARLES</t>
  </si>
  <si>
    <r>
      <t xml:space="preserve">New HEV EB/EP
Hyp = </t>
    </r>
    <r>
      <rPr>
        <b/>
        <sz val="11"/>
        <color theme="1"/>
        <rFont val="Aptos Narrow"/>
        <family val="2"/>
        <scheme val="minor"/>
      </rPr>
      <t>8,5kg</t>
    </r>
  </si>
  <si>
    <t>C/o PHEV w/o charging plug</t>
  </si>
  <si>
    <t xml:space="preserve">S. MOREAU / </t>
  </si>
  <si>
    <t>TOP-HAT</t>
  </si>
  <si>
    <t>PRODUCT LINE-UP</t>
  </si>
  <si>
    <t>WHEEL LINE-UP</t>
  </si>
  <si>
    <r>
      <rPr>
        <u/>
        <sz val="11"/>
        <color theme="1"/>
        <rFont val="Aptos Narrow"/>
        <family val="2"/>
        <scheme val="minor"/>
      </rPr>
      <t xml:space="preserve">C/o MHEV </t>
    </r>
    <r>
      <rPr>
        <sz val="11"/>
        <color theme="1"/>
        <rFont val="Aptos Narrow"/>
        <family val="2"/>
        <scheme val="minor"/>
      </rPr>
      <t xml:space="preserve">
730 OD</t>
    </r>
  </si>
  <si>
    <r>
      <rPr>
        <u/>
        <sz val="11"/>
        <color theme="1"/>
        <rFont val="Aptos Narrow"/>
        <family val="2"/>
        <scheme val="minor"/>
      </rPr>
      <t>C/o PHEV</t>
    </r>
    <r>
      <rPr>
        <sz val="11"/>
        <color theme="1"/>
        <rFont val="Aptos Narrow"/>
        <family val="2"/>
        <scheme val="minor"/>
      </rPr>
      <t xml:space="preserve">
A4U / J4U / OV64 : OD 740
DL74 : </t>
    </r>
    <r>
      <rPr>
        <sz val="11"/>
        <color rgb="FFFF0000"/>
        <rFont val="Aptos Narrow"/>
        <family val="2"/>
        <scheme val="minor"/>
      </rPr>
      <t>TBC</t>
    </r>
  </si>
  <si>
    <r>
      <rPr>
        <u/>
        <sz val="11"/>
        <rFont val="Aptos Narrow"/>
        <family val="2"/>
        <scheme val="minor"/>
      </rPr>
      <t>C/o PHEV</t>
    </r>
    <r>
      <rPr>
        <sz val="11"/>
        <rFont val="Aptos Narrow"/>
        <family val="2"/>
        <scheme val="minor"/>
      </rPr>
      <t xml:space="preserve">
740 OD</t>
    </r>
  </si>
  <si>
    <t>BUMPERS / AIR-GUIDE</t>
  </si>
  <si>
    <t>BODY IN WHITE</t>
  </si>
  <si>
    <r>
      <rPr>
        <u/>
        <sz val="11"/>
        <color theme="1"/>
        <rFont val="Aptos Narrow"/>
        <family val="2"/>
        <scheme val="minor"/>
      </rPr>
      <t>Derived from MHEV :</t>
    </r>
    <r>
      <rPr>
        <sz val="11"/>
        <color theme="1"/>
        <rFont val="Aptos Narrow"/>
        <family val="2"/>
        <scheme val="minor"/>
      </rPr>
      <t xml:space="preserve">
- Inner sill reinf optimization : -2,0kg</t>
    </r>
  </si>
  <si>
    <r>
      <rPr>
        <u/>
        <sz val="11"/>
        <color theme="1"/>
        <rFont val="Aptos Narrow"/>
        <family val="2"/>
        <scheme val="minor"/>
      </rPr>
      <t>C/o from HEV EB</t>
    </r>
    <r>
      <rPr>
        <sz val="11"/>
        <color theme="1"/>
        <rFont val="Aptos Narrow"/>
        <family val="2"/>
        <scheme val="minor"/>
      </rPr>
      <t xml:space="preserve">
</t>
    </r>
    <r>
      <rPr>
        <sz val="11"/>
        <color rgb="FFFF0000"/>
        <rFont val="Aptos Narrow"/>
        <family val="2"/>
        <scheme val="minor"/>
      </rPr>
      <t>==&gt; TBC</t>
    </r>
  </si>
  <si>
    <t>PROPULSION</t>
  </si>
  <si>
    <t>TB</t>
  </si>
  <si>
    <t>Wheels</t>
  </si>
  <si>
    <t>Fuel Syst</t>
  </si>
  <si>
    <t>Cooling</t>
  </si>
  <si>
    <t>Halfshaft</t>
  </si>
  <si>
    <t>P64 €</t>
  </si>
  <si>
    <t>P64 Export</t>
  </si>
  <si>
    <t>OV64 €</t>
  </si>
  <si>
    <t>J4U €</t>
  </si>
  <si>
    <r>
      <t xml:space="preserve">A4U € - </t>
    </r>
    <r>
      <rPr>
        <b/>
        <sz val="11"/>
        <color rgb="FFFF0000"/>
        <rFont val="Aptos Narrow"/>
        <family val="2"/>
        <scheme val="minor"/>
      </rPr>
      <t>STATUS SOP (With PACK3)</t>
    </r>
  </si>
  <si>
    <r>
      <t>D74 (</t>
    </r>
    <r>
      <rPr>
        <b/>
        <sz val="11"/>
        <color rgb="FFFF0000"/>
        <rFont val="Aptos Narrow"/>
        <family val="2"/>
        <scheme val="minor"/>
      </rPr>
      <t>MHEV P2</t>
    </r>
    <r>
      <rPr>
        <b/>
        <sz val="11"/>
        <color theme="1"/>
        <rFont val="Aptos Narrow"/>
        <family val="2"/>
        <scheme val="minor"/>
      </rPr>
      <t>)</t>
    </r>
  </si>
  <si>
    <t>P74 (7p) €</t>
  </si>
  <si>
    <t>P74 (7p) Export</t>
  </si>
  <si>
    <t>Wheel base :</t>
  </si>
  <si>
    <t>X0 :</t>
  </si>
  <si>
    <t>X Position
2730</t>
  </si>
  <si>
    <t>X Position
2785</t>
  </si>
  <si>
    <t>X Position
2905</t>
  </si>
  <si>
    <t>Front</t>
  </si>
  <si>
    <t>Rear</t>
  </si>
  <si>
    <t>2025 LAST STATUS</t>
  </si>
  <si>
    <t>Level B</t>
  </si>
  <si>
    <r>
      <rPr>
        <b/>
        <sz val="11"/>
        <color rgb="FF92D050"/>
        <rFont val="Aptos Narrow"/>
        <family val="2"/>
        <scheme val="minor"/>
      </rPr>
      <t>Level 0</t>
    </r>
    <r>
      <rPr>
        <b/>
        <sz val="11"/>
        <color theme="0"/>
        <rFont val="Aptos Narrow"/>
        <family val="2"/>
        <scheme val="minor"/>
      </rPr>
      <t xml:space="preserve"> (</t>
    </r>
    <r>
      <rPr>
        <b/>
        <sz val="11"/>
        <color rgb="FFFF0000"/>
        <rFont val="Aptos Narrow"/>
        <family val="2"/>
        <scheme val="minor"/>
      </rPr>
      <t>Towing</t>
    </r>
    <r>
      <rPr>
        <b/>
        <sz val="11"/>
        <color theme="0"/>
        <rFont val="Aptos Narrow"/>
        <family val="2"/>
        <scheme val="minor"/>
      </rPr>
      <t>)</t>
    </r>
  </si>
  <si>
    <r>
      <t>Level A (</t>
    </r>
    <r>
      <rPr>
        <b/>
        <sz val="11"/>
        <color rgb="FFFF0000"/>
        <rFont val="Aptos Narrow"/>
        <family val="2"/>
        <scheme val="minor"/>
      </rPr>
      <t>Towing</t>
    </r>
    <r>
      <rPr>
        <b/>
        <sz val="11"/>
        <color theme="0"/>
        <rFont val="Aptos Narrow"/>
        <family val="2"/>
        <scheme val="minor"/>
      </rPr>
      <t>)</t>
    </r>
  </si>
  <si>
    <r>
      <t>Level B (</t>
    </r>
    <r>
      <rPr>
        <b/>
        <sz val="11"/>
        <color rgb="FFFF0000"/>
        <rFont val="Aptos Narrow"/>
        <family val="2"/>
        <scheme val="minor"/>
      </rPr>
      <t>Towing</t>
    </r>
    <r>
      <rPr>
        <b/>
        <sz val="11"/>
        <color theme="0"/>
        <rFont val="Aptos Narrow"/>
        <family val="2"/>
        <scheme val="minor"/>
      </rPr>
      <t>)</t>
    </r>
  </si>
  <si>
    <r>
      <t>B0E_0B (</t>
    </r>
    <r>
      <rPr>
        <b/>
        <sz val="11"/>
        <color rgb="FFFF0000"/>
        <rFont val="Aptos Narrow"/>
        <family val="2"/>
        <scheme val="minor"/>
      </rPr>
      <t>Towing</t>
    </r>
    <r>
      <rPr>
        <b/>
        <sz val="11"/>
        <color theme="0"/>
        <rFont val="Aptos Narrow"/>
        <family val="2"/>
        <scheme val="minor"/>
      </rPr>
      <t>) Lev0</t>
    </r>
  </si>
  <si>
    <r>
      <t>B0E_0C (</t>
    </r>
    <r>
      <rPr>
        <b/>
        <sz val="11"/>
        <color rgb="FFFF0000"/>
        <rFont val="Aptos Narrow"/>
        <family val="2"/>
        <scheme val="minor"/>
      </rPr>
      <t>Towing</t>
    </r>
    <r>
      <rPr>
        <b/>
        <sz val="11"/>
        <color theme="0"/>
        <rFont val="Aptos Narrow"/>
        <family val="2"/>
        <scheme val="minor"/>
      </rPr>
      <t>)</t>
    </r>
  </si>
  <si>
    <r>
      <t>B0E_0P (</t>
    </r>
    <r>
      <rPr>
        <b/>
        <sz val="11"/>
        <color rgb="FFFF0000"/>
        <rFont val="Aptos Narrow"/>
        <family val="2"/>
        <scheme val="minor"/>
      </rPr>
      <t>Towing</t>
    </r>
    <r>
      <rPr>
        <b/>
        <sz val="11"/>
        <color theme="0"/>
        <rFont val="Aptos Narrow"/>
        <family val="2"/>
        <scheme val="minor"/>
      </rPr>
      <t>)</t>
    </r>
  </si>
  <si>
    <r>
      <t>B0E_0U (</t>
    </r>
    <r>
      <rPr>
        <b/>
        <sz val="11"/>
        <color rgb="FFFF0000"/>
        <rFont val="Aptos Narrow"/>
        <family val="2"/>
        <scheme val="minor"/>
      </rPr>
      <t>Towing</t>
    </r>
    <r>
      <rPr>
        <b/>
        <sz val="11"/>
        <color theme="0"/>
        <rFont val="Aptos Narrow"/>
        <family val="2"/>
        <scheme val="minor"/>
      </rPr>
      <t>)</t>
    </r>
  </si>
  <si>
    <t>ALTITUDE</t>
  </si>
  <si>
    <t>SUMMIT</t>
  </si>
  <si>
    <t>TI</t>
  </si>
  <si>
    <t>Level0</t>
  </si>
  <si>
    <t>ENTRY</t>
  </si>
  <si>
    <t>PALLAS</t>
  </si>
  <si>
    <t>ETOILE</t>
  </si>
  <si>
    <t>Level 0 (Towing)</t>
  </si>
  <si>
    <t>Level A (Towing)</t>
  </si>
  <si>
    <t>Level B (Towing)</t>
  </si>
  <si>
    <t>225/60R18 Alu</t>
  </si>
  <si>
    <t>225/55R19 Alu</t>
  </si>
  <si>
    <t>245/45R20 Alu</t>
  </si>
  <si>
    <t>MHEV P2</t>
  </si>
  <si>
    <t>Curb Weight (2025) :</t>
  </si>
  <si>
    <t>- Curb Front/Rear</t>
  </si>
  <si>
    <t>- Front repart</t>
  </si>
  <si>
    <t>Options :</t>
  </si>
  <si>
    <t>- Opt Front/Rear</t>
  </si>
  <si>
    <t>P64 : Cdc F11_2025_W21</t>
  </si>
  <si>
    <t>OV64 : CdC 2025_CW43</t>
  </si>
  <si>
    <t>CdC Release 20 J4U (2025-12-18)</t>
  </si>
  <si>
    <t>A4U_Cas_de_Charge_STLAM_A4U_CW51_2025_CM_Release_2 (2025-12-17).xlsx</t>
  </si>
  <si>
    <t>CdC MHEV_X2R 2025-11-04</t>
  </si>
  <si>
    <t>P74 : CdC F11-2025_W21</t>
  </si>
  <si>
    <t>z</t>
  </si>
  <si>
    <t>MHEV P2 €6-/€7</t>
  </si>
  <si>
    <t>2028 MHEV P2 PROJECTION</t>
  </si>
  <si>
    <t>Euro 7 :</t>
  </si>
  <si>
    <t>- (AMO/B34) (PA-00277029) ABSORBEUR VAPEUR CARBURANT (Euro 6.4)</t>
  </si>
  <si>
    <t>- (AMO/B34) (PA-00277030) ABSORBEUR VAPEUR CARBURANT (Euro 7)</t>
  </si>
  <si>
    <t>COOLING + HVAC</t>
  </si>
  <si>
    <t>- (AMO/B12) (PA-00277860) HT RADIATEUR REFROIDISSEMENT (Euro 6.4 = CL2+)</t>
  </si>
  <si>
    <r>
      <t>- (AMO/B12) (</t>
    </r>
    <r>
      <rPr>
        <sz val="11"/>
        <color rgb="FFFF0000"/>
        <rFont val="Aptos Narrow"/>
        <family val="2"/>
        <scheme val="minor"/>
      </rPr>
      <t>PA-00278355</t>
    </r>
    <r>
      <rPr>
        <sz val="11"/>
        <color theme="1"/>
        <rFont val="Aptos Narrow"/>
        <family val="2"/>
        <scheme val="minor"/>
      </rPr>
      <t>) HT RADIATEUR REFROIDISSEMENT (Euro 7 = CL5)</t>
    </r>
  </si>
  <si>
    <t>- (AMO/B12) HT RADIATOR --&gt; MHEV P2 'Towing Pack' version correction : 4,0"" i/o 3,8kg in current BDD.</t>
  </si>
  <si>
    <t>- (AMO/V5B) (PA-00166005) CONDENSEUR (MHEV €6.4 - CL2+ Ep12mm Without VLT Radia)</t>
  </si>
  <si>
    <r>
      <t>- (AMO/V5B) (</t>
    </r>
    <r>
      <rPr>
        <sz val="11"/>
        <color rgb="FFFF0000"/>
        <rFont val="Aptos Narrow"/>
        <family val="2"/>
        <scheme val="minor"/>
      </rPr>
      <t>PA-00186100</t>
    </r>
    <r>
      <rPr>
        <sz val="11"/>
        <color theme="1"/>
        <rFont val="Aptos Narrow"/>
        <family val="2"/>
        <scheme val="minor"/>
      </rPr>
      <t>) CONDENSEUR (MHEV €7 - CL2+ Ep12mm)</t>
    </r>
  </si>
  <si>
    <t>- (AMO/B12) LOW TEMPERATURE RADIATOR (Half size)</t>
  </si>
  <si>
    <t>- (AEE/Z1B) (PA-00278069) ECHANGEUR EAU REFROIDISSEMENT BATTERIE TRACTION (€6.4)</t>
  </si>
  <si>
    <t>- (AEE/Z1B) (PA-00169142) ECHANGEUR EAU REFROIDISSEMENT BATTERIE TRACTION (€7)</t>
  </si>
  <si>
    <t>- (AEE/Z1B) EV 3V sur circuti d'eau radia TBT (0,415kg) --&gt; Already in €6.4 PTF BDD</t>
  </si>
  <si>
    <t>- (AEE/Z1B) EV 3V sur circuti d'eau radia TBT - SUPPORT (0,175kg) --&gt; Already in €6.4 PTF BDD</t>
  </si>
  <si>
    <t xml:space="preserve">- (AMO/B12) () MHEV Euro7 SPECIFIC PIPES </t>
  </si>
  <si>
    <t>- (AMO/B12) () MHEV Euro7 ADDITIONAL COOLANT</t>
  </si>
  <si>
    <t>- (EEM/B26) (PA-00345301) CAPTEUR COMBINE OXYDE AZOTE-AMMONIAC</t>
  </si>
  <si>
    <t>- (EEM/B26) (PA-00373756) SUPPORT CAPTEUR OXYDE AZOTE</t>
  </si>
  <si>
    <t>STLA/M Mass Plan :</t>
  </si>
  <si>
    <t>Pack 1</t>
  </si>
  <si>
    <t>- STLA/M Mass Plan : MHEV Thickness Step1+Step3 - Underbody (Remain) - P64</t>
  </si>
  <si>
    <t>- STLA/M Mass Plan : MHEV Thickness Step1+Step3 - Upperbody (Remain) - P64</t>
  </si>
  <si>
    <t>Pack 2</t>
  </si>
  <si>
    <t>- STLA/M Mass Plan : MHEV Thickness Step2 - Underbody - P64</t>
  </si>
  <si>
    <t>- STLA/M Mass Plan : MHEV Thickness Step2 - Upperbody - P64</t>
  </si>
  <si>
    <t>Pack 1+2</t>
  </si>
  <si>
    <t>- STLA/M Mass Plan : MHEV Thickness Step1 + STep3 + Step2 - Underbody - OV64</t>
  </si>
  <si>
    <t>- STLA/M Mass Plan : MHEV Thickness Step1 + Step3 + Step2 - Upperbody - OV64</t>
  </si>
  <si>
    <t>- STLA/M Mass Plan : MHEV Thickness Step1 + Step3 - Underbody (Remain) A4U</t>
  </si>
  <si>
    <t>- STLA/M Mass Plan : MHEV Thickness Step1 + Step3 - Upperbody (Remain) A4U</t>
  </si>
  <si>
    <t>- STLA/M Mass Plan : MHEV Thickness Step2 + Step3 - Underbody (Remain) A4U</t>
  </si>
  <si>
    <t>- STLA/M Mass Plan : MHEV Thickness Step2 + Step3 - Upperbody (Remain) A4U</t>
  </si>
  <si>
    <t>- STLA/M Mass Plan : MHEV Thickness Step1 + Step3 - Underbody (Remain) D74</t>
  </si>
  <si>
    <t>- STLA/M Mass Plan : MHEV Thickness Step1 + Step3 - Upperbody (Remain) D74</t>
  </si>
  <si>
    <t>- STLA/M Mass Plan : MHEV Thickness Step2 + Step3 - Underbody (Remain) D74</t>
  </si>
  <si>
    <t>- STLA/M Mass Plan : MHEV Thickness Step2 + Step3 - Upperbody (Remain) D74</t>
  </si>
  <si>
    <t>- STLA/M Mass Plan : MHEV Thickness Step1 + Step3 - Underbody (Remain) - P74</t>
  </si>
  <si>
    <t>- STLA/M Mass Plan : MHEV Thickness Step1 + Step3 - Upperbody (Remain) - P74</t>
  </si>
  <si>
    <t>- STLA/M Mass Plan : MHEV Thickness Step2 - Underbody - P74</t>
  </si>
  <si>
    <t>- STLA/M Mass Plan : MHEV Thickness Step2 - Upperbody - P74</t>
  </si>
  <si>
    <t>Pack 3</t>
  </si>
  <si>
    <t>- FRONT CRASH BEAM : Aluminium (SUP = -2,17kg) (Total = -3,67kg) (Appli CDPO = 03/2028 - MELFI = 10/2028)</t>
  </si>
  <si>
    <t>- FRONT CRASH BEAM : Aluminium (INF = -1,5kg) (Total = -3,67kg)  (Appli CDPO = 03/2028 - MELFI = 10/2028)</t>
  </si>
  <si>
    <t>Serial</t>
  </si>
  <si>
    <t>HVAC Top3 (06/2026)</t>
  </si>
  <si>
    <t>TOP-HAT MASS PLAN :</t>
  </si>
  <si>
    <t>P64 / P74 : Level 1 EMEA - 2026</t>
  </si>
  <si>
    <t>P64 / P74 : Level 1 EMEA - 2027 --&gt; Becomes 'Serial Life action plan'</t>
  </si>
  <si>
    <t>OTHERS :</t>
  </si>
  <si>
    <t>Curb Weight MHEV 2028 :</t>
  </si>
  <si>
    <t>B0E_0B Lev0</t>
  </si>
  <si>
    <t>B0E_0P</t>
  </si>
  <si>
    <t>B0E_0U</t>
  </si>
  <si>
    <t>245/R5R20 Alu</t>
  </si>
  <si>
    <t>OPT MHEV 2028 :</t>
  </si>
  <si>
    <r>
      <t xml:space="preserve">HEV EB i/o MHEV P2 : </t>
    </r>
    <r>
      <rPr>
        <b/>
        <sz val="11"/>
        <color rgb="FFFFC000"/>
        <rFont val="Aptos Narrow"/>
        <family val="2"/>
        <scheme val="minor"/>
      </rPr>
      <t>PROJECT POR</t>
    </r>
  </si>
  <si>
    <t>PROPULSION SYSTEM - ENGINE</t>
  </si>
  <si>
    <t>ENGINE --&gt; Compression ratio</t>
  </si>
  <si>
    <t>- ENGINE : EB2 DHE modification (bloc / culasse…)</t>
  </si>
  <si>
    <t>ENGINE --&gt; WCAC</t>
  </si>
  <si>
    <t>- ENGINE : REPARTITEUR AIR ADMISSION</t>
  </si>
  <si>
    <t>- ENGINE : WCAC</t>
  </si>
  <si>
    <t>- ENGINE : WCAC SUPPORT</t>
  </si>
  <si>
    <t xml:space="preserve">- ENGINE : </t>
  </si>
  <si>
    <t>ENGINE --&gt; EGR LP</t>
  </si>
  <si>
    <t>- ENGINE : EGR LP</t>
  </si>
  <si>
    <t>- ENGINE : VALVE</t>
  </si>
  <si>
    <t>- ENGINE : DOSEUR</t>
  </si>
  <si>
    <t>- ENGINE : PIPES</t>
  </si>
  <si>
    <t>ENGINE --&gt; Belt Starter remove + eCompressor convertion</t>
  </si>
  <si>
    <t>- ENGINE : BELT STARTER --&gt; Belt Starter remove</t>
  </si>
  <si>
    <t>- ENGINE : BELT STARTER --&gt; Belt Starter Fixation remove</t>
  </si>
  <si>
    <t>- ENGINE : BELT STARTER --&gt; FEAD remove</t>
  </si>
  <si>
    <t>- ENGINE : BELT STARTER --&gt; FEAD Fixation remove</t>
  </si>
  <si>
    <t>- ENGINE : BELT STARTER --&gt; Belt tensioner remove</t>
  </si>
  <si>
    <t>- ENGINE : BELT STARTER --&gt; Belt tensioner Fixation remove</t>
  </si>
  <si>
    <t>- ENGINE : BELT STARTER --&gt; Belt remove</t>
  </si>
  <si>
    <t>- ENGINE : BELT STARTER --&gt; Damper pulley removed</t>
  </si>
  <si>
    <t>- ENGINE : BELT STARTER --&gt; HEV pulley</t>
  </si>
  <si>
    <t>- ENGINE : BELT PROTECTOR</t>
  </si>
  <si>
    <t>- eCOMPRESSOR BRAKET --&gt; Support</t>
  </si>
  <si>
    <t>- eCOMPRESSOR BRAKET --&gt; Fixation</t>
  </si>
  <si>
    <t xml:space="preserve">ENGINE --&gt; </t>
  </si>
  <si>
    <t>- Electric Engine Water Pump</t>
  </si>
  <si>
    <t>PROPULSION SYSTEM - HVAC &amp; ENGINE SYSTEM</t>
  </si>
  <si>
    <t>HVAC SYSTEM</t>
  </si>
  <si>
    <t>- COMPRESSOR : MHEV mComp</t>
  </si>
  <si>
    <t>- COMPRESSOR : MHEV Refrigerant</t>
  </si>
  <si>
    <t>- COMPRESSOR : HEV eComp</t>
  </si>
  <si>
    <t>- COMPRESSOR : HEV Refrigerant</t>
  </si>
  <si>
    <t>- COMPRESSOR : Fixations</t>
  </si>
  <si>
    <t>- AC LOOP : Hyp = C/o PHEV i/o MHEV</t>
  </si>
  <si>
    <t>- HVAC UNIT : Hyp = C/o MHEV / PHEV</t>
  </si>
  <si>
    <t>- COMPRESSOR : HEV eComp connector crash protection plate</t>
  </si>
  <si>
    <t>- COMPRESSOR : HEV eComp connector crash protection plate FIXATIONS</t>
  </si>
  <si>
    <t>AIR INTAKE - PRS/PHES</t>
  </si>
  <si>
    <t>- LOW PRESSURE : Deflecteur Col Entre Air</t>
  </si>
  <si>
    <t>- LOW PRESSURE : Col Entree Air</t>
  </si>
  <si>
    <t>- LOW PRESSURE : Air Filter</t>
  </si>
  <si>
    <t>- LOW PRESSURE : Raccord Air Entree Turbo</t>
  </si>
  <si>
    <t>- HIGH PRESSURE : Raccord Air Sortir Turbo</t>
  </si>
  <si>
    <t>- HIGH PRESSURE : Raccord Air Turbo - ACAC</t>
  </si>
  <si>
    <t>- HIGH PRESSURE : ACAC</t>
  </si>
  <si>
    <t>- HIGH PRESSURE : Support ACAC</t>
  </si>
  <si>
    <t>- HIGH PRESSURE : Raccord Air INTM Echangeur - Boitier Pap</t>
  </si>
  <si>
    <t>- HIGH PRESSURE : Raccord Air Entree Boitier Pap</t>
  </si>
  <si>
    <t>- HOT END : TUYAUTERIE AV CATALYSEUR</t>
  </si>
  <si>
    <t>- HOT END : CATALYST BRACKET : Change concept from Scena 1a (stamped) to Scena2 (casted)</t>
  </si>
  <si>
    <t>- SWAN NECK :</t>
  </si>
  <si>
    <r>
      <t xml:space="preserve">- COLD END (WB2730) : MHEV - TUYAUTERIE ECHAPPEMENT </t>
    </r>
    <r>
      <rPr>
        <b/>
        <sz val="11"/>
        <color theme="1"/>
        <rFont val="Aptos Narrow"/>
        <family val="2"/>
        <scheme val="minor"/>
      </rPr>
      <t>ENS</t>
    </r>
  </si>
  <si>
    <r>
      <t xml:space="preserve">- COLD END (WB2730) : HEV - TUYAUTERIE ECHAPPEMENT </t>
    </r>
    <r>
      <rPr>
        <b/>
        <sz val="11"/>
        <color rgb="FFFF0000"/>
        <rFont val="Aptos Narrow"/>
        <family val="2"/>
        <scheme val="minor"/>
      </rPr>
      <t>NO ENS</t>
    </r>
  </si>
  <si>
    <t>- COLD END (WB2730) : COLLAR (0,131kg) + SUSPENSIONS (0,108kg*5)</t>
  </si>
  <si>
    <r>
      <t xml:space="preserve">- COLD END (WB2785) : MHEV - TUYAUTERIE ECHAPPEMENT </t>
    </r>
    <r>
      <rPr>
        <b/>
        <sz val="11"/>
        <color theme="1"/>
        <rFont val="Aptos Narrow"/>
        <family val="2"/>
        <scheme val="minor"/>
      </rPr>
      <t>ENS</t>
    </r>
  </si>
  <si>
    <r>
      <t xml:space="preserve">- COLD END (WB2785) : HEV - TUYAUTERIE ECHAPPEMENT </t>
    </r>
    <r>
      <rPr>
        <b/>
        <sz val="11"/>
        <color rgb="FFFF0000"/>
        <rFont val="Aptos Narrow"/>
        <family val="2"/>
        <scheme val="minor"/>
      </rPr>
      <t>NO ENS</t>
    </r>
  </si>
  <si>
    <t>- COLD END (WB2785) : COLLAR (0,131kg) + SUSPENSIONS (0,108kg*5)</t>
  </si>
  <si>
    <r>
      <t xml:space="preserve">- COLD END (WB2905) : MHEV - TUYAUTERIE ECHAPPEMENT </t>
    </r>
    <r>
      <rPr>
        <b/>
        <sz val="11"/>
        <color theme="1"/>
        <rFont val="Aptos Narrow"/>
        <family val="2"/>
        <scheme val="minor"/>
      </rPr>
      <t>ENS</t>
    </r>
  </si>
  <si>
    <r>
      <t xml:space="preserve">- COLD END (WB2905) : HEV - TUYAUTERIE ECHAPPEMENT </t>
    </r>
    <r>
      <rPr>
        <b/>
        <sz val="11"/>
        <color rgb="FFFF0000"/>
        <rFont val="Aptos Narrow"/>
        <family val="2"/>
        <scheme val="minor"/>
      </rPr>
      <t>NO ENS</t>
    </r>
  </si>
  <si>
    <t>- COLD END (WB2905) : COLLAR (0,131kg) + SUSPENSIONS (0,108kg*5)</t>
  </si>
  <si>
    <t>- RECALAGE POSITION SILENCIEUX SOUS PLANCHER AR EN HEV</t>
  </si>
  <si>
    <t>- RECALAGE POSITION SILENCIEUX SOUS PLANCHER AR EN HEV --&gt; +400mm</t>
  </si>
  <si>
    <t>- THERMAL SHIELDS :</t>
  </si>
  <si>
    <t>FUEL SYSTEM</t>
  </si>
  <si>
    <t>- WB 2730+2785 : FUEL TANK  : (BDD MHEV €7 = 11,34 / PHEV = 14,0kg)</t>
  </si>
  <si>
    <t>- WB 27302785 : FUEL : MHEV = 50+5l / HEV = 50+5l</t>
  </si>
  <si>
    <t>- WB 2730+2785 : CANISTER (With CHARGE)</t>
  </si>
  <si>
    <t>- WB 2730+2785 : FUEL LINE :</t>
  </si>
  <si>
    <t xml:space="preserve">- WB2905 : FUEL TANK : </t>
  </si>
  <si>
    <t>- WB2905 : FUEL : MHEV = 50+5l / HEV = 52+5l</t>
  </si>
  <si>
    <t>- WB2905 : CANISTER</t>
  </si>
  <si>
    <t>- WB2905 : FUEL LINE :</t>
  </si>
  <si>
    <t>CRFM :</t>
  </si>
  <si>
    <t>- COOLING RADIATOR (HT) : (P2 €7 = CL5 ep28 / HEV EB = CL5 ep28)</t>
  </si>
  <si>
    <t>- UNIT MOTOR DRIVEN FAN : HYP HEV EB2 = CL5 250W due to full size LT radiator</t>
  </si>
  <si>
    <t>- CONDENSOR : MHEV €7 = 2,025kg (1,8kg in BDD) / HEV estim = 2,550kg  ==&gt; +0,525kg</t>
  </si>
  <si>
    <t xml:space="preserve">- LOW TEMPERATURE RADIATOR : </t>
  </si>
  <si>
    <t>SURGE TANK :</t>
  </si>
  <si>
    <t>- HEV = Additional TEMPERPROOF COVER</t>
  </si>
  <si>
    <t>CHILLER :</t>
  </si>
  <si>
    <t>PUMPS :</t>
  </si>
  <si>
    <t>- PUMPS : Total in MHEV €7 BDD = 1,541kg  / HEV = 0,311kg</t>
  </si>
  <si>
    <t>VALVES / TMM :</t>
  </si>
  <si>
    <t>- TMM : Total in MHEV €7 BDD = 1,045kg  / HEV = 1,700kg</t>
  </si>
  <si>
    <t>- 3W BYPASSS (VALVE / SOLENOID…) --&gt; New HEV</t>
  </si>
  <si>
    <t>COOLANT :</t>
  </si>
  <si>
    <t>- COOLANT : MHEV P2 €6 BDD = 8,4kg / €7 = 8,810kg  --&gt; HYP HEV EB = 11,050kg</t>
  </si>
  <si>
    <t>BRACKETS :</t>
  </si>
  <si>
    <t xml:space="preserve">- BRACKETS : </t>
  </si>
  <si>
    <t>HOSES - HT LOOP :</t>
  </si>
  <si>
    <t>- HT LOOP : Assumption for HEV EB = Similar weight than MHEV P2</t>
  </si>
  <si>
    <t>HOSES - LT LOOP :</t>
  </si>
  <si>
    <t>- LT LOOP : New for HEV</t>
  </si>
  <si>
    <t>HOSES - VLT LOOP :</t>
  </si>
  <si>
    <t>- VLT LOOP (WB2730) : Assumption based on 2026/02/25 PRS BOM analysis = -1,580kg vs MHEV P2 (PREA)</t>
  </si>
  <si>
    <t>- VLT LOOP (WB285) : Additional pipe + Coolant (versus WB2730)</t>
  </si>
  <si>
    <t>- VLT LOOP (WB2905) : Additional pipe + Coolant (versus WB2730)</t>
  </si>
  <si>
    <t>PROPULSION SYSTEM - GEARBOX</t>
  </si>
  <si>
    <t>eDCT HEV</t>
  </si>
  <si>
    <t>- GEARBOX : MHEV P2 €7 = eDCT MHEV Gen3.1 6 speed ==&gt; 'Couplage'</t>
  </si>
  <si>
    <t>- GEARBOX : MHEV P2 €7 = eDCT MHEV Gen3.1 6 speed ==&gt; eDCT</t>
  </si>
  <si>
    <t>- GEARBOX : eDCT HEV EB (50kW) ==&gt; 'Couplage'</t>
  </si>
  <si>
    <t>- GEARBOX : eDCT HEV EB (50kW) ==&gt; eDCT</t>
  </si>
  <si>
    <t>PROPULSION SYSTEM - HV SYSTEM</t>
  </si>
  <si>
    <t>HV BATTERY</t>
  </si>
  <si>
    <t>- HV BATTERY : MHEV P2 48V Battery</t>
  </si>
  <si>
    <t>- HV BATTERY : MHEV P2 48V Battery Fixations</t>
  </si>
  <si>
    <t xml:space="preserve">- HV BATTERY : HEV Battery </t>
  </si>
  <si>
    <t>- HV BATTERY : HEV Battery - Fixation ( 4 screw 9834805480)</t>
  </si>
  <si>
    <t>- DCDC : MHEV P2 DCDC removed (DCDC : 1,97)</t>
  </si>
  <si>
    <t>- DCDC : HEV DCDC (under trunk floor) - DCDC</t>
  </si>
  <si>
    <t>- DCDC : MHEV P2 DCDC removed (Supp : 0,150 / Protect : 0,043)</t>
  </si>
  <si>
    <t>- DCDC : HEV DCDC (under trunk floor) - DCDC BRACKET  (info : PHEV = 4,8kg) (PLATFORM)</t>
  </si>
  <si>
    <t>- HV HARNESS (WB2730) : HEV i/o MHEV (inc DCDC under rear floor)</t>
  </si>
  <si>
    <t>- HV HARNESS (WB2785 - A4U) : HEV i/o MHEV (inc DCDC under rear floor)</t>
  </si>
  <si>
    <t>- HV HARNESS (WB2785 - J4U) : HEV i/o MHEV (inc DCDC under rear floor)</t>
  </si>
  <si>
    <t>- HV HARNESS (WB2785 - OV64) : HEV i/o MHEV (inc DCDC under rear floor)</t>
  </si>
  <si>
    <t>- HV HARNESS (WB2785 - D74) : HEV i/o MHEV (inc DCDC under rear floor)</t>
  </si>
  <si>
    <t>- HV HARNESS (WB2905- P74) : HEV i/o MHEV (inc DCDC under rear floor)</t>
  </si>
  <si>
    <t>PROPULSION SYSTEM - HALFSHAFT</t>
  </si>
  <si>
    <t>PRS - Halfshaft</t>
  </si>
  <si>
    <t>- HALFSHAFT : HYP = P2+ = HEV = C/o MHEV</t>
  </si>
  <si>
    <t xml:space="preserve">CHASSIS </t>
  </si>
  <si>
    <t>CHASSIS - Engine mounts</t>
  </si>
  <si>
    <t>- BIELLETTE ANTICOUPLE INF G ENS</t>
  </si>
  <si>
    <t>- SUPPORT INF G GMP</t>
  </si>
  <si>
    <t>- SUPPORT ELASTIQUE SUP D GMP ASS</t>
  </si>
  <si>
    <t>- SUPPORT MOTEUR INTM D  ==&gt; ON ENGINE</t>
  </si>
  <si>
    <t>- SUPPORT SUP G GMP    /    SUPPORT MOTEUR INTM G</t>
  </si>
  <si>
    <t>- SUPPORT ELASTIQUE SUP G GMP --&gt; 2026/04/01 = H2bis as new POR --&gt; Come back to MHEV/PHEV weight</t>
  </si>
  <si>
    <t>- SUPPORT ELASTIQUE SUP G GMP : FIXATION (2 M10 L60 screw) --&gt; 2026/04/01 = H2bis as new POR --&gt; Come back to MHEV/PHEV weight</t>
  </si>
  <si>
    <t>- LHS BODYSIDE INTERMEDIATE BRACKET --&gt; Scena2 = 2,000kg  --&gt; 2026/04/01 = H2bis as new POR --&gt; Removed</t>
  </si>
  <si>
    <t>- LHS BODYSIDE INTERMEDIATE BRACKET : FIXATIONS = 4x VIS CX RC20 M10X150 L60   --&gt; 2026/04/01 = H2bis as new POR --&gt; Removed</t>
  </si>
  <si>
    <t>ELECTRICAL &amp; ELECTRONIC HARDWARE</t>
  </si>
  <si>
    <t>12V HARNESS</t>
  </si>
  <si>
    <t>- 12V Battery : Level '3' = Replace MHEV = L3 720 by HEV = L2 680 (maxi poss)</t>
  </si>
  <si>
    <t>- EGR BD + WCAC harness</t>
  </si>
  <si>
    <t>- DCDC 12V communication harness</t>
  </si>
  <si>
    <t>- (WB2730) DCDC 12V power harness (35mm²) from DCDC to Front Unit</t>
  </si>
  <si>
    <t>- (WB2785) DCDC 12V power harness (35mm²) from DCDC to Front Unit</t>
  </si>
  <si>
    <t>- (WB2905) DCDC 12V power harness (35mm²) from DCDC to Front Unit</t>
  </si>
  <si>
    <t>EXTERIORS</t>
  </si>
  <si>
    <t>AIR INTAKE (EXT/R1A)</t>
  </si>
  <si>
    <t>- ACAC AirGuide removed (TH) : CONDUIT AIR D PARE-CHOCS - ECHANGEUR AIR AIR (-0,348kg)</t>
  </si>
  <si>
    <t>- ACAC AirGuide removed (TH) : CONDUIT AR PRISE AIR AR D PARE-CHOCS AV  (BDD : -0,953kg / PLM : -0,630kg)</t>
  </si>
  <si>
    <t>- AGS AIR GUIDE (TH) : Ref = C/o MHEV + MODIFICATION (Close the surface of removed ACAC air guide)</t>
  </si>
  <si>
    <t>AERO GRID SHUTTER</t>
  </si>
  <si>
    <t>- Hyp HEV EB2 = C/o MHEV (Moderate climate) ASG</t>
  </si>
  <si>
    <t>BUMPER FRONT</t>
  </si>
  <si>
    <t>- BUMPER : Application of closing plate behind lower air intake (in front of ACAC)</t>
  </si>
  <si>
    <t>INTERIORS</t>
  </si>
  <si>
    <t>CARPET / INSULATION</t>
  </si>
  <si>
    <t>- Floor carpet (CDPO 2730) : Change from MHEV (11,020kg) to HEV new (Hyp = 8,200kg) (PHEV = 7,279kg)</t>
  </si>
  <si>
    <t>- Floor carpet (CDPO 2785) : Change from MHEV (12,060kg) to HEV new (Hyp = 8,850kg) (PHEV = 7,911kg)</t>
  </si>
  <si>
    <t>- Floor carpet (CDPO 2930) : Change from MHEV (15,360kg) to HEV new (Hyp = 12,200kg) (PHEV = 11,275kg)</t>
  </si>
  <si>
    <t>- Floor carpet (DCROSS 2785) : Change from MHEV (12,606kg) to HEV new (Hyp = 10,100kg) (PHEV = 9,156kg)</t>
  </si>
  <si>
    <t>- Floor carpet (DCROSS 2930) : Change from MHEV () to HEV new (Hyp = 8,200kg)</t>
  </si>
  <si>
    <t xml:space="preserve">BODY </t>
  </si>
  <si>
    <t>BIW : FRONT UNIT :</t>
  </si>
  <si>
    <t>LEFT ENGINE MOUNT DESIGN IMPACT ON FRONT RAIL</t>
  </si>
  <si>
    <t>- SUPPORT AV BOITE VITESSE ASS SD  ==&gt; 2026/04/01 POR = Scenario H2Bis</t>
  </si>
  <si>
    <t>- SUPPORT AR BOITE VITESSE ASS SD  ==&gt; 2026/04/01 POR = Scenario H2Bis</t>
  </si>
  <si>
    <t>- CLOISON BRANCARD G  ==&gt; 2026/04/01 POR = Scenario H2Bis ==&gt; Modif Cancelled</t>
  </si>
  <si>
    <t>- CLOISON BRANCARD G  ==&gt; 2026/04/01 POR = Scenario H2Bis ==&gt; 2 x M10 welded nut added --&gt; 4 i/o 2 Cancelled</t>
  </si>
  <si>
    <t>BIW : CENTRAL UNIT - PLATFORM :</t>
  </si>
  <si>
    <t>- FRONT FLOOR HEV --&gt; CAD0 = -1,585kg (2026/03/30)</t>
  </si>
  <si>
    <t>- HEEL BOARD --&gt; CAD0 = -0,741kg (2026/03/30)</t>
  </si>
  <si>
    <t>- SILL  (PLATFORM) --&gt; Renfort AR Longeron Int (added vs MHEV on WB2730+2785)</t>
  </si>
  <si>
    <t>BIW : CENTRAL UNIT - TOP-HAT :</t>
  </si>
  <si>
    <t>- INNER SILL (TOP-HAT) --&gt; Hyp Samuel 2026/01/28 = -2,0kg  --&gt; 2026/03/04 = removed from scopesheet  --&gt; 2026/03/06 = Re-introduction in TH ScopeSheet</t>
  </si>
  <si>
    <t>BIW : REAR UNIT :</t>
  </si>
  <si>
    <t>- REAR RAILS HEV  --&gt; CAD0 = 0,444kg (2026/01/28)</t>
  </si>
  <si>
    <t>- LOAD FLOOR UNDERBEAM --&gt; HEV PROJECT REF FICHE PERIMETRE = C/o existing BEAM (PHEV ??? (MHEV = 0,635kg / PHEV = 2,314kg) (2026/03/30)</t>
  </si>
  <si>
    <t>RENFORTS DE CAISSE :</t>
  </si>
  <si>
    <t>- HV BATT SUPPORT : MHEV P2 48V Battery Support</t>
  </si>
  <si>
    <t>- HV BATT  SUPPORT : MHEV P2 48V Battery Support Fixations</t>
  </si>
  <si>
    <t>- HV BATT SUPPORT : MHEV P2 48V Battery Protection plate</t>
  </si>
  <si>
    <t>- HEV BATTERY HEADER PROTECTION</t>
  </si>
  <si>
    <t>- HEV BATTERY HEADER PROTECTION - FIXATION</t>
  </si>
  <si>
    <t>UNDERBODY SHIELD :</t>
  </si>
  <si>
    <t>SOUS MOTEUR</t>
  </si>
  <si>
    <t>- INSONO SOUS MOTEUR (C/o MHEV)</t>
  </si>
  <si>
    <t>SOUS PLANCHER AVANT</t>
  </si>
  <si>
    <t>- DEFLECTEUR AIR D SOUS PLANCHER AV (Same 2730+2785+2895)</t>
  </si>
  <si>
    <t>- DEFLECTEUR AIR G SOUS PLANCHER AV (Same 2730+2785+2895)</t>
  </si>
  <si>
    <t>SOUS RESERVOIR</t>
  </si>
  <si>
    <t>- (WB 2730+2785) : DEFLECTEUR AIR D RESERVOIR CARBURANT</t>
  </si>
  <si>
    <t>- (WB 2730+2785) : DEFLECTEUR AIR G RESERVOIR CARBURANT</t>
  </si>
  <si>
    <t>- (WB2895) : DEFLECTEUR AIR D RESERVOIR CARBURANT (Short/Medium + 0,150kg)</t>
  </si>
  <si>
    <t>- (WB2895) : DEFLECTEUR AIR G RESERVOIR CARBURANT (Short/Medium + 0,150kg)</t>
  </si>
  <si>
    <t>SOUS PLANCHER CHARGE</t>
  </si>
  <si>
    <t>- (WB 2730+2785) DEFLECTEUR AIR PLANCHER CHARGE (MHEV) - 2730=2785</t>
  </si>
  <si>
    <t>- (WB 2730+2785) DEFLECTEUR AIR SOUS PLANCHER AR (same concept PHEV)</t>
  </si>
  <si>
    <t>- (WB2895) DEFLECTEUR AIR PLANCHER CHARGE (MHEV)</t>
  </si>
  <si>
    <t>- (WB2895) DEFLECTEUR AIR SOUS PLANCHER AR (same concept PHEV Short, extented)</t>
  </si>
  <si>
    <t>AXLE - FRONT :</t>
  </si>
  <si>
    <t>Pack HEV</t>
  </si>
  <si>
    <t>FRONT AXLE : Craddle redesign (2026/02/04 : Change from -2,0kg to -1,5kg)</t>
  </si>
  <si>
    <t>FRONT AXLE : Lower Control Arm = New design optim and/or Aluminium</t>
  </si>
  <si>
    <t>FRONT AXLE : Knuckle = Aluminium</t>
  </si>
  <si>
    <t>AXLE - REAR :</t>
  </si>
  <si>
    <t>- REAR AXLE : Torsion Beam (Alternative 2)</t>
  </si>
  <si>
    <t>BRAKE FUNDATION :</t>
  </si>
  <si>
    <r>
      <t xml:space="preserve">- BRAKE - FRONT : 304x28-Phi60  </t>
    </r>
    <r>
      <rPr>
        <sz val="11"/>
        <color rgb="FFFF0000"/>
        <rFont val="Aptos Narrow"/>
        <family val="2"/>
        <scheme val="minor"/>
      </rPr>
      <t>(CHASSIS = 33,1kg) (BDD P7 = 35,532kg)</t>
    </r>
  </si>
  <si>
    <r>
      <t xml:space="preserve">- BRAKE - FRONT : 330x30-Phi60  </t>
    </r>
    <r>
      <rPr>
        <sz val="11"/>
        <color rgb="FFFF0000"/>
        <rFont val="Aptos Narrow"/>
        <family val="2"/>
        <scheme val="minor"/>
      </rPr>
      <t>(CHASSIS = 36,0kg) (BDD P7 = 39,532kg)</t>
    </r>
    <r>
      <rPr>
        <sz val="11"/>
        <rFont val="Aptos Narrow"/>
        <family val="2"/>
        <scheme val="minor"/>
      </rPr>
      <t xml:space="preserve">  --&gt; Application on P74 Lev0/1/A EMEA</t>
    </r>
    <r>
      <rPr>
        <sz val="11"/>
        <color theme="1"/>
        <rFont val="Aptos Narrow"/>
        <family val="2"/>
        <scheme val="minor"/>
      </rPr>
      <t xml:space="preserve"> i/o 304x14</t>
    </r>
  </si>
  <si>
    <t>- BRAKE - REAR : 290x12-Phi42 (CHASSIS = 23,4kg) (BDD P7 = 22,808kg)  --&gt; Application on P74 EMEA LevB i/o 330x14</t>
  </si>
  <si>
    <t>- BRAKE - REAR : 330x14-Phi45 (CHASSIS = 30,5kg) (BDD P7 = 30,792kg)</t>
  </si>
  <si>
    <t xml:space="preserve">BRAKE ACTUATION : </t>
  </si>
  <si>
    <t>BRAKE ACTUATION : ONE-BOX / eVACCUM PUMP</t>
  </si>
  <si>
    <t>- VACCUM BOOST : (FRN/F6A) BLOC HYDRAULIQUE (P2+ =P2 / HEV = cancel)</t>
  </si>
  <si>
    <t>- VACCUM BOOST : (FRN/F6A) SUPPORT BLOC HYDRAULIQUE  (P2+ =P2 / HEV = cancel)</t>
  </si>
  <si>
    <t>- VACCUM BOOST : (FRN/F6A) FIXATION BLOC HYDRAULIQUE  (P2+ =P2 / HEV = cancel)</t>
  </si>
  <si>
    <t>- VACCUM BOOST : (FRN/F61) AMPLIFICATEUR FREINAGE  (P2+ =P2 / HEV = cancel)</t>
  </si>
  <si>
    <t>- VACCUM BOOST : (FRN/F62) RACCORD PRISE DEPRESSION FREIN  (P2 only)</t>
  </si>
  <si>
    <t>- VACCUM BOOST : (FRN/F62) SUPPORT TUYAU DEPRESSION FREIN (P2+ = P2)</t>
  </si>
  <si>
    <t>- VACCUM BOOST : (FRN/F66) SOURCE SPECIFIQUE PRESSION DE VIDE (P2 only)</t>
  </si>
  <si>
    <t>- TWO-BOX : (FRN/F63) TUBE BLOC HYDRAULIQUE - RACCORD 2 VOIE (P2+ = P2)</t>
  </si>
  <si>
    <t>- VACCUM BOOST : (FRN/F68) CAPTEUR PRESSION APPLICATION FREINAGE 1 (P2+ = P2)</t>
  </si>
  <si>
    <t>- VACCUM BOOST : (FRN/F68) CAPTEUR PRESSION APPLICATION FREINAGE 2 (P2+ = P2)</t>
  </si>
  <si>
    <t>- ONE-BOX : ONE-BOX</t>
  </si>
  <si>
    <t>- ONE-BOX : SUPPORT FAISCEAU ONE-BOX</t>
  </si>
  <si>
    <t>- ONE BOX : (FRN/F63) HOSE / PIPE (PHEV vs MHEV) ???</t>
  </si>
  <si>
    <t>ONE-BOX - OTHER IMPACT :</t>
  </si>
  <si>
    <t>- ONE-BOX : PYRO-FUSE</t>
  </si>
  <si>
    <t>- ONE-BOX : PYRO-FUSE BOX + SUPPORT + FIX</t>
  </si>
  <si>
    <t>- 12V HARNESS (Bloc Hydraulique removed / OneBox i/o AMCT)</t>
  </si>
  <si>
    <t>- 12V Harness Pyrofuse</t>
  </si>
  <si>
    <t>WHEEL :</t>
  </si>
  <si>
    <t>MHEV P2 wheel forecast : P64 € - Level 1 - 2027 = 225/60R18 Maya</t>
  </si>
  <si>
    <t>HEV EB2 wheel forecast = P64+P74 € - Level 1 = 225/60R18 Structural ??</t>
  </si>
  <si>
    <t>MHEV P2 wheel forecast : P74 € 2027 = 225/60R18 Structural</t>
  </si>
  <si>
    <t>MHEV P2 wheel forecast : P64 Export - Level 1 - 2027 = 225/55R19 Alu</t>
  </si>
  <si>
    <t>MHEV P2 wheel forecast : P74 Export 2027 = 225/55R19 Alu</t>
  </si>
  <si>
    <t>HEV EB2 wheel forecast = P64+P74 Export - Level 1 = 225/60R18 Alu ???</t>
  </si>
  <si>
    <t>MHEV P2 wheel forecast : OV64 € - BOP_0U - 2027 = 225/55R19 Alu</t>
  </si>
  <si>
    <t>HEV EB2 wheel forecast : OV64 € - BOP_0U - 2027 = 225/60R18 Alu ???</t>
  </si>
  <si>
    <t>MHEV P2 wheel forecast : A4U € - BOP_0U - 2027: SPRINT = 225/55R19 Alu / TI = 245/45R20</t>
  </si>
  <si>
    <t>HEV EB2 wheel forecast : A4U € - BOP_0U - 2027 = 225/60R18 Alu ???</t>
  </si>
  <si>
    <t>TOTAL HEV (EB2) versus MHEV P2 (2028)</t>
  </si>
  <si>
    <t>Curb weight :</t>
  </si>
  <si>
    <t>TOTAL : Euro7 + MassPlan + Product + HEV</t>
  </si>
  <si>
    <r>
      <t xml:space="preserve">VEHICLE HEV EB2 PROJECTION :  </t>
    </r>
    <r>
      <rPr>
        <b/>
        <sz val="11"/>
        <color rgb="FF0000FF"/>
        <rFont val="Aptos Narrow"/>
        <family val="2"/>
        <scheme val="minor"/>
      </rPr>
      <t>STATUS</t>
    </r>
  </si>
  <si>
    <t>225/55R19 Alu ??</t>
  </si>
  <si>
    <t>225/60R18 Struct</t>
  </si>
  <si>
    <t>GVW :</t>
  </si>
  <si>
    <r>
      <t xml:space="preserve">HEV EB2 : </t>
    </r>
    <r>
      <rPr>
        <b/>
        <sz val="11"/>
        <color rgb="FFCCCC00"/>
        <rFont val="Aptos Narrow"/>
        <family val="2"/>
        <scheme val="minor"/>
      </rPr>
      <t>PORTFOLIO  --&gt; FORECAST</t>
    </r>
  </si>
  <si>
    <t>HEV PORTFOLIO - PWT :</t>
  </si>
  <si>
    <t>- Portfolio PWT :</t>
  </si>
  <si>
    <t>Water pump : -380 / Battery : 1362</t>
  </si>
  <si>
    <t>HEV PORTFOLIO - PTF :</t>
  </si>
  <si>
    <t>- Portfolio PTF :</t>
  </si>
  <si>
    <t>xHEV PORTFOLIO - CHASSIS</t>
  </si>
  <si>
    <t>- Portfolio TH :</t>
  </si>
  <si>
    <t>TOTAL HEV PORTFOLIO :</t>
  </si>
  <si>
    <r>
      <t xml:space="preserve">VEHICLE HEV PROJECTION :  </t>
    </r>
    <r>
      <rPr>
        <b/>
        <sz val="11"/>
        <color rgb="FF0000FF"/>
        <rFont val="Aptos Narrow"/>
        <family val="2"/>
        <scheme val="minor"/>
      </rPr>
      <t>FORECAST</t>
    </r>
  </si>
  <si>
    <t>225/60R18 Alu ??</t>
  </si>
  <si>
    <r>
      <t xml:space="preserve">HEV EB2  : </t>
    </r>
    <r>
      <rPr>
        <b/>
        <sz val="11"/>
        <color rgb="FFCCCC00"/>
        <rFont val="Aptos Narrow"/>
        <family val="2"/>
        <scheme val="minor"/>
      </rPr>
      <t>AWD i/o FWD</t>
    </r>
  </si>
  <si>
    <t>AXLE :</t>
  </si>
  <si>
    <t>HEV EB2 FWD</t>
  </si>
  <si>
    <t>HEV AWD EB2</t>
  </si>
  <si>
    <t>- FRONT AXLE : Change from HEV M12 (Alu redesign) to PHEV M14</t>
  </si>
  <si>
    <t>- REAR AXLE  : Change from HEV EB M12 new rear axle  to AWD Multi Link (eRAD5)</t>
  </si>
  <si>
    <t>BRAKES :</t>
  </si>
  <si>
    <t>REAR EDM :</t>
  </si>
  <si>
    <t>HALFSHAFT :</t>
  </si>
  <si>
    <t>HV HARNESS :</t>
  </si>
  <si>
    <t>COOLING :</t>
  </si>
  <si>
    <t>EXHAUST :</t>
  </si>
  <si>
    <t>BODY</t>
  </si>
  <si>
    <t xml:space="preserve">BIW : </t>
  </si>
  <si>
    <t xml:space="preserve">CARPETS : </t>
  </si>
  <si>
    <t>TOTAL HEV (EB2) AWD versus FWD</t>
  </si>
  <si>
    <t>VEHICLE PROJECTION :  HEV EB2 AWD</t>
  </si>
  <si>
    <r>
      <t xml:space="preserve">HEV EP6  : </t>
    </r>
    <r>
      <rPr>
        <b/>
        <sz val="11"/>
        <color rgb="FFCCCC00"/>
        <rFont val="Aptos Narrow"/>
        <family val="2"/>
        <scheme val="minor"/>
      </rPr>
      <t>HEV EP versus HEV EB</t>
    </r>
  </si>
  <si>
    <t>HEV EP6 'DERIVED' FWD</t>
  </si>
  <si>
    <t>1) POWERTRAIN :</t>
  </si>
  <si>
    <t>ICE ENGINE :</t>
  </si>
  <si>
    <t>- ICE ENGINE : EB2 DHE removed</t>
  </si>
  <si>
    <t>- ICE ENGINE : EP6 (PHEV) added</t>
  </si>
  <si>
    <t>- REPARTITEUR ADMISSION AIR ==&gt; 2026/03/05 (Vitalij = Hyp = WCAC séparé du répartiteur d'admission) ==&gt; WCAC dans périmètre Cooling TBC</t>
  </si>
  <si>
    <r>
      <t xml:space="preserve">- WCAC : Hypothesis for global EP6 DHE WCAC ==&gt; 2,75kg  </t>
    </r>
    <r>
      <rPr>
        <b/>
        <sz val="11"/>
        <color rgb="FFFF0000"/>
        <rFont val="Aptos Narrow"/>
        <family val="2"/>
        <scheme val="minor"/>
      </rPr>
      <t>(IN PTF/COOLING PERIMETER ??)</t>
    </r>
  </si>
  <si>
    <t>- WCAC SUPPORT :</t>
  </si>
  <si>
    <t>EGR :</t>
  </si>
  <si>
    <t>- EGR : EGR LP</t>
  </si>
  <si>
    <t>- EGR : VALVE</t>
  </si>
  <si>
    <t>- EGR : DOSEUR</t>
  </si>
  <si>
    <t>- EGR : PIPES</t>
  </si>
  <si>
    <t>ENGINE - OTHERS :</t>
  </si>
  <si>
    <t>2) PLATFROM :</t>
  </si>
  <si>
    <t>- FT AXLE - CRADDLE : HEV EP = C/o HEV EB</t>
  </si>
  <si>
    <t>- FT AXLE - LOWER CONTROL ARM : HEV EP = C/o HEV EB</t>
  </si>
  <si>
    <t>- FT AXLE - KNUCKLE : HEV EP = No application of HEV EB</t>
  </si>
  <si>
    <t>- FT AXLE - KNUCKLE : C/o PHEV (M14 + 340 brake) (19,020kg) i/o MHEV (17,822kg)</t>
  </si>
  <si>
    <t xml:space="preserve">- A4U / J4U / OV4 : HEV EP Rear Axle = C/o HEV EB + Application of M14 Hub --&gt; Application of same mass difference between PHEV Gen2 and MHEV </t>
  </si>
  <si>
    <t>BRAKE - FUNDATION :</t>
  </si>
  <si>
    <t>- FT BRAKE (5seaters) : HEV EB removed (304x14)</t>
  </si>
  <si>
    <t>- FT BRAKE (5seaters) : HEV EP --&gt; Hyp = c/o 340L PHEV front brake</t>
  </si>
  <si>
    <t>- (A4U VELOCE i/o TI) : Replace 340L by 370x34 + fixed caliper</t>
  </si>
  <si>
    <t>- FT BRAKE (5seaters) : HEV EB removed (290x12)</t>
  </si>
  <si>
    <t>- FT BRAKE (5seaters) : HEV EP --&gt; Hyp = c/o 330 PHEV rear brake</t>
  </si>
  <si>
    <t>- (A4U VELOCE i/o TI) : Replace 330 by 356x26 + fixed caliper</t>
  </si>
  <si>
    <t>BRAKE - ACTUATION :</t>
  </si>
  <si>
    <t>EPS :</t>
  </si>
  <si>
    <t xml:space="preserve">- HEV EB EPS = Single Pignion C/O from EHB EB = MHEV (12,45kg) </t>
  </si>
  <si>
    <r>
      <t>- HEV EP EPS = Single Pignion TBC</t>
    </r>
    <r>
      <rPr>
        <sz val="11"/>
        <rFont val="Aptos Narrow"/>
        <family val="2"/>
        <scheme val="minor"/>
      </rPr>
      <t xml:space="preserve">     (info DP = 14,987 / x=127,1)</t>
    </r>
  </si>
  <si>
    <t>CHASSIS - ENGINE SUSPENSIONS</t>
  </si>
  <si>
    <t>ENGINE MOUNTS :</t>
  </si>
  <si>
    <t>- Hyp HEV EP = C/o PHEV  --&gt; Step1 = Come back to MHEV i/o HEV</t>
  </si>
  <si>
    <t>- Hyp HEV EP = C/o PHEV  --&gt; Step2 = Application of PHEV i/o MHEV</t>
  </si>
  <si>
    <t>EHE - HV HARNESS</t>
  </si>
  <si>
    <t>- Hyp HEV EP = C/o HEV EB</t>
  </si>
  <si>
    <t>BODY IN WHITE : UNDERBODY</t>
  </si>
  <si>
    <t>FRONT UNIT :</t>
  </si>
  <si>
    <t>- Hyp HEV EP = C/o PHEV (Interface Engine Susp Left upper)  --&gt; Step1 = Come back to MHEV i/o HEV</t>
  </si>
  <si>
    <t>- Hyp HEV EP = C/o PHEV (Interface Engine Susp Left upper)  --&gt; Step2 = PHEV Gen2 i/o MHEV = +0,100kg</t>
  </si>
  <si>
    <t>CENTRAL UNIT :</t>
  </si>
  <si>
    <t>REAR UNIT :</t>
  </si>
  <si>
    <t>- Hyp HEV EP = C/o HEV EB weight (Exhaust i=Interface diversity management ???)</t>
  </si>
  <si>
    <t>SCREWED COMPONENTS :</t>
  </si>
  <si>
    <t>- Battery header protection : Hyp HEV EP = C/o HEV EB</t>
  </si>
  <si>
    <t>CRASH BEAM :</t>
  </si>
  <si>
    <t>PROPULSION - HALFSHAFT :</t>
  </si>
  <si>
    <t>HalfSHAFT : PHEV i/o MHEV/HEV</t>
  </si>
  <si>
    <t>- HOT END : HEV EB removed</t>
  </si>
  <si>
    <t>- HOT END : PHEV added + EGR interface (+0,400kg)</t>
  </si>
  <si>
    <t>- SWAN NECK : HEV EB removed</t>
  </si>
  <si>
    <t>- SWAN NECK : PHEV added</t>
  </si>
  <si>
    <t>- COLD END (WB2730) : HEV EB removed  ==&gt; Ref HEV EB2 = 12,57kg (W/o UFC)</t>
  </si>
  <si>
    <t>- COLD END (WB2730) : HEV EP added  ==&gt; W/o UFC 16,6kg  /  With UFC = 18,23kg</t>
  </si>
  <si>
    <t>- COLD END (W2730) : COLLAR (0,131kg) + SUSPENSION (0,108kgx5)</t>
  </si>
  <si>
    <t>- COLD END (WB2785) :</t>
  </si>
  <si>
    <t>- COLD END (WB2785) : HEV EP added  ==&gt; W/o UFC 16,7kg  /  With UFC = 18,310kg</t>
  </si>
  <si>
    <t>- COLD END (W2785) : COLLAR (0,131kg) + SUSPENSION (0,108kgx5)</t>
  </si>
  <si>
    <t>- COLD END (WB2905) :</t>
  </si>
  <si>
    <t>- COLD END (WB2905) : HEV EP added  ==&gt; W/o UFC 16,81kg  /  With UFC = 18,60kg</t>
  </si>
  <si>
    <t>- COLD END (W2905) : COLLAR (0,131kg) + SUSPENSION (0,108kgx5)</t>
  </si>
  <si>
    <t>- CANALISATIONS SOUS CAPOT : HEB EB removed (Hyp same mass than MHEV)</t>
  </si>
  <si>
    <t>- CANALISATIONS SOUS CAPOT : HEB EP added (Hyp same mass than PHEV)</t>
  </si>
  <si>
    <t>- CRFM : HEV EP = LARGER CRFM ????</t>
  </si>
  <si>
    <t>- COOLANT : Provision for HEV EP versus HEV EB</t>
  </si>
  <si>
    <t>COOLING : OTHERS</t>
  </si>
  <si>
    <t>3) TOP - HAT :</t>
  </si>
  <si>
    <t>WHEELS :</t>
  </si>
  <si>
    <t>A4U (SPRINT) : HEV EB = MHEV wheel (225/55R19 = 101,9kg) replaced by HEV EP = PHEV wheel (235/55R19 = 111,1kg)</t>
  </si>
  <si>
    <t>A4U (TI) : HEV EB = MHEV wheel (245/45R20 = 99,9kg) replaced by HEV EP = PHEV wheel (255/45R20 = 106,7kg)</t>
  </si>
  <si>
    <t>- (A4U VELOCE i/o TI) : Replace HEV TI wheel (255/45R20 = 106,7kg) by 255/40R21 (107,1kg)</t>
  </si>
  <si>
    <t>J4U (Level0) : HEV EB = MHEV wheel (225/60R18 = 99,6kg) replaced by HEV EP = PHEV wheel (235/55R19 = 112,0kg)</t>
  </si>
  <si>
    <t>J4U (ALTITUDE) : HEV EB = MHEV wheel (225/60R18 = 99,6kg) replaced by HEV EP = PHEV wheel (235/55R19 = 112,0kg)</t>
  </si>
  <si>
    <t>J4U (SUMMIT) : HEV EB = MHEV wheel (225/55R19 = 110,0kg) replaced by HEV EP = PHEV wheel (235/50R20 = 114,8kg)</t>
  </si>
  <si>
    <t>OV64 (B0E_0B-Lev0) : HEV EB = MHEV wheel (225/60R18 Steel = 94,51kg) replaced by HEV EP = PHEV wheel (235/55R19 = 107,2kg)</t>
  </si>
  <si>
    <t>OV64 (B0E_0C) : HEV EB = MHEV wheel (225/60R18 Steel = 94,51kg) replaced by HEV EP = PHEV wheel (235/55R19 = 107,2kg)</t>
  </si>
  <si>
    <t>OV64 (B0E_0P) : HEV EB = MHEV wheel (225/60R18 Steel = 94,51kg) replaced by HEV EP = PHEV wheel (235/55R19 = 107,2kg)</t>
  </si>
  <si>
    <t>OV64 (B0E_0U) : HEV EB = MHEV wheel (225/55R19 = 104,82kg) replaced by HEV EP = PHEV wheel (235/55R19 = 107,2kg)</t>
  </si>
  <si>
    <t>BODY IN WHITE : UPPERBODY</t>
  </si>
  <si>
    <t xml:space="preserve">CARPETS / INSULATION : </t>
  </si>
  <si>
    <t>STATUS :</t>
  </si>
  <si>
    <t>TOTAL : HEV EP6 FWD versus HEV EB2 FWD</t>
  </si>
  <si>
    <t>MASS PROJECTION : HEV EP6 FWD</t>
  </si>
  <si>
    <r>
      <t xml:space="preserve">HEV EP6 : </t>
    </r>
    <r>
      <rPr>
        <b/>
        <sz val="11"/>
        <color rgb="FFCCCC00"/>
        <rFont val="Aptos Narrow"/>
        <family val="2"/>
        <scheme val="minor"/>
      </rPr>
      <t>PORTFOLIO  --&gt; FORECAST</t>
    </r>
  </si>
  <si>
    <t>- PWT :   ==&gt; PORTFOLIO HEV EB2</t>
  </si>
  <si>
    <t>- PWT :   ==&gt; PORTFOLIO SPECIFIC HEV EP6</t>
  </si>
  <si>
    <t>- PTF :   ==&gt; PORTFOLIO HEV EB2</t>
  </si>
  <si>
    <t>- PTF :   ==&gt; PORTFOLIO SPECIFIC HEV EP6</t>
  </si>
  <si>
    <t>- TH :   ==&gt; PORTFOLIO HEV EB2</t>
  </si>
  <si>
    <t>- TH :   ==&gt; PORTFOLIO SPECIFIC HEV EP6</t>
  </si>
  <si>
    <t>TOTAL HEV EP6 PORTFOLIO :</t>
  </si>
  <si>
    <r>
      <t xml:space="preserve">VEHICLE HEV EP6 PROJECTION :  </t>
    </r>
    <r>
      <rPr>
        <b/>
        <sz val="11"/>
        <color rgb="FF0000FF"/>
        <rFont val="Aptos Narrow"/>
        <family val="2"/>
        <scheme val="minor"/>
      </rPr>
      <t>FORECAST</t>
    </r>
  </si>
  <si>
    <t>P64 HEV EB2 vs P64 MHEV P2</t>
  </si>
  <si>
    <t xml:space="preserve"> Cdc P64_SOPM_Cw42/2023</t>
  </si>
  <si>
    <t>P64 MHEV P2 LevA
Homolo 2024</t>
  </si>
  <si>
    <t>STLA/M Mass Plan</t>
  </si>
  <si>
    <t>Side door beam</t>
  </si>
  <si>
    <t>Repair kit Opt</t>
  </si>
  <si>
    <t>Tunnel reinforcer</t>
  </si>
  <si>
    <t>2024 (Cdc V16 2024/11/15)</t>
  </si>
  <si>
    <t>P64 MHEV - LevA F11/2024</t>
  </si>
  <si>
    <t>(B04) Impactor MHEV RHD</t>
  </si>
  <si>
    <t>Lev 0</t>
  </si>
  <si>
    <t>P64 MHEV - LevA S51/2024</t>
  </si>
  <si>
    <t>Funded</t>
  </si>
  <si>
    <t>Mass Plan - Pack 1</t>
  </si>
  <si>
    <t>Thickness reduction - Step 1 - UNDERBODY</t>
  </si>
  <si>
    <t>Thickness reduction - Step 1 - UPPERBODY</t>
  </si>
  <si>
    <t>Confirmed</t>
  </si>
  <si>
    <t>Wheel : 225/60R18 (P74 Maya) i/o 225/55R19</t>
  </si>
  <si>
    <t>Lev A TowP</t>
  </si>
  <si>
    <t>CdC F11 2025 (Publi 21/05/2025)</t>
  </si>
  <si>
    <t>P64 MHEV P2
LevA F11/2025</t>
  </si>
  <si>
    <t>Serial Life</t>
  </si>
  <si>
    <t>HVAC Top3 (2026)</t>
  </si>
  <si>
    <t>Thickness Step 1+2+3 (2026)</t>
  </si>
  <si>
    <t>Euro7 + eDCT Gen3.1</t>
  </si>
  <si>
    <t>Not confirmed</t>
  </si>
  <si>
    <t>Mass Plan - TH</t>
  </si>
  <si>
    <t>TopHat / Level 1 (2027)</t>
  </si>
  <si>
    <t>(Hyp : Seat row1 : -1,0kg / R2 : -0,5kg / Dashboard : -0,75kg / Console : -0,75kg / Trims : -1,0kg / Side doors : -1,0kg)</t>
  </si>
  <si>
    <t>STLA/M - Pack 3</t>
  </si>
  <si>
    <t>Crash beam Ft - Alu (2028)</t>
  </si>
  <si>
    <t>SOP P674 = 03/2028</t>
  </si>
  <si>
    <t>P64 MHEV P2 Lev1 2028</t>
  </si>
  <si>
    <t>PRS / PHES (PTF)</t>
  </si>
  <si>
    <t>eCOMP</t>
  </si>
  <si>
    <t>DHE</t>
  </si>
  <si>
    <t>PRS / Engine (PWT)</t>
  </si>
  <si>
    <t>Belt Starter remove</t>
  </si>
  <si>
    <t>DHE (WCAC / EGR)</t>
  </si>
  <si>
    <t>Air Intake / ACAC</t>
  </si>
  <si>
    <t>Exhaust</t>
  </si>
  <si>
    <t>PRS / Gearbox (PWT)</t>
  </si>
  <si>
    <t>CHASSIS (PTF)</t>
  </si>
  <si>
    <t>Eng mounts</t>
  </si>
  <si>
    <t>PRS / (PTF)</t>
  </si>
  <si>
    <t>PRS / (PWT)</t>
  </si>
  <si>
    <t>PRS / PEDS (PWT)</t>
  </si>
  <si>
    <t>EHE</t>
  </si>
  <si>
    <t>HV Harness / PDC</t>
  </si>
  <si>
    <t>VEHE / BODY</t>
  </si>
  <si>
    <t>BIW : Front unit</t>
  </si>
  <si>
    <t>BIW : Floor unit</t>
  </si>
  <si>
    <t>BIW : Sill</t>
  </si>
  <si>
    <t>BIW : Rear unit</t>
  </si>
  <si>
    <t>Batt Supp &amp; Protect</t>
  </si>
  <si>
    <t>Body Shields</t>
  </si>
  <si>
    <t>VEHE / VIMN</t>
  </si>
  <si>
    <t>AGS / Bumper</t>
  </si>
  <si>
    <t>EES</t>
  </si>
  <si>
    <t>12V Harness</t>
  </si>
  <si>
    <t>Carpet</t>
  </si>
  <si>
    <t>VEHE / CHASSIS</t>
  </si>
  <si>
    <t>Chassis - Wheel</t>
  </si>
  <si>
    <t>Chassis - Brake</t>
  </si>
  <si>
    <t>ONE-BOX</t>
  </si>
  <si>
    <t>Chassis - Ft Axle</t>
  </si>
  <si>
    <t>PTF - HEV Portfolio</t>
  </si>
  <si>
    <t>Chassis - Rr Axle New</t>
  </si>
  <si>
    <t>P64 HEV EB2 (Lev1)
STATUS</t>
  </si>
  <si>
    <t>P64 HEV EB2 (Lev1)
FORECAST</t>
  </si>
  <si>
    <t>Lvel 0</t>
  </si>
  <si>
    <t>P64 HEV EB2 (Lev0)
FORECAST</t>
  </si>
  <si>
    <t>Lev 1</t>
  </si>
  <si>
    <t>TARGET (Lev0)</t>
  </si>
  <si>
    <t>AUSTRAL E-Tech200</t>
  </si>
  <si>
    <t>Total HEV vs MHEV P2 €7</t>
  </si>
  <si>
    <t>Portfolio</t>
  </si>
  <si>
    <t>Status Lev0</t>
  </si>
  <si>
    <t>Forecast Lev0</t>
  </si>
  <si>
    <t>Potential</t>
  </si>
  <si>
    <t>DHE + eComp</t>
  </si>
  <si>
    <t>HV Batt + DCDC</t>
  </si>
  <si>
    <t>HEV Floor</t>
  </si>
  <si>
    <t>Portfolio CHASSIS</t>
  </si>
  <si>
    <t>Portfolio BODY PTF</t>
  </si>
  <si>
    <t>P64 HEV EB2 vs P64 MHEV P2 - SYNTHESIS</t>
  </si>
  <si>
    <t>€7 + Mass plan</t>
  </si>
  <si>
    <t>P64 MHEV
Lev1 2028</t>
  </si>
  <si>
    <t>HEV versus MHEV</t>
  </si>
  <si>
    <t>P64 HEV EB2 (Lev0)
STATUS</t>
  </si>
  <si>
    <t>Portfolio in ScopeSheet</t>
  </si>
  <si>
    <t>Portfolio out ScopeSheet</t>
  </si>
  <si>
    <t>P64 HEV EB2 (Lev0)
BEST POTENTIAL</t>
  </si>
  <si>
    <t>P64 MHEV P2 --&gt; MHEV P2+  --&gt; HEV</t>
  </si>
  <si>
    <t>MHEV P2+ versus P2</t>
  </si>
  <si>
    <t>P64 MHEV P2+ (Lev1)
STATUS</t>
  </si>
  <si>
    <t>HEV versus MHEV P2+</t>
  </si>
  <si>
    <t>OV64</t>
  </si>
  <si>
    <t>PRS - Air intake</t>
  </si>
  <si>
    <t>PRS - Exhaust</t>
  </si>
  <si>
    <t>PRS - Cooling</t>
  </si>
  <si>
    <t>GVW</t>
  </si>
  <si>
    <t>Curb</t>
  </si>
  <si>
    <t>Opt</t>
  </si>
  <si>
    <t>Engine</t>
  </si>
  <si>
    <t>HEV EP6 (OPTIM)</t>
  </si>
  <si>
    <t>HEV EP6 (OPTIM - Wheel730)</t>
  </si>
  <si>
    <t>Gearbox</t>
  </si>
  <si>
    <t>Lev B</t>
  </si>
  <si>
    <t>J4U</t>
  </si>
  <si>
    <t>D74</t>
  </si>
  <si>
    <t>P74</t>
  </si>
  <si>
    <t>HEV EB2 (FORECAST)</t>
  </si>
  <si>
    <t xml:space="preserve"> </t>
  </si>
  <si>
    <t>X</t>
  </si>
  <si>
    <t>Mend</t>
  </si>
  <si>
    <t>Menv</t>
  </si>
  <si>
    <t>Train AV</t>
  </si>
  <si>
    <t>Train AR</t>
  </si>
  <si>
    <t>Av</t>
  </si>
  <si>
    <t>Ar</t>
  </si>
  <si>
    <t>PRODUCT</t>
  </si>
  <si>
    <t>Option</t>
  </si>
  <si>
    <t>P64 PHEV SR 2027 FORECAST</t>
  </si>
  <si>
    <t>PHEV SR</t>
  </si>
  <si>
    <t xml:space="preserve">BIW </t>
  </si>
  <si>
    <t>CdC SOPM cw42/2023</t>
  </si>
  <si>
    <t>P64 PHEV LevA - Homolo</t>
  </si>
  <si>
    <t>Acted - In BDD</t>
  </si>
  <si>
    <t>Mass Plan</t>
  </si>
  <si>
    <t>Repair kit as Opt</t>
  </si>
  <si>
    <t>Others</t>
  </si>
  <si>
    <t>2024 F11 Lev A</t>
  </si>
  <si>
    <t>Acted</t>
  </si>
  <si>
    <t>Product</t>
  </si>
  <si>
    <t xml:space="preserve">Level 0 </t>
  </si>
  <si>
    <t>CdC P64 dec2024_W51</t>
  </si>
  <si>
    <t>2024 51/24 Lev0</t>
  </si>
  <si>
    <t>Acted - Pack 1</t>
  </si>
  <si>
    <t>Thickness : STEP1</t>
  </si>
  <si>
    <t>2025 F11 Lev0</t>
  </si>
  <si>
    <t>Acted - Pack 2</t>
  </si>
  <si>
    <t>Thickness : STEP2</t>
  </si>
  <si>
    <t>Brackets</t>
  </si>
  <si>
    <t>Sill reinforcer</t>
  </si>
  <si>
    <t>Crash beam Front</t>
  </si>
  <si>
    <t>TopHat / Level 1 2026</t>
  </si>
  <si>
    <t>PHEV SR 09/2025 - Lev0</t>
  </si>
  <si>
    <t>Batt housing</t>
  </si>
  <si>
    <t>Wheel 19" Structural</t>
  </si>
  <si>
    <t>Brakes 340</t>
  </si>
  <si>
    <t>One Box</t>
  </si>
  <si>
    <t>Kick up floor</t>
  </si>
  <si>
    <t>Euro 7</t>
  </si>
  <si>
    <t>TopHat / Level 1 2027</t>
  </si>
  <si>
    <t>PHEV SR 2027 - Lev0</t>
  </si>
  <si>
    <t>MCA / PRODUCT</t>
  </si>
  <si>
    <t>Level 1 i/o Lev 0</t>
  </si>
  <si>
    <r>
      <t>PHEV SR 2027 - Lev1 (</t>
    </r>
    <r>
      <rPr>
        <b/>
        <sz val="11"/>
        <color rgb="FFFF0000"/>
        <rFont val="Calibri"/>
        <family val="2"/>
      </rPr>
      <t>With OneBox</t>
    </r>
    <r>
      <rPr>
        <b/>
        <sz val="11"/>
        <color rgb="FF000000"/>
        <rFont val="Calibri"/>
        <family val="2"/>
      </rPr>
      <t>)</t>
    </r>
  </si>
  <si>
    <t>P64 PHEV LR versus PHEV SR - DETAILED</t>
  </si>
  <si>
    <t>P64 PHEV 2027</t>
  </si>
  <si>
    <t>P64 PHEV LR</t>
  </si>
  <si>
    <t>Répat Av :</t>
  </si>
  <si>
    <t>Veh</t>
  </si>
  <si>
    <t>Wheelbase :</t>
  </si>
  <si>
    <t>X ft wheel :</t>
  </si>
  <si>
    <t>Pos X :</t>
  </si>
  <si>
    <t>P64 PHEV SR 2027 Lev1</t>
  </si>
  <si>
    <t>PRS - Engine</t>
  </si>
  <si>
    <t>ENGINE : EP6 DHE modification (bloc / culasse…)</t>
  </si>
  <si>
    <t>P64 BDD : EB2 GMP Pos = 107,2%</t>
  </si>
  <si>
    <t>ENGINE : SUSPENSION</t>
  </si>
  <si>
    <t>P64 BDD : EB2 Engine Sups Pos = 104,4%</t>
  </si>
  <si>
    <t>ENGINE : ACAC remove</t>
  </si>
  <si>
    <t>P64 BDD : MHEV = -692mm</t>
  </si>
  <si>
    <t>ENGINE : WCAC</t>
  </si>
  <si>
    <t>P64 BDD : MHEV ACAC</t>
  </si>
  <si>
    <t>ENGINE : EGR LP</t>
  </si>
  <si>
    <t>HYPOTHESIS = GMP POSITION -120mm</t>
  </si>
  <si>
    <t xml:space="preserve">CRFM : HT Radiator  --&gt; PHEV LR = </t>
  </si>
  <si>
    <t>CL5 28dm² Ep28</t>
  </si>
  <si>
    <t xml:space="preserve">CRFM : Condensor  --&gt; PHEV LR = </t>
  </si>
  <si>
    <t>CL3++ 23,5dm² Ep16</t>
  </si>
  <si>
    <t xml:space="preserve">CRFM : LT Radiator  --&gt; PHEV LR = </t>
  </si>
  <si>
    <t>Full size</t>
  </si>
  <si>
    <t>HYPOTHESIS</t>
  </si>
  <si>
    <t xml:space="preserve">CRFM : Fan --&gt; PHEV LR = </t>
  </si>
  <si>
    <t>CL5 250W</t>
  </si>
  <si>
    <t>P64 BDD = -615mm</t>
  </si>
  <si>
    <t xml:space="preserve">CRFM : Coolant  --&gt; PHEV LR = </t>
  </si>
  <si>
    <t>LT radia full size</t>
  </si>
  <si>
    <t>P64 BDD MHEV</t>
  </si>
  <si>
    <t xml:space="preserve">CRFM : Pipes  --&gt; PHEV LR = </t>
  </si>
  <si>
    <t>Fast charge</t>
  </si>
  <si>
    <t>eDCT : PHEV Gen2</t>
  </si>
  <si>
    <t>P64 BDD : eDCT MHEV = -265mm</t>
  </si>
  <si>
    <t>eDCT : PHEV Gen3</t>
  </si>
  <si>
    <t>P64 BDD : eDCT PHEV = -258mm</t>
  </si>
  <si>
    <t>PRS - Batt</t>
  </si>
  <si>
    <t>HV BATTERY : MHEV batt =57,4% (Batt 48V + Support + Bootom plate)</t>
  </si>
  <si>
    <t>P64 BDD : MHEV Batt = 57,4% (48V batt + Support + Bottom plate)</t>
  </si>
  <si>
    <t>HV : BATTERY : HEV batt added (STLA/S, No support)</t>
  </si>
  <si>
    <t>HYP battery HEV = MHEV Batt position + 150mm</t>
  </si>
  <si>
    <t>DCDC : PHEV Gen2</t>
  </si>
  <si>
    <t>P64 BDD = 13mm</t>
  </si>
  <si>
    <t>DCDC : PHEV LR</t>
  </si>
  <si>
    <t>HYPOTHESIS TBC</t>
  </si>
  <si>
    <t>PRS - HVAC</t>
  </si>
  <si>
    <t>COMPRESSOR : PHEV LR</t>
  </si>
  <si>
    <t>HYPOTHESIS = SIMILAR POSITION FOR eCOMP and Meca Compressor (-414mm in P64 BDD)</t>
  </si>
  <si>
    <t>EXHAUST LINE : PHEV LR : HYP = C/o PHEV Gen2</t>
  </si>
  <si>
    <t>PRS - Fuel</t>
  </si>
  <si>
    <t>FUEL TANK : PHEV LR : HYP = C/o PHEV Gen2</t>
  </si>
  <si>
    <t>P64 BDD = 2065mm (MHEV) / 2078mm (PHEV) / OV64 (MHEV) = 2118mm / OV64 (PHEV) = 2133mm</t>
  </si>
  <si>
    <t>PRS - 1/2 shft</t>
  </si>
  <si>
    <t>HALFSHAFT : C/O PHEV Gen2</t>
  </si>
  <si>
    <t>P64 BDD = -73mm</t>
  </si>
  <si>
    <t>EE</t>
  </si>
  <si>
    <t>LV Harness : PHEV LR HYP = C/o PHEV Gen2</t>
  </si>
  <si>
    <t>P64 BDD = 67,8%</t>
  </si>
  <si>
    <t>HV Harness HEV i/o MHEV</t>
  </si>
  <si>
    <t>P64 BDD = 64mm</t>
  </si>
  <si>
    <t>FAST CHARGE</t>
  </si>
  <si>
    <t>BIW PHEV LR battery adaptation</t>
  </si>
  <si>
    <t>HYP = Same position than HEV battery</t>
  </si>
  <si>
    <t>Underbody shield : C/o PHEV Gen2 mass ??</t>
  </si>
  <si>
    <t>WHEEL : 225/60R18 Structural (Plan P64 MHEV)</t>
  </si>
  <si>
    <t>AXLE FRONT : BERCEAU FILTRE ??</t>
  </si>
  <si>
    <t>P64 BDD : MHEV craddle = 142,1mm</t>
  </si>
  <si>
    <t>AXLE REAR : TD M12</t>
  </si>
  <si>
    <t>P64 BDD : MHEV rear axle ass = 12,9%</t>
  </si>
  <si>
    <t>BRAKES : Brake fundation - FRONT = PHEV Gen2 (340)</t>
  </si>
  <si>
    <t>P64 BDD = MHEV 101,1%</t>
  </si>
  <si>
    <t>BRAKES : Brake fundation - REAR = PHEV Gen2 (340)</t>
  </si>
  <si>
    <t>P64 BDD = MHEV 2,2%</t>
  </si>
  <si>
    <t>Global</t>
  </si>
  <si>
    <t>P64 PHEV LR Lev1</t>
  </si>
  <si>
    <t>P64 PHEV LR Lev0</t>
  </si>
  <si>
    <t>P64 PHEV LR versus PHEV SR - COMPACTED</t>
  </si>
  <si>
    <t>P64 PHEV Homolo 2024</t>
  </si>
  <si>
    <t>Mass Plan - Funded</t>
  </si>
  <si>
    <t>Mass Plan - Not funded</t>
  </si>
  <si>
    <t>P64 PHEV SR 2027 - Lev1</t>
  </si>
  <si>
    <t>Battery PHEV LR</t>
  </si>
  <si>
    <t>EP6 DHE : WCAC</t>
  </si>
  <si>
    <t>EP6 DHE : EGR BP</t>
  </si>
  <si>
    <t>eDCT Gen3</t>
  </si>
  <si>
    <t>Fast Charge</t>
  </si>
  <si>
    <t>Brake</t>
  </si>
  <si>
    <t>PHEV LR Lev1 (Best Forecast)</t>
  </si>
  <si>
    <t>235R19 Struct</t>
  </si>
  <si>
    <t>225R18 Struct</t>
  </si>
  <si>
    <t>Protfolio</t>
  </si>
  <si>
    <t>Wheel 225/60R18 Struct</t>
  </si>
  <si>
    <t>Front Axle - ICE</t>
  </si>
  <si>
    <t>Rr axle : Open section TB</t>
  </si>
  <si>
    <t>Knuckle Alu</t>
  </si>
  <si>
    <t>LCA Alu</t>
  </si>
  <si>
    <t>Best Potential 2029 (Lev1)</t>
  </si>
  <si>
    <t>Best Potential 2029 (Lev0)</t>
  </si>
  <si>
    <t>TARGET - CHASSIS</t>
  </si>
  <si>
    <t>TARGET - BODY STRUC</t>
  </si>
  <si>
    <t>TARGET - PROPULSION</t>
  </si>
  <si>
    <t>TARGET - EQUIPMENTS</t>
  </si>
  <si>
    <t>P64 PHEV LR TARGET (Lev0)</t>
  </si>
  <si>
    <t>Tiguan PHEV</t>
  </si>
  <si>
    <t>French Mass Taxation</t>
  </si>
  <si>
    <t>P64 PHEV SR 2024 HOMOLO</t>
  </si>
  <si>
    <t>P64 PHEV SR 2027</t>
  </si>
  <si>
    <t>P64 PHEV LR - Forecast</t>
  </si>
  <si>
    <t>P64 PHEV LR - Potential</t>
  </si>
  <si>
    <t>Coffre</t>
  </si>
  <si>
    <t>Pneu</t>
  </si>
  <si>
    <t>EB2</t>
  </si>
  <si>
    <t>Domaine DocInfo des fichiers "GAP value" Projets   =&gt;</t>
  </si>
  <si>
    <t>LIEN</t>
  </si>
  <si>
    <r>
      <t xml:space="preserve">Ici exemple P64 =&gt; </t>
    </r>
    <r>
      <rPr>
        <b/>
        <sz val="10"/>
        <color rgb="FF00B0F0"/>
        <rFont val="Arial"/>
        <family val="2"/>
      </rPr>
      <t>à remplacer par votre projet</t>
    </r>
    <r>
      <rPr>
        <sz val="10"/>
        <rFont val="Arial"/>
        <family val="2"/>
      </rPr>
      <t xml:space="preserve"> en copie-collant les données du fichier GAP value dans le </t>
    </r>
    <r>
      <rPr>
        <b/>
        <sz val="10"/>
        <color rgb="FF00B050"/>
        <rFont val="Arial"/>
        <family val="2"/>
      </rPr>
      <t>cadre F4:L27</t>
    </r>
  </si>
  <si>
    <t>Variant_7</t>
  </si>
  <si>
    <t>Variant_6</t>
  </si>
  <si>
    <t>Variant_1</t>
  </si>
  <si>
    <t>Variant_12</t>
  </si>
  <si>
    <t>NE PAS SUPPRIMER</t>
  </si>
  <si>
    <t>P64-MHEV</t>
  </si>
  <si>
    <t>P64-MHEV (Tow)</t>
  </si>
  <si>
    <t>P64-MHEV (Tow) (SAE)</t>
  </si>
  <si>
    <t>P64-PHEV</t>
  </si>
  <si>
    <t>P64-HEV</t>
  </si>
  <si>
    <t>OV64-MHEV</t>
  </si>
  <si>
    <t>OV64-MHEV (Tow)</t>
  </si>
  <si>
    <t>OV64-HEV</t>
  </si>
  <si>
    <t>OV64-BEV</t>
  </si>
  <si>
    <t>J4U-HEV</t>
  </si>
  <si>
    <t>D74-MHEV</t>
  </si>
  <si>
    <t>D74-HEV</t>
  </si>
  <si>
    <t>D74 - BEV</t>
  </si>
  <si>
    <t>P74 (5p) - MHEV</t>
  </si>
  <si>
    <t>P74 (5p) - MHEV (Tow)</t>
  </si>
  <si>
    <t>P74 (7p) - MHEV</t>
  </si>
  <si>
    <t>P74 (7p) - MHEV (Tow)</t>
  </si>
  <si>
    <t>P74 (5p) - PHEV</t>
  </si>
  <si>
    <t>P74 (7p) - PHEV</t>
  </si>
  <si>
    <t>P74 (5p) - HEV</t>
  </si>
  <si>
    <t>P74 (7p) - HEV</t>
  </si>
  <si>
    <t>A4U - MHEV</t>
  </si>
  <si>
    <t>A4U - HEV</t>
  </si>
  <si>
    <t>A4U - HEV(EP)</t>
  </si>
  <si>
    <t>CR3-BEV</t>
  </si>
  <si>
    <t>CETTE COLONNE</t>
  </si>
  <si>
    <t>Bilan masse</t>
  </si>
  <si>
    <t>Bilan MCI</t>
  </si>
  <si>
    <t>A RENSEIGNER</t>
  </si>
  <si>
    <t>Longueur (L)</t>
  </si>
  <si>
    <t>Length [mm]</t>
  </si>
  <si>
    <t>DE</t>
  </si>
  <si>
    <t>RENSEIGNER LIGNE 6</t>
  </si>
  <si>
    <t>Largeur (l)</t>
  </si>
  <si>
    <t>Width [mm]</t>
  </si>
  <si>
    <t>Hauteur ODM (H)</t>
  </si>
  <si>
    <t>Height [mm]</t>
  </si>
  <si>
    <t>PAF AV</t>
  </si>
  <si>
    <t>Front Overhang [mm]</t>
  </si>
  <si>
    <t>PAF AR</t>
  </si>
  <si>
    <t>Rear Overhang [mm]</t>
  </si>
  <si>
    <t>Empattement</t>
  </si>
  <si>
    <t>Wheelbase [mm]</t>
  </si>
  <si>
    <t>Voie AV</t>
  </si>
  <si>
    <t>Front Wheeltrack [mm]</t>
  </si>
  <si>
    <t>Voie AR</t>
  </si>
  <si>
    <t>Rear Wheeltrack [mm]</t>
  </si>
  <si>
    <t>Décalage point R rang 1 / point Hx rang 1</t>
  </si>
  <si>
    <t>-</t>
  </si>
  <si>
    <t>Position de la roue AV / repère véhicule</t>
  </si>
  <si>
    <t>X réservoir</t>
  </si>
  <si>
    <t>Fuel tank COG to front axle [mm]</t>
  </si>
  <si>
    <t>X coffre (VP)</t>
  </si>
  <si>
    <t>Trunk COG to front axle [mm]</t>
  </si>
  <si>
    <t>distance point talon Rg2 / Pt R Rg2</t>
  </si>
  <si>
    <t>X crochet d'attelage</t>
  </si>
  <si>
    <t>Tow system external point to front axle [mm]</t>
  </si>
  <si>
    <t>XHx rang 1 lat</t>
  </si>
  <si>
    <t>Front seats H point to front axle [mm]</t>
  </si>
  <si>
    <t>XHx rang 1 central</t>
  </si>
  <si>
    <t>Front seats-mid H point to front axle [mm]</t>
  </si>
  <si>
    <t>XR rang 2 lat</t>
  </si>
  <si>
    <t>Rear seats H point to front axle (2 row) [mm]</t>
  </si>
  <si>
    <t>XR rang 2 central</t>
  </si>
  <si>
    <t>Rear seats-mid H point to front axle (2 row) [mm]</t>
  </si>
  <si>
    <t>XR rang 3 lat</t>
  </si>
  <si>
    <t>Rear seats H point to front axle (3 row) [mm]</t>
  </si>
  <si>
    <t>XR rang 3 central</t>
  </si>
  <si>
    <t>Rear seats-mid H point to front axle (3 row) [mm]</t>
  </si>
  <si>
    <t>Siège réglable ou non Rangée 2</t>
  </si>
  <si>
    <t>NON</t>
  </si>
  <si>
    <t>OUI</t>
  </si>
  <si>
    <t>Siège réglable ou non Rangée 3</t>
  </si>
  <si>
    <t>Volume (l)</t>
  </si>
  <si>
    <t>CdC F11/2025</t>
  </si>
  <si>
    <t>Boite</t>
  </si>
  <si>
    <t>Repart</t>
  </si>
  <si>
    <t>Opt-Ft</t>
  </si>
  <si>
    <t>Opt-Rr</t>
  </si>
  <si>
    <t>P64 EMEA (2024)</t>
  </si>
  <si>
    <t>Lev A (TowPack)</t>
  </si>
  <si>
    <t>MHEV (2024)</t>
  </si>
  <si>
    <t>TowingPack</t>
  </si>
  <si>
    <t>Lev B (TowPack)</t>
  </si>
  <si>
    <t>P64 EXPORT (2024)</t>
  </si>
  <si>
    <t>Lev A</t>
  </si>
  <si>
    <t>P64 EMEA (2028)</t>
  </si>
  <si>
    <t>Lev 1 (TowPack)</t>
  </si>
  <si>
    <t>MHEV (2028)</t>
  </si>
  <si>
    <t>P64 EXPORT (2028)</t>
  </si>
  <si>
    <t>P64 EMEA (HEV EB2)</t>
  </si>
  <si>
    <t>P64 EXPORT (HEV EB2)</t>
  </si>
  <si>
    <t>HEV EB2 (TARGET)</t>
  </si>
  <si>
    <t>OV64 EMEA (2024)</t>
  </si>
  <si>
    <t>B0E_0P (TowPack)</t>
  </si>
  <si>
    <t>B0E_0U (TowPack)</t>
  </si>
  <si>
    <t>OV64 EMEA (2028)</t>
  </si>
  <si>
    <t>OV64 EMEA (HEV EB2)</t>
  </si>
  <si>
    <t>OV64 EMEA (HEV EP6 Optim)</t>
  </si>
  <si>
    <t>235/55R19 Alu</t>
  </si>
  <si>
    <t>EP6 Gen4 DHE</t>
  </si>
  <si>
    <t>J4U EMEA (HEV EB2)</t>
  </si>
  <si>
    <t>J4U EMEA (HEV EP6 Optim)</t>
  </si>
  <si>
    <t>235/50R20 Alu</t>
  </si>
  <si>
    <t>A4U EMEA (SOP)</t>
  </si>
  <si>
    <t>MHEV (SOP)</t>
  </si>
  <si>
    <t>A4U EMEA (HEV EB2)</t>
  </si>
  <si>
    <t>A4U EMEA (HEV EP6 Optim)</t>
  </si>
  <si>
    <t>255/45R20 Alu</t>
  </si>
  <si>
    <t>255/40R21 Alu</t>
  </si>
  <si>
    <t>A4U EMEA (HEV EP6 Wheel730)</t>
  </si>
  <si>
    <t>D74 EMEA (2024)</t>
  </si>
  <si>
    <t>Lev 2</t>
  </si>
  <si>
    <t>D74 EMEA (2028)</t>
  </si>
  <si>
    <t>D74 EMEA (HEV EB2)</t>
  </si>
  <si>
    <t>D74 EMEA (HEV EP6 Optim)</t>
  </si>
  <si>
    <t>235/50R19 Alu</t>
  </si>
  <si>
    <t>255/40R21 Struct</t>
  </si>
  <si>
    <t>D74 EMEA (HEV EP6 Optim Wheel730)</t>
  </si>
  <si>
    <t>P74(5p) EMEA (2024)</t>
  </si>
  <si>
    <t>P74(5p) EXPORT (2024)</t>
  </si>
  <si>
    <t>P74(5p) EMEA (2028)</t>
  </si>
  <si>
    <t xml:space="preserve"> 225/60R18</t>
  </si>
  <si>
    <t>P74(5p) EXPORT (2028)</t>
  </si>
  <si>
    <t>P74(5p) EMEA (HEV EB2)</t>
  </si>
  <si>
    <t>P74(5p) EXPORT (HEV EB2)</t>
  </si>
  <si>
    <t>P74(7p) EMEA (2024)</t>
  </si>
  <si>
    <t>P74(7p) EXPORT (2024)</t>
  </si>
  <si>
    <t>P74(7p) EMEA (2028)</t>
  </si>
  <si>
    <t>P74(7p) EXPORT (2028)</t>
  </si>
  <si>
    <t>P74(7p) EMEA (HEV EB2)</t>
  </si>
  <si>
    <t>P74(7p) EXPORT (HEV EB2)</t>
  </si>
  <si>
    <t>P74 EMEA (HEV EP6 Optim)</t>
  </si>
  <si>
    <t>HEV EP6 (GOFAST)</t>
  </si>
  <si>
    <t>235/55R19 Struct</t>
  </si>
  <si>
    <t>P64 EMEA (2024) (SAE)</t>
  </si>
  <si>
    <t>Plate-forme (Platform)</t>
  </si>
  <si>
    <t>COLONNE MODELE</t>
  </si>
  <si>
    <t>Projet (Program)</t>
  </si>
  <si>
    <t>STLA/M HEV Study</t>
  </si>
  <si>
    <t>A copier-coller (dont</t>
  </si>
  <si>
    <t>Silhouette (Top hat)</t>
  </si>
  <si>
    <t>A RENSEIGNER (onglet "Inputs VP")</t>
  </si>
  <si>
    <t>formules) si besoin</t>
  </si>
  <si>
    <t>Date de MàJ (Updating date)</t>
  </si>
  <si>
    <t>Dernière Diffusion (Former release)</t>
  </si>
  <si>
    <r>
      <t xml:space="preserve">TRANSFERT
</t>
    </r>
    <r>
      <rPr>
        <b/>
        <sz val="10"/>
        <rFont val="Arial"/>
        <family val="2"/>
      </rPr>
      <t>données masse</t>
    </r>
  </si>
  <si>
    <r>
      <t xml:space="preserve">TRANSFERT
</t>
    </r>
    <r>
      <rPr>
        <b/>
        <sz val="10"/>
        <rFont val="Arial"/>
        <family val="2"/>
      </rPr>
      <t>V18</t>
    </r>
    <r>
      <rPr>
        <sz val="10"/>
        <rFont val="Arial"/>
        <family val="2"/>
      </rPr>
      <t xml:space="preserve"> =&gt; V19 et +</t>
    </r>
  </si>
  <si>
    <r>
      <rPr>
        <i/>
        <sz val="10"/>
        <rFont val="Arial"/>
        <family val="2"/>
      </rPr>
      <t xml:space="preserve">TRANSFERT
</t>
    </r>
    <r>
      <rPr>
        <b/>
        <i/>
        <sz val="10"/>
        <rFont val="Arial"/>
        <family val="2"/>
      </rPr>
      <t>V19</t>
    </r>
    <r>
      <rPr>
        <i/>
        <sz val="10"/>
        <rFont val="Arial"/>
        <family val="2"/>
      </rPr>
      <t xml:space="preserve"> =&gt; V19 et + </t>
    </r>
    <r>
      <rPr>
        <sz val="10"/>
        <rFont val="Arial"/>
        <family val="2"/>
      </rPr>
      <t>(à venir…)</t>
    </r>
  </si>
  <si>
    <t>Variante véhicule (selon feuille GAP_value)</t>
  </si>
  <si>
    <t>ligne du CdC</t>
  </si>
  <si>
    <t>Exemple (BEV)</t>
  </si>
  <si>
    <t>Concatenation des 12 lignes suivantes</t>
  </si>
  <si>
    <t>Design group</t>
  </si>
  <si>
    <t>EXEMPLE</t>
  </si>
  <si>
    <t>Transposer la CPV</t>
  </si>
  <si>
    <t>Trim level</t>
  </si>
  <si>
    <t>LEVEL_1</t>
  </si>
  <si>
    <t>Seats nb</t>
  </si>
  <si>
    <t>PWT type</t>
  </si>
  <si>
    <t>Rr axle type</t>
  </si>
  <si>
    <t>MB</t>
  </si>
  <si>
    <t>Spécification technique</t>
  </si>
  <si>
    <t>xWD type</t>
  </si>
  <si>
    <t>Load type</t>
  </si>
  <si>
    <t>Battery type</t>
  </si>
  <si>
    <t>STD_RANGE</t>
  </si>
  <si>
    <t>M4</t>
  </si>
  <si>
    <t>RGM</t>
  </si>
  <si>
    <t>Info</t>
  </si>
  <si>
    <t>B0E0L</t>
  </si>
  <si>
    <t>Répartition AV :</t>
  </si>
  <si>
    <t>Fr balance</t>
  </si>
  <si>
    <t>Length</t>
  </si>
  <si>
    <t>Width</t>
  </si>
  <si>
    <t>Height</t>
  </si>
  <si>
    <t>Fr overhang</t>
  </si>
  <si>
    <t>Rr overhang</t>
  </si>
  <si>
    <t>Wheelbase</t>
  </si>
  <si>
    <t>Fr track</t>
  </si>
  <si>
    <t>Rr track</t>
  </si>
  <si>
    <t>Tank capacity</t>
  </si>
  <si>
    <t>Valeur de Transfert de charge (case C34)</t>
  </si>
  <si>
    <t>Mass transfer</t>
  </si>
  <si>
    <t>Attelage (impact masse)</t>
  </si>
  <si>
    <t>Tow system weight</t>
  </si>
  <si>
    <t>A RENSEIGNER
dans l'onglet Inputs VP</t>
  </si>
  <si>
    <t>Gap R pt / Hx pt row 1</t>
  </si>
  <si>
    <t>R rang 1 moins</t>
  </si>
  <si>
    <t>R pt row 1 minus</t>
  </si>
  <si>
    <t>R rang 2 moins</t>
  </si>
  <si>
    <t>R pt row 2 minus</t>
  </si>
  <si>
    <t>R rang 3 moins</t>
  </si>
  <si>
    <t>R pt row 3 minus</t>
  </si>
  <si>
    <t>Fr wheel X coordinate</t>
  </si>
  <si>
    <t>Tank X coordinate</t>
  </si>
  <si>
    <t>Trunk X coordinate (PC)</t>
  </si>
  <si>
    <t>distance heel point row 2 / R pt row 2</t>
  </si>
  <si>
    <t>Tow hook X coordinate</t>
  </si>
  <si>
    <t>X attelage</t>
  </si>
  <si>
    <t>Tow system X coordinate</t>
  </si>
  <si>
    <t>Attelage en option : oui ou non (o/n)</t>
  </si>
  <si>
    <t>Optional tow system</t>
  </si>
  <si>
    <t>o</t>
  </si>
  <si>
    <t>O</t>
  </si>
  <si>
    <t>n</t>
  </si>
  <si>
    <t>N</t>
  </si>
  <si>
    <t>Hx pt X coordinate (lat)</t>
  </si>
  <si>
    <t>Hx pt X coordinate (central)</t>
  </si>
  <si>
    <t>R pt X coordinate row 2 (lat)</t>
  </si>
  <si>
    <t>R pt X coordinate row 2 (central)</t>
  </si>
  <si>
    <t>R pt X coordinate row 3 (lat)</t>
  </si>
  <si>
    <t>R pt X coordinate row 3 (central)</t>
  </si>
  <si>
    <t>MREF</t>
  </si>
  <si>
    <t>Masse passager rang 2 lat</t>
  </si>
  <si>
    <t>Passenger weight row 2 (lat)</t>
  </si>
  <si>
    <t>Masse passager rang 2 cent.</t>
  </si>
  <si>
    <t>Passenger weight row 2 (central)</t>
  </si>
  <si>
    <t>Masse passager rang 3 lat</t>
  </si>
  <si>
    <t>Passenger weight row 3 (lat)</t>
  </si>
  <si>
    <t>Masse passager rang 3 cent.</t>
  </si>
  <si>
    <t>Passenger weight row 3 (central)</t>
  </si>
  <si>
    <t>Nb rang 1 lat</t>
  </si>
  <si>
    <t>Nb passengers row 1 (lat)</t>
  </si>
  <si>
    <t>Nb rang 3 lat</t>
  </si>
  <si>
    <t>Nb passengers row 3 (lat)</t>
  </si>
  <si>
    <t>Gestion masse passagers</t>
  </si>
  <si>
    <t>Masse passager selon réf conception</t>
  </si>
  <si>
    <t>Passenger weight (design std)</t>
  </si>
  <si>
    <t>MTC</t>
  </si>
  <si>
    <t>Nb rang 1 cent.</t>
  </si>
  <si>
    <t>Nb passengers row 1 (central)</t>
  </si>
  <si>
    <t>Nb rang 2 lat</t>
  </si>
  <si>
    <t>Nb passengers row 2 (lat)</t>
  </si>
  <si>
    <t>Nb rang 2 cent.</t>
  </si>
  <si>
    <t>Nb passengers row 2 (central)</t>
  </si>
  <si>
    <t>Nb rang 3 cent.</t>
  </si>
  <si>
    <t>Nb passengers row 3 (central)</t>
  </si>
  <si>
    <t>MTAC</t>
  </si>
  <si>
    <t>MTAC - Màv souhaité</t>
  </si>
  <si>
    <t>GVW - CW wanted</t>
  </si>
  <si>
    <t>EMC Prévisionnel</t>
  </si>
  <si>
    <t>Extra load wanted</t>
  </si>
  <si>
    <t>CVA</t>
  </si>
  <si>
    <t>SVL</t>
  </si>
  <si>
    <t>Calculée par défaut</t>
  </si>
  <si>
    <t>Masse à Vide mini Déclarée pour le TVV (une valeur par TVV)</t>
  </si>
  <si>
    <t>Homologated CW</t>
  </si>
  <si>
    <t>Grade de CO2 (CO2 Grade)</t>
  </si>
  <si>
    <t>CO2 Grade</t>
  </si>
  <si>
    <t>A RENSEIGNER dans l'onglet Inputs VP</t>
  </si>
  <si>
    <t>Fr axle</t>
  </si>
  <si>
    <t>CMAE AV</t>
  </si>
  <si>
    <t>Menv Dim Train AV</t>
  </si>
  <si>
    <t>Fr axle Menv Dim</t>
  </si>
  <si>
    <t>Mend Dim Train AV</t>
  </si>
  <si>
    <t>Fr axle Mend Dim</t>
  </si>
  <si>
    <t>Rr axle</t>
  </si>
  <si>
    <t>CMAE AR</t>
  </si>
  <si>
    <t>Menv Dim Train AR</t>
  </si>
  <si>
    <t>Rr axle Menv Dim</t>
  </si>
  <si>
    <t>Mend Dim Train AR</t>
  </si>
  <si>
    <t>Rr axle Mend Dim</t>
  </si>
  <si>
    <t>MTRA maxi plateforme</t>
  </si>
  <si>
    <t>Platform max GCVW</t>
  </si>
  <si>
    <t>MMR cible Produit</t>
  </si>
  <si>
    <t>GTW target</t>
  </si>
  <si>
    <t>Limite DAE</t>
  </si>
  <si>
    <t>EPS limit</t>
  </si>
  <si>
    <r>
      <t xml:space="preserve">Plate-forme </t>
    </r>
    <r>
      <rPr>
        <b/>
        <sz val="11"/>
        <color rgb="FF92D050"/>
        <rFont val="Arial"/>
        <family val="2"/>
      </rPr>
      <t>(Platform)</t>
    </r>
  </si>
  <si>
    <r>
      <t xml:space="preserve">Projet </t>
    </r>
    <r>
      <rPr>
        <b/>
        <sz val="11"/>
        <color rgb="FF92D050"/>
        <rFont val="Arial"/>
        <family val="2"/>
      </rPr>
      <t>(Program)</t>
    </r>
  </si>
  <si>
    <t>Cas de charge Base Masse V19 - Mai 2024</t>
  </si>
  <si>
    <r>
      <t xml:space="preserve">Silhouette </t>
    </r>
    <r>
      <rPr>
        <b/>
        <sz val="11"/>
        <color rgb="FF92D050"/>
        <rFont val="Arial"/>
        <family val="2"/>
      </rPr>
      <t>(Top hat)</t>
    </r>
  </si>
  <si>
    <r>
      <t xml:space="preserve">Date de MàJ </t>
    </r>
    <r>
      <rPr>
        <b/>
        <sz val="11"/>
        <color rgb="FF92D050"/>
        <rFont val="Arial"/>
        <family val="2"/>
      </rPr>
      <t>(Updating date)</t>
    </r>
  </si>
  <si>
    <r>
      <t xml:space="preserve">Dernière Diffusion </t>
    </r>
    <r>
      <rPr>
        <b/>
        <sz val="11"/>
        <color rgb="FF92D050"/>
        <rFont val="Arial"/>
        <family val="2"/>
      </rPr>
      <t>(Former release)</t>
    </r>
  </si>
  <si>
    <t>1 - Zone de récupération Màv et Opts :</t>
  </si>
  <si>
    <t>Configuration pour remplissage auto des données d'entrée</t>
  </si>
  <si>
    <t>P64 EMEA (HEV EB2) Lev 1 5 HEV EB2 (FORECAST) TB FWD TT 225/60R18 Alu TT EB2 DHE eDCT TT</t>
  </si>
  <si>
    <t>P64 EMEA (HEV EB2) Lev B 5 HEV EB2 (FORECAST) TB FWD TT 225/55R19 Alu TT EB2 DHE eDCT TT</t>
  </si>
  <si>
    <t>P64 EXPORT (HEV EB2) Lev 1 5 HEV EB2 (FORECAST) TB FWD TT 225/55R19 Alu TT EB2 DHE eDCT TT</t>
  </si>
  <si>
    <t>P64 EXPORT (HEV EB2) Lev B 5 HEV EB2 (FORECAST) TB FWD TT 225/55R19 Alu TT EB2 DHE eDCT TT</t>
  </si>
  <si>
    <t>OV64 EMEA (HEV EB2) B0E_0P 5 HEV EB2 (FORECAST) TB FWD TT 225/55R19 Alu TT EB2 DHE eDCT TT</t>
  </si>
  <si>
    <t>OV64 EMEA (HEV EB2) B0E_0U 5 HEV EB2 (FORECAST) TB FWD TT 225/55R19 Alu TT EB2 DHE eDCT TT</t>
  </si>
  <si>
    <t>J4U EMEA (HEV EB2) ALTITUDE 5 HEV EB2 (FORECAST) TB FWD TT 225/60R18 Alu TT EB2 DHE eDCT TT</t>
  </si>
  <si>
    <t>J4U EMEA (HEV EB2) SUMMIT 5 HEV EB2 (FORECAST) TB FWD TT 225/55R19 Alu TT EB2 DHE eDCT TT</t>
  </si>
  <si>
    <t>A4U EMEA (HEV EB2) SPRINT 5 HEV EB2 (FORECAST) TB FWD TT 225/55R19 Alu TT EB2 DHE eDCT TT</t>
  </si>
  <si>
    <t>A4U EMEA (HEV EB2) TI 5 HEV EB2 (FORECAST) TB FWD TT 245/45R20 Alu TT EB2 DHE eDCT TT</t>
  </si>
  <si>
    <t>D74 EMEA (HEV EB2) ENTRY 5 HEV EB2 (FORECAST) TB FWD TT 225/60R18 Alu TT EB2 DHE eDCT TT</t>
  </si>
  <si>
    <t>D74 EMEA (HEV EB2) PALLAS 5 HEV EB2 (FORECAST) TB FWD TT 225/60R18 Alu TT EB2 DHE eDCT TT</t>
  </si>
  <si>
    <t>D74 EMEA (HEV EB2) ETOILE 5 HEV EB2 (FORECAST) TB FWD TT 225/55R19 Alu TT EB2 DHE eDCT TT</t>
  </si>
  <si>
    <t>P74(7p) EMEA (HEV EB2) Lev 1 7 HEV EB2 (FORECAST) TB FWD TT  225/60R18 TT EB2 DHE eDCT TT</t>
  </si>
  <si>
    <t>P74(7p) EMEA (HEV EB2) Lev B 7 HEV EB2 (FORECAST) TB FWD TT 225/55R19 Alu TT EB2 DHE eDCT TT</t>
  </si>
  <si>
    <t>P74(7p) EXPORT (HEV EB2) Lev 1 7 HEV EB2 (FORECAST) TB FWD TT 225/55R19 Alu TT EB2 DHE eDCT TT</t>
  </si>
  <si>
    <t>P74(7p) EXPORT (HEV EB2) Lev B 7 HEV EB2 (FORECAST) TB FWD TT 225/55R19 Alu TT EB2 DHE eDCT TT</t>
  </si>
  <si>
    <t>Màv</t>
  </si>
  <si>
    <t>Masse Options</t>
  </si>
  <si>
    <t>OPT Total</t>
  </si>
  <si>
    <t>Vérification : Total opts - (Av+Ar)</t>
  </si>
  <si>
    <r>
      <t xml:space="preserve">2 - Paramètres de calcul :
</t>
    </r>
    <r>
      <rPr>
        <b/>
        <sz val="10"/>
        <color indexed="9"/>
        <rFont val="Arial"/>
        <family val="2"/>
      </rPr>
      <t>NOTA : les valeurs d'architecture sont données à titre indicatif. Elles ne constituent pas une référence. Voir le 1/5 de ref.</t>
    </r>
  </si>
  <si>
    <t>Variante de 1/5 =&gt;
(selon fichier
GAP Value)</t>
  </si>
  <si>
    <t>A saisir (liste de choix dispo dans l'onglet "Inputs VP")</t>
  </si>
  <si>
    <t>Formules (source = onglet "donnees")</t>
  </si>
  <si>
    <t>Formules (source = onglet "Inputs VP")</t>
  </si>
  <si>
    <t>Formules internes à cet onglet</t>
  </si>
  <si>
    <t>Réservoir carburant</t>
  </si>
  <si>
    <t>Densité du carburant</t>
  </si>
  <si>
    <r>
      <t xml:space="preserve">Masse de la remorque freinée MMR
</t>
    </r>
    <r>
      <rPr>
        <sz val="10"/>
        <color rgb="FFFF0000"/>
        <rFont val="Arial"/>
        <family val="2"/>
      </rPr>
      <t>Valeur de Transfert de charge (</t>
    </r>
    <r>
      <rPr>
        <b/>
        <sz val="10"/>
        <color rgb="FFFF0000"/>
        <rFont val="Arial"/>
        <family val="2"/>
      </rPr>
      <t>case C34)</t>
    </r>
  </si>
  <si>
    <t>Décalage Position Occupants</t>
  </si>
  <si>
    <t>Dans le répère véhicule (1/5 de réf) :</t>
  </si>
  <si>
    <t>x réservoir</t>
  </si>
  <si>
    <t>x coffre (VP)</t>
  </si>
  <si>
    <t>x excédent de masse de la charge (VP)</t>
  </si>
  <si>
    <t>x attelage
Attelage en option (o/n)</t>
  </si>
  <si>
    <t>Positions Occupants</t>
  </si>
  <si>
    <r>
      <t>X</t>
    </r>
    <r>
      <rPr>
        <b/>
        <sz val="10"/>
        <rFont val="Arial"/>
        <family val="2"/>
      </rPr>
      <t>Hx</t>
    </r>
    <r>
      <rPr>
        <sz val="10"/>
        <rFont val="Arial"/>
        <family val="2"/>
      </rPr>
      <t xml:space="preserve"> rang 1 lat</t>
    </r>
  </si>
  <si>
    <r>
      <t>X</t>
    </r>
    <r>
      <rPr>
        <b/>
        <sz val="10"/>
        <rFont val="Arial"/>
        <family val="2"/>
      </rPr>
      <t>Hx</t>
    </r>
    <r>
      <rPr>
        <sz val="10"/>
        <rFont val="Arial"/>
        <family val="2"/>
      </rPr>
      <t xml:space="preserve"> rang 1 central</t>
    </r>
  </si>
  <si>
    <t>Par rapport à la roue :</t>
  </si>
  <si>
    <t>x excédent de masse de la charge (V P)</t>
  </si>
  <si>
    <t>x chargement (VU)</t>
  </si>
  <si>
    <t>x crochet</t>
  </si>
  <si>
    <t>x attelage</t>
  </si>
  <si>
    <t>Points d'application 68 + 7 KG AVEC DECALAGE</t>
  </si>
  <si>
    <t>Rang 1 lat</t>
  </si>
  <si>
    <t>Rang 1 central</t>
  </si>
  <si>
    <t>Rang 2 lat</t>
  </si>
  <si>
    <t>Rang 2 central</t>
  </si>
  <si>
    <t>Rang 3 lat</t>
  </si>
  <si>
    <t>Rang 3 central</t>
  </si>
  <si>
    <t>Points d'application 75 KG SANS DECALAGE</t>
  </si>
  <si>
    <t>NON UTILISE</t>
  </si>
  <si>
    <r>
      <t xml:space="preserve">Occupants  </t>
    </r>
    <r>
      <rPr>
        <sz val="10"/>
        <rFont val="Arial"/>
        <family val="2"/>
      </rPr>
      <t xml:space="preserve">                                                rang 1 lat</t>
    </r>
  </si>
  <si>
    <t>cent.</t>
  </si>
  <si>
    <t>rang 2 lat</t>
  </si>
  <si>
    <t>rang 3 lat</t>
  </si>
  <si>
    <t>Nombre :</t>
  </si>
  <si>
    <t>rang 1 lat</t>
  </si>
  <si>
    <t>EMC :</t>
  </si>
  <si>
    <t>Chargement :</t>
  </si>
  <si>
    <t>Carburant 5l :</t>
  </si>
  <si>
    <t>Autre :</t>
  </si>
  <si>
    <t>vide</t>
  </si>
  <si>
    <t>3 - Calculs préliminaires :</t>
  </si>
  <si>
    <t>Chargement (VU) = CU - N*75 - options :</t>
  </si>
  <si>
    <t>4 - Calculs des cas de charge :</t>
  </si>
  <si>
    <t>MREF - Masse de référence Architecture (68 + 7 KG)</t>
  </si>
  <si>
    <r>
      <t>Bagage</t>
    </r>
    <r>
      <rPr>
        <sz val="10"/>
        <rFont val="Arial"/>
        <family val="2"/>
      </rPr>
      <t xml:space="preserve">                                                           rang 1 lat</t>
    </r>
  </si>
  <si>
    <t>ODM 75 KG</t>
  </si>
  <si>
    <t>ODM MAX 75 KG</t>
  </si>
  <si>
    <t>Test de cohérence Nbre places en MTAC</t>
  </si>
  <si>
    <t>MTC 75 KG</t>
  </si>
  <si>
    <t>Stabilité freinage (Màv + 1 p 75 KG + uniquement 5l de carburant)</t>
  </si>
  <si>
    <t>Agrément frein (Màv + 2 p 75 KG)</t>
  </si>
  <si>
    <t>Masse à vide frein ou présentation (Màv avec uniquement 5l de carburant) :</t>
  </si>
  <si>
    <t>Masse ETRTO (avec opts) :</t>
  </si>
  <si>
    <t>5 - Calcul de la MTAC :</t>
  </si>
  <si>
    <t>TYPE : VP ou VU</t>
  </si>
  <si>
    <t>VP</t>
  </si>
  <si>
    <t>Critère de regroupement (Type ou GMP) :</t>
  </si>
  <si>
    <t>VU :</t>
  </si>
  <si>
    <t>CU souhaitée</t>
  </si>
  <si>
    <t>CU souhaitée + Màv</t>
  </si>
  <si>
    <t>MTAC retenue (Inf des Màv + CU)</t>
  </si>
  <si>
    <t>CU retenue pour répartition MTAC (MTAC retenue - MAV)</t>
  </si>
  <si>
    <t>calcul CUav (MTCav + chargtav)</t>
  </si>
  <si>
    <t>calcul CUar (MTCar + chargtar)</t>
  </si>
  <si>
    <t>MàV + OPT</t>
  </si>
  <si>
    <t>MAX (MàV + OPT)</t>
  </si>
  <si>
    <t>MTAC av (MàV av + CU av)</t>
  </si>
  <si>
    <t>MTAC ar (MàV ar + CU ar)</t>
  </si>
  <si>
    <t>MTAC AV retenue</t>
  </si>
  <si>
    <t>MTAC AR retenue</t>
  </si>
  <si>
    <t>VP :</t>
  </si>
  <si>
    <t>MTC+EMC</t>
  </si>
  <si>
    <t>MTAC (Sup des MTC+EMC)</t>
  </si>
  <si>
    <t>arrondie à 10kg (homolo) depuis V19</t>
  </si>
  <si>
    <t>EMC recalculé (MTAC-MTC)</t>
  </si>
  <si>
    <t>EMC retenu</t>
  </si>
  <si>
    <t>EMC retenu AV</t>
  </si>
  <si>
    <t>EMC retenu AR</t>
  </si>
  <si>
    <t>Ecart / Maxi ttes opts.</t>
  </si>
  <si>
    <t>MTAC AV</t>
  </si>
  <si>
    <t>MTAC AR</t>
  </si>
  <si>
    <t>6 - Présentation des cas de charge :</t>
  </si>
  <si>
    <r>
      <t xml:space="preserve">L x l x H </t>
    </r>
    <r>
      <rPr>
        <b/>
        <sz val="10"/>
        <color rgb="FF00B050"/>
        <rFont val="Arial"/>
        <family val="2"/>
      </rPr>
      <t>(Length x width x height)</t>
    </r>
  </si>
  <si>
    <r>
      <t xml:space="preserve">Emp </t>
    </r>
    <r>
      <rPr>
        <sz val="10"/>
        <color rgb="FF00B050"/>
        <rFont val="Arial"/>
        <family val="2"/>
      </rPr>
      <t>(wheelbase)</t>
    </r>
  </si>
  <si>
    <r>
      <t>XHx</t>
    </r>
    <r>
      <rPr>
        <sz val="9"/>
        <rFont val="Arial"/>
        <family val="2"/>
      </rPr>
      <t xml:space="preserve"> rang 1 latéraux </t>
    </r>
    <r>
      <rPr>
        <sz val="9"/>
        <color rgb="FF00B050"/>
        <rFont val="Arial"/>
        <family val="2"/>
      </rPr>
      <t>(Row 1 lat seats X position)</t>
    </r>
  </si>
  <si>
    <r>
      <t>XHx</t>
    </r>
    <r>
      <rPr>
        <sz val="9"/>
        <rFont val="Arial"/>
        <family val="2"/>
      </rPr>
      <t xml:space="preserve"> rang 1 central </t>
    </r>
    <r>
      <rPr>
        <sz val="9"/>
        <color rgb="FF00B050"/>
        <rFont val="Arial"/>
        <family val="2"/>
      </rPr>
      <t>(Row 1 cent seat X position)</t>
    </r>
  </si>
  <si>
    <r>
      <t>XR rang 2 latéraux</t>
    </r>
    <r>
      <rPr>
        <sz val="9"/>
        <color rgb="FF00B050"/>
        <rFont val="Arial"/>
        <family val="2"/>
      </rPr>
      <t xml:space="preserve"> (Row 2 lat seats X position)</t>
    </r>
  </si>
  <si>
    <r>
      <t xml:space="preserve">XR rang 2 central </t>
    </r>
    <r>
      <rPr>
        <sz val="9"/>
        <color rgb="FF00B050"/>
        <rFont val="Arial"/>
        <family val="2"/>
      </rPr>
      <t>(Row 2 cent seat X position)</t>
    </r>
  </si>
  <si>
    <r>
      <t xml:space="preserve">XR rang 3 latéraux </t>
    </r>
    <r>
      <rPr>
        <sz val="9"/>
        <color rgb="FF00B050"/>
        <rFont val="Arial"/>
        <family val="2"/>
      </rPr>
      <t>(Row 3 lat seats X position)</t>
    </r>
  </si>
  <si>
    <r>
      <t>XR rang 3 central</t>
    </r>
    <r>
      <rPr>
        <sz val="9"/>
        <color rgb="FF00B050"/>
        <rFont val="Arial"/>
        <family val="2"/>
      </rPr>
      <t xml:space="preserve"> (Row 3 cent seat X position)</t>
    </r>
  </si>
  <si>
    <r>
      <t xml:space="preserve">LES MASSES CI-DESSOUS NE SONT PAS DES VALEURS HOMOLOGUEES. POUR CES DERNIERES CONTACTER RHN </t>
    </r>
    <r>
      <rPr>
        <b/>
        <sz val="10"/>
        <color rgb="FF00B050"/>
        <rFont val="Comic Sans MS"/>
        <family val="4"/>
      </rPr>
      <t>(Masses hereunder are not homologated ones =&gt; see homologation team)</t>
    </r>
  </si>
  <si>
    <r>
      <t xml:space="preserve">MASSES ET ETATS DE CHARGES  NORMES </t>
    </r>
    <r>
      <rPr>
        <b/>
        <sz val="10"/>
        <color rgb="FF92D050"/>
        <rFont val="Comic Sans MS"/>
        <family val="4"/>
      </rPr>
      <t>(Standard loadcases)</t>
    </r>
  </si>
  <si>
    <r>
      <t xml:space="preserve">MàV </t>
    </r>
    <r>
      <rPr>
        <sz val="10"/>
        <color rgb="FF00B050"/>
        <rFont val="Arial"/>
        <family val="2"/>
      </rPr>
      <t>(Curb weight)</t>
    </r>
  </si>
  <si>
    <r>
      <t xml:space="preserve">AV </t>
    </r>
    <r>
      <rPr>
        <sz val="9"/>
        <color rgb="FF00B050"/>
        <rFont val="Arial"/>
        <family val="2"/>
      </rPr>
      <t>(Front)</t>
    </r>
  </si>
  <si>
    <r>
      <t xml:space="preserve">AR </t>
    </r>
    <r>
      <rPr>
        <sz val="9"/>
        <color rgb="FF00B050"/>
        <rFont val="Arial"/>
        <family val="2"/>
      </rPr>
      <t>(Rear)</t>
    </r>
  </si>
  <si>
    <r>
      <t xml:space="preserve">MREF - Masse de référence Architecture </t>
    </r>
    <r>
      <rPr>
        <b/>
        <sz val="10"/>
        <rFont val="Arial"/>
        <family val="2"/>
      </rPr>
      <t>(68 + 7 kg)</t>
    </r>
    <r>
      <rPr>
        <sz val="10"/>
        <color rgb="FF00B050"/>
        <rFont val="Arial"/>
        <family val="2"/>
      </rPr>
      <t xml:space="preserve"> (Reference mass)</t>
    </r>
  </si>
  <si>
    <r>
      <t xml:space="preserve">Position des occupants </t>
    </r>
    <r>
      <rPr>
        <sz val="9"/>
        <color rgb="FF00B050"/>
        <rFont val="Arial"/>
        <family val="2"/>
      </rPr>
      <t>(Occupants repartition)</t>
    </r>
  </si>
  <si>
    <r>
      <t xml:space="preserve">ODM </t>
    </r>
    <r>
      <rPr>
        <b/>
        <sz val="10"/>
        <rFont val="Arial"/>
        <family val="2"/>
      </rPr>
      <t>75 kg</t>
    </r>
    <r>
      <rPr>
        <b/>
        <sz val="10"/>
        <color rgb="FF00B050"/>
        <rFont val="Arial"/>
        <family val="2"/>
      </rPr>
      <t xml:space="preserve"> </t>
    </r>
    <r>
      <rPr>
        <sz val="10"/>
        <color rgb="FF00B050"/>
        <rFont val="Arial"/>
        <family val="2"/>
      </rPr>
      <t>(Mass in Running Order)</t>
    </r>
  </si>
  <si>
    <r>
      <t xml:space="preserve">OPT </t>
    </r>
    <r>
      <rPr>
        <sz val="10"/>
        <color rgb="FF00B050"/>
        <rFont val="Arial"/>
        <family val="2"/>
      </rPr>
      <t>(Options)</t>
    </r>
  </si>
  <si>
    <r>
      <t>ODM max</t>
    </r>
    <r>
      <rPr>
        <b/>
        <sz val="10"/>
        <rFont val="Arial"/>
        <family val="2"/>
      </rPr>
      <t xml:space="preserve"> 75 kg</t>
    </r>
    <r>
      <rPr>
        <sz val="10"/>
        <rFont val="Arial"/>
        <family val="2"/>
      </rPr>
      <t xml:space="preserve"> (ODM + OPT) </t>
    </r>
    <r>
      <rPr>
        <sz val="10"/>
        <color rgb="FF00B050"/>
        <rFont val="Arial"/>
        <family val="2"/>
      </rPr>
      <t xml:space="preserve"> (MRO + options)</t>
    </r>
  </si>
  <si>
    <r>
      <t xml:space="preserve">MTC (ODM max </t>
    </r>
    <r>
      <rPr>
        <b/>
        <sz val="10"/>
        <rFont val="Arial"/>
        <family val="2"/>
      </rPr>
      <t xml:space="preserve">75 kg </t>
    </r>
    <r>
      <rPr>
        <sz val="10"/>
        <rFont val="Arial"/>
        <family val="2"/>
      </rPr>
      <t xml:space="preserve">+ autres passagers) </t>
    </r>
    <r>
      <rPr>
        <sz val="10"/>
        <color rgb="FF00B050"/>
        <rFont val="Arial"/>
        <family val="2"/>
      </rPr>
      <t>(MRO + options + passengers)</t>
    </r>
  </si>
  <si>
    <r>
      <t xml:space="preserve">MTAC </t>
    </r>
    <r>
      <rPr>
        <b/>
        <sz val="10"/>
        <rFont val="Arial"/>
        <family val="2"/>
      </rPr>
      <t>75 kg</t>
    </r>
    <r>
      <rPr>
        <sz val="10"/>
        <rFont val="Arial"/>
        <family val="2"/>
      </rPr>
      <t xml:space="preserve"> (VP : MTC + EMC) </t>
    </r>
    <r>
      <rPr>
        <sz val="10"/>
        <color rgb="FF00B050"/>
        <rFont val="Arial"/>
        <family val="2"/>
      </rPr>
      <t xml:space="preserve"> (Gross Vehicle Weight)</t>
    </r>
  </si>
  <si>
    <t>arrondie pour homolo</t>
  </si>
  <si>
    <t>(rounded for certification)</t>
  </si>
  <si>
    <r>
      <t xml:space="preserve">EMC </t>
    </r>
    <r>
      <rPr>
        <sz val="10"/>
        <color rgb="FF00B050"/>
        <rFont val="Arial"/>
        <family val="2"/>
      </rPr>
      <t>(Extra mass = GVW - MRO - options - passengers)</t>
    </r>
  </si>
  <si>
    <r>
      <t xml:space="preserve">CHARGEMENT (VU uniquement) </t>
    </r>
    <r>
      <rPr>
        <sz val="10"/>
        <color rgb="FF00B050"/>
        <rFont val="Arial"/>
        <family val="2"/>
      </rPr>
      <t>(LCV payload)</t>
    </r>
  </si>
  <si>
    <r>
      <t xml:space="preserve">MASSE DE LA CHARGE UTILE Réglementation 2012 </t>
    </r>
    <r>
      <rPr>
        <sz val="10"/>
        <color rgb="FF00B050"/>
        <rFont val="Arial"/>
        <family val="2"/>
      </rPr>
      <t>(Pay Mass)</t>
    </r>
    <r>
      <rPr>
        <sz val="10"/>
        <rFont val="Arial"/>
        <family val="2"/>
      </rPr>
      <t xml:space="preserve"> : MTAC - ODM max - Masse des passagers
</t>
    </r>
    <r>
      <rPr>
        <sz val="10"/>
        <color rgb="FF00B050"/>
        <rFont val="Arial"/>
        <family val="2"/>
      </rPr>
      <t>(GVW - MRO - Opt° - passengers mass)</t>
    </r>
  </si>
  <si>
    <r>
      <t xml:space="preserve">CAPACITE DE CHARGEMENT (CAPA) : MTAC - ODM max </t>
    </r>
    <r>
      <rPr>
        <sz val="10"/>
        <color rgb="FF00B050"/>
        <rFont val="Arial"/>
        <family val="2"/>
      </rPr>
      <t>(GVW - MRO - options)</t>
    </r>
  </si>
  <si>
    <r>
      <t>MASSE ETRTO 68 + 7 kg (Avec Opts)</t>
    </r>
    <r>
      <rPr>
        <sz val="10"/>
        <color rgb="FF00B050"/>
        <rFont val="Arial"/>
        <family val="2"/>
      </rPr>
      <t xml:space="preserve"> (Curb mass + options + occupants)</t>
    </r>
  </si>
  <si>
    <r>
      <t xml:space="preserve">COMPLEMENTS POUR VEHICULES TRACTEURS </t>
    </r>
    <r>
      <rPr>
        <b/>
        <sz val="10"/>
        <color rgb="FF92D050"/>
        <rFont val="Comic Sans MS"/>
        <family val="4"/>
      </rPr>
      <t xml:space="preserve">(Additional towing loadcases) </t>
    </r>
  </si>
  <si>
    <r>
      <t xml:space="preserve">MMR </t>
    </r>
    <r>
      <rPr>
        <sz val="10"/>
        <color rgb="FF00B050"/>
        <rFont val="Arial"/>
        <family val="2"/>
      </rPr>
      <t>(Maximum towing mass)</t>
    </r>
  </si>
  <si>
    <r>
      <t>Masse maxi théorique de la remorque avec report de charge</t>
    </r>
    <r>
      <rPr>
        <sz val="10"/>
        <color rgb="FF00B050"/>
        <rFont val="Arial"/>
        <family val="2"/>
      </rPr>
      <t xml:space="preserve"> (Towing mass + mass transfert)</t>
    </r>
  </si>
  <si>
    <r>
      <t xml:space="preserve">CVA : CHARGE VERTICALE STATIQUE TECHNIQUEMENT ADMISSIBLE AU POINT D'ATTELAGE </t>
    </r>
    <r>
      <rPr>
        <sz val="10"/>
        <color rgb="FF00B050"/>
        <rFont val="Arial"/>
        <family val="2"/>
      </rPr>
      <t>(Technically permissible maximum vertical load at the coupling point)</t>
    </r>
  </si>
  <si>
    <r>
      <t xml:space="preserve">MRA (MMR-CVA) </t>
    </r>
    <r>
      <rPr>
        <sz val="10"/>
        <color rgb="FF00B050"/>
        <rFont val="Arial"/>
        <family val="2"/>
      </rPr>
      <t>(Hitched up trailer mass)</t>
    </r>
  </si>
  <si>
    <r>
      <t xml:space="preserve">MTRA (MTAC + MMR) </t>
    </r>
    <r>
      <rPr>
        <sz val="10"/>
        <color rgb="FF00B050"/>
        <rFont val="Arial"/>
        <family val="2"/>
      </rPr>
      <t>(Gross Combined Vehicle Weight)</t>
    </r>
  </si>
  <si>
    <r>
      <t xml:space="preserve">MTAC avec attelage et CVA en place </t>
    </r>
    <r>
      <rPr>
        <sz val="10"/>
        <color rgb="FF00B050"/>
        <rFont val="Arial"/>
        <family val="2"/>
      </rPr>
      <t>(GVW + Towing device + Vertical load on coupling point)</t>
    </r>
  </si>
  <si>
    <r>
      <t xml:space="preserve">MASSES ET ETATS DE CHARGES COMPLEMENTAIRES </t>
    </r>
    <r>
      <rPr>
        <b/>
        <sz val="10"/>
        <color rgb="FF92D050"/>
        <rFont val="Comic Sans MS"/>
        <family val="4"/>
      </rPr>
      <t>(Other loadcases)</t>
    </r>
  </si>
  <si>
    <r>
      <t xml:space="preserve">MAV + OPTIONS </t>
    </r>
    <r>
      <rPr>
        <sz val="10"/>
        <color rgb="FF00B050"/>
        <rFont val="Arial"/>
        <family val="2"/>
      </rPr>
      <t>(Curb weight + options)</t>
    </r>
  </si>
  <si>
    <r>
      <t xml:space="preserve">MASSE PERFO-CONSO 75 KG [(Màv + MTAC)/2] </t>
    </r>
    <r>
      <rPr>
        <sz val="10"/>
        <color rgb="FF00B050"/>
        <rFont val="Arial"/>
        <family val="2"/>
      </rPr>
      <t>(Mass for consumption = Curb weight + GVW/2)</t>
    </r>
  </si>
  <si>
    <r>
      <t xml:space="preserve">MASSE REFERENCE POLLUTION / CONSOMMATION (Màv+100kg) </t>
    </r>
    <r>
      <rPr>
        <sz val="10"/>
        <color rgb="FF00B050"/>
        <rFont val="Arial"/>
        <family val="2"/>
      </rPr>
      <t>(Curb weight +100kg)</t>
    </r>
  </si>
  <si>
    <t>AV (Front)</t>
  </si>
  <si>
    <t>AR (Rear)</t>
  </si>
  <si>
    <r>
      <t xml:space="preserve">MASSE STABILITE FREINAGE ou MASSE MINI FREIN (Màv 5l de carburant + 1p </t>
    </r>
    <r>
      <rPr>
        <b/>
        <sz val="10"/>
        <rFont val="Arial"/>
        <family val="2"/>
      </rPr>
      <t>75 kg</t>
    </r>
    <r>
      <rPr>
        <sz val="10"/>
        <rFont val="Arial"/>
        <family val="2"/>
      </rPr>
      <t xml:space="preserve">) </t>
    </r>
    <r>
      <rPr>
        <sz val="10"/>
        <color rgb="FF00B050"/>
        <rFont val="Arial"/>
        <family val="2"/>
      </rPr>
      <t>(MRO with 5l fuel)</t>
    </r>
  </si>
  <si>
    <r>
      <t xml:space="preserve">MASSE D'AGREMENT FREIN (Màv + 2p </t>
    </r>
    <r>
      <rPr>
        <b/>
        <sz val="10"/>
        <rFont val="Arial"/>
        <family val="2"/>
      </rPr>
      <t>75 kg</t>
    </r>
    <r>
      <rPr>
        <sz val="10"/>
        <rFont val="Arial"/>
        <family val="2"/>
      </rPr>
      <t xml:space="preserve">) </t>
    </r>
    <r>
      <rPr>
        <sz val="10"/>
        <color rgb="FF00B050"/>
        <rFont val="Arial"/>
        <family val="2"/>
      </rPr>
      <t>(MRO + 1 passenger)</t>
    </r>
  </si>
  <si>
    <r>
      <t xml:space="preserve">MASSE A VIDE FREIN ou PRESENTATION (Màv 5l de carburant) </t>
    </r>
    <r>
      <rPr>
        <sz val="10"/>
        <color rgb="FF00B050"/>
        <rFont val="Arial"/>
        <family val="2"/>
      </rPr>
      <t>(Curb weight with 5l fuel)</t>
    </r>
  </si>
  <si>
    <r>
      <t>DIMENSIONNEMENT EN ENDURANCE VP</t>
    </r>
    <r>
      <rPr>
        <b/>
        <sz val="10"/>
        <rFont val="Arial"/>
        <family val="2"/>
      </rPr>
      <t xml:space="preserve"> (68 + 7 kg)</t>
    </r>
    <r>
      <rPr>
        <sz val="10"/>
        <rFont val="Arial"/>
        <family val="2"/>
      </rPr>
      <t xml:space="preserve"> </t>
    </r>
    <r>
      <rPr>
        <sz val="10"/>
        <color rgb="FF00B050"/>
        <rFont val="Arial"/>
        <family val="2"/>
      </rPr>
      <t>(Endurance mass)</t>
    </r>
  </si>
  <si>
    <r>
      <t>MTAC + 10% MASSE A VIDE FREIN (</t>
    </r>
    <r>
      <rPr>
        <b/>
        <sz val="10"/>
        <rFont val="Arial"/>
        <family val="2"/>
      </rPr>
      <t>75 kg</t>
    </r>
    <r>
      <rPr>
        <sz val="10"/>
        <rFont val="Arial"/>
        <family val="2"/>
      </rPr>
      <t xml:space="preserve">) </t>
    </r>
    <r>
      <rPr>
        <sz val="10"/>
        <color rgb="FF00B050"/>
        <rFont val="Arial"/>
        <family val="2"/>
      </rPr>
      <t>(GVW + 10% Curb weight with 5L fuel)</t>
    </r>
  </si>
  <si>
    <r>
      <t xml:space="preserve">MASSE ENVELOPPE </t>
    </r>
    <r>
      <rPr>
        <sz val="10"/>
        <color rgb="FF00B050"/>
        <rFont val="Arial"/>
        <family val="2"/>
      </rPr>
      <t>(Max mass for axle resistance)</t>
    </r>
  </si>
  <si>
    <r>
      <t xml:space="preserve">MASSE REFERENCE POLLUTION / CONSOMMATION WLTP </t>
    </r>
    <r>
      <rPr>
        <sz val="10"/>
        <color rgb="FF00B050"/>
        <rFont val="Arial"/>
        <family val="2"/>
      </rPr>
      <t>(WLTP mass)</t>
    </r>
  </si>
  <si>
    <r>
      <t xml:space="preserve">Masse Garde au Sol </t>
    </r>
    <r>
      <rPr>
        <b/>
        <sz val="10"/>
        <rFont val="Arial"/>
        <family val="2"/>
      </rPr>
      <t>(68 + 7 kg)</t>
    </r>
    <r>
      <rPr>
        <sz val="10"/>
        <rFont val="Arial"/>
        <family val="2"/>
      </rPr>
      <t xml:space="preserve"> pour Architecture avec 100% des options </t>
    </r>
    <r>
      <rPr>
        <sz val="10"/>
        <color rgb="FF00B050"/>
        <rFont val="Arial"/>
        <family val="2"/>
      </rPr>
      <t>(Ground clearance mass)</t>
    </r>
  </si>
  <si>
    <r>
      <t xml:space="preserve">MASSE TEST LIMITE WLTP (TML-TMH) par version </t>
    </r>
    <r>
      <rPr>
        <sz val="10"/>
        <color rgb="FF00B050"/>
        <rFont val="Arial"/>
        <family val="2"/>
      </rPr>
      <t>(Test mass low &amp; high)</t>
    </r>
  </si>
  <si>
    <t>TML</t>
  </si>
  <si>
    <t>TMH</t>
  </si>
  <si>
    <t>7 - Zone personnalisable :</t>
  </si>
  <si>
    <t>Cas de charge spécifiques projet</t>
  </si>
  <si>
    <t>Tableau de bord</t>
  </si>
  <si>
    <t>Etc…</t>
  </si>
  <si>
    <t>CAS DE CHARGE GENERIQUE A RECOPIER !!!!</t>
  </si>
  <si>
    <t>Passagers</t>
  </si>
  <si>
    <t>x</t>
  </si>
  <si>
    <t>Conducteur 68 + 7 kg</t>
  </si>
  <si>
    <t>MTC 68 + 7 kg</t>
  </si>
  <si>
    <t>MTAC 68 + 7 kg</t>
  </si>
  <si>
    <t>ODM 68 + 7 kg</t>
  </si>
  <si>
    <t>l'Attelage est t il une option: saisie o ou n case C47</t>
  </si>
  <si>
    <t>Chargement Homolo sans option et sans attelage :</t>
  </si>
  <si>
    <t>Masse excédentaire positionnée au point de chargement homolo</t>
  </si>
  <si>
    <r>
      <t xml:space="preserve">MTAC VEHICULE NON TRACTEUR AVEC DISPOSITIF D'ATTELAGE </t>
    </r>
    <r>
      <rPr>
        <sz val="10"/>
        <color rgb="FF00B050"/>
        <rFont val="Arial"/>
        <family val="2"/>
      </rPr>
      <t>(GVW for vehicle without trailer but with coupling device)</t>
    </r>
  </si>
  <si>
    <t>MTAC avec attelage et CVA en place</t>
  </si>
  <si>
    <t>EMC restant si (EMC-CVA- Attelage&gt;0)</t>
  </si>
  <si>
    <t>MASSE ENVELOPPE</t>
  </si>
  <si>
    <t>CV : 4% MMR</t>
  </si>
  <si>
    <t>EMC - Attelage</t>
  </si>
  <si>
    <r>
      <t xml:space="preserve">Masse maxi AV par Niveau </t>
    </r>
    <r>
      <rPr>
        <sz val="10"/>
        <color rgb="FF00B050"/>
        <rFont val="Arial"/>
        <family val="2"/>
      </rPr>
      <t>(Max front mass by level)</t>
    </r>
  </si>
  <si>
    <t>MASSE REFERENCE POLLUTION / CONSOMMATION WLTP</t>
  </si>
  <si>
    <t>Charge Utile restante  : MTAC - MAVmax -100kg</t>
  </si>
  <si>
    <t>chargement WLTP</t>
  </si>
  <si>
    <t>masse sur point R AV -100mm</t>
  </si>
  <si>
    <t>masse point talon Ar</t>
  </si>
  <si>
    <t>Répartition chargement WLTP</t>
  </si>
  <si>
    <r>
      <t xml:space="preserve">CMAE Train </t>
    </r>
    <r>
      <rPr>
        <sz val="10"/>
        <color rgb="FF00B050"/>
        <rFont val="Arial"/>
        <family val="2"/>
      </rPr>
      <t>(Axle load limit)</t>
    </r>
  </si>
  <si>
    <r>
      <t xml:space="preserve">Mend Dim Train </t>
    </r>
    <r>
      <rPr>
        <sz val="10"/>
        <color rgb="FF00B050"/>
        <rFont val="Arial"/>
        <family val="2"/>
      </rPr>
      <t>(Axle max endurance mass)</t>
    </r>
  </si>
  <si>
    <r>
      <t xml:space="preserve">MASSE TEST par grade de CO2 </t>
    </r>
    <r>
      <rPr>
        <sz val="10"/>
        <color rgb="FF00B050"/>
        <rFont val="Arial"/>
        <family val="2"/>
      </rPr>
      <t>(Test Mass by CO2 grade)</t>
    </r>
  </si>
  <si>
    <r>
      <t xml:space="preserve">Grade de CO2 </t>
    </r>
    <r>
      <rPr>
        <sz val="9"/>
        <color rgb="FF00B050"/>
        <rFont val="Arial"/>
        <family val="2"/>
      </rPr>
      <t>(CO2 Grade)</t>
    </r>
  </si>
  <si>
    <t>ANALYSE DES LIMITES PLATE-FORME :</t>
  </si>
  <si>
    <r>
      <t xml:space="preserve">TENUE DES TRAINS </t>
    </r>
    <r>
      <rPr>
        <b/>
        <sz val="10"/>
        <color rgb="FFFF0000"/>
        <rFont val="Arial"/>
        <family val="2"/>
      </rPr>
      <t>(si plusieurs trains et/ou plusieurs limites de train, dupliquer les lignes pour pouvoir gérer les différentes limites)</t>
    </r>
  </si>
  <si>
    <t>TAUX DE CHARGE DES PNEUMATIQUES :</t>
  </si>
  <si>
    <t xml:space="preserve">Données ETRTO récupérable au lien : </t>
  </si>
  <si>
    <t>http://docinfogroupe.inetpsa.com/ead/doc/ref.IASV_E2I07_0760/v.vc/fiche</t>
  </si>
  <si>
    <t>Taux de charge ETRTO doit être &lt; 0,88  -  règle métier doit être &lt; 0,83</t>
  </si>
  <si>
    <t>load capacity (kg) - données 2007</t>
  </si>
  <si>
    <t>185/65R15</t>
  </si>
  <si>
    <t>195/70R15</t>
  </si>
  <si>
    <t>ND</t>
  </si>
  <si>
    <t>205/55R16</t>
  </si>
  <si>
    <t>205/50R17</t>
  </si>
  <si>
    <t>195/65R15R</t>
  </si>
  <si>
    <t>195/70R15R</t>
  </si>
  <si>
    <t>205/55R16R</t>
  </si>
  <si>
    <t>205/50R17R</t>
  </si>
  <si>
    <t>ETRTO : Taux de charge Maxi - calculé sur la MTAC en VP et VU (ETRTO doit être &lt; 1. Règle métier : doit être &lt; 0,9)</t>
  </si>
  <si>
    <t>Pneumatiques de la version :</t>
  </si>
  <si>
    <t>Taux de charge ETRTO (Doit être &lt; 0,83) :</t>
  </si>
  <si>
    <t>Taux de charge maxi (Doit être &lt; 0,9) :</t>
  </si>
  <si>
    <t>DIMENSIONNEMENT DE MASSE DE REMORQUE :</t>
  </si>
  <si>
    <t>EP6C BE5</t>
  </si>
  <si>
    <t>EP6CDT MCP</t>
  </si>
  <si>
    <t>EP6FDT MCM</t>
  </si>
  <si>
    <t>DV6D BE</t>
  </si>
  <si>
    <t>DW10D ML6C</t>
  </si>
  <si>
    <t>GMP6</t>
  </si>
  <si>
    <t>MTRA6</t>
  </si>
  <si>
    <t>GMP7</t>
  </si>
  <si>
    <t>MTRA7</t>
  </si>
  <si>
    <t>GMP8</t>
  </si>
  <si>
    <t>MTRA8</t>
  </si>
  <si>
    <t>GMP9</t>
  </si>
  <si>
    <t>MTRA9</t>
  </si>
  <si>
    <t>MMR Maxi réalisable</t>
  </si>
  <si>
    <t>Marge</t>
  </si>
  <si>
    <t>MMR retenue</t>
  </si>
  <si>
    <t>Calcul EMC pour une MTAC définie</t>
  </si>
  <si>
    <t>MTAC maxi à renseigner</t>
  </si>
  <si>
    <t>MTC maxi</t>
  </si>
  <si>
    <t>EMC maxi possible</t>
  </si>
  <si>
    <t>Masse maxi sur train Av par niveau : limite DAE</t>
  </si>
  <si>
    <t>Attention : limite DAE fonction DAE et de la roue</t>
  </si>
  <si>
    <t xml:space="preserve">masse maxi calculée </t>
  </si>
  <si>
    <t>limite DAE 2 (autre hyp)</t>
  </si>
  <si>
    <t xml:space="preserve">Données CFVL si disponibles ou projet précédent </t>
  </si>
  <si>
    <t>Véhicule de REF : PROJET XXX</t>
  </si>
  <si>
    <t>g/G</t>
  </si>
  <si>
    <t>Repartition de masse à vide</t>
  </si>
  <si>
    <t>Zcdg à vide/ sol : DV6FC ML €6</t>
  </si>
  <si>
    <t>Zcdg en 1p5l / sol : DV6FC ML €6</t>
  </si>
  <si>
    <t>Impact en mm sur le CdG véhicule</t>
  </si>
  <si>
    <t>Zcdg en 1P5l Véhicule de référence à renseigner</t>
  </si>
  <si>
    <t>"pénalités" par rapport à la référence</t>
  </si>
  <si>
    <t>Ecart XXX</t>
  </si>
  <si>
    <t>Moteur XXX</t>
  </si>
  <si>
    <t>AMN8</t>
  </si>
  <si>
    <t>ATN8</t>
  </si>
  <si>
    <t>BE</t>
  </si>
  <si>
    <t>MB6</t>
  </si>
  <si>
    <t>ML6C</t>
  </si>
  <si>
    <t>Boite XXX</t>
  </si>
  <si>
    <t>Total</t>
  </si>
  <si>
    <t>Zcdg variable</t>
  </si>
  <si>
    <t>en 1P5l</t>
  </si>
  <si>
    <t>Repart de masse à vide</t>
  </si>
  <si>
    <t>Zcdg unique</t>
  </si>
  <si>
    <t xml:space="preserve">Zcdg de ref </t>
  </si>
  <si>
    <t>repart de masse et zcdg variable</t>
  </si>
  <si>
    <t>Delta masse 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</si>
</sst>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quot; kg&quot;"/>
    <numFmt numFmtId="166" formatCode="0.00&quot; kg&quot;"/>
    <numFmt numFmtId="167" formatCode="0.0"/>
    <numFmt numFmtId="168" formatCode="0.00&quot; Kg&quot;"/>
    <numFmt numFmtId="169" formatCode="0.0&quot; Kg&quot;"/>
    <numFmt numFmtId="170" formatCode="0.0%"/>
    <numFmt numFmtId="171" formatCode="[$€-2]\ #,##0;[Red]\-[$€-2]\ #,##0"/>
    <numFmt numFmtId="173" formatCode="[$-F800]dddd\,\ mmmm\ dd\,\ yyyy"/>
    <numFmt numFmtId="174" formatCode="0.0000"/>
  </numFmts>
  <fonts count="105" x14ac:knownFonts="1">
    <font>
      <sz val="11"/>
      <color theme="1"/>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b/>
      <sz val="10"/>
      <name val="Arial"/>
      <family val="2"/>
    </font>
    <font>
      <sz val="10"/>
      <name val="Arial"/>
      <family val="2"/>
    </font>
    <font>
      <sz val="11"/>
      <name val="Aptos Narrow"/>
      <family val="2"/>
      <scheme val="minor"/>
    </font>
    <font>
      <b/>
      <sz val="11"/>
      <color rgb="FFFF0000"/>
      <name val="Aptos Narrow"/>
      <family val="2"/>
      <scheme val="minor"/>
    </font>
    <font>
      <b/>
      <sz val="11"/>
      <name val="Aptos Narrow"/>
      <family val="2"/>
      <scheme val="minor"/>
    </font>
    <font>
      <b/>
      <sz val="11"/>
      <name val="Arial"/>
      <family val="2"/>
    </font>
    <font>
      <sz val="11"/>
      <name val="Arial"/>
      <family val="2"/>
    </font>
    <font>
      <b/>
      <sz val="14"/>
      <color theme="1"/>
      <name val="Aptos Narrow"/>
      <family val="2"/>
      <scheme val="minor"/>
    </font>
    <font>
      <b/>
      <sz val="10"/>
      <color rgb="FF0066FF"/>
      <name val="Calibri"/>
      <family val="2"/>
    </font>
    <font>
      <b/>
      <sz val="10"/>
      <name val="Calibri"/>
      <family val="2"/>
    </font>
    <font>
      <b/>
      <sz val="10"/>
      <color theme="1"/>
      <name val="Aptos Narrow"/>
      <family val="2"/>
      <scheme val="minor"/>
    </font>
    <font>
      <sz val="11"/>
      <name val="Calibri"/>
      <family val="2"/>
    </font>
    <font>
      <sz val="10"/>
      <name val="Aptos Narrow"/>
      <family val="2"/>
      <scheme val="minor"/>
    </font>
    <font>
      <b/>
      <sz val="10"/>
      <name val="Aptos Narrow"/>
      <family val="2"/>
      <scheme val="minor"/>
    </font>
    <font>
      <sz val="10"/>
      <color theme="0" tint="-0.499984740745262"/>
      <name val="Arial"/>
      <family val="2"/>
    </font>
    <font>
      <sz val="9"/>
      <name val="Arial"/>
      <family val="2"/>
    </font>
    <font>
      <sz val="11"/>
      <color rgb="FFFF66FF"/>
      <name val="Aptos Narrow"/>
      <family val="2"/>
      <scheme val="minor"/>
    </font>
    <font>
      <b/>
      <sz val="11"/>
      <color rgb="FF00B050"/>
      <name val="Aptos Narrow"/>
      <family val="2"/>
      <scheme val="minor"/>
    </font>
    <font>
      <sz val="10"/>
      <color rgb="FFFF0000"/>
      <name val="Arial"/>
      <family val="2"/>
    </font>
    <font>
      <sz val="10"/>
      <color rgb="FFFF66FF"/>
      <name val="Arial"/>
      <family val="2"/>
    </font>
    <font>
      <sz val="9"/>
      <color indexed="81"/>
      <name val="Tahoma"/>
      <family val="2"/>
    </font>
    <font>
      <b/>
      <sz val="9"/>
      <color indexed="81"/>
      <name val="Tahoma"/>
      <family val="2"/>
    </font>
    <font>
      <sz val="11"/>
      <color theme="0" tint="-0.499984740745262"/>
      <name val="Aptos Narrow"/>
      <family val="2"/>
      <scheme val="minor"/>
    </font>
    <font>
      <u/>
      <sz val="11"/>
      <color theme="10"/>
      <name val="Aptos Narrow"/>
      <family val="2"/>
      <scheme val="minor"/>
    </font>
    <font>
      <u/>
      <sz val="10"/>
      <color theme="10"/>
      <name val="Arial"/>
      <family val="2"/>
    </font>
    <font>
      <b/>
      <u/>
      <sz val="10"/>
      <color theme="10"/>
      <name val="Arial"/>
      <family val="2"/>
    </font>
    <font>
      <b/>
      <sz val="10"/>
      <color rgb="FF00B0F0"/>
      <name val="Arial"/>
      <family val="2"/>
    </font>
    <font>
      <b/>
      <sz val="10"/>
      <color rgb="FF00B050"/>
      <name val="Arial"/>
      <family val="2"/>
    </font>
    <font>
      <sz val="10"/>
      <color rgb="FF7030A0"/>
      <name val="Arial"/>
      <family val="2"/>
    </font>
    <font>
      <sz val="10"/>
      <color theme="0" tint="-0.14999847407452621"/>
      <name val="Arial"/>
      <family val="2"/>
    </font>
    <font>
      <sz val="10"/>
      <color rgb="FF00B050"/>
      <name val="Arial"/>
      <family val="2"/>
    </font>
    <font>
      <b/>
      <sz val="10"/>
      <color rgb="FFFF0000"/>
      <name val="Arial"/>
      <family val="2"/>
    </font>
    <font>
      <b/>
      <sz val="10"/>
      <color theme="0"/>
      <name val="Arial"/>
      <family val="2"/>
    </font>
    <font>
      <b/>
      <sz val="16"/>
      <color rgb="FF000000"/>
      <name val="Calibri Light"/>
      <family val="2"/>
    </font>
    <font>
      <i/>
      <sz val="10"/>
      <name val="Arial"/>
      <family val="2"/>
    </font>
    <font>
      <b/>
      <i/>
      <sz val="10"/>
      <name val="Arial"/>
      <family val="2"/>
    </font>
    <font>
      <sz val="8"/>
      <name val="Arial"/>
      <family val="2"/>
    </font>
    <font>
      <sz val="8"/>
      <color rgb="FF0066FF"/>
      <name val="Arial"/>
      <family val="2"/>
    </font>
    <font>
      <sz val="9"/>
      <color theme="0" tint="-0.499984740745262"/>
      <name val="Arial"/>
      <family val="2"/>
    </font>
    <font>
      <b/>
      <sz val="9"/>
      <name val="Arial"/>
      <family val="2"/>
    </font>
    <font>
      <b/>
      <sz val="10"/>
      <color theme="0" tint="-0.499984740745262"/>
      <name val="Arial"/>
      <family val="2"/>
    </font>
    <font>
      <b/>
      <sz val="8"/>
      <color indexed="81"/>
      <name val="Tahoma"/>
      <family val="2"/>
    </font>
    <font>
      <sz val="8"/>
      <color indexed="81"/>
      <name val="Tahoma"/>
      <family val="2"/>
    </font>
    <font>
      <sz val="8"/>
      <color indexed="10"/>
      <name val="Tahoma"/>
      <family val="2"/>
    </font>
    <font>
      <b/>
      <sz val="11"/>
      <color indexed="10"/>
      <name val="Tahoma"/>
      <family val="2"/>
    </font>
    <font>
      <b/>
      <sz val="10"/>
      <color indexed="10"/>
      <name val="Tahoma"/>
      <family val="2"/>
    </font>
    <font>
      <sz val="10"/>
      <color indexed="81"/>
      <name val="Tahoma"/>
      <family val="2"/>
    </font>
    <font>
      <b/>
      <sz val="11"/>
      <color indexed="9"/>
      <name val="Arial"/>
      <family val="2"/>
    </font>
    <font>
      <b/>
      <sz val="11"/>
      <color rgb="FF92D050"/>
      <name val="Arial"/>
      <family val="2"/>
    </font>
    <font>
      <b/>
      <sz val="10"/>
      <color indexed="9"/>
      <name val="Arial"/>
      <family val="2"/>
    </font>
    <font>
      <b/>
      <sz val="14"/>
      <color indexed="9"/>
      <name val="Arial"/>
      <family val="2"/>
    </font>
    <font>
      <b/>
      <sz val="8"/>
      <color rgb="FFFF0000"/>
      <name val="Arial"/>
      <family val="2"/>
    </font>
    <font>
      <sz val="10"/>
      <color indexed="10"/>
      <name val="Arial"/>
      <family val="2"/>
    </font>
    <font>
      <b/>
      <sz val="12"/>
      <color indexed="9"/>
      <name val="Arial"/>
      <family val="2"/>
    </font>
    <font>
      <b/>
      <sz val="10"/>
      <color indexed="48"/>
      <name val="Arial"/>
      <family val="2"/>
    </font>
    <font>
      <b/>
      <sz val="10"/>
      <color indexed="10"/>
      <name val="Arial"/>
      <family val="2"/>
    </font>
    <font>
      <sz val="9"/>
      <color rgb="FF00B050"/>
      <name val="Arial"/>
      <family val="2"/>
    </font>
    <font>
      <sz val="10"/>
      <name val="Times New Roman"/>
      <family val="1"/>
    </font>
    <font>
      <b/>
      <sz val="10"/>
      <color indexed="10"/>
      <name val="Comic Sans MS"/>
      <family val="4"/>
    </font>
    <font>
      <b/>
      <sz val="10"/>
      <color rgb="FF00B050"/>
      <name val="Comic Sans MS"/>
      <family val="4"/>
    </font>
    <font>
      <b/>
      <sz val="10"/>
      <color indexed="9"/>
      <name val="Comic Sans MS"/>
      <family val="4"/>
    </font>
    <font>
      <b/>
      <sz val="10"/>
      <color rgb="FF92D050"/>
      <name val="Comic Sans MS"/>
      <family val="4"/>
    </font>
    <font>
      <sz val="10"/>
      <color indexed="9"/>
      <name val="Arial"/>
      <family val="2"/>
    </font>
    <font>
      <sz val="10"/>
      <name val="Comic Sans MS"/>
      <family val="4"/>
    </font>
    <font>
      <sz val="10"/>
      <name val="Cambria"/>
      <family val="1"/>
    </font>
    <font>
      <sz val="10"/>
      <color theme="0"/>
      <name val="Arial"/>
      <family val="2"/>
    </font>
    <font>
      <sz val="10"/>
      <color theme="6" tint="-0.499984740745262"/>
      <name val="Arial"/>
      <family val="2"/>
    </font>
    <font>
      <b/>
      <sz val="10"/>
      <color indexed="81"/>
      <name val="Tahoma"/>
      <family val="2"/>
    </font>
    <font>
      <b/>
      <sz val="12"/>
      <color indexed="81"/>
      <name val="Tahoma"/>
      <family val="2"/>
    </font>
    <font>
      <sz val="12"/>
      <color indexed="81"/>
      <name val="Tahoma"/>
      <family val="2"/>
    </font>
    <font>
      <b/>
      <sz val="11"/>
      <color rgb="FF000000"/>
      <name val="Calibri"/>
      <family val="2"/>
    </font>
    <font>
      <b/>
      <sz val="11"/>
      <color rgb="FFFF0000"/>
      <name val="Calibri"/>
      <family val="2"/>
    </font>
    <font>
      <sz val="11"/>
      <color rgb="FF000000"/>
      <name val="Calibri"/>
      <family val="2"/>
    </font>
    <font>
      <sz val="11"/>
      <color theme="0"/>
      <name val="Aptos Narrow"/>
      <family val="2"/>
      <scheme val="minor"/>
    </font>
    <font>
      <b/>
      <sz val="11"/>
      <color theme="0"/>
      <name val="Aptos Narrow"/>
      <family val="2"/>
      <scheme val="minor"/>
    </font>
    <font>
      <b/>
      <sz val="11"/>
      <color theme="0" tint="-0.499984740745262"/>
      <name val="Aptos Narrow"/>
      <family val="2"/>
      <scheme val="minor"/>
    </font>
    <font>
      <sz val="10"/>
      <color theme="0" tint="-0.499984740745262"/>
      <name val="Aptos Narrow"/>
      <family val="2"/>
      <scheme val="minor"/>
    </font>
    <font>
      <sz val="10"/>
      <color theme="1"/>
      <name val="Aptos Narrow"/>
      <family val="2"/>
      <scheme val="minor"/>
    </font>
    <font>
      <sz val="11"/>
      <color rgb="FF808080"/>
      <name val="Calibri"/>
      <family val="2"/>
    </font>
    <font>
      <sz val="11"/>
      <color theme="0" tint="-0.499984740745262"/>
      <name val="Calibri"/>
      <family val="2"/>
    </font>
    <font>
      <sz val="10"/>
      <color theme="1"/>
      <name val="Arial"/>
      <family val="2"/>
    </font>
    <font>
      <b/>
      <sz val="10"/>
      <color theme="1"/>
      <name val="Arial"/>
      <family val="2"/>
    </font>
    <font>
      <sz val="9"/>
      <color theme="1"/>
      <name val="Aptos Narrow"/>
      <family val="2"/>
      <scheme val="minor"/>
    </font>
    <font>
      <sz val="11"/>
      <color rgb="FFFF0000"/>
      <name val="Calibri"/>
      <family val="2"/>
    </font>
    <font>
      <b/>
      <sz val="11"/>
      <color rgb="FFFFC000"/>
      <name val="Aptos Narrow"/>
      <family val="2"/>
      <scheme val="minor"/>
    </font>
    <font>
      <b/>
      <sz val="10"/>
      <color rgb="FF0000FF"/>
      <name val="Arial"/>
      <family val="2"/>
    </font>
    <font>
      <b/>
      <sz val="9"/>
      <color theme="0" tint="-0.499984740745262"/>
      <name val="Arial"/>
      <family val="2"/>
    </font>
    <font>
      <b/>
      <sz val="12"/>
      <color theme="1"/>
      <name val="Aptos Narrow"/>
      <family val="2"/>
      <scheme val="minor"/>
    </font>
    <font>
      <b/>
      <sz val="11"/>
      <color rgb="FF0000FF"/>
      <name val="Aptos Narrow"/>
      <family val="2"/>
      <scheme val="minor"/>
    </font>
    <font>
      <b/>
      <sz val="11"/>
      <color rgb="FF92D050"/>
      <name val="Aptos Narrow"/>
      <family val="2"/>
      <scheme val="minor"/>
    </font>
    <font>
      <sz val="11"/>
      <color theme="0" tint="-0.249977111117893"/>
      <name val="Aptos Narrow"/>
      <family val="2"/>
      <scheme val="minor"/>
    </font>
    <font>
      <b/>
      <sz val="11"/>
      <color rgb="FF0033CC"/>
      <name val="Aptos Narrow"/>
      <family val="2"/>
      <scheme val="minor"/>
    </font>
    <font>
      <strike/>
      <sz val="11"/>
      <color theme="1"/>
      <name val="Aptos Narrow"/>
      <family val="2"/>
      <scheme val="minor"/>
    </font>
    <font>
      <b/>
      <sz val="11"/>
      <color rgb="FFCCCC00"/>
      <name val="Aptos Narrow"/>
      <family val="2"/>
      <scheme val="minor"/>
    </font>
    <font>
      <sz val="11"/>
      <color theme="1"/>
      <name val="Calibri"/>
      <family val="2"/>
    </font>
    <font>
      <u/>
      <sz val="11"/>
      <color rgb="FF0000FF"/>
      <name val="Calibri"/>
      <family val="2"/>
    </font>
    <font>
      <b/>
      <i/>
      <sz val="11"/>
      <color theme="1"/>
      <name val="Aptos Narrow"/>
      <family val="2"/>
      <scheme val="minor"/>
    </font>
    <font>
      <u/>
      <sz val="11"/>
      <color theme="1"/>
      <name val="Aptos Narrow"/>
      <family val="2"/>
      <scheme val="minor"/>
    </font>
    <font>
      <u/>
      <sz val="11"/>
      <name val="Aptos Narrow"/>
      <family val="2"/>
      <scheme val="minor"/>
    </font>
    <font>
      <u/>
      <sz val="11"/>
      <color rgb="FFFF0000"/>
      <name val="Aptos Narrow"/>
      <family val="2"/>
      <scheme val="minor"/>
    </font>
    <font>
      <sz val="10"/>
      <color rgb="FF000000"/>
      <name val="Arial"/>
      <family val="2"/>
    </font>
  </fonts>
  <fills count="73">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70C0"/>
        <bgColor indexed="64"/>
      </patternFill>
    </fill>
    <fill>
      <patternFill patternType="solid">
        <fgColor rgb="FF00B0F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99FF"/>
        <bgColor indexed="64"/>
      </patternFill>
    </fill>
    <fill>
      <patternFill patternType="solid">
        <fgColor rgb="FFFFFF99"/>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CFFFF"/>
        <bgColor indexed="64"/>
      </patternFill>
    </fill>
    <fill>
      <patternFill patternType="solid">
        <fgColor theme="0" tint="-0.499984740745262"/>
        <bgColor indexed="64"/>
      </patternFill>
    </fill>
    <fill>
      <patternFill patternType="solid">
        <fgColor theme="3" tint="0.39997558519241921"/>
        <bgColor indexed="64"/>
      </patternFill>
    </fill>
    <fill>
      <patternFill patternType="solid">
        <fgColor indexed="10"/>
        <bgColor indexed="64"/>
      </patternFill>
    </fill>
    <fill>
      <patternFill patternType="solid">
        <fgColor indexed="13"/>
        <bgColor indexed="64"/>
      </patternFill>
    </fill>
    <fill>
      <patternFill patternType="solid">
        <fgColor theme="5"/>
        <bgColor indexed="64"/>
      </patternFill>
    </fill>
    <fill>
      <patternFill patternType="solid">
        <fgColor rgb="FFFFCCFF"/>
        <bgColor indexed="64"/>
      </patternFill>
    </fill>
    <fill>
      <patternFill patternType="solid">
        <fgColor indexed="44"/>
        <bgColor indexed="64"/>
      </patternFill>
    </fill>
    <fill>
      <patternFill patternType="solid">
        <fgColor indexed="8"/>
        <bgColor indexed="64"/>
      </patternFill>
    </fill>
    <fill>
      <patternFill patternType="solid">
        <fgColor rgb="FF00FFFF"/>
        <bgColor indexed="64"/>
      </patternFill>
    </fill>
    <fill>
      <patternFill patternType="solid">
        <fgColor indexed="43"/>
        <bgColor indexed="64"/>
      </patternFill>
    </fill>
    <fill>
      <patternFill patternType="solid">
        <fgColor theme="0" tint="-0.34998626667073579"/>
        <bgColor indexed="64"/>
      </patternFill>
    </fill>
    <fill>
      <patternFill patternType="solid">
        <fgColor theme="0" tint="-0.34998626667073579"/>
        <bgColor auto="1"/>
      </patternFill>
    </fill>
    <fill>
      <patternFill patternType="solid">
        <fgColor indexed="53"/>
        <bgColor indexed="64"/>
      </patternFill>
    </fill>
    <fill>
      <patternFill patternType="solid">
        <fgColor indexed="9"/>
        <bgColor indexed="64"/>
      </patternFill>
    </fill>
    <fill>
      <patternFill patternType="solid">
        <fgColor indexed="23"/>
        <bgColor indexed="64"/>
      </patternFill>
    </fill>
    <fill>
      <patternFill patternType="solid">
        <fgColor indexed="55"/>
        <bgColor indexed="64"/>
      </patternFill>
    </fill>
    <fill>
      <patternFill patternType="lightDown">
        <bgColor indexed="53"/>
      </patternFill>
    </fill>
    <fill>
      <patternFill patternType="solid">
        <fgColor rgb="FFFF66FF"/>
        <bgColor indexed="64"/>
      </patternFill>
    </fill>
    <fill>
      <patternFill patternType="solid">
        <fgColor theme="1"/>
        <bgColor indexed="64"/>
      </patternFill>
    </fill>
    <fill>
      <patternFill patternType="solid">
        <fgColor rgb="FF99FFCC"/>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rgb="FF6699FF"/>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theme="6" tint="0.39997558519241921"/>
        <bgColor indexed="64"/>
      </patternFill>
    </fill>
    <fill>
      <patternFill patternType="solid">
        <fgColor rgb="FF00B0F0"/>
        <bgColor rgb="FF000000"/>
      </patternFill>
    </fill>
    <fill>
      <patternFill patternType="solid">
        <fgColor rgb="FFFFC000"/>
        <bgColor rgb="FF000000"/>
      </patternFill>
    </fill>
    <fill>
      <patternFill patternType="solid">
        <fgColor rgb="FF00B050"/>
        <bgColor rgb="FF000000"/>
      </patternFill>
    </fill>
    <fill>
      <patternFill patternType="solid">
        <fgColor theme="8" tint="0.39997558519241921"/>
        <bgColor rgb="FF000000"/>
      </patternFill>
    </fill>
    <fill>
      <patternFill patternType="solid">
        <fgColor theme="2" tint="-0.249977111117893"/>
        <bgColor indexed="64"/>
      </patternFill>
    </fill>
    <fill>
      <patternFill patternType="solid">
        <fgColor theme="3" tint="0.499984740745262"/>
        <bgColor indexed="64"/>
      </patternFill>
    </fill>
    <fill>
      <patternFill patternType="solid">
        <fgColor theme="9" tint="0.79998168889431442"/>
        <bgColor rgb="FF000000"/>
      </patternFill>
    </fill>
    <fill>
      <patternFill patternType="solid">
        <fgColor theme="9" tint="0.39997558519241921"/>
        <bgColor rgb="FF000000"/>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3" tint="0.749992370372631"/>
        <bgColor indexed="64"/>
      </patternFill>
    </fill>
    <fill>
      <patternFill patternType="solid">
        <fgColor theme="5" tint="-0.499984740745262"/>
        <bgColor indexed="64"/>
      </patternFill>
    </fill>
    <fill>
      <patternFill patternType="solid">
        <fgColor rgb="FFFF00FF"/>
        <bgColor indexed="64"/>
      </patternFill>
    </fill>
    <fill>
      <patternFill patternType="solid">
        <fgColor rgb="FFCC00CC"/>
        <bgColor indexed="64"/>
      </patternFill>
    </fill>
  </fills>
  <borders count="62">
    <border>
      <left/>
      <right/>
      <top/>
      <bottom/>
      <diagonal/>
    </border>
    <border>
      <left style="thin">
        <color auto="1"/>
      </left>
      <right style="thin">
        <color auto="1"/>
      </right>
      <top style="thin">
        <color auto="1"/>
      </top>
      <bottom style="thin">
        <color auto="1"/>
      </bottom>
      <diagonal/>
    </border>
    <border>
      <left/>
      <right style="thin">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diagonal/>
    </border>
    <border>
      <left style="thin">
        <color auto="1"/>
      </left>
      <right/>
      <top/>
      <bottom/>
      <diagonal/>
    </border>
    <border>
      <left style="thin">
        <color auto="1"/>
      </left>
      <right style="thin">
        <color auto="1"/>
      </right>
      <top/>
      <bottom/>
      <diagonal/>
    </border>
    <border>
      <left/>
      <right/>
      <top style="thin">
        <color auto="1"/>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style="double">
        <color indexed="64"/>
      </left>
      <right style="double">
        <color indexed="64"/>
      </right>
      <top style="thick">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style="double">
        <color indexed="64"/>
      </top>
      <bottom/>
      <diagonal/>
    </border>
    <border>
      <left style="double">
        <color indexed="64"/>
      </left>
      <right/>
      <top/>
      <bottom/>
      <diagonal/>
    </border>
    <border>
      <left/>
      <right style="double">
        <color indexed="64"/>
      </right>
      <top style="thin">
        <color indexed="64"/>
      </top>
      <bottom style="thin">
        <color indexed="64"/>
      </bottom>
      <diagonal/>
    </border>
    <border>
      <left/>
      <right style="double">
        <color indexed="64"/>
      </right>
      <top/>
      <bottom/>
      <diagonal/>
    </border>
    <border>
      <left style="double">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right style="double">
        <color indexed="64"/>
      </right>
      <top style="double">
        <color indexed="64"/>
      </top>
      <bottom style="thin">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s>
  <cellStyleXfs count="44">
    <xf numFmtId="0" fontId="0" fillId="0" borderId="0"/>
    <xf numFmtId="9" fontId="1" fillId="0" borderId="0" applyFont="0" applyFill="0" applyBorder="0" applyAlignment="0" applyProtection="0"/>
    <xf numFmtId="9" fontId="15" fillId="0" borderId="0" applyFont="0" applyFill="0" applyBorder="0" applyAlignment="0" applyProtection="0"/>
    <xf numFmtId="0" fontId="5" fillId="0" borderId="0"/>
    <xf numFmtId="0" fontId="28" fillId="0" borderId="0" applyNumberFormat="0" applyFill="0" applyBorder="0" applyAlignment="0" applyProtection="0"/>
    <xf numFmtId="0" fontId="1" fillId="0" borderId="0"/>
    <xf numFmtId="9" fontId="5" fillId="0" borderId="0" applyFont="0" applyFill="0" applyBorder="0" applyAlignment="0" applyProtection="0"/>
    <xf numFmtId="0" fontId="15" fillId="0" borderId="0">
      <alignment vertical="center"/>
    </xf>
    <xf numFmtId="0" fontId="61" fillId="0" borderId="0"/>
    <xf numFmtId="0" fontId="61" fillId="0" borderId="0"/>
    <xf numFmtId="0" fontId="5" fillId="0" borderId="0"/>
    <xf numFmtId="0" fontId="27" fillId="0" borderId="0" applyNumberFormat="0" applyFill="0" applyBorder="0" applyAlignment="0" applyProtection="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73" fontId="5" fillId="0" borderId="0"/>
    <xf numFmtId="0" fontId="1" fillId="0" borderId="0"/>
    <xf numFmtId="0" fontId="1" fillId="0" borderId="0"/>
    <xf numFmtId="0" fontId="1" fillId="0" borderId="0"/>
    <xf numFmtId="0" fontId="27"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98" fillId="0" borderId="0"/>
    <xf numFmtId="0" fontId="99" fillId="0" borderId="0"/>
  </cellStyleXfs>
  <cellXfs count="932">
    <xf numFmtId="0" fontId="0" fillId="0" borderId="0" xfId="0"/>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5" fillId="0" borderId="1" xfId="0" applyFont="1" applyBorder="1" applyAlignment="1">
      <alignment vertical="center"/>
    </xf>
    <xf numFmtId="0" fontId="0" fillId="0" borderId="1" xfId="0" applyBorder="1" applyAlignment="1">
      <alignment vertical="center"/>
    </xf>
    <xf numFmtId="0" fontId="0" fillId="0" borderId="0" xfId="0" applyAlignment="1">
      <alignment vertical="center" wrapText="1"/>
    </xf>
    <xf numFmtId="0" fontId="5" fillId="0" borderId="0" xfId="0" applyFont="1" applyAlignment="1">
      <alignment vertical="center" wrapText="1"/>
    </xf>
    <xf numFmtId="2" fontId="0" fillId="0" borderId="0" xfId="0" applyNumberFormat="1" applyAlignment="1">
      <alignment horizontal="center" vertical="center"/>
    </xf>
    <xf numFmtId="0" fontId="3" fillId="2"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4" borderId="0" xfId="0" applyFill="1" applyAlignment="1">
      <alignment vertical="center"/>
    </xf>
    <xf numFmtId="0" fontId="5" fillId="0" borderId="0" xfId="0" quotePrefix="1" applyFont="1" applyAlignment="1">
      <alignment vertical="center"/>
    </xf>
    <xf numFmtId="0" fontId="5" fillId="0" borderId="1" xfId="0" applyFont="1" applyBorder="1" applyAlignment="1">
      <alignment horizontal="center" vertical="center"/>
    </xf>
    <xf numFmtId="0" fontId="0" fillId="6" borderId="0" xfId="0" applyFill="1" applyAlignment="1">
      <alignment horizontal="center" vertical="center"/>
    </xf>
    <xf numFmtId="0" fontId="5" fillId="0" borderId="1" xfId="0" applyFont="1" applyBorder="1" applyAlignment="1">
      <alignment horizontal="center" vertical="center" wrapText="1"/>
    </xf>
    <xf numFmtId="0" fontId="13" fillId="0" borderId="1" xfId="0" applyFont="1" applyBorder="1" applyAlignment="1">
      <alignment horizontal="center" vertical="center"/>
    </xf>
    <xf numFmtId="0" fontId="0" fillId="0" borderId="1" xfId="0" applyBorder="1" applyAlignment="1">
      <alignment horizontal="center" vertical="center"/>
    </xf>
    <xf numFmtId="0" fontId="5" fillId="0" borderId="0" xfId="0" applyFont="1" applyAlignment="1">
      <alignment horizontal="right" vertical="center"/>
    </xf>
    <xf numFmtId="0" fontId="4" fillId="7" borderId="1" xfId="0" applyFont="1" applyFill="1" applyBorder="1" applyAlignment="1">
      <alignment vertical="center"/>
    </xf>
    <xf numFmtId="2" fontId="4" fillId="7" borderId="1" xfId="0" applyNumberFormat="1" applyFont="1" applyFill="1" applyBorder="1" applyAlignment="1">
      <alignment horizontal="center" vertical="center"/>
    </xf>
    <xf numFmtId="0" fontId="5" fillId="7" borderId="1" xfId="0" applyFont="1" applyFill="1" applyBorder="1" applyAlignment="1">
      <alignment vertical="center"/>
    </xf>
    <xf numFmtId="0" fontId="13" fillId="8" borderId="1" xfId="0" applyFont="1" applyFill="1" applyBorder="1" applyAlignment="1">
      <alignment vertical="center" wrapText="1"/>
    </xf>
    <xf numFmtId="166" fontId="14" fillId="9" borderId="1" xfId="0" applyNumberFormat="1" applyFont="1" applyFill="1" applyBorder="1" applyAlignment="1">
      <alignment horizontal="center" vertical="center"/>
    </xf>
    <xf numFmtId="166" fontId="14" fillId="8" borderId="1" xfId="0" applyNumberFormat="1" applyFont="1" applyFill="1" applyBorder="1" applyAlignment="1">
      <alignment horizontal="center" vertical="center"/>
    </xf>
    <xf numFmtId="10" fontId="5" fillId="10" borderId="1" xfId="2" applyNumberFormat="1" applyFont="1" applyFill="1" applyBorder="1" applyAlignment="1">
      <alignment horizontal="center" vertical="center"/>
    </xf>
    <xf numFmtId="9" fontId="5" fillId="0" borderId="1" xfId="1" applyFont="1" applyBorder="1" applyAlignment="1">
      <alignment horizontal="center" vertical="center"/>
    </xf>
    <xf numFmtId="167" fontId="16" fillId="10" borderId="1" xfId="0" applyNumberFormat="1" applyFont="1" applyFill="1" applyBorder="1" applyAlignment="1">
      <alignment horizontal="center" vertical="center"/>
    </xf>
    <xf numFmtId="0" fontId="16" fillId="0" borderId="1" xfId="0" applyFont="1" applyBorder="1" applyAlignment="1">
      <alignment vertical="center" wrapText="1"/>
    </xf>
    <xf numFmtId="164" fontId="17" fillId="0" borderId="1" xfId="0" applyNumberFormat="1" applyFont="1" applyBorder="1" applyAlignment="1">
      <alignment horizontal="center" vertical="center"/>
    </xf>
    <xf numFmtId="165" fontId="5" fillId="10" borderId="1" xfId="0" applyNumberFormat="1" applyFont="1" applyFill="1" applyBorder="1" applyAlignment="1">
      <alignment horizontal="center" vertical="center"/>
    </xf>
    <xf numFmtId="9" fontId="5" fillId="11" borderId="1" xfId="1" applyFont="1" applyFill="1" applyBorder="1" applyAlignment="1">
      <alignment horizontal="center" vertical="center"/>
    </xf>
    <xf numFmtId="0" fontId="5" fillId="11" borderId="1" xfId="0" applyFont="1" applyFill="1" applyBorder="1" applyAlignment="1">
      <alignment horizontal="center" vertical="center"/>
    </xf>
    <xf numFmtId="165" fontId="0" fillId="10" borderId="1" xfId="0" applyNumberFormat="1" applyFill="1" applyBorder="1" applyAlignment="1">
      <alignment horizontal="center" vertical="center"/>
    </xf>
    <xf numFmtId="9" fontId="0" fillId="11" borderId="1" xfId="1" applyFont="1" applyFill="1" applyBorder="1" applyAlignment="1">
      <alignment horizontal="center" vertical="center"/>
    </xf>
    <xf numFmtId="0" fontId="0" fillId="11" borderId="1" xfId="0" applyFill="1" applyBorder="1" applyAlignment="1">
      <alignment horizontal="center" vertical="center"/>
    </xf>
    <xf numFmtId="2" fontId="18" fillId="0" borderId="1" xfId="0" applyNumberFormat="1" applyFont="1" applyBorder="1" applyAlignment="1">
      <alignment horizontal="center" vertical="center"/>
    </xf>
    <xf numFmtId="2" fontId="0" fillId="0" borderId="1" xfId="0" applyNumberFormat="1" applyBorder="1" applyAlignment="1">
      <alignment horizontal="center" vertical="center"/>
    </xf>
    <xf numFmtId="167" fontId="5" fillId="0" borderId="0" xfId="0" quotePrefix="1" applyNumberFormat="1" applyFont="1" applyAlignment="1">
      <alignment horizontal="left" vertical="center"/>
    </xf>
    <xf numFmtId="0" fontId="5" fillId="0" borderId="3" xfId="0" applyFont="1" applyBorder="1" applyAlignment="1">
      <alignment vertical="center"/>
    </xf>
    <xf numFmtId="167" fontId="5" fillId="0" borderId="0" xfId="0" applyNumberFormat="1" applyFont="1" applyAlignment="1">
      <alignment horizontal="left" vertical="center"/>
    </xf>
    <xf numFmtId="167" fontId="0" fillId="0" borderId="0" xfId="0" applyNumberFormat="1" applyAlignment="1">
      <alignment horizontal="left" vertical="center"/>
    </xf>
    <xf numFmtId="0" fontId="0" fillId="10" borderId="0" xfId="0" applyFill="1" applyAlignment="1">
      <alignment vertical="center"/>
    </xf>
    <xf numFmtId="0" fontId="0" fillId="10" borderId="0" xfId="0" applyFill="1"/>
    <xf numFmtId="2" fontId="0" fillId="10" borderId="0" xfId="0" applyNumberFormat="1" applyFill="1"/>
    <xf numFmtId="0" fontId="13" fillId="13" borderId="1" xfId="0" applyFont="1" applyFill="1" applyBorder="1" applyAlignment="1">
      <alignment vertical="center" wrapText="1"/>
    </xf>
    <xf numFmtId="168" fontId="14" fillId="13" borderId="1" xfId="0" applyNumberFormat="1" applyFont="1" applyFill="1" applyBorder="1" applyAlignment="1">
      <alignment horizontal="center" vertical="center"/>
    </xf>
    <xf numFmtId="169" fontId="5" fillId="13" borderId="1" xfId="0" applyNumberFormat="1" applyFont="1" applyFill="1" applyBorder="1" applyAlignment="1">
      <alignment horizontal="center" vertical="center"/>
    </xf>
    <xf numFmtId="170" fontId="5" fillId="13" borderId="1" xfId="1" applyNumberFormat="1" applyFont="1" applyFill="1" applyBorder="1" applyAlignment="1">
      <alignment horizontal="center" vertical="center"/>
    </xf>
    <xf numFmtId="0" fontId="5" fillId="13" borderId="1" xfId="0" applyFont="1" applyFill="1" applyBorder="1" applyAlignment="1">
      <alignment horizontal="center" vertical="center"/>
    </xf>
    <xf numFmtId="0" fontId="5" fillId="8" borderId="1" xfId="0" applyFont="1" applyFill="1" applyBorder="1" applyAlignment="1">
      <alignment horizontal="center" vertical="center"/>
    </xf>
    <xf numFmtId="167" fontId="5" fillId="13" borderId="1" xfId="0" applyNumberFormat="1" applyFont="1" applyFill="1" applyBorder="1" applyAlignment="1">
      <alignment horizontal="center" vertical="center"/>
    </xf>
    <xf numFmtId="167" fontId="4" fillId="7" borderId="1" xfId="0" applyNumberFormat="1" applyFont="1" applyFill="1" applyBorder="1" applyAlignment="1">
      <alignment horizontal="center" vertical="center"/>
    </xf>
    <xf numFmtId="0" fontId="13" fillId="7" borderId="1" xfId="0" applyFont="1" applyFill="1" applyBorder="1" applyAlignment="1">
      <alignment vertical="center" wrapText="1"/>
    </xf>
    <xf numFmtId="169" fontId="14" fillId="7" borderId="1" xfId="0" applyNumberFormat="1" applyFont="1" applyFill="1" applyBorder="1" applyAlignment="1">
      <alignment horizontal="center" vertical="center"/>
    </xf>
    <xf numFmtId="10" fontId="5" fillId="7" borderId="1" xfId="2" applyNumberFormat="1" applyFont="1" applyFill="1" applyBorder="1" applyAlignment="1">
      <alignment horizontal="center" vertical="center"/>
    </xf>
    <xf numFmtId="10" fontId="4" fillId="10" borderId="1" xfId="2" applyNumberFormat="1" applyFont="1" applyFill="1" applyBorder="1" applyAlignment="1">
      <alignment horizontal="center" vertical="center"/>
    </xf>
    <xf numFmtId="167" fontId="14" fillId="10" borderId="1" xfId="0" applyNumberFormat="1" applyFont="1" applyFill="1" applyBorder="1" applyAlignment="1">
      <alignment horizontal="center" vertical="center"/>
    </xf>
    <xf numFmtId="167" fontId="18" fillId="0" borderId="1" xfId="0" applyNumberFormat="1" applyFont="1" applyBorder="1" applyAlignment="1">
      <alignment horizontal="center" vertical="center"/>
    </xf>
    <xf numFmtId="1" fontId="5" fillId="0" borderId="1" xfId="0" applyNumberFormat="1" applyFont="1" applyBorder="1" applyAlignment="1">
      <alignment horizontal="center" vertical="center"/>
    </xf>
    <xf numFmtId="0" fontId="11" fillId="4" borderId="0" xfId="0" applyFont="1" applyFill="1" applyAlignment="1">
      <alignment vertical="center"/>
    </xf>
    <xf numFmtId="0" fontId="0" fillId="4" borderId="0" xfId="0" applyFill="1" applyAlignment="1">
      <alignment vertical="center" wrapText="1"/>
    </xf>
    <xf numFmtId="0" fontId="0" fillId="0" borderId="0" xfId="0" applyAlignment="1">
      <alignment horizontal="center"/>
    </xf>
    <xf numFmtId="0" fontId="5" fillId="0" borderId="0" xfId="0" quotePrefix="1" applyFont="1" applyAlignment="1">
      <alignment horizontal="right" vertical="center"/>
    </xf>
    <xf numFmtId="0" fontId="0" fillId="0" borderId="1" xfId="0" applyBorder="1"/>
    <xf numFmtId="0" fontId="5" fillId="11" borderId="1" xfId="0" applyFont="1" applyFill="1" applyBorder="1" applyAlignment="1">
      <alignment vertical="center"/>
    </xf>
    <xf numFmtId="2" fontId="5" fillId="11" borderId="1" xfId="0" applyNumberFormat="1" applyFont="1" applyFill="1" applyBorder="1" applyAlignment="1">
      <alignment horizontal="center" vertical="center"/>
    </xf>
    <xf numFmtId="0" fontId="0" fillId="11" borderId="1" xfId="0" applyFill="1" applyBorder="1" applyAlignment="1">
      <alignment vertical="center"/>
    </xf>
    <xf numFmtId="0" fontId="5" fillId="8" borderId="3" xfId="0" applyFont="1" applyFill="1" applyBorder="1" applyAlignment="1">
      <alignment vertical="center"/>
    </xf>
    <xf numFmtId="2" fontId="0" fillId="0" borderId="0" xfId="0" applyNumberFormat="1"/>
    <xf numFmtId="164" fontId="0" fillId="0" borderId="1" xfId="0" applyNumberFormat="1" applyBorder="1" applyAlignment="1">
      <alignment horizontal="center" vertical="center"/>
    </xf>
    <xf numFmtId="164" fontId="0" fillId="8" borderId="1" xfId="0" applyNumberFormat="1" applyFill="1" applyBorder="1" applyAlignment="1">
      <alignment horizontal="center" vertical="center"/>
    </xf>
    <xf numFmtId="164" fontId="0" fillId="10" borderId="1" xfId="0" applyNumberFormat="1" applyFill="1" applyBorder="1" applyAlignment="1">
      <alignment horizontal="center" vertical="center"/>
    </xf>
    <xf numFmtId="2" fontId="5" fillId="0" borderId="1" xfId="0" applyNumberFormat="1" applyFont="1" applyBorder="1" applyAlignment="1">
      <alignment horizontal="center" vertical="center"/>
    </xf>
    <xf numFmtId="0" fontId="20" fillId="0" borderId="0" xfId="0" applyFont="1" applyAlignment="1">
      <alignment vertical="center"/>
    </xf>
    <xf numFmtId="164" fontId="2" fillId="8" borderId="1" xfId="0" applyNumberFormat="1" applyFont="1" applyFill="1" applyBorder="1" applyAlignment="1">
      <alignment horizontal="center" vertical="center"/>
    </xf>
    <xf numFmtId="164" fontId="6" fillId="0" borderId="1" xfId="0" applyNumberFormat="1" applyFont="1" applyBorder="1" applyAlignment="1">
      <alignment horizontal="center" vertical="center"/>
    </xf>
    <xf numFmtId="0" fontId="4" fillId="7" borderId="1" xfId="0" applyFont="1" applyFill="1" applyBorder="1" applyAlignment="1">
      <alignment vertical="center" wrapText="1"/>
    </xf>
    <xf numFmtId="0" fontId="4" fillId="7" borderId="4" xfId="0" applyFont="1" applyFill="1" applyBorder="1" applyAlignment="1">
      <alignment vertical="center" wrapText="1"/>
    </xf>
    <xf numFmtId="0" fontId="4" fillId="0" borderId="0" xfId="3" applyFont="1" applyAlignment="1">
      <alignment vertical="center"/>
    </xf>
    <xf numFmtId="0" fontId="5" fillId="0" borderId="0" xfId="3" applyAlignment="1">
      <alignment vertical="center"/>
    </xf>
    <xf numFmtId="0" fontId="29" fillId="0" borderId="0" xfId="4" applyFont="1" applyAlignment="1">
      <alignment vertical="center"/>
    </xf>
    <xf numFmtId="0" fontId="5" fillId="14" borderId="0" xfId="3" applyFill="1" applyAlignment="1">
      <alignment vertical="center"/>
    </xf>
    <xf numFmtId="0" fontId="5" fillId="14" borderId="0" xfId="3" applyFill="1" applyAlignment="1">
      <alignment horizontal="center" vertical="center"/>
    </xf>
    <xf numFmtId="1" fontId="32" fillId="0" borderId="0" xfId="3" applyNumberFormat="1" applyFont="1" applyAlignment="1">
      <alignment horizontal="center" vertical="center"/>
    </xf>
    <xf numFmtId="1" fontId="5" fillId="14" borderId="8" xfId="3" applyNumberFormat="1" applyFill="1" applyBorder="1" applyAlignment="1">
      <alignment horizontal="center" vertical="center"/>
    </xf>
    <xf numFmtId="1" fontId="4" fillId="14" borderId="9" xfId="3" applyNumberFormat="1" applyFont="1" applyFill="1" applyBorder="1" applyAlignment="1">
      <alignment horizontal="center" vertical="center"/>
    </xf>
    <xf numFmtId="1" fontId="5" fillId="14" borderId="10" xfId="3" applyNumberFormat="1" applyFill="1" applyBorder="1" applyAlignment="1">
      <alignment horizontal="center" vertical="center"/>
    </xf>
    <xf numFmtId="0" fontId="32" fillId="0" borderId="0" xfId="3" applyFont="1" applyAlignment="1">
      <alignment horizontal="center" vertical="center"/>
    </xf>
    <xf numFmtId="0" fontId="4" fillId="0" borderId="0" xfId="3" applyFont="1" applyAlignment="1">
      <alignment horizontal="center" vertical="center" wrapText="1"/>
    </xf>
    <xf numFmtId="0" fontId="4" fillId="0" borderId="0" xfId="3" applyFont="1" applyAlignment="1">
      <alignment horizontal="center" vertical="center"/>
    </xf>
    <xf numFmtId="1" fontId="33" fillId="0" borderId="0" xfId="3" applyNumberFormat="1" applyFont="1" applyAlignment="1">
      <alignment horizontal="center" vertical="center"/>
    </xf>
    <xf numFmtId="0" fontId="5" fillId="0" borderId="1" xfId="3" applyBorder="1" applyAlignment="1">
      <alignment vertical="center"/>
    </xf>
    <xf numFmtId="0" fontId="5" fillId="0" borderId="1" xfId="3" applyBorder="1" applyAlignment="1">
      <alignment horizontal="left" vertical="center"/>
    </xf>
    <xf numFmtId="0" fontId="5" fillId="0" borderId="0" xfId="3" applyAlignment="1">
      <alignment horizontal="center" vertical="center"/>
    </xf>
    <xf numFmtId="1" fontId="5" fillId="14" borderId="0" xfId="3" applyNumberFormat="1" applyFill="1" applyAlignment="1">
      <alignment horizontal="center" vertical="center"/>
    </xf>
    <xf numFmtId="1" fontId="22" fillId="14" borderId="0" xfId="3" applyNumberFormat="1" applyFont="1" applyFill="1" applyAlignment="1">
      <alignment horizontal="center" vertical="center"/>
    </xf>
    <xf numFmtId="1" fontId="5" fillId="14" borderId="14" xfId="3" applyNumberFormat="1" applyFill="1" applyBorder="1" applyAlignment="1">
      <alignment horizontal="center" vertical="center"/>
    </xf>
    <xf numFmtId="1" fontId="5" fillId="14" borderId="15" xfId="3" applyNumberFormat="1" applyFill="1" applyBorder="1" applyAlignment="1">
      <alignment horizontal="center" vertical="center"/>
    </xf>
    <xf numFmtId="1" fontId="34" fillId="14" borderId="14" xfId="3" applyNumberFormat="1" applyFont="1" applyFill="1" applyBorder="1" applyAlignment="1">
      <alignment horizontal="center" vertical="center"/>
    </xf>
    <xf numFmtId="167" fontId="5" fillId="14" borderId="0" xfId="3" applyNumberFormat="1" applyFill="1" applyAlignment="1">
      <alignment horizontal="center" vertical="center"/>
    </xf>
    <xf numFmtId="167" fontId="34" fillId="14" borderId="14" xfId="3" applyNumberFormat="1" applyFont="1" applyFill="1" applyBorder="1" applyAlignment="1">
      <alignment horizontal="center" vertical="center"/>
    </xf>
    <xf numFmtId="167" fontId="5" fillId="14" borderId="15" xfId="3" applyNumberFormat="1" applyFill="1" applyBorder="1" applyAlignment="1">
      <alignment horizontal="center" vertical="center"/>
    </xf>
    <xf numFmtId="0" fontId="16" fillId="0" borderId="1" xfId="3" applyFont="1" applyBorder="1" applyAlignment="1">
      <alignment horizontal="left" vertical="center"/>
    </xf>
    <xf numFmtId="0" fontId="16" fillId="0" borderId="0" xfId="3" applyFont="1" applyAlignment="1">
      <alignment vertical="center"/>
    </xf>
    <xf numFmtId="1" fontId="5" fillId="14" borderId="16" xfId="3" applyNumberFormat="1" applyFill="1" applyBorder="1" applyAlignment="1">
      <alignment horizontal="center" vertical="center"/>
    </xf>
    <xf numFmtId="1" fontId="5" fillId="14" borderId="17" xfId="3" applyNumberFormat="1" applyFill="1" applyBorder="1" applyAlignment="1">
      <alignment horizontal="center" vertical="center"/>
    </xf>
    <xf numFmtId="1" fontId="5" fillId="14" borderId="18" xfId="3" applyNumberFormat="1" applyFill="1" applyBorder="1" applyAlignment="1">
      <alignment horizontal="center" vertical="center"/>
    </xf>
    <xf numFmtId="0" fontId="5" fillId="0" borderId="0" xfId="3" applyAlignment="1">
      <alignment horizontal="left" vertical="center"/>
    </xf>
    <xf numFmtId="1" fontId="5" fillId="0" borderId="0" xfId="3" applyNumberFormat="1" applyAlignment="1">
      <alignment horizontal="center" vertical="center"/>
    </xf>
    <xf numFmtId="0" fontId="5" fillId="0" borderId="0" xfId="3" applyAlignment="1">
      <alignment vertical="top"/>
    </xf>
    <xf numFmtId="0" fontId="5" fillId="0" borderId="0" xfId="3" applyAlignment="1">
      <alignment horizontal="center" vertical="top"/>
    </xf>
    <xf numFmtId="0" fontId="5" fillId="0" borderId="0" xfId="3" applyAlignment="1">
      <alignment horizontal="center"/>
    </xf>
    <xf numFmtId="0" fontId="5" fillId="0" borderId="0" xfId="3"/>
    <xf numFmtId="0" fontId="5" fillId="16" borderId="1" xfId="3" applyFill="1" applyBorder="1"/>
    <xf numFmtId="0" fontId="5" fillId="0" borderId="20" xfId="3" applyBorder="1" applyAlignment="1">
      <alignment horizontal="center"/>
    </xf>
    <xf numFmtId="0" fontId="5" fillId="5" borderId="1" xfId="3" applyFill="1" applyBorder="1" applyAlignment="1">
      <alignment horizontal="center"/>
    </xf>
    <xf numFmtId="0" fontId="5" fillId="0" borderId="1" xfId="3" applyBorder="1" applyAlignment="1">
      <alignment horizontal="center"/>
    </xf>
    <xf numFmtId="167" fontId="18" fillId="0" borderId="1" xfId="3" applyNumberFormat="1" applyFont="1" applyBorder="1" applyAlignment="1">
      <alignment horizontal="center"/>
    </xf>
    <xf numFmtId="0" fontId="36" fillId="20" borderId="0" xfId="3" applyFont="1" applyFill="1" applyAlignment="1">
      <alignment vertical="center"/>
    </xf>
    <xf numFmtId="0" fontId="36" fillId="20" borderId="0" xfId="3" applyFont="1" applyFill="1" applyAlignment="1">
      <alignment horizontal="center" vertical="center"/>
    </xf>
    <xf numFmtId="0" fontId="5" fillId="10" borderId="0" xfId="3" applyFill="1" applyAlignment="1">
      <alignment horizontal="center" vertical="center"/>
    </xf>
    <xf numFmtId="0" fontId="37" fillId="21" borderId="0" xfId="5" applyFont="1" applyFill="1" applyAlignment="1">
      <alignment horizontal="center" vertical="center" wrapText="1"/>
    </xf>
    <xf numFmtId="0" fontId="5" fillId="0" borderId="0" xfId="3" applyAlignment="1">
      <alignment horizontal="center" vertical="center" wrapText="1"/>
    </xf>
    <xf numFmtId="0" fontId="1" fillId="21" borderId="0" xfId="5" applyFill="1" applyAlignment="1">
      <alignment horizontal="center" vertical="center"/>
    </xf>
    <xf numFmtId="14" fontId="4" fillId="8" borderId="0" xfId="3" applyNumberFormat="1" applyFont="1" applyFill="1" applyAlignment="1">
      <alignment horizontal="center" vertical="center"/>
    </xf>
    <xf numFmtId="14" fontId="36" fillId="20" borderId="0" xfId="3" applyNumberFormat="1" applyFont="1" applyFill="1" applyAlignment="1">
      <alignment horizontal="center" vertical="center"/>
    </xf>
    <xf numFmtId="0" fontId="5" fillId="0" borderId="1" xfId="3" applyBorder="1" applyAlignment="1">
      <alignment horizontal="center" vertical="center" wrapText="1"/>
    </xf>
    <xf numFmtId="0" fontId="5" fillId="0" borderId="1" xfId="3" applyBorder="1"/>
    <xf numFmtId="0" fontId="5" fillId="10" borderId="0" xfId="3" applyFill="1" applyAlignment="1">
      <alignment horizontal="center"/>
    </xf>
    <xf numFmtId="0" fontId="35" fillId="14" borderId="0" xfId="3" applyFont="1" applyFill="1" applyAlignment="1">
      <alignment horizontal="left" vertical="center"/>
    </xf>
    <xf numFmtId="0" fontId="35" fillId="14" borderId="0" xfId="3" applyFont="1" applyFill="1" applyAlignment="1">
      <alignment horizontal="center" vertical="center"/>
    </xf>
    <xf numFmtId="0" fontId="5" fillId="14" borderId="0" xfId="3" applyFill="1" applyAlignment="1">
      <alignment horizontal="left" vertical="center"/>
    </xf>
    <xf numFmtId="0" fontId="35" fillId="8" borderId="0" xfId="3" applyFont="1" applyFill="1" applyAlignment="1">
      <alignment horizontal="center" vertical="center"/>
    </xf>
    <xf numFmtId="0" fontId="35" fillId="10" borderId="0" xfId="3" applyFont="1" applyFill="1" applyAlignment="1">
      <alignment horizontal="center" vertical="center"/>
    </xf>
    <xf numFmtId="0" fontId="5" fillId="22" borderId="0" xfId="3" applyFill="1" applyAlignment="1">
      <alignment horizontal="left" vertical="center" wrapText="1"/>
    </xf>
    <xf numFmtId="0" fontId="5" fillId="22" borderId="0" xfId="3" applyFill="1" applyAlignment="1">
      <alignment vertical="center" wrapText="1"/>
    </xf>
    <xf numFmtId="0" fontId="40" fillId="10" borderId="1" xfId="3" applyFont="1" applyFill="1" applyBorder="1" applyAlignment="1">
      <alignment horizontal="center" vertical="center" wrapText="1"/>
    </xf>
    <xf numFmtId="0" fontId="41" fillId="10" borderId="1" xfId="3" applyFont="1" applyFill="1" applyBorder="1" applyAlignment="1">
      <alignment horizontal="center" vertical="center" wrapText="1"/>
    </xf>
    <xf numFmtId="0" fontId="5" fillId="0" borderId="0" xfId="3" applyAlignment="1">
      <alignment vertical="center" wrapText="1"/>
    </xf>
    <xf numFmtId="0" fontId="5" fillId="22" borderId="0" xfId="3" applyFill="1" applyAlignment="1">
      <alignment horizontal="right"/>
    </xf>
    <xf numFmtId="0" fontId="31" fillId="0" borderId="0" xfId="3" applyFont="1" applyAlignment="1">
      <alignment horizontal="center"/>
    </xf>
    <xf numFmtId="0" fontId="19" fillId="8" borderId="0" xfId="3" applyFont="1" applyFill="1" applyAlignment="1">
      <alignment horizontal="center"/>
    </xf>
    <xf numFmtId="0" fontId="42" fillId="8" borderId="0" xfId="3" applyFont="1" applyFill="1" applyAlignment="1">
      <alignment horizontal="center"/>
    </xf>
    <xf numFmtId="0" fontId="19" fillId="10" borderId="0" xfId="3" applyFont="1" applyFill="1" applyAlignment="1">
      <alignment horizontal="center"/>
    </xf>
    <xf numFmtId="0" fontId="5" fillId="0" borderId="0" xfId="3" applyAlignment="1">
      <alignment horizontal="right"/>
    </xf>
    <xf numFmtId="0" fontId="19" fillId="0" borderId="0" xfId="3" applyFont="1" applyAlignment="1">
      <alignment horizontal="center"/>
    </xf>
    <xf numFmtId="10" fontId="0" fillId="0" borderId="0" xfId="6" applyNumberFormat="1" applyFont="1" applyAlignment="1">
      <alignment horizontal="center"/>
    </xf>
    <xf numFmtId="10" fontId="44" fillId="8" borderId="0" xfId="6" applyNumberFormat="1" applyFont="1" applyFill="1" applyAlignment="1">
      <alignment horizontal="center"/>
    </xf>
    <xf numFmtId="10" fontId="4" fillId="10" borderId="0" xfId="6" applyNumberFormat="1" applyFont="1" applyFill="1" applyAlignment="1">
      <alignment horizontal="center"/>
    </xf>
    <xf numFmtId="10" fontId="4" fillId="8" borderId="0" xfId="6" applyNumberFormat="1" applyFont="1" applyFill="1" applyAlignment="1">
      <alignment horizontal="center"/>
    </xf>
    <xf numFmtId="10" fontId="5" fillId="8" borderId="0" xfId="6" applyNumberFormat="1" applyFont="1" applyFill="1" applyAlignment="1">
      <alignment horizontal="center"/>
    </xf>
    <xf numFmtId="0" fontId="5" fillId="21" borderId="0" xfId="3" applyFill="1" applyAlignment="1">
      <alignment horizontal="center"/>
    </xf>
    <xf numFmtId="0" fontId="5" fillId="8" borderId="0" xfId="3" applyFill="1" applyAlignment="1">
      <alignment horizontal="center" wrapText="1"/>
    </xf>
    <xf numFmtId="0" fontId="5" fillId="10" borderId="0" xfId="3" applyFill="1" applyAlignment="1">
      <alignment horizontal="center" wrapText="1"/>
    </xf>
    <xf numFmtId="0" fontId="5" fillId="23" borderId="0" xfId="3" applyFill="1" applyAlignment="1">
      <alignment horizontal="center"/>
    </xf>
    <xf numFmtId="0" fontId="5" fillId="0" borderId="0" xfId="3" applyAlignment="1">
      <alignment wrapText="1"/>
    </xf>
    <xf numFmtId="0" fontId="5" fillId="0" borderId="0" xfId="3" applyAlignment="1">
      <alignment horizontal="center" wrapText="1"/>
    </xf>
    <xf numFmtId="0" fontId="5" fillId="0" borderId="0" xfId="3" applyAlignment="1">
      <alignment horizontal="left"/>
    </xf>
    <xf numFmtId="0" fontId="4" fillId="0" borderId="0" xfId="3" applyFont="1"/>
    <xf numFmtId="0" fontId="4" fillId="0" borderId="0" xfId="3" applyFont="1" applyAlignment="1">
      <alignment horizontal="center"/>
    </xf>
    <xf numFmtId="1" fontId="4" fillId="0" borderId="0" xfId="3" applyNumberFormat="1" applyFont="1" applyAlignment="1">
      <alignment horizontal="center"/>
    </xf>
    <xf numFmtId="0" fontId="15" fillId="0" borderId="0" xfId="7" applyAlignment="1">
      <alignment horizontal="left" vertical="center"/>
    </xf>
    <xf numFmtId="0" fontId="51" fillId="24" borderId="0" xfId="3" applyFont="1" applyFill="1" applyAlignment="1" applyProtection="1">
      <alignment vertical="center"/>
      <protection locked="0"/>
    </xf>
    <xf numFmtId="2" fontId="4" fillId="22" borderId="4" xfId="3" applyNumberFormat="1" applyFont="1" applyFill="1" applyBorder="1" applyAlignment="1" applyProtection="1">
      <alignment horizontal="right" vertical="center" wrapText="1"/>
      <protection locked="0"/>
    </xf>
    <xf numFmtId="2" fontId="4" fillId="22" borderId="6" xfId="3" applyNumberFormat="1" applyFont="1" applyFill="1" applyBorder="1" applyAlignment="1" applyProtection="1">
      <alignment horizontal="right" vertical="center" wrapText="1"/>
      <protection locked="0"/>
    </xf>
    <xf numFmtId="2" fontId="53" fillId="20" borderId="1" xfId="3" applyNumberFormat="1" applyFont="1" applyFill="1" applyBorder="1" applyAlignment="1" applyProtection="1">
      <alignment horizontal="center" vertical="center" wrapText="1"/>
      <protection locked="0"/>
    </xf>
    <xf numFmtId="2" fontId="4" fillId="26" borderId="1" xfId="3" applyNumberFormat="1" applyFont="1" applyFill="1" applyBorder="1" applyAlignment="1" applyProtection="1">
      <alignment horizontal="center" vertical="center" wrapText="1"/>
      <protection locked="0"/>
    </xf>
    <xf numFmtId="2" fontId="4" fillId="28" borderId="1" xfId="3" applyNumberFormat="1" applyFont="1" applyFill="1" applyBorder="1" applyAlignment="1" applyProtection="1">
      <alignment horizontal="center" vertical="center" wrapText="1"/>
      <protection locked="0"/>
    </xf>
    <xf numFmtId="49" fontId="9" fillId="22" borderId="0" xfId="3" applyNumberFormat="1" applyFont="1" applyFill="1" applyAlignment="1" applyProtection="1">
      <alignment horizontal="center" vertical="center" wrapText="1"/>
      <protection locked="0"/>
    </xf>
    <xf numFmtId="0" fontId="10" fillId="22" borderId="0" xfId="3" applyFont="1" applyFill="1" applyAlignment="1" applyProtection="1">
      <alignment vertical="center"/>
      <protection locked="0"/>
    </xf>
    <xf numFmtId="2" fontId="4" fillId="0" borderId="1" xfId="3" applyNumberFormat="1" applyFont="1" applyBorder="1" applyAlignment="1" applyProtection="1">
      <alignment horizontal="center" vertical="center" wrapText="1"/>
      <protection locked="0"/>
    </xf>
    <xf numFmtId="1" fontId="4" fillId="26" borderId="1" xfId="3" applyNumberFormat="1" applyFont="1" applyFill="1" applyBorder="1" applyAlignment="1" applyProtection="1">
      <alignment horizontal="center" vertical="center" wrapText="1"/>
      <protection locked="0"/>
    </xf>
    <xf numFmtId="0" fontId="51" fillId="24" borderId="0" xfId="3" applyFont="1" applyFill="1" applyAlignment="1" applyProtection="1">
      <alignment horizontal="left" vertical="center" wrapText="1"/>
      <protection locked="0"/>
    </xf>
    <xf numFmtId="0" fontId="5" fillId="22" borderId="0" xfId="3" applyFill="1" applyAlignment="1" applyProtection="1">
      <alignment vertical="center"/>
      <protection locked="0"/>
    </xf>
    <xf numFmtId="2" fontId="4" fillId="22" borderId="3" xfId="3" applyNumberFormat="1" applyFont="1" applyFill="1" applyBorder="1" applyAlignment="1" applyProtection="1">
      <alignment horizontal="right" vertical="center" wrapText="1"/>
      <protection locked="0"/>
    </xf>
    <xf numFmtId="2" fontId="39" fillId="29" borderId="6" xfId="3" applyNumberFormat="1" applyFont="1" applyFill="1" applyBorder="1" applyAlignment="1" applyProtection="1">
      <alignment horizontal="right" vertical="center" wrapText="1"/>
      <protection locked="0"/>
    </xf>
    <xf numFmtId="2" fontId="39" fillId="29" borderId="1" xfId="3" applyNumberFormat="1" applyFont="1" applyFill="1" applyBorder="1" applyAlignment="1" applyProtection="1">
      <alignment horizontal="center" vertical="center" wrapText="1"/>
      <protection locked="0"/>
    </xf>
    <xf numFmtId="0" fontId="51" fillId="30" borderId="16" xfId="3" applyFont="1" applyFill="1" applyBorder="1" applyAlignment="1" applyProtection="1">
      <alignment horizontal="right" vertical="center" wrapText="1"/>
      <protection locked="0"/>
    </xf>
    <xf numFmtId="0" fontId="55" fillId="31" borderId="0" xfId="3" applyFont="1" applyFill="1" applyAlignment="1" applyProtection="1">
      <alignment horizontal="center" vertical="center" wrapText="1"/>
      <protection locked="0"/>
    </xf>
    <xf numFmtId="0" fontId="4" fillId="0" borderId="22" xfId="3" applyFont="1" applyBorder="1" applyAlignment="1" applyProtection="1">
      <alignment horizontal="right" vertical="center"/>
      <protection locked="0"/>
    </xf>
    <xf numFmtId="167" fontId="4" fillId="14" borderId="22" xfId="3" applyNumberFormat="1" applyFont="1" applyFill="1" applyBorder="1" applyAlignment="1" applyProtection="1">
      <alignment horizontal="center" vertical="center"/>
      <protection locked="0"/>
    </xf>
    <xf numFmtId="0" fontId="5" fillId="0" borderId="0" xfId="3" applyAlignment="1" applyProtection="1">
      <alignment horizontal="right" vertical="center"/>
      <protection locked="0"/>
    </xf>
    <xf numFmtId="2" fontId="5" fillId="14" borderId="0" xfId="3" applyNumberFormat="1" applyFill="1" applyAlignment="1" applyProtection="1">
      <alignment horizontal="center" vertical="center"/>
      <protection locked="0"/>
    </xf>
    <xf numFmtId="0" fontId="5" fillId="0" borderId="16" xfId="3" applyBorder="1" applyAlignment="1" applyProtection="1">
      <alignment horizontal="right" vertical="center"/>
      <protection locked="0"/>
    </xf>
    <xf numFmtId="2" fontId="5" fillId="14" borderId="16" xfId="3" applyNumberFormat="1" applyFill="1" applyBorder="1" applyAlignment="1" applyProtection="1">
      <alignment horizontal="center" vertical="center"/>
      <protection locked="0"/>
    </xf>
    <xf numFmtId="0" fontId="4" fillId="0" borderId="0" xfId="3" applyFont="1" applyAlignment="1" applyProtection="1">
      <alignment horizontal="center" vertical="center" wrapText="1"/>
      <protection locked="0"/>
    </xf>
    <xf numFmtId="10" fontId="56" fillId="10" borderId="0" xfId="3" applyNumberFormat="1" applyFont="1" applyFill="1" applyAlignment="1" applyProtection="1">
      <alignment horizontal="center" vertical="center"/>
      <protection locked="0"/>
    </xf>
    <xf numFmtId="167" fontId="5" fillId="14" borderId="0" xfId="3" applyNumberFormat="1" applyFill="1" applyAlignment="1" applyProtection="1">
      <alignment horizontal="center" vertical="center"/>
      <protection locked="0"/>
    </xf>
    <xf numFmtId="167" fontId="5" fillId="14" borderId="16" xfId="3" applyNumberFormat="1" applyFill="1" applyBorder="1" applyAlignment="1" applyProtection="1">
      <alignment horizontal="center" vertical="center"/>
      <protection locked="0"/>
    </xf>
    <xf numFmtId="0" fontId="5" fillId="0" borderId="0" xfId="3" applyAlignment="1" applyProtection="1">
      <alignment vertical="center"/>
      <protection locked="0"/>
    </xf>
    <xf numFmtId="0" fontId="56" fillId="0" borderId="0" xfId="3" applyFont="1" applyAlignment="1" applyProtection="1">
      <alignment vertical="center"/>
      <protection locked="0"/>
    </xf>
    <xf numFmtId="167" fontId="56" fillId="0" borderId="0" xfId="3" applyNumberFormat="1" applyFont="1" applyAlignment="1" applyProtection="1">
      <alignment horizontal="center" vertical="center"/>
      <protection locked="0"/>
    </xf>
    <xf numFmtId="0" fontId="57" fillId="30" borderId="0" xfId="3" applyFont="1" applyFill="1" applyAlignment="1" applyProtection="1">
      <alignment horizontal="right" vertical="center" wrapText="1"/>
      <protection locked="0"/>
    </xf>
    <xf numFmtId="0" fontId="5" fillId="10" borderId="0" xfId="3" applyFill="1" applyAlignment="1" applyProtection="1">
      <alignment horizontal="center" vertical="center" wrapText="1"/>
      <protection locked="0"/>
    </xf>
    <xf numFmtId="0" fontId="5" fillId="0" borderId="8" xfId="3" applyBorder="1" applyAlignment="1" applyProtection="1">
      <alignment horizontal="right" vertical="center"/>
      <protection locked="0"/>
    </xf>
    <xf numFmtId="0" fontId="5" fillId="10" borderId="8" xfId="3" applyFill="1" applyBorder="1" applyAlignment="1" applyProtection="1">
      <alignment horizontal="center" vertical="center"/>
      <protection locked="0"/>
    </xf>
    <xf numFmtId="0" fontId="5" fillId="31" borderId="0" xfId="3" applyFill="1" applyAlignment="1" applyProtection="1">
      <alignment vertical="center"/>
      <protection locked="0"/>
    </xf>
    <xf numFmtId="0" fontId="5" fillId="10" borderId="0" xfId="3" applyFill="1" applyAlignment="1" applyProtection="1">
      <alignment horizontal="center" vertical="center"/>
      <protection locked="0"/>
    </xf>
    <xf numFmtId="0" fontId="5" fillId="32" borderId="0" xfId="3" applyFill="1" applyAlignment="1" applyProtection="1">
      <alignment vertical="center"/>
      <protection locked="0"/>
    </xf>
    <xf numFmtId="0" fontId="5" fillId="10" borderId="0" xfId="3" applyFill="1" applyAlignment="1" applyProtection="1">
      <alignment vertical="center"/>
      <protection locked="0"/>
    </xf>
    <xf numFmtId="0" fontId="5" fillId="33" borderId="0" xfId="3" applyFill="1" applyAlignment="1" applyProtection="1">
      <alignment vertical="center"/>
      <protection locked="0"/>
    </xf>
    <xf numFmtId="0" fontId="5" fillId="0" borderId="16" xfId="3" applyBorder="1" applyAlignment="1" applyProtection="1">
      <alignment vertical="center"/>
      <protection locked="0"/>
    </xf>
    <xf numFmtId="0" fontId="5" fillId="10" borderId="16" xfId="3" applyFill="1" applyBorder="1" applyAlignment="1" applyProtection="1">
      <alignment horizontal="center" vertical="center"/>
      <protection locked="0"/>
    </xf>
    <xf numFmtId="0" fontId="4" fillId="0" borderId="16" xfId="3" applyFont="1" applyBorder="1" applyAlignment="1" applyProtection="1">
      <alignment horizontal="center" vertical="center" wrapText="1"/>
      <protection locked="0"/>
    </xf>
    <xf numFmtId="0" fontId="40" fillId="0" borderId="16" xfId="3" applyFont="1" applyBorder="1" applyAlignment="1" applyProtection="1">
      <alignment horizontal="right" vertical="center"/>
      <protection locked="0"/>
    </xf>
    <xf numFmtId="0" fontId="58" fillId="33" borderId="16" xfId="3" applyFont="1" applyFill="1" applyBorder="1" applyAlignment="1" applyProtection="1">
      <alignment horizontal="center" vertical="center"/>
      <protection locked="0"/>
    </xf>
    <xf numFmtId="0" fontId="5" fillId="0" borderId="0" xfId="3" applyAlignment="1" applyProtection="1">
      <alignment horizontal="right" vertical="center" wrapText="1"/>
      <protection locked="0"/>
    </xf>
    <xf numFmtId="0" fontId="35" fillId="10" borderId="0" xfId="3" applyFont="1" applyFill="1" applyAlignment="1" applyProtection="1">
      <alignment horizontal="center" vertical="center" wrapText="1"/>
      <protection locked="0"/>
    </xf>
    <xf numFmtId="0" fontId="5" fillId="34" borderId="0" xfId="3" applyFill="1" applyAlignment="1" applyProtection="1">
      <alignment horizontal="center" vertical="center"/>
      <protection locked="0"/>
    </xf>
    <xf numFmtId="0" fontId="5" fillId="0" borderId="23" xfId="3" applyBorder="1" applyAlignment="1" applyProtection="1">
      <alignment horizontal="right" vertical="center"/>
      <protection locked="0"/>
    </xf>
    <xf numFmtId="0" fontId="5" fillId="10" borderId="23" xfId="3" applyFill="1" applyBorder="1" applyAlignment="1" applyProtection="1">
      <alignment horizontal="center" vertical="center"/>
      <protection locked="0"/>
    </xf>
    <xf numFmtId="0" fontId="5" fillId="0" borderId="0" xfId="3" applyAlignment="1" applyProtection="1">
      <alignment horizontal="center" vertical="center"/>
      <protection locked="0"/>
    </xf>
    <xf numFmtId="0" fontId="5" fillId="0" borderId="22" xfId="3" applyBorder="1" applyAlignment="1" applyProtection="1">
      <alignment vertical="center"/>
      <protection locked="0"/>
    </xf>
    <xf numFmtId="0" fontId="5" fillId="0" borderId="22" xfId="3" applyBorder="1" applyAlignment="1" applyProtection="1">
      <alignment horizontal="right" vertical="center"/>
      <protection locked="0"/>
    </xf>
    <xf numFmtId="0" fontId="59" fillId="10" borderId="22" xfId="3" applyFont="1" applyFill="1" applyBorder="1" applyAlignment="1" applyProtection="1">
      <alignment horizontal="center" vertical="center"/>
      <protection locked="0"/>
    </xf>
    <xf numFmtId="0" fontId="4" fillId="0" borderId="24" xfId="3" applyFont="1" applyBorder="1" applyAlignment="1" applyProtection="1">
      <alignment horizontal="center" vertical="center" wrapText="1"/>
      <protection locked="0"/>
    </xf>
    <xf numFmtId="0" fontId="5" fillId="10" borderId="22" xfId="3" applyFill="1" applyBorder="1" applyAlignment="1" applyProtection="1">
      <alignment horizontal="center" vertical="center"/>
      <protection locked="0"/>
    </xf>
    <xf numFmtId="0" fontId="5" fillId="33" borderId="0" xfId="3" applyFill="1" applyAlignment="1" applyProtection="1">
      <alignment horizontal="center" vertical="center"/>
      <protection locked="0"/>
    </xf>
    <xf numFmtId="0" fontId="35" fillId="0" borderId="0" xfId="3" applyFont="1" applyAlignment="1" applyProtection="1">
      <alignment horizontal="center" vertical="center" wrapText="1"/>
      <protection locked="0"/>
    </xf>
    <xf numFmtId="0" fontId="5" fillId="33" borderId="22" xfId="3" applyFill="1" applyBorder="1" applyAlignment="1" applyProtection="1">
      <alignment horizontal="center" vertical="center"/>
      <protection locked="0"/>
    </xf>
    <xf numFmtId="0" fontId="5" fillId="33" borderId="16" xfId="3" applyFill="1" applyBorder="1" applyAlignment="1" applyProtection="1">
      <alignment horizontal="center" vertical="center"/>
      <protection locked="0"/>
    </xf>
    <xf numFmtId="0" fontId="5" fillId="33" borderId="8" xfId="3" applyFill="1" applyBorder="1" applyAlignment="1" applyProtection="1">
      <alignment horizontal="center" vertical="center"/>
      <protection locked="0"/>
    </xf>
    <xf numFmtId="0" fontId="4" fillId="29" borderId="8" xfId="3" applyFont="1" applyFill="1" applyBorder="1" applyAlignment="1" applyProtection="1">
      <alignment horizontal="right" vertical="center"/>
      <protection locked="0"/>
    </xf>
    <xf numFmtId="0" fontId="4" fillId="29" borderId="0" xfId="3" applyFont="1" applyFill="1" applyAlignment="1" applyProtection="1">
      <alignment horizontal="right" vertical="center"/>
      <protection locked="0"/>
    </xf>
    <xf numFmtId="0" fontId="5" fillId="29" borderId="0" xfId="3" applyFill="1" applyAlignment="1" applyProtection="1">
      <alignment horizontal="right" vertical="center"/>
      <protection locked="0"/>
    </xf>
    <xf numFmtId="0" fontId="4" fillId="33" borderId="8" xfId="3" applyFont="1" applyFill="1" applyBorder="1" applyAlignment="1" applyProtection="1">
      <alignment horizontal="center" vertical="center"/>
      <protection locked="0"/>
    </xf>
    <xf numFmtId="0" fontId="5" fillId="29" borderId="16" xfId="3" applyFill="1" applyBorder="1" applyAlignment="1" applyProtection="1">
      <alignment horizontal="right" vertical="center"/>
      <protection locked="0"/>
    </xf>
    <xf numFmtId="0" fontId="4" fillId="33" borderId="22" xfId="3" applyFont="1" applyFill="1" applyBorder="1" applyAlignment="1" applyProtection="1">
      <alignment horizontal="center" vertical="center"/>
      <protection locked="0"/>
    </xf>
    <xf numFmtId="167" fontId="4" fillId="33" borderId="22" xfId="3" applyNumberFormat="1" applyFont="1" applyFill="1" applyBorder="1" applyAlignment="1" applyProtection="1">
      <alignment horizontal="center" vertical="center"/>
      <protection locked="0"/>
    </xf>
    <xf numFmtId="167" fontId="5" fillId="33" borderId="0" xfId="3" applyNumberFormat="1" applyFill="1" applyAlignment="1" applyProtection="1">
      <alignment horizontal="center" vertical="center"/>
      <protection locked="0"/>
    </xf>
    <xf numFmtId="2" fontId="4" fillId="33" borderId="22" xfId="3" applyNumberFormat="1" applyFont="1" applyFill="1" applyBorder="1" applyAlignment="1" applyProtection="1">
      <alignment horizontal="center" vertical="center"/>
      <protection locked="0"/>
    </xf>
    <xf numFmtId="2" fontId="5" fillId="33" borderId="0" xfId="3" applyNumberFormat="1" applyFill="1" applyAlignment="1" applyProtection="1">
      <alignment horizontal="center" vertical="center"/>
      <protection locked="0"/>
    </xf>
    <xf numFmtId="2" fontId="5" fillId="33" borderId="16" xfId="3" applyNumberFormat="1" applyFill="1" applyBorder="1" applyAlignment="1" applyProtection="1">
      <alignment horizontal="center" vertical="center"/>
      <protection locked="0"/>
    </xf>
    <xf numFmtId="0" fontId="4" fillId="35" borderId="22" xfId="3" applyFont="1" applyFill="1" applyBorder="1" applyAlignment="1" applyProtection="1">
      <alignment horizontal="right" vertical="center"/>
      <protection locked="0"/>
    </xf>
    <xf numFmtId="167" fontId="5" fillId="33" borderId="16" xfId="3" applyNumberFormat="1" applyFill="1" applyBorder="1" applyAlignment="1" applyProtection="1">
      <alignment horizontal="center" vertical="center"/>
      <protection locked="0"/>
    </xf>
    <xf numFmtId="0" fontId="4" fillId="0" borderId="14" xfId="3" applyFont="1" applyBorder="1" applyAlignment="1" applyProtection="1">
      <alignment horizontal="center" vertical="center" textRotation="90" wrapText="1"/>
      <protection locked="0"/>
    </xf>
    <xf numFmtId="0" fontId="5" fillId="29" borderId="8" xfId="3" applyFill="1" applyBorder="1" applyAlignment="1" applyProtection="1">
      <alignment horizontal="right" vertical="center" wrapText="1"/>
      <protection locked="0"/>
    </xf>
    <xf numFmtId="0" fontId="22" fillId="0" borderId="0" xfId="3" applyFont="1" applyAlignment="1" applyProtection="1">
      <alignment horizontal="center" vertical="center" wrapText="1"/>
      <protection locked="0"/>
    </xf>
    <xf numFmtId="0" fontId="4" fillId="0" borderId="8" xfId="3" applyFont="1" applyBorder="1" applyAlignment="1" applyProtection="1">
      <alignment vertical="center"/>
      <protection locked="0"/>
    </xf>
    <xf numFmtId="0" fontId="5" fillId="0" borderId="8" xfId="3" applyBorder="1" applyAlignment="1" applyProtection="1">
      <alignment vertical="center"/>
      <protection locked="0"/>
    </xf>
    <xf numFmtId="0" fontId="59" fillId="0" borderId="8" xfId="3" applyFont="1" applyBorder="1" applyAlignment="1" applyProtection="1">
      <alignment horizontal="right" vertical="center"/>
      <protection locked="0"/>
    </xf>
    <xf numFmtId="0" fontId="40" fillId="33" borderId="16" xfId="3" applyFont="1" applyFill="1" applyBorder="1" applyAlignment="1" applyProtection="1">
      <alignment horizontal="center" vertical="center" wrapText="1"/>
      <protection locked="0"/>
    </xf>
    <xf numFmtId="167" fontId="4" fillId="33" borderId="22" xfId="3" applyNumberFormat="1" applyFont="1" applyFill="1" applyBorder="1" applyAlignment="1" applyProtection="1">
      <alignment horizontal="center" vertical="center" wrapText="1"/>
      <protection locked="0"/>
    </xf>
    <xf numFmtId="1" fontId="5" fillId="33" borderId="0" xfId="3" applyNumberFormat="1" applyFill="1" applyAlignment="1" applyProtection="1">
      <alignment horizontal="center" vertical="center"/>
      <protection locked="0"/>
    </xf>
    <xf numFmtId="1" fontId="5" fillId="33" borderId="16" xfId="3" applyNumberFormat="1" applyFill="1" applyBorder="1" applyAlignment="1" applyProtection="1">
      <alignment horizontal="center" vertical="center"/>
      <protection locked="0"/>
    </xf>
    <xf numFmtId="1" fontId="5" fillId="10" borderId="23" xfId="3" applyNumberFormat="1" applyFill="1" applyBorder="1" applyAlignment="1" applyProtection="1">
      <alignment horizontal="center" vertical="center" wrapText="1"/>
      <protection locked="0"/>
    </xf>
    <xf numFmtId="1" fontId="5" fillId="10" borderId="0" xfId="3" applyNumberFormat="1" applyFill="1" applyAlignment="1" applyProtection="1">
      <alignment horizontal="center" vertical="center"/>
      <protection locked="0"/>
    </xf>
    <xf numFmtId="0" fontId="5" fillId="0" borderId="0" xfId="3" applyAlignment="1" applyProtection="1">
      <alignment horizontal="left" vertical="center"/>
      <protection locked="0"/>
    </xf>
    <xf numFmtId="1" fontId="4" fillId="33" borderId="0" xfId="3" applyNumberFormat="1" applyFont="1" applyFill="1" applyAlignment="1" applyProtection="1">
      <alignment horizontal="center" vertical="center"/>
      <protection locked="0"/>
    </xf>
    <xf numFmtId="0" fontId="4" fillId="0" borderId="27" xfId="3" applyFont="1" applyBorder="1" applyAlignment="1" applyProtection="1">
      <alignment horizontal="center" vertical="center" wrapText="1"/>
      <protection locked="0"/>
    </xf>
    <xf numFmtId="0" fontId="4" fillId="0" borderId="30" xfId="3" applyFont="1" applyBorder="1" applyAlignment="1" applyProtection="1">
      <alignment horizontal="center" vertical="center" wrapText="1"/>
      <protection locked="0"/>
    </xf>
    <xf numFmtId="0" fontId="19" fillId="0" borderId="0" xfId="3" applyFont="1" applyAlignment="1">
      <alignment vertical="center"/>
    </xf>
    <xf numFmtId="0" fontId="19" fillId="0" borderId="0" xfId="3" applyFont="1" applyAlignment="1">
      <alignment horizontal="center" vertical="center"/>
    </xf>
    <xf numFmtId="0" fontId="62" fillId="36" borderId="14" xfId="8" applyFont="1" applyFill="1" applyBorder="1" applyAlignment="1" applyProtection="1">
      <alignment horizontal="left" vertical="center"/>
      <protection locked="0"/>
    </xf>
    <xf numFmtId="0" fontId="64" fillId="36" borderId="0" xfId="8" applyFont="1" applyFill="1" applyAlignment="1" applyProtection="1">
      <alignment horizontal="left" vertical="center"/>
      <protection locked="0"/>
    </xf>
    <xf numFmtId="0" fontId="4" fillId="0" borderId="31" xfId="3" applyFont="1" applyBorder="1" applyAlignment="1" applyProtection="1">
      <alignment horizontal="center" vertical="center" wrapText="1"/>
      <protection locked="0"/>
    </xf>
    <xf numFmtId="0" fontId="64" fillId="37" borderId="14" xfId="8" applyFont="1" applyFill="1" applyBorder="1" applyAlignment="1" applyProtection="1">
      <alignment horizontal="left" vertical="center"/>
      <protection locked="0"/>
    </xf>
    <xf numFmtId="0" fontId="64" fillId="37" borderId="0" xfId="8" applyFont="1" applyFill="1" applyAlignment="1" applyProtection="1">
      <alignment horizontal="left" vertical="center"/>
      <protection locked="0"/>
    </xf>
    <xf numFmtId="0" fontId="66" fillId="37" borderId="32" xfId="3" applyFont="1" applyFill="1" applyBorder="1" applyAlignment="1" applyProtection="1">
      <alignment horizontal="center" vertical="center"/>
      <protection locked="0"/>
    </xf>
    <xf numFmtId="0" fontId="5" fillId="0" borderId="34" xfId="3" applyBorder="1" applyAlignment="1" applyProtection="1">
      <alignment vertical="center"/>
      <protection locked="0"/>
    </xf>
    <xf numFmtId="1" fontId="4" fillId="0" borderId="35" xfId="3" applyNumberFormat="1" applyFont="1" applyBorder="1" applyAlignment="1" applyProtection="1">
      <alignment horizontal="center" vertical="center"/>
      <protection locked="0"/>
    </xf>
    <xf numFmtId="0" fontId="19" fillId="0" borderId="36" xfId="3" applyFont="1" applyBorder="1" applyAlignment="1" applyProtection="1">
      <alignment horizontal="left" vertical="center"/>
      <protection locked="0"/>
    </xf>
    <xf numFmtId="0" fontId="19" fillId="0" borderId="38" xfId="3" applyFont="1" applyBorder="1" applyAlignment="1" applyProtection="1">
      <alignment horizontal="center" vertical="center"/>
      <protection locked="0"/>
    </xf>
    <xf numFmtId="1" fontId="19" fillId="0" borderId="39" xfId="3" applyNumberFormat="1" applyFont="1" applyBorder="1" applyAlignment="1" applyProtection="1">
      <alignment horizontal="center" vertical="center"/>
      <protection locked="0"/>
    </xf>
    <xf numFmtId="0" fontId="19" fillId="0" borderId="40" xfId="3" applyFont="1" applyBorder="1" applyAlignment="1" applyProtection="1">
      <alignment horizontal="left" vertical="center"/>
      <protection locked="0"/>
    </xf>
    <xf numFmtId="0" fontId="19" fillId="0" borderId="41" xfId="3" applyFont="1" applyBorder="1" applyAlignment="1" applyProtection="1">
      <alignment horizontal="center" vertical="center"/>
      <protection locked="0"/>
    </xf>
    <xf numFmtId="1" fontId="19" fillId="0" borderId="42" xfId="3" applyNumberFormat="1" applyFont="1" applyBorder="1" applyAlignment="1" applyProtection="1">
      <alignment horizontal="center" vertical="center"/>
      <protection locked="0"/>
    </xf>
    <xf numFmtId="0" fontId="5" fillId="0" borderId="38" xfId="3" applyBorder="1" applyAlignment="1" applyProtection="1">
      <alignment vertical="center"/>
      <protection locked="0"/>
    </xf>
    <xf numFmtId="1" fontId="4" fillId="0" borderId="39" xfId="3" applyNumberFormat="1" applyFont="1" applyBorder="1" applyAlignment="1" applyProtection="1">
      <alignment horizontal="center" vertical="center"/>
      <protection locked="0"/>
    </xf>
    <xf numFmtId="1" fontId="43" fillId="0" borderId="39" xfId="3" applyNumberFormat="1" applyFont="1" applyBorder="1" applyAlignment="1" applyProtection="1">
      <alignment horizontal="center" vertical="center"/>
      <protection locked="0"/>
    </xf>
    <xf numFmtId="1" fontId="5" fillId="0" borderId="0" xfId="3" applyNumberFormat="1" applyAlignment="1">
      <alignment vertical="center"/>
    </xf>
    <xf numFmtId="0" fontId="19" fillId="0" borderId="36" xfId="3" applyFont="1" applyBorder="1" applyAlignment="1" applyProtection="1">
      <alignment horizontal="center" vertical="center"/>
      <protection locked="0"/>
    </xf>
    <xf numFmtId="0" fontId="19" fillId="0" borderId="40" xfId="3" applyFont="1" applyBorder="1" applyAlignment="1" applyProtection="1">
      <alignment horizontal="center" vertical="center"/>
      <protection locked="0"/>
    </xf>
    <xf numFmtId="0" fontId="60" fillId="0" borderId="36" xfId="3" applyFont="1" applyBorder="1" applyAlignment="1" applyProtection="1">
      <alignment horizontal="left" vertical="center"/>
      <protection locked="0"/>
    </xf>
    <xf numFmtId="0" fontId="19" fillId="0" borderId="36" xfId="3" applyFont="1" applyBorder="1" applyAlignment="1" applyProtection="1">
      <alignment horizontal="right" vertical="center"/>
      <protection locked="0"/>
    </xf>
    <xf numFmtId="0" fontId="19" fillId="0" borderId="40" xfId="3" applyFont="1" applyBorder="1" applyAlignment="1" applyProtection="1">
      <alignment horizontal="right" vertical="center"/>
      <protection locked="0"/>
    </xf>
    <xf numFmtId="0" fontId="43" fillId="0" borderId="44" xfId="3" applyFont="1" applyBorder="1" applyAlignment="1" applyProtection="1">
      <alignment horizontal="left" vertical="center" wrapText="1"/>
      <protection locked="0"/>
    </xf>
    <xf numFmtId="1" fontId="19" fillId="0" borderId="45" xfId="3" applyNumberFormat="1" applyFont="1" applyBorder="1" applyAlignment="1" applyProtection="1">
      <alignment horizontal="center" vertical="center"/>
      <protection locked="0"/>
    </xf>
    <xf numFmtId="0" fontId="64" fillId="37" borderId="44" xfId="8" applyFont="1" applyFill="1" applyBorder="1" applyAlignment="1" applyProtection="1">
      <alignment horizontal="left" vertical="center"/>
      <protection locked="0"/>
    </xf>
    <xf numFmtId="0" fontId="18" fillId="37" borderId="45" xfId="3" applyFont="1" applyFill="1" applyBorder="1" applyAlignment="1" applyProtection="1">
      <alignment horizontal="center" vertical="center"/>
      <protection locked="0"/>
    </xf>
    <xf numFmtId="0" fontId="19" fillId="0" borderId="44" xfId="3" applyFont="1" applyBorder="1" applyAlignment="1" applyProtection="1">
      <alignment horizontal="left" vertical="center"/>
      <protection locked="0"/>
    </xf>
    <xf numFmtId="0" fontId="4" fillId="0" borderId="42" xfId="3" applyFont="1" applyBorder="1" applyAlignment="1" applyProtection="1">
      <alignment horizontal="center" vertical="center" wrapText="1"/>
      <protection locked="0"/>
    </xf>
    <xf numFmtId="0" fontId="5" fillId="0" borderId="34" xfId="3" applyBorder="1" applyAlignment="1" applyProtection="1">
      <alignment horizontal="left" vertical="center" wrapText="1"/>
      <protection locked="0"/>
    </xf>
    <xf numFmtId="1" fontId="4" fillId="14" borderId="35" xfId="3" applyNumberFormat="1" applyFont="1" applyFill="1" applyBorder="1" applyAlignment="1" applyProtection="1">
      <alignment horizontal="center" vertical="center"/>
      <protection locked="0"/>
    </xf>
    <xf numFmtId="1" fontId="4" fillId="0" borderId="45" xfId="3" applyNumberFormat="1" applyFont="1" applyBorder="1" applyAlignment="1" applyProtection="1">
      <alignment horizontal="center" vertical="center"/>
      <protection locked="0"/>
    </xf>
    <xf numFmtId="0" fontId="64" fillId="37" borderId="36" xfId="8" applyFont="1" applyFill="1" applyBorder="1" applyAlignment="1" applyProtection="1">
      <alignment horizontal="left" vertical="center"/>
      <protection locked="0"/>
    </xf>
    <xf numFmtId="0" fontId="66" fillId="37" borderId="0" xfId="3" applyFont="1" applyFill="1" applyAlignment="1" applyProtection="1">
      <alignment horizontal="center" vertical="center"/>
      <protection locked="0"/>
    </xf>
    <xf numFmtId="0" fontId="67" fillId="0" borderId="34" xfId="8" applyFont="1" applyBorder="1" applyAlignment="1" applyProtection="1">
      <alignment horizontal="left" vertical="center"/>
      <protection locked="0"/>
    </xf>
    <xf numFmtId="0" fontId="19" fillId="33" borderId="36" xfId="3" applyFont="1" applyFill="1" applyBorder="1" applyAlignment="1" applyProtection="1">
      <alignment horizontal="center" vertical="center"/>
      <protection locked="0"/>
    </xf>
    <xf numFmtId="0" fontId="19" fillId="33" borderId="38" xfId="3" applyFont="1" applyFill="1" applyBorder="1" applyAlignment="1" applyProtection="1">
      <alignment horizontal="center" vertical="center"/>
      <protection locked="0"/>
    </xf>
    <xf numFmtId="1" fontId="19" fillId="33" borderId="39" xfId="3" applyNumberFormat="1" applyFont="1" applyFill="1" applyBorder="1" applyAlignment="1" applyProtection="1">
      <alignment horizontal="center" vertical="center"/>
      <protection locked="0"/>
    </xf>
    <xf numFmtId="0" fontId="19" fillId="33" borderId="40" xfId="3" applyFont="1" applyFill="1" applyBorder="1" applyAlignment="1" applyProtection="1">
      <alignment horizontal="center" vertical="center"/>
      <protection locked="0"/>
    </xf>
    <xf numFmtId="0" fontId="19" fillId="33" borderId="41" xfId="3" applyFont="1" applyFill="1" applyBorder="1" applyAlignment="1" applyProtection="1">
      <alignment horizontal="center" vertical="center"/>
      <protection locked="0"/>
    </xf>
    <xf numFmtId="1" fontId="19" fillId="33" borderId="42" xfId="3" applyNumberFormat="1" applyFont="1" applyFill="1" applyBorder="1" applyAlignment="1" applyProtection="1">
      <alignment horizontal="center" vertical="center"/>
      <protection locked="0"/>
    </xf>
    <xf numFmtId="0" fontId="67" fillId="0" borderId="34" xfId="9" applyFont="1" applyBorder="1" applyAlignment="1" applyProtection="1">
      <alignment horizontal="left" vertical="center"/>
      <protection locked="0"/>
    </xf>
    <xf numFmtId="0" fontId="67" fillId="0" borderId="36" xfId="8" applyFont="1" applyBorder="1" applyAlignment="1" applyProtection="1">
      <alignment horizontal="left" vertical="center"/>
      <protection locked="0"/>
    </xf>
    <xf numFmtId="0" fontId="67" fillId="0" borderId="38" xfId="8" applyFont="1" applyBorder="1" applyAlignment="1" applyProtection="1">
      <alignment horizontal="left" vertical="center"/>
      <protection locked="0"/>
    </xf>
    <xf numFmtId="1" fontId="5" fillId="0" borderId="0" xfId="3" applyNumberFormat="1" applyAlignment="1" applyProtection="1">
      <alignment horizontal="center" vertical="center"/>
      <protection locked="0"/>
    </xf>
    <xf numFmtId="0" fontId="66" fillId="30" borderId="0" xfId="3" applyFont="1" applyFill="1" applyAlignment="1" applyProtection="1">
      <alignment vertical="center"/>
      <protection locked="0"/>
    </xf>
    <xf numFmtId="0" fontId="69" fillId="0" borderId="0" xfId="3" applyFont="1" applyAlignment="1" applyProtection="1">
      <alignment vertical="center"/>
      <protection locked="0"/>
    </xf>
    <xf numFmtId="0" fontId="5" fillId="14" borderId="8" xfId="3" applyFill="1" applyBorder="1" applyAlignment="1" applyProtection="1">
      <alignment horizontal="center" vertical="center"/>
      <protection locked="0"/>
    </xf>
    <xf numFmtId="0" fontId="5" fillId="14" borderId="0" xfId="3" applyFill="1" applyAlignment="1" applyProtection="1">
      <alignment horizontal="center" vertical="center"/>
      <protection locked="0"/>
    </xf>
    <xf numFmtId="0" fontId="5" fillId="14" borderId="16" xfId="3" applyFill="1" applyBorder="1" applyAlignment="1" applyProtection="1">
      <alignment horizontal="center" vertical="center"/>
      <protection locked="0"/>
    </xf>
    <xf numFmtId="0" fontId="4" fillId="38" borderId="8" xfId="3" applyFont="1" applyFill="1" applyBorder="1" applyAlignment="1" applyProtection="1">
      <alignment horizontal="center" vertical="center"/>
      <protection locked="0"/>
    </xf>
    <xf numFmtId="0" fontId="4" fillId="38" borderId="22" xfId="3" applyFont="1" applyFill="1" applyBorder="1" applyAlignment="1" applyProtection="1">
      <alignment horizontal="center" vertical="center"/>
      <protection locked="0"/>
    </xf>
    <xf numFmtId="0" fontId="5" fillId="38" borderId="0" xfId="3" applyFill="1" applyAlignment="1" applyProtection="1">
      <alignment horizontal="center" vertical="center"/>
      <protection locked="0"/>
    </xf>
    <xf numFmtId="0" fontId="5" fillId="38" borderId="16" xfId="3" applyFill="1" applyBorder="1" applyAlignment="1" applyProtection="1">
      <alignment horizontal="center" vertical="center"/>
      <protection locked="0"/>
    </xf>
    <xf numFmtId="167" fontId="4" fillId="38" borderId="22" xfId="3" applyNumberFormat="1" applyFont="1" applyFill="1" applyBorder="1" applyAlignment="1" applyProtection="1">
      <alignment horizontal="center" vertical="center"/>
      <protection locked="0"/>
    </xf>
    <xf numFmtId="167" fontId="5" fillId="38" borderId="0" xfId="3" applyNumberFormat="1" applyFill="1" applyAlignment="1" applyProtection="1">
      <alignment horizontal="center" vertical="center"/>
      <protection locked="0"/>
    </xf>
    <xf numFmtId="2" fontId="4" fillId="38" borderId="22" xfId="3" applyNumberFormat="1" applyFont="1" applyFill="1" applyBorder="1" applyAlignment="1" applyProtection="1">
      <alignment horizontal="center" vertical="center"/>
      <protection locked="0"/>
    </xf>
    <xf numFmtId="2" fontId="5" fillId="38" borderId="0" xfId="3" applyNumberFormat="1" applyFill="1" applyAlignment="1" applyProtection="1">
      <alignment horizontal="center" vertical="center"/>
      <protection locked="0"/>
    </xf>
    <xf numFmtId="2" fontId="5" fillId="38" borderId="16" xfId="3" applyNumberFormat="1" applyFill="1" applyBorder="1" applyAlignment="1" applyProtection="1">
      <alignment horizontal="center" vertical="center"/>
      <protection locked="0"/>
    </xf>
    <xf numFmtId="0" fontId="4" fillId="14" borderId="22" xfId="3" applyFont="1" applyFill="1" applyBorder="1" applyAlignment="1" applyProtection="1">
      <alignment horizontal="center" vertical="center"/>
      <protection locked="0"/>
    </xf>
    <xf numFmtId="167" fontId="5" fillId="38" borderId="16" xfId="3" applyNumberFormat="1" applyFill="1" applyBorder="1" applyAlignment="1" applyProtection="1">
      <alignment horizontal="center" vertical="center"/>
      <protection locked="0"/>
    </xf>
    <xf numFmtId="0" fontId="5" fillId="39" borderId="36" xfId="8" applyFont="1" applyFill="1" applyBorder="1" applyAlignment="1" applyProtection="1">
      <alignment horizontal="left" vertical="center"/>
      <protection locked="0"/>
    </xf>
    <xf numFmtId="0" fontId="67" fillId="39" borderId="36" xfId="8" applyFont="1" applyFill="1" applyBorder="1" applyAlignment="1" applyProtection="1">
      <alignment horizontal="left" vertical="center"/>
      <protection locked="0"/>
    </xf>
    <xf numFmtId="1" fontId="4" fillId="39" borderId="35" xfId="3" applyNumberFormat="1" applyFont="1" applyFill="1" applyBorder="1" applyAlignment="1" applyProtection="1">
      <alignment horizontal="center" vertical="center"/>
      <protection locked="0"/>
    </xf>
    <xf numFmtId="1" fontId="5" fillId="39" borderId="39" xfId="3" applyNumberFormat="1" applyFill="1" applyBorder="1" applyAlignment="1" applyProtection="1">
      <alignment horizontal="center" vertical="center"/>
      <protection locked="0"/>
    </xf>
    <xf numFmtId="0" fontId="19" fillId="39" borderId="36" xfId="3" applyFont="1" applyFill="1" applyBorder="1" applyAlignment="1" applyProtection="1">
      <alignment horizontal="center" vertical="center"/>
      <protection locked="0"/>
    </xf>
    <xf numFmtId="1" fontId="19" fillId="39" borderId="39" xfId="3" applyNumberFormat="1" applyFont="1" applyFill="1" applyBorder="1" applyAlignment="1" applyProtection="1">
      <alignment horizontal="center" vertical="center"/>
      <protection locked="0"/>
    </xf>
    <xf numFmtId="0" fontId="19" fillId="39" borderId="40" xfId="3" applyFont="1" applyFill="1" applyBorder="1" applyAlignment="1" applyProtection="1">
      <alignment horizontal="center" vertical="center"/>
      <protection locked="0"/>
    </xf>
    <xf numFmtId="1" fontId="19" fillId="39" borderId="42" xfId="3" applyNumberFormat="1" applyFont="1" applyFill="1" applyBorder="1" applyAlignment="1" applyProtection="1">
      <alignment horizontal="center" vertical="center"/>
      <protection locked="0"/>
    </xf>
    <xf numFmtId="167" fontId="4" fillId="33" borderId="0" xfId="3" applyNumberFormat="1" applyFont="1" applyFill="1" applyAlignment="1" applyProtection="1">
      <alignment horizontal="center" vertical="center"/>
      <protection locked="0"/>
    </xf>
    <xf numFmtId="167" fontId="4" fillId="33" borderId="16" xfId="3" applyNumberFormat="1" applyFont="1" applyFill="1" applyBorder="1" applyAlignment="1" applyProtection="1">
      <alignment horizontal="center" vertical="center"/>
      <protection locked="0"/>
    </xf>
    <xf numFmtId="167" fontId="4" fillId="33" borderId="48" xfId="3" applyNumberFormat="1" applyFont="1" applyFill="1" applyBorder="1" applyAlignment="1" applyProtection="1">
      <alignment horizontal="center" vertical="center"/>
      <protection locked="0"/>
    </xf>
    <xf numFmtId="0" fontId="19" fillId="0" borderId="36" xfId="10" applyFont="1" applyBorder="1" applyAlignment="1" applyProtection="1">
      <alignment horizontal="left" vertical="center"/>
      <protection locked="0"/>
    </xf>
    <xf numFmtId="0" fontId="19" fillId="0" borderId="40" xfId="10" applyFont="1" applyBorder="1" applyAlignment="1" applyProtection="1">
      <alignment horizontal="center" vertical="center"/>
      <protection locked="0"/>
    </xf>
    <xf numFmtId="2" fontId="4" fillId="40" borderId="22" xfId="3" applyNumberFormat="1" applyFont="1" applyFill="1" applyBorder="1" applyAlignment="1" applyProtection="1">
      <alignment horizontal="center" vertical="center"/>
      <protection locked="0"/>
    </xf>
    <xf numFmtId="1" fontId="4" fillId="10" borderId="16" xfId="3" applyNumberFormat="1" applyFont="1" applyFill="1" applyBorder="1" applyAlignment="1" applyProtection="1">
      <alignment horizontal="center" vertical="center"/>
      <protection locked="0"/>
    </xf>
    <xf numFmtId="1" fontId="5" fillId="0" borderId="39" xfId="3" applyNumberFormat="1" applyBorder="1" applyAlignment="1" applyProtection="1">
      <alignment horizontal="center" vertical="center"/>
      <protection locked="0"/>
    </xf>
    <xf numFmtId="0" fontId="5" fillId="38" borderId="8" xfId="3" applyFill="1" applyBorder="1" applyAlignment="1" applyProtection="1">
      <alignment horizontal="center" vertical="center"/>
      <protection locked="0"/>
    </xf>
    <xf numFmtId="0" fontId="4" fillId="33" borderId="16" xfId="3" applyFont="1" applyFill="1" applyBorder="1" applyAlignment="1" applyProtection="1">
      <alignment horizontal="center" vertical="center"/>
      <protection locked="0"/>
    </xf>
    <xf numFmtId="0" fontId="67" fillId="0" borderId="36" xfId="9" applyFont="1" applyBorder="1" applyAlignment="1" applyProtection="1">
      <alignment horizontal="left" vertical="center"/>
      <protection locked="0"/>
    </xf>
    <xf numFmtId="0" fontId="67" fillId="0" borderId="38" xfId="9" applyFont="1" applyBorder="1" applyAlignment="1" applyProtection="1">
      <alignment horizontal="left" vertical="center"/>
      <protection locked="0"/>
    </xf>
    <xf numFmtId="1" fontId="4" fillId="38" borderId="8" xfId="3" applyNumberFormat="1" applyFont="1" applyFill="1" applyBorder="1" applyAlignment="1" applyProtection="1">
      <alignment horizontal="center" vertical="center"/>
      <protection locked="0"/>
    </xf>
    <xf numFmtId="0" fontId="4" fillId="0" borderId="0" xfId="3" applyFont="1" applyAlignment="1" applyProtection="1">
      <alignment vertical="center"/>
      <protection locked="0"/>
    </xf>
    <xf numFmtId="0" fontId="5" fillId="33" borderId="49" xfId="3" applyFill="1" applyBorder="1" applyAlignment="1" applyProtection="1">
      <alignment horizontal="center" vertical="center" wrapText="1"/>
      <protection locked="0"/>
    </xf>
    <xf numFmtId="0" fontId="5" fillId="0" borderId="10" xfId="3" applyBorder="1" applyAlignment="1" applyProtection="1">
      <alignment vertical="center"/>
      <protection locked="0"/>
    </xf>
    <xf numFmtId="1" fontId="5" fillId="0" borderId="50" xfId="3" applyNumberFormat="1" applyBorder="1" applyAlignment="1" applyProtection="1">
      <alignment horizontal="center" vertical="center"/>
      <protection locked="0"/>
    </xf>
    <xf numFmtId="0" fontId="5" fillId="0" borderId="18" xfId="3" applyBorder="1" applyAlignment="1" applyProtection="1">
      <alignment vertical="center"/>
      <protection locked="0"/>
    </xf>
    <xf numFmtId="1" fontId="5" fillId="0" borderId="51" xfId="3" applyNumberFormat="1" applyBorder="1" applyAlignment="1" applyProtection="1">
      <alignment horizontal="center" vertical="center"/>
      <protection locked="0"/>
    </xf>
    <xf numFmtId="0" fontId="5" fillId="0" borderId="14" xfId="3" applyBorder="1" applyAlignment="1" applyProtection="1">
      <alignment horizontal="center" vertical="center"/>
      <protection locked="0"/>
    </xf>
    <xf numFmtId="0" fontId="5" fillId="0" borderId="14" xfId="3" applyBorder="1" applyAlignment="1" applyProtection="1">
      <alignment horizontal="right" vertical="center"/>
      <protection locked="0"/>
    </xf>
    <xf numFmtId="0" fontId="4" fillId="0" borderId="0" xfId="3" applyFont="1" applyAlignment="1" applyProtection="1">
      <alignment horizontal="left" vertical="center"/>
      <protection locked="0"/>
    </xf>
    <xf numFmtId="0" fontId="27" fillId="0" borderId="0" xfId="11" applyAlignment="1" applyProtection="1">
      <alignment horizontal="left" vertical="center"/>
      <protection locked="0"/>
    </xf>
    <xf numFmtId="0" fontId="5" fillId="14" borderId="0" xfId="3" applyFill="1" applyAlignment="1" applyProtection="1">
      <alignment vertical="center"/>
      <protection locked="0"/>
    </xf>
    <xf numFmtId="2" fontId="5" fillId="0" borderId="0" xfId="3" applyNumberFormat="1" applyAlignment="1" applyProtection="1">
      <alignment horizontal="center" vertical="center"/>
      <protection locked="0"/>
    </xf>
    <xf numFmtId="0" fontId="5" fillId="0" borderId="49" xfId="3" applyBorder="1" applyAlignment="1" applyProtection="1">
      <alignment horizontal="center" vertical="center"/>
      <protection locked="0"/>
    </xf>
    <xf numFmtId="2" fontId="5" fillId="0" borderId="52" xfId="3" applyNumberFormat="1" applyBorder="1" applyAlignment="1" applyProtection="1">
      <alignment horizontal="center" vertical="center"/>
      <protection locked="0"/>
    </xf>
    <xf numFmtId="2" fontId="5" fillId="0" borderId="51" xfId="3" applyNumberFormat="1" applyBorder="1" applyAlignment="1" applyProtection="1">
      <alignment horizontal="center" vertical="center"/>
      <protection locked="0"/>
    </xf>
    <xf numFmtId="0" fontId="5" fillId="41" borderId="0" xfId="3" applyFill="1" applyAlignment="1" applyProtection="1">
      <alignment vertical="center"/>
      <protection locked="0"/>
    </xf>
    <xf numFmtId="1" fontId="5" fillId="41" borderId="0" xfId="3" applyNumberFormat="1" applyFill="1" applyAlignment="1" applyProtection="1">
      <alignment horizontal="center" vertical="center"/>
      <protection locked="0"/>
    </xf>
    <xf numFmtId="0" fontId="5" fillId="41" borderId="0" xfId="3" applyFill="1" applyAlignment="1">
      <alignment vertical="center"/>
    </xf>
    <xf numFmtId="0" fontId="5" fillId="41" borderId="0" xfId="3" applyFill="1" applyAlignment="1">
      <alignment horizontal="center" vertical="center"/>
    </xf>
    <xf numFmtId="0" fontId="5" fillId="41" borderId="0" xfId="3" applyFill="1" applyAlignment="1" applyProtection="1">
      <alignment horizontal="center" vertical="center"/>
      <protection locked="0"/>
    </xf>
    <xf numFmtId="0" fontId="5" fillId="10" borderId="49" xfId="3" applyFill="1" applyBorder="1" applyAlignment="1" applyProtection="1">
      <alignment horizontal="center" vertical="center" wrapText="1"/>
      <protection locked="0"/>
    </xf>
    <xf numFmtId="1" fontId="5" fillId="33" borderId="49" xfId="3" applyNumberFormat="1" applyFill="1" applyBorder="1" applyAlignment="1" applyProtection="1">
      <alignment horizontal="center" vertical="center" wrapText="1"/>
      <protection locked="0"/>
    </xf>
    <xf numFmtId="1" fontId="5" fillId="33" borderId="49" xfId="3" applyNumberFormat="1" applyFill="1" applyBorder="1" applyAlignment="1" applyProtection="1">
      <alignment horizontal="center" vertical="center"/>
      <protection locked="0"/>
    </xf>
    <xf numFmtId="0" fontId="5" fillId="0" borderId="0" xfId="3" applyAlignment="1" applyProtection="1">
      <alignment horizontal="center" vertical="center" wrapText="1"/>
      <protection locked="0"/>
    </xf>
    <xf numFmtId="0" fontId="4" fillId="9" borderId="1" xfId="3" applyFont="1" applyFill="1" applyBorder="1" applyAlignment="1" applyProtection="1">
      <alignment horizontal="center" vertical="center" wrapText="1"/>
      <protection locked="0"/>
    </xf>
    <xf numFmtId="1" fontId="5" fillId="14" borderId="51" xfId="3" applyNumberFormat="1" applyFill="1" applyBorder="1" applyAlignment="1" applyProtection="1">
      <alignment horizontal="center" vertical="center" wrapText="1"/>
      <protection locked="0"/>
    </xf>
    <xf numFmtId="167" fontId="5" fillId="0" borderId="49" xfId="3" applyNumberFormat="1" applyBorder="1" applyAlignment="1" applyProtection="1">
      <alignment horizontal="center" vertical="center" wrapText="1"/>
      <protection locked="0"/>
    </xf>
    <xf numFmtId="167" fontId="5" fillId="0" borderId="50" xfId="3" applyNumberFormat="1" applyBorder="1" applyAlignment="1" applyProtection="1">
      <alignment horizontal="center" vertical="center"/>
      <protection locked="0"/>
    </xf>
    <xf numFmtId="1" fontId="4" fillId="0" borderId="49" xfId="3" applyNumberFormat="1" applyFont="1" applyBorder="1" applyAlignment="1" applyProtection="1">
      <alignment horizontal="center" vertical="center" wrapText="1"/>
      <protection locked="0"/>
    </xf>
    <xf numFmtId="1" fontId="5" fillId="10" borderId="49" xfId="3" applyNumberFormat="1" applyFill="1" applyBorder="1" applyAlignment="1" applyProtection="1">
      <alignment horizontal="center" vertical="center" wrapText="1"/>
      <protection locked="0"/>
    </xf>
    <xf numFmtId="1" fontId="5" fillId="14" borderId="49" xfId="3" applyNumberFormat="1" applyFill="1" applyBorder="1" applyAlignment="1" applyProtection="1">
      <alignment horizontal="center" vertical="center" wrapText="1"/>
      <protection locked="0"/>
    </xf>
    <xf numFmtId="0" fontId="5" fillId="0" borderId="10" xfId="12" applyBorder="1" applyAlignment="1" applyProtection="1">
      <alignment vertical="center"/>
      <protection locked="0"/>
    </xf>
    <xf numFmtId="0" fontId="5" fillId="0" borderId="50" xfId="12" applyBorder="1" applyAlignment="1" applyProtection="1">
      <alignment vertical="center"/>
      <protection locked="0"/>
    </xf>
    <xf numFmtId="2" fontId="70" fillId="42" borderId="53" xfId="3" applyNumberFormat="1" applyFont="1" applyFill="1" applyBorder="1" applyAlignment="1" applyProtection="1">
      <alignment horizontal="center" vertical="center" wrapText="1"/>
      <protection locked="0"/>
    </xf>
    <xf numFmtId="0" fontId="5" fillId="0" borderId="0" xfId="12" applyAlignment="1">
      <alignment vertical="center"/>
    </xf>
    <xf numFmtId="0" fontId="5" fillId="0" borderId="0" xfId="12" applyAlignment="1">
      <alignment horizontal="center" vertical="center"/>
    </xf>
    <xf numFmtId="0" fontId="5" fillId="0" borderId="15" xfId="12" applyBorder="1" applyAlignment="1" applyProtection="1">
      <alignment vertical="center"/>
      <protection locked="0"/>
    </xf>
    <xf numFmtId="0" fontId="5" fillId="0" borderId="51" xfId="12" applyBorder="1" applyAlignment="1" applyProtection="1">
      <alignment vertical="center"/>
      <protection locked="0"/>
    </xf>
    <xf numFmtId="164" fontId="70" fillId="0" borderId="16" xfId="12" applyNumberFormat="1" applyFont="1" applyBorder="1" applyAlignment="1" applyProtection="1">
      <alignment horizontal="center" vertical="center"/>
      <protection locked="0"/>
    </xf>
    <xf numFmtId="0" fontId="5" fillId="0" borderId="9" xfId="12" applyBorder="1" applyAlignment="1" applyProtection="1">
      <alignment vertical="center"/>
      <protection locked="0"/>
    </xf>
    <xf numFmtId="164" fontId="5" fillId="0" borderId="0" xfId="12" applyNumberFormat="1" applyAlignment="1" applyProtection="1">
      <alignment horizontal="center" vertical="center"/>
      <protection locked="0"/>
    </xf>
    <xf numFmtId="0" fontId="5" fillId="0" borderId="18" xfId="12" applyBorder="1" applyAlignment="1" applyProtection="1">
      <alignment vertical="center"/>
      <protection locked="0"/>
    </xf>
    <xf numFmtId="0" fontId="5" fillId="0" borderId="17" xfId="12" applyBorder="1" applyAlignment="1" applyProtection="1">
      <alignment vertical="center"/>
      <protection locked="0"/>
    </xf>
    <xf numFmtId="0" fontId="5" fillId="0" borderId="0" xfId="12" applyAlignment="1" applyProtection="1">
      <alignment vertical="center"/>
      <protection locked="0"/>
    </xf>
    <xf numFmtId="0" fontId="5" fillId="0" borderId="14" xfId="12" applyBorder="1" applyAlignment="1" applyProtection="1">
      <alignment horizontal="center" vertical="center" wrapText="1"/>
      <protection locked="0"/>
    </xf>
    <xf numFmtId="0" fontId="5" fillId="2" borderId="24" xfId="12" applyFill="1" applyBorder="1" applyAlignment="1" applyProtection="1">
      <alignment horizontal="center" vertical="center"/>
      <protection locked="0"/>
    </xf>
    <xf numFmtId="0" fontId="5" fillId="0" borderId="1" xfId="12" applyBorder="1" applyAlignment="1" applyProtection="1">
      <alignment horizontal="center" vertical="center"/>
      <protection locked="0"/>
    </xf>
    <xf numFmtId="0" fontId="5" fillId="8" borderId="50" xfId="12" applyFill="1" applyBorder="1" applyAlignment="1" applyProtection="1">
      <alignment horizontal="center" vertical="center"/>
      <protection locked="0"/>
    </xf>
    <xf numFmtId="0" fontId="5" fillId="8" borderId="52" xfId="12" applyFill="1" applyBorder="1" applyAlignment="1" applyProtection="1">
      <alignment horizontal="center" vertical="center"/>
      <protection locked="0"/>
    </xf>
    <xf numFmtId="0" fontId="5" fillId="0" borderId="21" xfId="12" applyBorder="1" applyAlignment="1" applyProtection="1">
      <alignment horizontal="center" vertical="center"/>
      <protection locked="0"/>
    </xf>
    <xf numFmtId="0" fontId="5" fillId="8" borderId="57" xfId="12" applyFill="1" applyBorder="1" applyAlignment="1" applyProtection="1">
      <alignment horizontal="center" vertical="center"/>
      <protection locked="0"/>
    </xf>
    <xf numFmtId="0" fontId="5" fillId="8" borderId="51" xfId="12" applyFill="1" applyBorder="1" applyAlignment="1" applyProtection="1">
      <alignment horizontal="center" vertical="center"/>
      <protection locked="0"/>
    </xf>
    <xf numFmtId="0" fontId="5" fillId="0" borderId="0" xfId="12" applyAlignment="1" applyProtection="1">
      <alignment horizontal="center" vertical="center"/>
      <protection locked="0"/>
    </xf>
    <xf numFmtId="0" fontId="5" fillId="0" borderId="49" xfId="12" applyBorder="1" applyAlignment="1" applyProtection="1">
      <alignment horizontal="center" vertical="center"/>
      <protection locked="0"/>
    </xf>
    <xf numFmtId="1" fontId="5" fillId="43" borderId="16" xfId="12" applyNumberFormat="1" applyFill="1" applyBorder="1" applyAlignment="1" applyProtection="1">
      <alignment horizontal="center" vertical="center"/>
      <protection locked="0"/>
    </xf>
    <xf numFmtId="0" fontId="5" fillId="0" borderId="8" xfId="12" applyBorder="1" applyAlignment="1" applyProtection="1">
      <alignment horizontal="left" vertical="center"/>
      <protection locked="0"/>
    </xf>
    <xf numFmtId="0" fontId="5" fillId="0" borderId="8" xfId="12" applyBorder="1" applyAlignment="1" applyProtection="1">
      <alignment horizontal="center" vertical="center"/>
      <protection locked="0"/>
    </xf>
    <xf numFmtId="0" fontId="5" fillId="0" borderId="0" xfId="12" applyAlignment="1" applyProtection="1">
      <alignment horizontal="left" vertical="center"/>
      <protection locked="0"/>
    </xf>
    <xf numFmtId="2" fontId="5" fillId="0" borderId="0" xfId="12" applyNumberFormat="1" applyAlignment="1" applyProtection="1">
      <alignment horizontal="center" vertical="center"/>
      <protection locked="0"/>
    </xf>
    <xf numFmtId="0" fontId="5" fillId="0" borderId="16" xfId="12" applyBorder="1" applyAlignment="1" applyProtection="1">
      <alignment horizontal="left" vertical="center"/>
      <protection locked="0"/>
    </xf>
    <xf numFmtId="2" fontId="5" fillId="0" borderId="16" xfId="12" applyNumberFormat="1" applyBorder="1" applyAlignment="1" applyProtection="1">
      <alignment horizontal="center" vertical="center"/>
      <protection locked="0"/>
    </xf>
    <xf numFmtId="0" fontId="5" fillId="0" borderId="1" xfId="0" applyFont="1" applyBorder="1" applyAlignment="1">
      <alignment vertical="center" wrapText="1"/>
    </xf>
    <xf numFmtId="164" fontId="26" fillId="0" borderId="1" xfId="0" applyNumberFormat="1" applyFont="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0" fillId="0" borderId="0" xfId="0" quotePrefix="1"/>
    <xf numFmtId="0" fontId="0" fillId="2" borderId="0" xfId="0" applyFill="1"/>
    <xf numFmtId="2" fontId="18" fillId="0" borderId="0" xfId="0" applyNumberFormat="1" applyFont="1" applyAlignment="1">
      <alignment horizontal="center" vertical="center"/>
    </xf>
    <xf numFmtId="2" fontId="18" fillId="0" borderId="4" xfId="0" applyNumberFormat="1" applyFont="1" applyBorder="1" applyAlignment="1">
      <alignment horizontal="center" vertical="center"/>
    </xf>
    <xf numFmtId="2" fontId="18" fillId="0" borderId="3" xfId="0" applyNumberFormat="1" applyFont="1" applyBorder="1" applyAlignment="1">
      <alignment horizontal="center" vertical="center"/>
    </xf>
    <xf numFmtId="2" fontId="5" fillId="0" borderId="0" xfId="0" applyNumberFormat="1" applyFont="1" applyAlignment="1">
      <alignment horizontal="center" vertical="center"/>
    </xf>
    <xf numFmtId="2" fontId="4" fillId="0" borderId="0" xfId="0" applyNumberFormat="1" applyFont="1" applyAlignment="1">
      <alignment horizontal="center" vertical="center"/>
    </xf>
    <xf numFmtId="2" fontId="23" fillId="0" borderId="0" xfId="0" applyNumberFormat="1" applyFont="1" applyAlignment="1">
      <alignment horizontal="center" vertical="center"/>
    </xf>
    <xf numFmtId="167" fontId="4" fillId="0" borderId="0" xfId="0" applyNumberFormat="1" applyFont="1" applyAlignment="1">
      <alignment horizontal="center" vertical="center"/>
    </xf>
    <xf numFmtId="167"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4" fillId="0" borderId="0" xfId="0" applyNumberFormat="1" applyFont="1" applyAlignment="1">
      <alignment horizontal="center" vertical="center"/>
    </xf>
    <xf numFmtId="0" fontId="5" fillId="48" borderId="1" xfId="0" applyFont="1" applyFill="1" applyBorder="1" applyAlignment="1">
      <alignment vertical="center"/>
    </xf>
    <xf numFmtId="2" fontId="5" fillId="48" borderId="1" xfId="0" applyNumberFormat="1" applyFont="1" applyFill="1" applyBorder="1" applyAlignment="1">
      <alignment horizontal="center" vertical="center"/>
    </xf>
    <xf numFmtId="164" fontId="2" fillId="0" borderId="1" xfId="0" applyNumberFormat="1" applyFont="1" applyBorder="1" applyAlignment="1">
      <alignment horizontal="center" vertical="center"/>
    </xf>
    <xf numFmtId="1" fontId="0" fillId="0" borderId="0" xfId="0" applyNumberFormat="1" applyAlignment="1">
      <alignment horizontal="center" vertical="center"/>
    </xf>
    <xf numFmtId="167" fontId="6"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167" fontId="26" fillId="0" borderId="1" xfId="0" applyNumberFormat="1" applyFont="1" applyBorder="1" applyAlignment="1">
      <alignment horizontal="center" vertical="center"/>
    </xf>
    <xf numFmtId="0" fontId="0" fillId="0" borderId="0" xfId="0" quotePrefix="1" applyAlignment="1">
      <alignment horizontal="center" vertical="center"/>
    </xf>
    <xf numFmtId="0" fontId="0" fillId="12" borderId="0" xfId="0" applyFill="1"/>
    <xf numFmtId="164" fontId="0" fillId="0" borderId="0" xfId="0" applyNumberFormat="1" applyAlignment="1">
      <alignment vertical="center"/>
    </xf>
    <xf numFmtId="167" fontId="2" fillId="0" borderId="1" xfId="0" applyNumberFormat="1" applyFont="1" applyBorder="1" applyAlignment="1">
      <alignment horizontal="center" vertical="center"/>
    </xf>
    <xf numFmtId="0" fontId="0" fillId="0" borderId="0" xfId="0" quotePrefix="1" applyAlignment="1">
      <alignment vertical="center"/>
    </xf>
    <xf numFmtId="170" fontId="5" fillId="0" borderId="1" xfId="1" applyNumberFormat="1" applyFont="1" applyBorder="1" applyAlignment="1">
      <alignment horizontal="center" vertical="center"/>
    </xf>
    <xf numFmtId="170" fontId="0" fillId="0" borderId="1" xfId="1" applyNumberFormat="1" applyFont="1" applyBorder="1" applyAlignment="1">
      <alignment horizontal="center" vertical="center"/>
    </xf>
    <xf numFmtId="0" fontId="22" fillId="0" borderId="0" xfId="0" applyFont="1" applyAlignment="1">
      <alignment vertical="center"/>
    </xf>
    <xf numFmtId="0" fontId="22" fillId="0" borderId="0" xfId="0" quotePrefix="1" applyFont="1" applyAlignment="1">
      <alignment vertical="center"/>
    </xf>
    <xf numFmtId="1" fontId="5" fillId="45" borderId="8" xfId="3" applyNumberFormat="1" applyFill="1" applyBorder="1" applyAlignment="1">
      <alignment horizontal="center" vertical="center"/>
    </xf>
    <xf numFmtId="1" fontId="5" fillId="19" borderId="8" xfId="3" applyNumberFormat="1" applyFill="1" applyBorder="1" applyAlignment="1">
      <alignment horizontal="center" vertical="center"/>
    </xf>
    <xf numFmtId="1" fontId="5" fillId="52" borderId="8" xfId="3" applyNumberFormat="1" applyFill="1" applyBorder="1" applyAlignment="1">
      <alignment horizontal="center" vertical="center"/>
    </xf>
    <xf numFmtId="0" fontId="4" fillId="45" borderId="19" xfId="3" applyFont="1" applyFill="1" applyBorder="1"/>
    <xf numFmtId="0" fontId="5" fillId="45" borderId="19" xfId="3" applyFill="1" applyBorder="1" applyAlignment="1">
      <alignment horizontal="center"/>
    </xf>
    <xf numFmtId="0" fontId="5" fillId="45" borderId="0" xfId="3" applyFill="1" applyAlignment="1">
      <alignment horizontal="center"/>
    </xf>
    <xf numFmtId="0" fontId="5" fillId="21" borderId="1" xfId="3" applyFill="1" applyBorder="1" applyAlignment="1">
      <alignment horizontal="center"/>
    </xf>
    <xf numFmtId="0" fontId="5" fillId="44" borderId="1" xfId="3" applyFill="1" applyBorder="1" applyAlignment="1">
      <alignment horizontal="center"/>
    </xf>
    <xf numFmtId="0" fontId="4" fillId="19" borderId="19" xfId="3" applyFont="1" applyFill="1" applyBorder="1"/>
    <xf numFmtId="0" fontId="5" fillId="19" borderId="19" xfId="3" applyFill="1" applyBorder="1" applyAlignment="1">
      <alignment horizontal="center"/>
    </xf>
    <xf numFmtId="0" fontId="5" fillId="19" borderId="0" xfId="3" applyFill="1" applyAlignment="1">
      <alignment horizontal="center"/>
    </xf>
    <xf numFmtId="0" fontId="4" fillId="52" borderId="19" xfId="3" applyFont="1" applyFill="1" applyBorder="1"/>
    <xf numFmtId="0" fontId="5" fillId="52" borderId="19" xfId="3" applyFill="1" applyBorder="1" applyAlignment="1">
      <alignment horizontal="center"/>
    </xf>
    <xf numFmtId="0" fontId="5" fillId="52" borderId="0" xfId="3" applyFill="1" applyAlignment="1">
      <alignment horizontal="center"/>
    </xf>
    <xf numFmtId="1" fontId="5" fillId="14" borderId="11" xfId="3" applyNumberFormat="1" applyFill="1" applyBorder="1" applyAlignment="1">
      <alignment horizontal="center" vertical="center" wrapText="1"/>
    </xf>
    <xf numFmtId="1" fontId="5" fillId="14" borderId="12" xfId="3" applyNumberFormat="1" applyFill="1" applyBorder="1" applyAlignment="1">
      <alignment horizontal="center" vertical="center" wrapText="1"/>
    </xf>
    <xf numFmtId="1" fontId="5" fillId="14" borderId="13" xfId="3" applyNumberFormat="1" applyFill="1" applyBorder="1" applyAlignment="1">
      <alignment horizontal="center" vertical="center" wrapText="1"/>
    </xf>
    <xf numFmtId="1" fontId="5" fillId="8" borderId="0" xfId="3" applyNumberFormat="1" applyFill="1" applyAlignment="1">
      <alignment horizontal="center" wrapText="1"/>
    </xf>
    <xf numFmtId="0" fontId="4" fillId="9" borderId="0" xfId="3" applyFont="1" applyFill="1" applyAlignment="1">
      <alignment vertical="center" wrapText="1"/>
    </xf>
    <xf numFmtId="0" fontId="4" fillId="9" borderId="0" xfId="3" applyFont="1" applyFill="1" applyAlignment="1">
      <alignment horizontal="center" vertical="center" wrapText="1"/>
    </xf>
    <xf numFmtId="14" fontId="4" fillId="9" borderId="0" xfId="3" applyNumberFormat="1" applyFont="1" applyFill="1" applyAlignment="1">
      <alignment horizontal="center" vertical="center" wrapText="1"/>
    </xf>
    <xf numFmtId="0" fontId="0" fillId="7" borderId="0" xfId="0" applyFill="1" applyAlignment="1">
      <alignment horizontal="center" vertical="center"/>
    </xf>
    <xf numFmtId="0" fontId="3" fillId="7" borderId="0" xfId="0" applyFont="1" applyFill="1" applyAlignment="1">
      <alignment vertical="center"/>
    </xf>
    <xf numFmtId="0" fontId="0" fillId="7" borderId="0" xfId="0" applyFill="1" applyAlignment="1">
      <alignment vertical="center"/>
    </xf>
    <xf numFmtId="0" fontId="0" fillId="0" borderId="1" xfId="0" quotePrefix="1" applyBorder="1" applyAlignment="1">
      <alignment vertical="center"/>
    </xf>
    <xf numFmtId="2" fontId="26" fillId="0" borderId="1" xfId="0" applyNumberFormat="1" applyFont="1" applyBorder="1" applyAlignment="1">
      <alignment horizontal="center" vertical="center"/>
    </xf>
    <xf numFmtId="167" fontId="80" fillId="8" borderId="1" xfId="0" applyNumberFormat="1" applyFont="1" applyFill="1" applyBorder="1" applyAlignment="1">
      <alignment horizontal="center" vertical="center"/>
    </xf>
    <xf numFmtId="0" fontId="81" fillId="4" borderId="0" xfId="0" applyFont="1" applyFill="1" applyAlignment="1">
      <alignment horizontal="center" vertical="center"/>
    </xf>
    <xf numFmtId="0" fontId="81" fillId="0" borderId="0" xfId="0" applyFont="1" applyAlignment="1">
      <alignment horizontal="center" vertical="center"/>
    </xf>
    <xf numFmtId="0" fontId="81" fillId="0" borderId="1" xfId="0" applyFont="1" applyBorder="1" applyAlignment="1">
      <alignment horizontal="center" vertical="center"/>
    </xf>
    <xf numFmtId="167" fontId="81" fillId="0" borderId="1" xfId="0" applyNumberFormat="1" applyFont="1" applyBorder="1" applyAlignment="1">
      <alignment horizontal="center" vertical="center"/>
    </xf>
    <xf numFmtId="167" fontId="80" fillId="0" borderId="1" xfId="0" applyNumberFormat="1" applyFont="1" applyBorder="1" applyAlignment="1">
      <alignment horizontal="center" vertical="center"/>
    </xf>
    <xf numFmtId="167" fontId="16" fillId="0" borderId="1" xfId="0" applyNumberFormat="1" applyFont="1" applyBorder="1" applyAlignment="1">
      <alignment horizontal="center" vertical="center"/>
    </xf>
    <xf numFmtId="0" fontId="5" fillId="11" borderId="3" xfId="0" applyFont="1" applyFill="1" applyBorder="1" applyAlignment="1">
      <alignment vertical="center"/>
    </xf>
    <xf numFmtId="2" fontId="18" fillId="11" borderId="1" xfId="0" applyNumberFormat="1" applyFont="1" applyFill="1" applyBorder="1" applyAlignment="1">
      <alignment horizontal="center" vertical="center"/>
    </xf>
    <xf numFmtId="0" fontId="0" fillId="0" borderId="1" xfId="0" applyBorder="1" applyAlignment="1">
      <alignment horizontal="center"/>
    </xf>
    <xf numFmtId="0" fontId="3" fillId="7" borderId="0" xfId="0" applyFont="1" applyFill="1" applyAlignment="1">
      <alignment horizontal="center" vertical="center"/>
    </xf>
    <xf numFmtId="0" fontId="3" fillId="0" borderId="1" xfId="0" applyFont="1" applyBorder="1" applyAlignment="1">
      <alignment horizontal="center" vertical="center"/>
    </xf>
    <xf numFmtId="0" fontId="76" fillId="0" borderId="0" xfId="0" applyFont="1" applyAlignment="1">
      <alignment vertical="center"/>
    </xf>
    <xf numFmtId="0" fontId="76" fillId="0" borderId="0" xfId="0" applyFont="1" applyAlignment="1">
      <alignment horizontal="center" vertical="center"/>
    </xf>
    <xf numFmtId="0" fontId="76" fillId="0" borderId="1" xfId="0" applyFont="1" applyBorder="1" applyAlignment="1">
      <alignment horizontal="center" vertical="center"/>
    </xf>
    <xf numFmtId="0" fontId="74" fillId="56" borderId="20" xfId="0" applyFont="1" applyFill="1" applyBorder="1" applyAlignment="1">
      <alignment vertical="center"/>
    </xf>
    <xf numFmtId="0" fontId="76" fillId="0" borderId="1" xfId="0" applyFont="1" applyBorder="1" applyAlignment="1">
      <alignment vertical="center"/>
    </xf>
    <xf numFmtId="0" fontId="76" fillId="0" borderId="20" xfId="0" applyFont="1" applyBorder="1" applyAlignment="1">
      <alignment vertical="center"/>
    </xf>
    <xf numFmtId="167" fontId="74" fillId="56" borderId="1" xfId="0" applyNumberFormat="1" applyFont="1" applyFill="1" applyBorder="1" applyAlignment="1">
      <alignment horizontal="center" vertical="center"/>
    </xf>
    <xf numFmtId="2" fontId="3" fillId="0" borderId="1" xfId="0" applyNumberFormat="1" applyFont="1" applyBorder="1" applyAlignment="1">
      <alignment horizontal="center" vertical="center"/>
    </xf>
    <xf numFmtId="0" fontId="83" fillId="0" borderId="1" xfId="0" applyFont="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76" fillId="57" borderId="1" xfId="0" applyFont="1" applyFill="1" applyBorder="1" applyAlignment="1">
      <alignment vertical="center"/>
    </xf>
    <xf numFmtId="0" fontId="74" fillId="0" borderId="20" xfId="0" applyFont="1" applyBorder="1" applyAlignment="1">
      <alignment vertical="center"/>
    </xf>
    <xf numFmtId="0" fontId="2" fillId="0" borderId="0" xfId="0" applyFont="1" applyAlignment="1">
      <alignment horizontal="center" vertical="center"/>
    </xf>
    <xf numFmtId="1" fontId="74" fillId="56" borderId="1" xfId="0" applyNumberFormat="1" applyFont="1" applyFill="1" applyBorder="1" applyAlignment="1">
      <alignment horizontal="center" vertical="center"/>
    </xf>
    <xf numFmtId="0" fontId="74" fillId="58" borderId="20" xfId="0" applyFont="1" applyFill="1" applyBorder="1" applyAlignment="1">
      <alignment vertical="center"/>
    </xf>
    <xf numFmtId="1" fontId="74" fillId="58" borderId="1" xfId="0" applyNumberFormat="1" applyFont="1" applyFill="1" applyBorder="1" applyAlignment="1">
      <alignment horizontal="center" vertical="center"/>
    </xf>
    <xf numFmtId="0" fontId="74" fillId="59" borderId="20" xfId="0" applyFont="1" applyFill="1" applyBorder="1" applyAlignment="1">
      <alignment vertical="center"/>
    </xf>
    <xf numFmtId="1" fontId="74" fillId="59" borderId="1" xfId="0" applyNumberFormat="1" applyFont="1" applyFill="1" applyBorder="1" applyAlignment="1">
      <alignment horizontal="center" vertical="center"/>
    </xf>
    <xf numFmtId="0" fontId="26" fillId="0" borderId="1" xfId="0" applyFont="1" applyBorder="1" applyAlignment="1">
      <alignment horizontal="center" vertical="center"/>
    </xf>
    <xf numFmtId="167" fontId="15" fillId="8" borderId="1" xfId="0" applyNumberFormat="1" applyFont="1" applyFill="1" applyBorder="1" applyAlignment="1">
      <alignment horizontal="center" vertical="center"/>
    </xf>
    <xf numFmtId="167" fontId="26" fillId="0" borderId="1" xfId="0" applyNumberFormat="1" applyFont="1" applyBorder="1" applyAlignment="1">
      <alignment horizontal="center"/>
    </xf>
    <xf numFmtId="167" fontId="26" fillId="8" borderId="1" xfId="0" applyNumberFormat="1" applyFont="1" applyFill="1" applyBorder="1" applyAlignment="1">
      <alignment horizontal="center"/>
    </xf>
    <xf numFmtId="0" fontId="0" fillId="0" borderId="1" xfId="0" applyBorder="1" applyAlignment="1">
      <alignment horizontal="center" vertical="center" wrapText="1"/>
    </xf>
    <xf numFmtId="164" fontId="0" fillId="19" borderId="1" xfId="0" applyNumberFormat="1" applyFill="1" applyBorder="1" applyAlignment="1">
      <alignment horizontal="center" vertical="center"/>
    </xf>
    <xf numFmtId="164" fontId="0" fillId="0" borderId="0" xfId="0" applyNumberFormat="1" applyAlignment="1">
      <alignment horizontal="center" vertical="center"/>
    </xf>
    <xf numFmtId="164" fontId="4" fillId="7" borderId="1" xfId="0" applyNumberFormat="1" applyFont="1" applyFill="1" applyBorder="1" applyAlignment="1">
      <alignment horizontal="center" vertical="center"/>
    </xf>
    <xf numFmtId="164" fontId="2" fillId="19" borderId="1" xfId="0" applyNumberFormat="1" applyFont="1" applyFill="1" applyBorder="1" applyAlignment="1">
      <alignment horizontal="center" vertical="center"/>
    </xf>
    <xf numFmtId="164" fontId="18" fillId="0" borderId="1" xfId="0" applyNumberFormat="1" applyFont="1" applyBorder="1" applyAlignment="1">
      <alignment horizontal="center" vertical="center"/>
    </xf>
    <xf numFmtId="164" fontId="0" fillId="0" borderId="0" xfId="0" applyNumberFormat="1"/>
    <xf numFmtId="0" fontId="76" fillId="0" borderId="5" xfId="0" applyFont="1" applyBorder="1" applyAlignment="1">
      <alignment vertical="center"/>
    </xf>
    <xf numFmtId="164" fontId="26" fillId="19" borderId="1" xfId="0" applyNumberFormat="1" applyFont="1" applyFill="1" applyBorder="1" applyAlignment="1">
      <alignment horizontal="center" vertical="center"/>
    </xf>
    <xf numFmtId="0" fontId="0" fillId="27" borderId="1" xfId="0" applyFill="1" applyBorder="1" applyAlignment="1">
      <alignment vertical="center"/>
    </xf>
    <xf numFmtId="2" fontId="18" fillId="27" borderId="1" xfId="0" applyNumberFormat="1" applyFont="1" applyFill="1" applyBorder="1" applyAlignment="1">
      <alignment horizontal="center" vertical="center"/>
    </xf>
    <xf numFmtId="0" fontId="35" fillId="27" borderId="3" xfId="0" applyFont="1" applyFill="1" applyBorder="1" applyAlignment="1">
      <alignment vertical="center"/>
    </xf>
    <xf numFmtId="164" fontId="3" fillId="7" borderId="1" xfId="0" applyNumberFormat="1" applyFont="1" applyFill="1" applyBorder="1" applyAlignment="1">
      <alignment horizontal="center" vertical="center"/>
    </xf>
    <xf numFmtId="0" fontId="3" fillId="7" borderId="20" xfId="0" applyFont="1" applyFill="1" applyBorder="1" applyAlignment="1">
      <alignment vertical="center"/>
    </xf>
    <xf numFmtId="0" fontId="0" fillId="0" borderId="20" xfId="0" quotePrefix="1" applyBorder="1" applyAlignment="1">
      <alignmen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12" borderId="0" xfId="0" applyFill="1" applyAlignment="1">
      <alignment vertical="center"/>
    </xf>
    <xf numFmtId="0" fontId="5" fillId="12" borderId="0" xfId="0" applyFont="1" applyFill="1" applyAlignment="1">
      <alignment vertical="center"/>
    </xf>
    <xf numFmtId="0" fontId="86" fillId="0" borderId="1" xfId="0" applyFont="1" applyBorder="1" applyAlignment="1">
      <alignment horizontal="left" vertical="center"/>
    </xf>
    <xf numFmtId="164" fontId="2" fillId="8" borderId="1" xfId="0" applyNumberFormat="1" applyFont="1" applyFill="1" applyBorder="1" applyAlignment="1">
      <alignment horizontal="left" vertical="center"/>
    </xf>
    <xf numFmtId="2" fontId="0" fillId="0" borderId="1" xfId="0" applyNumberFormat="1" applyBorder="1" applyAlignment="1">
      <alignment horizontal="center"/>
    </xf>
    <xf numFmtId="0" fontId="76" fillId="62" borderId="1" xfId="0" applyFont="1" applyFill="1" applyBorder="1" applyAlignment="1">
      <alignment vertical="center"/>
    </xf>
    <xf numFmtId="0" fontId="76" fillId="11" borderId="1" xfId="0" applyFont="1" applyFill="1" applyBorder="1" applyAlignment="1">
      <alignment vertical="center"/>
    </xf>
    <xf numFmtId="0" fontId="76" fillId="11" borderId="20" xfId="0" applyFont="1" applyFill="1" applyBorder="1" applyAlignment="1">
      <alignment vertical="center"/>
    </xf>
    <xf numFmtId="0" fontId="15" fillId="11" borderId="1" xfId="0" applyFont="1" applyFill="1" applyBorder="1" applyAlignment="1">
      <alignment horizontal="center" vertical="center"/>
    </xf>
    <xf numFmtId="164" fontId="6" fillId="11" borderId="1" xfId="0" applyNumberFormat="1" applyFont="1" applyFill="1" applyBorder="1" applyAlignment="1">
      <alignment horizontal="center" vertical="center"/>
    </xf>
    <xf numFmtId="0" fontId="82" fillId="11" borderId="1" xfId="0" applyFont="1" applyFill="1" applyBorder="1" applyAlignment="1">
      <alignment horizontal="center" vertical="center"/>
    </xf>
    <xf numFmtId="0" fontId="76" fillId="63" borderId="1" xfId="0" applyFont="1" applyFill="1" applyBorder="1" applyAlignment="1">
      <alignment vertical="center"/>
    </xf>
    <xf numFmtId="0" fontId="76" fillId="51" borderId="1" xfId="0" applyFont="1" applyFill="1" applyBorder="1" applyAlignment="1">
      <alignment vertical="center"/>
    </xf>
    <xf numFmtId="0" fontId="76" fillId="51" borderId="20" xfId="0" applyFont="1" applyFill="1" applyBorder="1" applyAlignment="1">
      <alignment vertical="center"/>
    </xf>
    <xf numFmtId="0" fontId="83" fillId="51" borderId="1" xfId="0" applyFont="1" applyFill="1" applyBorder="1" applyAlignment="1">
      <alignment horizontal="center" vertical="center"/>
    </xf>
    <xf numFmtId="0" fontId="76" fillId="58" borderId="1" xfId="0" applyFont="1" applyFill="1" applyBorder="1" applyAlignment="1">
      <alignment vertical="center"/>
    </xf>
    <xf numFmtId="0" fontId="76" fillId="15" borderId="1" xfId="0" applyFont="1" applyFill="1" applyBorder="1" applyAlignment="1">
      <alignment vertical="center"/>
    </xf>
    <xf numFmtId="0" fontId="76" fillId="15" borderId="20" xfId="0" applyFont="1" applyFill="1" applyBorder="1" applyAlignment="1">
      <alignment vertical="center"/>
    </xf>
    <xf numFmtId="0" fontId="83" fillId="15" borderId="1" xfId="0" applyFont="1" applyFill="1" applyBorder="1" applyAlignment="1">
      <alignment horizontal="center" vertical="center"/>
    </xf>
    <xf numFmtId="2" fontId="15" fillId="15" borderId="1" xfId="0" applyNumberFormat="1" applyFont="1" applyFill="1" applyBorder="1" applyAlignment="1">
      <alignment horizontal="center" vertical="center"/>
    </xf>
    <xf numFmtId="0" fontId="76" fillId="2" borderId="1" xfId="0" applyFont="1" applyFill="1" applyBorder="1" applyAlignment="1">
      <alignment vertical="center"/>
    </xf>
    <xf numFmtId="0" fontId="76" fillId="2" borderId="20" xfId="0" applyFont="1" applyFill="1" applyBorder="1" applyAlignment="1">
      <alignment vertical="center"/>
    </xf>
    <xf numFmtId="0" fontId="83" fillId="2" borderId="1" xfId="0" applyFont="1" applyFill="1" applyBorder="1" applyAlignment="1">
      <alignment horizontal="center" vertical="center"/>
    </xf>
    <xf numFmtId="0" fontId="15" fillId="2" borderId="1" xfId="0" applyFont="1" applyFill="1" applyBorder="1" applyAlignment="1">
      <alignment horizontal="center" vertical="center"/>
    </xf>
    <xf numFmtId="0" fontId="76" fillId="2" borderId="20" xfId="0" applyFont="1" applyFill="1" applyBorder="1" applyAlignment="1">
      <alignment vertical="center" wrapText="1"/>
    </xf>
    <xf numFmtId="167" fontId="15" fillId="2" borderId="1" xfId="0" applyNumberFormat="1" applyFont="1" applyFill="1" applyBorder="1" applyAlignment="1">
      <alignment horizontal="center" vertical="center"/>
    </xf>
    <xf numFmtId="2" fontId="83" fillId="2" borderId="1" xfId="0" applyNumberFormat="1" applyFont="1" applyFill="1" applyBorder="1" applyAlignment="1">
      <alignment horizontal="center" vertical="center"/>
    </xf>
    <xf numFmtId="0" fontId="0" fillId="51" borderId="20" xfId="0" quotePrefix="1" applyFill="1" applyBorder="1" applyAlignment="1">
      <alignment vertical="center"/>
    </xf>
    <xf numFmtId="167" fontId="6" fillId="51" borderId="1" xfId="0" applyNumberFormat="1" applyFont="1" applyFill="1" applyBorder="1" applyAlignment="1">
      <alignment horizontal="center" vertical="center"/>
    </xf>
    <xf numFmtId="0" fontId="76" fillId="13" borderId="1" xfId="0" applyFont="1" applyFill="1" applyBorder="1" applyAlignment="1">
      <alignment vertical="center"/>
    </xf>
    <xf numFmtId="0" fontId="0" fillId="13" borderId="1" xfId="0" applyFill="1" applyBorder="1" applyAlignment="1">
      <alignment vertical="center"/>
    </xf>
    <xf numFmtId="0" fontId="87" fillId="0" borderId="1" xfId="0" applyFont="1" applyBorder="1" applyAlignment="1">
      <alignment horizontal="center" vertical="center"/>
    </xf>
    <xf numFmtId="2" fontId="74" fillId="56" borderId="1" xfId="0" applyNumberFormat="1" applyFont="1" applyFill="1" applyBorder="1" applyAlignment="1">
      <alignment horizontal="center" vertical="center"/>
    </xf>
    <xf numFmtId="167" fontId="76" fillId="0" borderId="1" xfId="0" applyNumberFormat="1" applyFont="1" applyBorder="1" applyAlignment="1">
      <alignment horizontal="center" vertical="center"/>
    </xf>
    <xf numFmtId="0" fontId="0" fillId="0" borderId="58" xfId="0" applyBorder="1"/>
    <xf numFmtId="0" fontId="0" fillId="0" borderId="7" xfId="0" applyBorder="1" applyAlignment="1">
      <alignment horizontal="center"/>
    </xf>
    <xf numFmtId="0" fontId="0" fillId="0" borderId="61" xfId="0" applyBorder="1"/>
    <xf numFmtId="0" fontId="0" fillId="0" borderId="19" xfId="0" applyBorder="1" applyAlignment="1">
      <alignment horizontal="center"/>
    </xf>
    <xf numFmtId="0" fontId="0" fillId="0" borderId="60" xfId="0" applyBorder="1"/>
    <xf numFmtId="0" fontId="0" fillId="0" borderId="59" xfId="0" applyBorder="1"/>
    <xf numFmtId="0" fontId="87" fillId="11" borderId="20" xfId="0" applyFont="1" applyFill="1" applyBorder="1" applyAlignment="1">
      <alignment vertical="center"/>
    </xf>
    <xf numFmtId="2" fontId="87" fillId="11" borderId="1" xfId="0" applyNumberFormat="1" applyFont="1" applyFill="1" applyBorder="1" applyAlignment="1">
      <alignment horizontal="center" vertical="center"/>
    </xf>
    <xf numFmtId="2" fontId="4" fillId="15" borderId="1" xfId="0" applyNumberFormat="1" applyFont="1" applyFill="1" applyBorder="1" applyAlignment="1">
      <alignment horizontal="center" vertical="center"/>
    </xf>
    <xf numFmtId="0" fontId="0" fillId="9" borderId="0" xfId="0" applyFill="1" applyAlignment="1">
      <alignment horizontal="center" vertical="center"/>
    </xf>
    <xf numFmtId="0" fontId="78" fillId="6" borderId="0" xfId="0" applyFont="1" applyFill="1" applyAlignment="1">
      <alignment vertical="center"/>
    </xf>
    <xf numFmtId="0" fontId="0" fillId="6" borderId="0" xfId="0" applyFill="1" applyAlignment="1">
      <alignment vertical="center"/>
    </xf>
    <xf numFmtId="0" fontId="3" fillId="6" borderId="0" xfId="0" applyFont="1" applyFill="1" applyAlignment="1">
      <alignment horizontal="center" vertical="center"/>
    </xf>
    <xf numFmtId="10" fontId="0" fillId="0" borderId="1" xfId="1" applyNumberFormat="1" applyFont="1" applyBorder="1" applyAlignment="1">
      <alignment horizontal="center" vertical="center"/>
    </xf>
    <xf numFmtId="0" fontId="3" fillId="0" borderId="0" xfId="0" quotePrefix="1" applyFont="1" applyAlignment="1">
      <alignment horizontal="center" vertical="center"/>
    </xf>
    <xf numFmtId="0" fontId="26" fillId="0" borderId="0" xfId="0" applyFont="1" applyAlignment="1">
      <alignment horizontal="left" vertical="center"/>
    </xf>
    <xf numFmtId="164" fontId="3" fillId="7" borderId="0" xfId="0" applyNumberFormat="1" applyFont="1" applyFill="1" applyAlignment="1">
      <alignment horizontal="center" vertical="center"/>
    </xf>
    <xf numFmtId="164" fontId="7" fillId="7" borderId="0" xfId="0" applyNumberFormat="1" applyFont="1" applyFill="1" applyAlignment="1">
      <alignment horizontal="center" vertical="center"/>
    </xf>
    <xf numFmtId="170" fontId="0" fillId="6" borderId="0" xfId="1" applyNumberFormat="1" applyFont="1" applyFill="1" applyAlignment="1">
      <alignment horizontal="center" vertical="center"/>
    </xf>
    <xf numFmtId="0" fontId="6" fillId="0" borderId="1" xfId="0" applyFont="1" applyBorder="1" applyAlignment="1">
      <alignment horizontal="center" vertical="center"/>
    </xf>
    <xf numFmtId="164" fontId="0" fillId="9" borderId="1" xfId="0" applyNumberFormat="1" applyFill="1" applyBorder="1" applyAlignment="1">
      <alignment horizontal="center" vertical="center"/>
    </xf>
    <xf numFmtId="0" fontId="2" fillId="0" borderId="1" xfId="0" applyFont="1" applyBorder="1" applyAlignment="1">
      <alignment horizontal="center" vertical="center"/>
    </xf>
    <xf numFmtId="0" fontId="3" fillId="45" borderId="0" xfId="0" applyFont="1" applyFill="1" applyAlignment="1">
      <alignment vertical="center"/>
    </xf>
    <xf numFmtId="0" fontId="3" fillId="45" borderId="0" xfId="0" applyFont="1" applyFill="1" applyAlignment="1">
      <alignment horizontal="center" vertical="center"/>
    </xf>
    <xf numFmtId="0" fontId="2" fillId="8" borderId="1" xfId="0" applyFont="1" applyFill="1" applyBorder="1" applyAlignment="1">
      <alignment horizontal="center" vertical="center"/>
    </xf>
    <xf numFmtId="0" fontId="0" fillId="3" borderId="1" xfId="0" applyFill="1" applyBorder="1" applyAlignment="1">
      <alignment horizontal="center" vertical="center"/>
    </xf>
    <xf numFmtId="0" fontId="5" fillId="0" borderId="44" xfId="3" applyBorder="1" applyAlignment="1" applyProtection="1">
      <alignment horizontal="left" vertical="center"/>
      <protection locked="0"/>
    </xf>
    <xf numFmtId="0" fontId="5" fillId="0" borderId="33" xfId="3" applyBorder="1" applyAlignment="1" applyProtection="1">
      <alignment horizontal="left" vertical="center"/>
      <protection locked="0"/>
    </xf>
    <xf numFmtId="0" fontId="19" fillId="0" borderId="29" xfId="3" applyFont="1" applyBorder="1" applyAlignment="1" applyProtection="1">
      <alignment horizontal="left" vertical="center"/>
      <protection locked="0"/>
    </xf>
    <xf numFmtId="0" fontId="4" fillId="0" borderId="26" xfId="3" applyFont="1" applyBorder="1" applyAlignment="1" applyProtection="1">
      <alignment horizontal="left" vertical="center" wrapText="1"/>
      <protection locked="0"/>
    </xf>
    <xf numFmtId="0" fontId="5" fillId="0" borderId="29" xfId="3" applyBorder="1" applyAlignment="1" applyProtection="1">
      <alignment horizontal="left" vertical="center"/>
      <protection locked="0"/>
    </xf>
    <xf numFmtId="0" fontId="4" fillId="0" borderId="9" xfId="3" applyFont="1" applyBorder="1" applyAlignment="1" applyProtection="1">
      <alignment horizontal="center" vertical="center" wrapText="1"/>
      <protection locked="0"/>
    </xf>
    <xf numFmtId="0" fontId="4" fillId="0" borderId="14" xfId="3" applyFont="1" applyBorder="1" applyAlignment="1" applyProtection="1">
      <alignment horizontal="center" vertical="center" wrapText="1"/>
      <protection locked="0"/>
    </xf>
    <xf numFmtId="2" fontId="3" fillId="0" borderId="0" xfId="0" applyNumberFormat="1" applyFont="1" applyAlignment="1">
      <alignment horizontal="center" vertical="center"/>
    </xf>
    <xf numFmtId="164" fontId="2" fillId="2" borderId="1" xfId="0" applyNumberFormat="1" applyFont="1" applyFill="1" applyBorder="1" applyAlignment="1">
      <alignment horizontal="center" vertical="center"/>
    </xf>
    <xf numFmtId="164" fontId="3" fillId="45" borderId="0" xfId="0" applyNumberFormat="1" applyFont="1" applyFill="1" applyAlignment="1">
      <alignment vertical="center"/>
    </xf>
    <xf numFmtId="164" fontId="3" fillId="7" borderId="0" xfId="0" applyNumberFormat="1" applyFont="1" applyFill="1" applyAlignment="1">
      <alignment vertical="center"/>
    </xf>
    <xf numFmtId="0" fontId="0" fillId="40" borderId="0" xfId="0" applyFill="1" applyAlignment="1">
      <alignment vertical="center"/>
    </xf>
    <xf numFmtId="0" fontId="0" fillId="40" borderId="0" xfId="0" applyFill="1" applyAlignment="1">
      <alignment horizontal="center" vertical="center"/>
    </xf>
    <xf numFmtId="164" fontId="3" fillId="0" borderId="0" xfId="0" applyNumberFormat="1" applyFont="1" applyAlignment="1">
      <alignment horizontal="center" vertical="center"/>
    </xf>
    <xf numFmtId="0" fontId="3" fillId="40" borderId="0" xfId="0" applyFont="1" applyFill="1" applyAlignment="1">
      <alignment vertical="center"/>
    </xf>
    <xf numFmtId="0" fontId="3" fillId="40" borderId="0" xfId="0" applyFont="1" applyFill="1" applyAlignment="1">
      <alignment horizontal="center" vertical="center"/>
    </xf>
    <xf numFmtId="1" fontId="4" fillId="14" borderId="0" xfId="3" applyNumberFormat="1" applyFont="1" applyFill="1" applyAlignment="1">
      <alignment horizontal="center" vertical="center"/>
    </xf>
    <xf numFmtId="167" fontId="22" fillId="14" borderId="0" xfId="3" applyNumberFormat="1" applyFont="1" applyFill="1" applyAlignment="1">
      <alignment horizontal="center" vertical="center"/>
    </xf>
    <xf numFmtId="167" fontId="4" fillId="14" borderId="0" xfId="3" applyNumberFormat="1" applyFont="1" applyFill="1" applyAlignment="1">
      <alignment horizontal="center" vertical="center"/>
    </xf>
    <xf numFmtId="0" fontId="18" fillId="10" borderId="0" xfId="3" applyFont="1" applyFill="1" applyAlignment="1">
      <alignment horizontal="center"/>
    </xf>
    <xf numFmtId="0" fontId="4" fillId="8" borderId="0" xfId="3" applyFont="1" applyFill="1" applyAlignment="1">
      <alignment horizontal="center" wrapText="1"/>
    </xf>
    <xf numFmtId="1" fontId="4" fillId="14" borderId="16" xfId="3" applyNumberFormat="1" applyFont="1" applyFill="1" applyBorder="1" applyAlignment="1">
      <alignment horizontal="center" vertical="center"/>
    </xf>
    <xf numFmtId="1" fontId="5" fillId="64" borderId="8" xfId="3" applyNumberFormat="1" applyFill="1" applyBorder="1" applyAlignment="1">
      <alignment horizontal="center" vertical="center"/>
    </xf>
    <xf numFmtId="1" fontId="89" fillId="14" borderId="0" xfId="3" applyNumberFormat="1" applyFont="1" applyFill="1" applyAlignment="1">
      <alignment horizontal="center" vertical="center"/>
    </xf>
    <xf numFmtId="0" fontId="5" fillId="65" borderId="1" xfId="3" applyFill="1" applyBorder="1" applyAlignment="1">
      <alignment horizontal="center"/>
    </xf>
    <xf numFmtId="0" fontId="35" fillId="0" borderId="0" xfId="3" applyFont="1" applyAlignment="1">
      <alignment horizontal="center" vertical="center"/>
    </xf>
    <xf numFmtId="0" fontId="41" fillId="0" borderId="1" xfId="3" applyFont="1" applyBorder="1" applyAlignment="1">
      <alignment horizontal="center" vertical="center" wrapText="1"/>
    </xf>
    <xf numFmtId="0" fontId="42" fillId="0" borderId="0" xfId="3" applyFont="1" applyAlignment="1">
      <alignment horizontal="center"/>
    </xf>
    <xf numFmtId="10" fontId="44" fillId="0" borderId="0" xfId="6" applyNumberFormat="1" applyFont="1" applyFill="1" applyAlignment="1">
      <alignment horizontal="center"/>
    </xf>
    <xf numFmtId="0" fontId="42" fillId="53" borderId="0" xfId="3" applyFont="1" applyFill="1" applyAlignment="1">
      <alignment horizontal="center"/>
    </xf>
    <xf numFmtId="0" fontId="22" fillId="8" borderId="0" xfId="3" applyFont="1" applyFill="1" applyAlignment="1">
      <alignment horizontal="center" wrapText="1"/>
    </xf>
    <xf numFmtId="0" fontId="5" fillId="2" borderId="0" xfId="3" applyFill="1" applyAlignment="1">
      <alignment horizontal="center" wrapText="1"/>
    </xf>
    <xf numFmtId="10" fontId="18" fillId="0" borderId="1" xfId="1" applyNumberFormat="1" applyFont="1" applyBorder="1" applyAlignment="1">
      <alignment horizontal="center"/>
    </xf>
    <xf numFmtId="167" fontId="5" fillId="0" borderId="1" xfId="3" applyNumberFormat="1" applyBorder="1" applyAlignment="1">
      <alignment horizontal="center"/>
    </xf>
    <xf numFmtId="10" fontId="5" fillId="0" borderId="0" xfId="3" applyNumberFormat="1" applyAlignment="1">
      <alignment horizontal="center"/>
    </xf>
    <xf numFmtId="170" fontId="5" fillId="0" borderId="1" xfId="1" applyNumberFormat="1" applyFont="1" applyBorder="1" applyAlignment="1">
      <alignment horizontal="center"/>
    </xf>
    <xf numFmtId="0" fontId="5" fillId="0" borderId="21" xfId="3" applyBorder="1" applyAlignment="1">
      <alignment horizontal="center"/>
    </xf>
    <xf numFmtId="10" fontId="22" fillId="0" borderId="1" xfId="1" applyNumberFormat="1" applyFont="1" applyBorder="1" applyAlignment="1">
      <alignment horizontal="center"/>
    </xf>
    <xf numFmtId="0" fontId="5" fillId="54" borderId="1" xfId="3" applyFill="1" applyBorder="1" applyAlignment="1">
      <alignment horizontal="center"/>
    </xf>
    <xf numFmtId="0" fontId="5" fillId="46" borderId="1" xfId="3" applyFill="1" applyBorder="1" applyAlignment="1">
      <alignment horizontal="center"/>
    </xf>
    <xf numFmtId="0" fontId="5" fillId="61" borderId="1" xfId="3" applyFill="1" applyBorder="1" applyAlignment="1">
      <alignment horizontal="center"/>
    </xf>
    <xf numFmtId="0" fontId="5" fillId="67" borderId="1" xfId="3" applyFill="1" applyBorder="1" applyAlignment="1">
      <alignment horizontal="center"/>
    </xf>
    <xf numFmtId="0" fontId="5" fillId="7" borderId="1" xfId="3" applyFill="1" applyBorder="1" applyAlignment="1">
      <alignment horizontal="center"/>
    </xf>
    <xf numFmtId="0" fontId="4" fillId="0" borderId="1" xfId="3" applyFont="1" applyBorder="1" applyAlignment="1">
      <alignment horizontal="center"/>
    </xf>
    <xf numFmtId="2" fontId="5" fillId="0" borderId="0" xfId="3" applyNumberFormat="1" applyAlignment="1">
      <alignment horizontal="center"/>
    </xf>
    <xf numFmtId="2" fontId="22" fillId="0" borderId="1" xfId="3" applyNumberFormat="1" applyFont="1" applyBorder="1" applyAlignment="1">
      <alignment horizontal="center"/>
    </xf>
    <xf numFmtId="2" fontId="18" fillId="0" borderId="1" xfId="3" applyNumberFormat="1" applyFont="1" applyBorder="1" applyAlignment="1">
      <alignment horizontal="center"/>
    </xf>
    <xf numFmtId="0" fontId="5" fillId="50" borderId="1" xfId="3" applyFill="1" applyBorder="1" applyAlignment="1">
      <alignment horizontal="center"/>
    </xf>
    <xf numFmtId="170" fontId="18" fillId="0" borderId="1" xfId="1" applyNumberFormat="1" applyFont="1" applyBorder="1" applyAlignment="1">
      <alignment horizontal="center"/>
    </xf>
    <xf numFmtId="0" fontId="78" fillId="6" borderId="0" xfId="0" applyFont="1" applyFill="1" applyAlignment="1">
      <alignment horizontal="center" vertical="center"/>
    </xf>
    <xf numFmtId="0" fontId="78" fillId="0" borderId="0" xfId="0" applyFont="1" applyAlignment="1">
      <alignment vertical="center"/>
    </xf>
    <xf numFmtId="0" fontId="77" fillId="6" borderId="0" xfId="0" applyFont="1" applyFill="1" applyAlignment="1">
      <alignment vertical="center"/>
    </xf>
    <xf numFmtId="0" fontId="77" fillId="6" borderId="0" xfId="0" applyFont="1" applyFill="1" applyAlignment="1">
      <alignment horizontal="center" vertical="center"/>
    </xf>
    <xf numFmtId="0" fontId="77" fillId="0" borderId="0" xfId="0" applyFont="1" applyAlignment="1">
      <alignment vertical="center"/>
    </xf>
    <xf numFmtId="0" fontId="35" fillId="0" borderId="1" xfId="3" applyFont="1" applyBorder="1" applyAlignment="1">
      <alignment horizontal="center"/>
    </xf>
    <xf numFmtId="2" fontId="4" fillId="66" borderId="1" xfId="3" applyNumberFormat="1" applyFont="1" applyFill="1" applyBorder="1" applyAlignment="1" applyProtection="1">
      <alignment horizontal="center" vertical="center" wrapText="1"/>
      <protection locked="0"/>
    </xf>
    <xf numFmtId="0" fontId="51" fillId="24" borderId="0" xfId="3" applyFont="1" applyFill="1" applyAlignment="1">
      <alignment vertical="center"/>
    </xf>
    <xf numFmtId="0" fontId="51" fillId="27" borderId="0" xfId="3" applyFont="1" applyFill="1" applyAlignment="1">
      <alignment vertical="center"/>
    </xf>
    <xf numFmtId="2" fontId="9" fillId="22" borderId="0" xfId="3" applyNumberFormat="1" applyFont="1" applyFill="1" applyAlignment="1" applyProtection="1">
      <alignment vertical="center" wrapText="1"/>
      <protection locked="0"/>
    </xf>
    <xf numFmtId="14" fontId="51" fillId="24" borderId="0" xfId="3" applyNumberFormat="1" applyFont="1" applyFill="1" applyAlignment="1">
      <alignment vertical="center"/>
    </xf>
    <xf numFmtId="0" fontId="4" fillId="0" borderId="22" xfId="3" applyFont="1" applyBorder="1" applyAlignment="1" applyProtection="1">
      <alignment vertical="center"/>
      <protection locked="0"/>
    </xf>
    <xf numFmtId="0" fontId="5" fillId="0" borderId="0" xfId="3" applyAlignment="1" applyProtection="1">
      <alignment vertical="center" wrapText="1"/>
      <protection locked="0"/>
    </xf>
    <xf numFmtId="0" fontId="5" fillId="0" borderId="23" xfId="3" applyBorder="1" applyAlignment="1" applyProtection="1">
      <alignment vertical="center"/>
      <protection locked="0"/>
    </xf>
    <xf numFmtId="0" fontId="59" fillId="0" borderId="22" xfId="3" applyFont="1" applyBorder="1" applyAlignment="1" applyProtection="1">
      <alignment vertical="center"/>
      <protection locked="0"/>
    </xf>
    <xf numFmtId="0" fontId="35" fillId="0" borderId="16" xfId="3" applyFont="1" applyBorder="1" applyAlignment="1" applyProtection="1">
      <alignment vertical="center"/>
      <protection locked="0"/>
    </xf>
    <xf numFmtId="0" fontId="4" fillId="29" borderId="8" xfId="3" applyFont="1" applyFill="1" applyBorder="1" applyAlignment="1" applyProtection="1">
      <alignment vertical="center"/>
      <protection locked="0"/>
    </xf>
    <xf numFmtId="0" fontId="5" fillId="29" borderId="0" xfId="3" applyFill="1" applyAlignment="1" applyProtection="1">
      <alignment vertical="center"/>
      <protection locked="0"/>
    </xf>
    <xf numFmtId="0" fontId="5" fillId="29" borderId="16" xfId="3" applyFill="1" applyBorder="1" applyAlignment="1" applyProtection="1">
      <alignment vertical="center"/>
      <protection locked="0"/>
    </xf>
    <xf numFmtId="0" fontId="4" fillId="29" borderId="0" xfId="3" applyFont="1" applyFill="1" applyAlignment="1" applyProtection="1">
      <alignment vertical="center"/>
      <protection locked="0"/>
    </xf>
    <xf numFmtId="0" fontId="4" fillId="35" borderId="22" xfId="3" applyFont="1" applyFill="1" applyBorder="1" applyAlignment="1" applyProtection="1">
      <alignment vertical="center"/>
      <protection locked="0"/>
    </xf>
    <xf numFmtId="0" fontId="64" fillId="36" borderId="0" xfId="8" applyFont="1" applyFill="1" applyAlignment="1" applyProtection="1">
      <alignment vertical="center"/>
      <protection locked="0"/>
    </xf>
    <xf numFmtId="0" fontId="64" fillId="37" borderId="0" xfId="8" applyFont="1" applyFill="1" applyAlignment="1" applyProtection="1">
      <alignment vertical="center"/>
      <protection locked="0"/>
    </xf>
    <xf numFmtId="0" fontId="19" fillId="0" borderId="37" xfId="3" applyFont="1" applyBorder="1" applyAlignment="1" applyProtection="1">
      <alignment vertical="center"/>
      <protection locked="0"/>
    </xf>
    <xf numFmtId="0" fontId="19" fillId="0" borderId="41" xfId="3" applyFont="1" applyBorder="1" applyAlignment="1" applyProtection="1">
      <alignment vertical="center"/>
      <protection locked="0"/>
    </xf>
    <xf numFmtId="0" fontId="19" fillId="0" borderId="38" xfId="3" applyFont="1" applyBorder="1" applyAlignment="1" applyProtection="1">
      <alignment vertical="center"/>
      <protection locked="0"/>
    </xf>
    <xf numFmtId="0" fontId="5" fillId="0" borderId="45" xfId="3" applyBorder="1" applyAlignment="1" applyProtection="1">
      <alignment vertical="center"/>
      <protection locked="0"/>
    </xf>
    <xf numFmtId="0" fontId="64" fillId="37" borderId="44" xfId="8" applyFont="1" applyFill="1" applyBorder="1" applyAlignment="1" applyProtection="1">
      <alignment vertical="center"/>
      <protection locked="0"/>
    </xf>
    <xf numFmtId="0" fontId="5" fillId="0" borderId="46" xfId="3" applyBorder="1" applyAlignment="1" applyProtection="1">
      <alignment vertical="center"/>
      <protection locked="0"/>
    </xf>
    <xf numFmtId="0" fontId="19" fillId="33" borderId="37" xfId="3" applyFont="1" applyFill="1" applyBorder="1" applyAlignment="1" applyProtection="1">
      <alignment vertical="center"/>
      <protection locked="0"/>
    </xf>
    <xf numFmtId="0" fontId="19" fillId="33" borderId="41" xfId="3" applyFont="1" applyFill="1" applyBorder="1" applyAlignment="1" applyProtection="1">
      <alignment vertical="center"/>
      <protection locked="0"/>
    </xf>
    <xf numFmtId="0" fontId="5" fillId="0" borderId="47" xfId="3" applyBorder="1" applyAlignment="1" applyProtection="1">
      <alignment vertical="center"/>
      <protection locked="0"/>
    </xf>
    <xf numFmtId="0" fontId="68" fillId="0" borderId="34" xfId="8" applyFont="1" applyBorder="1" applyAlignment="1" applyProtection="1">
      <alignment vertical="center"/>
      <protection locked="0"/>
    </xf>
    <xf numFmtId="0" fontId="67" fillId="39" borderId="36" xfId="8" applyFont="1" applyFill="1" applyBorder="1" applyAlignment="1" applyProtection="1">
      <alignment vertical="center"/>
      <protection locked="0"/>
    </xf>
    <xf numFmtId="0" fontId="67" fillId="39" borderId="38" xfId="8" applyFont="1" applyFill="1" applyBorder="1" applyAlignment="1" applyProtection="1">
      <alignment vertical="center"/>
      <protection locked="0"/>
    </xf>
    <xf numFmtId="0" fontId="19" fillId="39" borderId="37" xfId="3" applyFont="1" applyFill="1" applyBorder="1" applyAlignment="1" applyProtection="1">
      <alignment vertical="center"/>
      <protection locked="0"/>
    </xf>
    <xf numFmtId="0" fontId="19" fillId="39" borderId="41" xfId="3" applyFont="1" applyFill="1" applyBorder="1" applyAlignment="1" applyProtection="1">
      <alignment vertical="center"/>
      <protection locked="0"/>
    </xf>
    <xf numFmtId="0" fontId="4" fillId="2" borderId="22" xfId="3" applyFont="1" applyFill="1" applyBorder="1" applyAlignment="1" applyProtection="1">
      <alignment vertical="center"/>
      <protection locked="0"/>
    </xf>
    <xf numFmtId="0" fontId="67" fillId="0" borderId="34" xfId="8" applyFont="1" applyBorder="1" applyAlignment="1" applyProtection="1">
      <alignment vertical="center"/>
      <protection locked="0"/>
    </xf>
    <xf numFmtId="0" fontId="4" fillId="40" borderId="22" xfId="3" applyFont="1" applyFill="1" applyBorder="1" applyAlignment="1" applyProtection="1">
      <alignment vertical="center"/>
      <protection locked="0"/>
    </xf>
    <xf numFmtId="0" fontId="68" fillId="0" borderId="34" xfId="9" applyFont="1" applyBorder="1" applyAlignment="1" applyProtection="1">
      <alignment vertical="center"/>
      <protection locked="0"/>
    </xf>
    <xf numFmtId="0" fontId="67" fillId="0" borderId="38" xfId="9" applyFont="1" applyBorder="1" applyAlignment="1" applyProtection="1">
      <alignment vertical="center"/>
      <protection locked="0"/>
    </xf>
    <xf numFmtId="0" fontId="4" fillId="14" borderId="0" xfId="3" applyFont="1" applyFill="1" applyAlignment="1" applyProtection="1">
      <alignment vertical="center"/>
      <protection locked="0"/>
    </xf>
    <xf numFmtId="0" fontId="4" fillId="2" borderId="49" xfId="12" applyFont="1" applyFill="1" applyBorder="1" applyAlignment="1" applyProtection="1">
      <alignment vertical="center"/>
      <protection locked="0"/>
    </xf>
    <xf numFmtId="0" fontId="5" fillId="43" borderId="10" xfId="12" applyFill="1" applyBorder="1" applyAlignment="1" applyProtection="1">
      <alignment vertical="center"/>
      <protection locked="0"/>
    </xf>
    <xf numFmtId="0" fontId="5" fillId="43" borderId="15" xfId="12" applyFill="1" applyBorder="1" applyAlignment="1" applyProtection="1">
      <alignment vertical="center"/>
      <protection locked="0"/>
    </xf>
    <xf numFmtId="0" fontId="5" fillId="43" borderId="56" xfId="12" applyFill="1" applyBorder="1" applyAlignment="1" applyProtection="1">
      <alignment vertical="center"/>
      <protection locked="0"/>
    </xf>
    <xf numFmtId="171" fontId="5" fillId="17" borderId="15" xfId="12" applyNumberFormat="1" applyFill="1" applyBorder="1" applyAlignment="1" applyProtection="1">
      <alignment vertical="center"/>
      <protection locked="0"/>
    </xf>
    <xf numFmtId="0" fontId="5" fillId="17" borderId="15" xfId="12" applyFill="1" applyBorder="1" applyAlignment="1" applyProtection="1">
      <alignment vertical="center"/>
      <protection locked="0"/>
    </xf>
    <xf numFmtId="171" fontId="5" fillId="17" borderId="56" xfId="12" applyNumberFormat="1" applyFill="1" applyBorder="1" applyAlignment="1" applyProtection="1">
      <alignment vertical="center"/>
      <protection locked="0"/>
    </xf>
    <xf numFmtId="0" fontId="5" fillId="18" borderId="15" xfId="12" applyFill="1" applyBorder="1" applyAlignment="1" applyProtection="1">
      <alignment vertical="center"/>
      <protection locked="0"/>
    </xf>
    <xf numFmtId="0" fontId="5" fillId="18" borderId="18" xfId="12" applyFill="1" applyBorder="1" applyAlignment="1" applyProtection="1">
      <alignment vertical="center"/>
      <protection locked="0"/>
    </xf>
    <xf numFmtId="0" fontId="5" fillId="0" borderId="14" xfId="12" applyBorder="1" applyAlignment="1" applyProtection="1">
      <alignment vertical="center"/>
      <protection locked="0"/>
    </xf>
    <xf numFmtId="0" fontId="22" fillId="33" borderId="0" xfId="3" applyFont="1" applyFill="1" applyAlignment="1" applyProtection="1">
      <alignment horizontal="center" vertical="center"/>
      <protection locked="0"/>
    </xf>
    <xf numFmtId="0" fontId="22" fillId="33" borderId="16" xfId="3" applyFont="1" applyFill="1" applyBorder="1" applyAlignment="1" applyProtection="1">
      <alignment horizontal="center" vertical="center"/>
      <protection locked="0"/>
    </xf>
    <xf numFmtId="1" fontId="5" fillId="5" borderId="11" xfId="3" applyNumberFormat="1" applyFill="1" applyBorder="1" applyAlignment="1">
      <alignment horizontal="center" vertical="center" wrapText="1"/>
    </xf>
    <xf numFmtId="1" fontId="4" fillId="5" borderId="0" xfId="3" applyNumberFormat="1" applyFont="1" applyFill="1" applyAlignment="1">
      <alignment horizontal="center" vertical="center"/>
    </xf>
    <xf numFmtId="167" fontId="4" fillId="5" borderId="0" xfId="3" applyNumberFormat="1" applyFont="1" applyFill="1" applyAlignment="1">
      <alignment horizontal="center" vertical="center"/>
    </xf>
    <xf numFmtId="1" fontId="4" fillId="5" borderId="16" xfId="3" applyNumberFormat="1" applyFont="1" applyFill="1" applyBorder="1" applyAlignment="1">
      <alignment horizontal="center" vertical="center"/>
    </xf>
    <xf numFmtId="1" fontId="5" fillId="5" borderId="16" xfId="3" applyNumberFormat="1" applyFill="1" applyBorder="1" applyAlignment="1">
      <alignment horizontal="center" vertical="center"/>
    </xf>
    <xf numFmtId="167" fontId="22" fillId="8" borderId="0" xfId="3" applyNumberFormat="1" applyFont="1" applyFill="1" applyAlignment="1">
      <alignment horizontal="center" vertical="center"/>
    </xf>
    <xf numFmtId="1" fontId="22" fillId="8" borderId="0" xfId="3" applyNumberFormat="1" applyFont="1" applyFill="1" applyAlignment="1">
      <alignment horizontal="center" vertical="center"/>
    </xf>
    <xf numFmtId="0" fontId="5" fillId="40" borderId="1" xfId="3" applyFill="1" applyBorder="1" applyAlignment="1">
      <alignment horizontal="center"/>
    </xf>
    <xf numFmtId="164" fontId="0" fillId="23" borderId="1" xfId="0" applyNumberFormat="1" applyFill="1" applyBorder="1" applyAlignment="1">
      <alignment horizontal="center" vertical="center"/>
    </xf>
    <xf numFmtId="2" fontId="3" fillId="45" borderId="0" xfId="0" applyNumberFormat="1" applyFont="1" applyFill="1" applyAlignment="1">
      <alignment horizontal="center" vertical="center"/>
    </xf>
    <xf numFmtId="0" fontId="2" fillId="2" borderId="1" xfId="0" applyFont="1" applyFill="1" applyBorder="1" applyAlignment="1">
      <alignment horizontal="center" vertical="center"/>
    </xf>
    <xf numFmtId="0" fontId="0" fillId="45" borderId="0" xfId="0" applyFill="1" applyAlignment="1">
      <alignment horizontal="center" vertical="center"/>
    </xf>
    <xf numFmtId="2" fontId="0" fillId="45" borderId="0" xfId="0" applyNumberFormat="1" applyFill="1" applyAlignment="1">
      <alignment horizontal="center" vertical="center"/>
    </xf>
    <xf numFmtId="0" fontId="4" fillId="15" borderId="1" xfId="0" applyFont="1" applyFill="1" applyBorder="1" applyAlignment="1">
      <alignment vertical="center" wrapText="1"/>
    </xf>
    <xf numFmtId="1" fontId="18" fillId="0" borderId="1" xfId="0" applyNumberFormat="1" applyFont="1" applyBorder="1" applyAlignment="1">
      <alignment horizontal="center" vertical="center"/>
    </xf>
    <xf numFmtId="2" fontId="3" fillId="7" borderId="0" xfId="0" applyNumberFormat="1" applyFont="1" applyFill="1" applyAlignment="1">
      <alignment horizontal="center" vertical="center"/>
    </xf>
    <xf numFmtId="0" fontId="0" fillId="45" borderId="0" xfId="0" quotePrefix="1" applyFill="1" applyAlignment="1">
      <alignment horizontal="center" vertical="center"/>
    </xf>
    <xf numFmtId="0" fontId="3" fillId="28" borderId="1" xfId="0" applyFont="1" applyFill="1" applyBorder="1" applyAlignment="1">
      <alignment horizontal="center" vertical="center"/>
    </xf>
    <xf numFmtId="0" fontId="94" fillId="0" borderId="1" xfId="0" applyFont="1" applyBorder="1" applyAlignment="1">
      <alignment horizontal="center" vertical="center"/>
    </xf>
    <xf numFmtId="0" fontId="4" fillId="28" borderId="1" xfId="0" applyFont="1" applyFill="1" applyBorder="1" applyAlignment="1">
      <alignment vertical="center" wrapText="1"/>
    </xf>
    <xf numFmtId="2" fontId="4" fillId="28" borderId="1" xfId="0" applyNumberFormat="1" applyFont="1" applyFill="1" applyBorder="1" applyAlignment="1">
      <alignment horizontal="center" vertical="center"/>
    </xf>
    <xf numFmtId="0" fontId="0" fillId="0" borderId="21" xfId="0" applyBorder="1"/>
    <xf numFmtId="2" fontId="0" fillId="0" borderId="0" xfId="0" quotePrefix="1" applyNumberFormat="1" applyAlignment="1">
      <alignment horizontal="center" vertical="center"/>
    </xf>
    <xf numFmtId="0" fontId="3" fillId="68" borderId="0" xfId="0" applyFont="1" applyFill="1" applyAlignment="1">
      <alignment vertical="center"/>
    </xf>
    <xf numFmtId="0" fontId="3" fillId="68" borderId="0" xfId="0" applyFont="1" applyFill="1" applyAlignment="1">
      <alignment horizontal="center" vertical="center"/>
    </xf>
    <xf numFmtId="0" fontId="0" fillId="68" borderId="0" xfId="0" applyFill="1" applyAlignment="1">
      <alignment vertical="center"/>
    </xf>
    <xf numFmtId="0" fontId="0" fillId="68" borderId="0" xfId="0" applyFill="1" applyAlignment="1">
      <alignment horizontal="center" vertical="center"/>
    </xf>
    <xf numFmtId="164" fontId="3" fillId="68" borderId="0" xfId="0" applyNumberFormat="1" applyFont="1" applyFill="1" applyAlignment="1">
      <alignment horizontal="center" vertical="center"/>
    </xf>
    <xf numFmtId="164" fontId="0" fillId="68" borderId="0" xfId="0" applyNumberFormat="1" applyFill="1" applyAlignment="1">
      <alignment horizontal="center" vertical="center"/>
    </xf>
    <xf numFmtId="170" fontId="0" fillId="68" borderId="0" xfId="1" applyNumberFormat="1" applyFont="1" applyFill="1" applyBorder="1" applyAlignment="1">
      <alignment horizontal="center" vertical="center"/>
    </xf>
    <xf numFmtId="0" fontId="3" fillId="5" borderId="1" xfId="0" applyFont="1" applyFill="1" applyBorder="1" applyAlignment="1">
      <alignment horizontal="center" vertical="center"/>
    </xf>
    <xf numFmtId="0" fontId="3" fillId="17" borderId="1" xfId="0" applyFont="1" applyFill="1" applyBorder="1" applyAlignment="1">
      <alignment horizontal="center" vertical="center"/>
    </xf>
    <xf numFmtId="0" fontId="6" fillId="0" borderId="1" xfId="0" applyFont="1" applyBorder="1" applyAlignment="1">
      <alignment vertical="center"/>
    </xf>
    <xf numFmtId="0" fontId="3" fillId="17" borderId="1" xfId="0" applyFont="1" applyFill="1" applyBorder="1" applyAlignment="1">
      <alignment horizontal="center" vertical="center" wrapText="1"/>
    </xf>
    <xf numFmtId="164" fontId="3" fillId="28" borderId="1" xfId="0" applyNumberFormat="1" applyFont="1" applyFill="1" applyBorder="1" applyAlignment="1">
      <alignment horizontal="center" vertical="center"/>
    </xf>
    <xf numFmtId="0" fontId="95" fillId="0" borderId="0" xfId="0" applyFont="1" applyAlignment="1">
      <alignment vertical="center"/>
    </xf>
    <xf numFmtId="164" fontId="0" fillId="49" borderId="1" xfId="0" applyNumberFormat="1" applyFill="1" applyBorder="1" applyAlignment="1">
      <alignment horizontal="center" vertical="center"/>
    </xf>
    <xf numFmtId="0" fontId="0" fillId="49" borderId="0" xfId="0" applyFill="1" applyAlignment="1">
      <alignment horizontal="center" vertical="center"/>
    </xf>
    <xf numFmtId="0" fontId="96" fillId="0" borderId="1" xfId="0" quotePrefix="1" applyFont="1" applyBorder="1" applyAlignment="1">
      <alignment vertical="center"/>
    </xf>
    <xf numFmtId="1" fontId="5" fillId="15" borderId="8" xfId="3" applyNumberFormat="1" applyFill="1" applyBorder="1" applyAlignment="1">
      <alignment horizontal="center" vertical="center"/>
    </xf>
    <xf numFmtId="0" fontId="4" fillId="15" borderId="19" xfId="3" applyFont="1" applyFill="1" applyBorder="1"/>
    <xf numFmtId="0" fontId="5" fillId="15" borderId="19" xfId="3" applyFill="1" applyBorder="1" applyAlignment="1">
      <alignment horizontal="center"/>
    </xf>
    <xf numFmtId="0" fontId="5" fillId="15" borderId="0" xfId="3" applyFill="1" applyAlignment="1">
      <alignment horizontal="center"/>
    </xf>
    <xf numFmtId="2" fontId="4" fillId="15" borderId="1" xfId="3" applyNumberFormat="1" applyFont="1" applyFill="1" applyBorder="1" applyAlignment="1" applyProtection="1">
      <alignment horizontal="center" vertical="center" wrapText="1"/>
      <protection locked="0"/>
    </xf>
    <xf numFmtId="14" fontId="4" fillId="8" borderId="0" xfId="3" quotePrefix="1" applyNumberFormat="1" applyFont="1" applyFill="1" applyAlignment="1">
      <alignment horizontal="center" vertical="center"/>
    </xf>
    <xf numFmtId="0" fontId="26" fillId="8" borderId="1" xfId="0" applyFont="1" applyFill="1" applyBorder="1" applyAlignment="1">
      <alignment horizontal="center" vertical="center"/>
    </xf>
    <xf numFmtId="0" fontId="8" fillId="68" borderId="0" xfId="0" applyFont="1" applyFill="1" applyAlignment="1">
      <alignment horizontal="center" vertical="center"/>
    </xf>
    <xf numFmtId="0" fontId="6" fillId="68" borderId="0" xfId="0" applyFont="1" applyFill="1" applyAlignment="1">
      <alignment horizontal="center" vertical="center"/>
    </xf>
    <xf numFmtId="0" fontId="0" fillId="3" borderId="1" xfId="0" quotePrefix="1" applyFill="1" applyBorder="1" applyAlignment="1">
      <alignment vertical="center"/>
    </xf>
    <xf numFmtId="0" fontId="5" fillId="27" borderId="1" xfId="3" applyFill="1" applyBorder="1" applyAlignment="1">
      <alignment horizontal="center"/>
    </xf>
    <xf numFmtId="0" fontId="5" fillId="70" borderId="1" xfId="3" applyFill="1" applyBorder="1" applyAlignment="1">
      <alignment horizontal="center"/>
    </xf>
    <xf numFmtId="0" fontId="85" fillId="0" borderId="1" xfId="3" applyFont="1" applyBorder="1" applyAlignment="1">
      <alignment horizontal="center"/>
    </xf>
    <xf numFmtId="174" fontId="3" fillId="45" borderId="0" xfId="0" applyNumberFormat="1" applyFont="1" applyFill="1" applyAlignment="1">
      <alignment horizontal="center" vertical="center"/>
    </xf>
    <xf numFmtId="0" fontId="6" fillId="0" borderId="1" xfId="0" quotePrefix="1" applyFont="1" applyBorder="1" applyAlignment="1">
      <alignment vertical="center"/>
    </xf>
    <xf numFmtId="167" fontId="5" fillId="0" borderId="0" xfId="3" applyNumberFormat="1" applyAlignment="1">
      <alignment horizontal="center"/>
    </xf>
    <xf numFmtId="174" fontId="3" fillId="6" borderId="0" xfId="0" applyNumberFormat="1" applyFont="1" applyFill="1" applyAlignment="1">
      <alignment horizontal="center" vertical="center"/>
    </xf>
    <xf numFmtId="0" fontId="2" fillId="0" borderId="1" xfId="0" quotePrefix="1" applyFont="1" applyBorder="1" applyAlignment="1">
      <alignment vertical="center"/>
    </xf>
    <xf numFmtId="0" fontId="4" fillId="4" borderId="19" xfId="3" applyFont="1" applyFill="1" applyBorder="1"/>
    <xf numFmtId="0" fontId="5" fillId="4" borderId="19" xfId="3" applyFill="1" applyBorder="1" applyAlignment="1">
      <alignment horizontal="center"/>
    </xf>
    <xf numFmtId="0" fontId="5" fillId="4" borderId="0" xfId="3" applyFill="1" applyAlignment="1">
      <alignment horizontal="center"/>
    </xf>
    <xf numFmtId="2" fontId="4" fillId="4" borderId="1" xfId="3" applyNumberFormat="1" applyFont="1" applyFill="1" applyBorder="1" applyAlignment="1" applyProtection="1">
      <alignment horizontal="center" vertical="center" wrapText="1"/>
      <protection locked="0"/>
    </xf>
    <xf numFmtId="0" fontId="6" fillId="8" borderId="1" xfId="0" applyFont="1" applyFill="1" applyBorder="1" applyAlignment="1">
      <alignment horizontal="center" vertical="center"/>
    </xf>
    <xf numFmtId="0" fontId="4" fillId="43" borderId="19" xfId="3" applyFont="1" applyFill="1" applyBorder="1"/>
    <xf numFmtId="0" fontId="5" fillId="43" borderId="19" xfId="3" applyFill="1" applyBorder="1" applyAlignment="1">
      <alignment horizontal="center"/>
    </xf>
    <xf numFmtId="0" fontId="5" fillId="43" borderId="0" xfId="3" applyFill="1" applyAlignment="1">
      <alignment horizontal="center"/>
    </xf>
    <xf numFmtId="0" fontId="31" fillId="8" borderId="0" xfId="3" applyFont="1" applyFill="1" applyAlignment="1">
      <alignment horizontal="center" wrapText="1"/>
    </xf>
    <xf numFmtId="0" fontId="34" fillId="8" borderId="0" xfId="3" applyFont="1" applyFill="1" applyAlignment="1">
      <alignment horizontal="center" wrapText="1"/>
    </xf>
    <xf numFmtId="164" fontId="2" fillId="68" borderId="0" xfId="0" applyNumberFormat="1" applyFont="1" applyFill="1" applyAlignment="1">
      <alignment horizontal="center" vertical="center"/>
    </xf>
    <xf numFmtId="2" fontId="4" fillId="19" borderId="1" xfId="3" applyNumberFormat="1" applyFont="1" applyFill="1" applyBorder="1" applyAlignment="1" applyProtection="1">
      <alignment horizontal="center" vertical="center" wrapText="1"/>
      <protection locked="0"/>
    </xf>
    <xf numFmtId="2" fontId="4" fillId="52" borderId="1" xfId="3" applyNumberFormat="1" applyFont="1" applyFill="1" applyBorder="1" applyAlignment="1" applyProtection="1">
      <alignment horizontal="center" vertical="center" wrapText="1"/>
      <protection locked="0"/>
    </xf>
    <xf numFmtId="2" fontId="4" fillId="44" borderId="1" xfId="3" applyNumberFormat="1" applyFont="1" applyFill="1" applyBorder="1" applyAlignment="1" applyProtection="1">
      <alignment horizontal="center" vertical="center" wrapText="1"/>
      <protection locked="0"/>
    </xf>
    <xf numFmtId="10" fontId="0" fillId="68" borderId="0" xfId="1" applyNumberFormat="1" applyFont="1" applyFill="1" applyBorder="1" applyAlignment="1">
      <alignment horizontal="center" vertical="center"/>
    </xf>
    <xf numFmtId="164" fontId="0" fillId="40" borderId="0" xfId="0" applyNumberFormat="1" applyFill="1" applyAlignment="1">
      <alignment horizontal="center" vertical="center"/>
    </xf>
    <xf numFmtId="167" fontId="84" fillId="0" borderId="1" xfId="3" applyNumberFormat="1" applyFont="1" applyBorder="1" applyAlignment="1">
      <alignment horizontal="center"/>
    </xf>
    <xf numFmtId="170" fontId="84" fillId="0" borderId="1" xfId="1" applyNumberFormat="1" applyFont="1" applyBorder="1" applyAlignment="1">
      <alignment horizontal="center"/>
    </xf>
    <xf numFmtId="0" fontId="5" fillId="22" borderId="0" xfId="3" applyFill="1" applyAlignment="1">
      <alignment horizontal="right" wrapText="1"/>
    </xf>
    <xf numFmtId="0" fontId="90" fillId="53" borderId="0" xfId="3" applyFont="1" applyFill="1" applyAlignment="1">
      <alignment horizontal="center" wrapText="1"/>
    </xf>
    <xf numFmtId="0" fontId="43" fillId="0" borderId="0" xfId="3" applyFont="1" applyAlignment="1">
      <alignment horizontal="center" wrapText="1"/>
    </xf>
    <xf numFmtId="0" fontId="43" fillId="10" borderId="0" xfId="3" applyFont="1" applyFill="1" applyAlignment="1">
      <alignment horizontal="center" wrapText="1"/>
    </xf>
    <xf numFmtId="0" fontId="43" fillId="8" borderId="0" xfId="3" applyFont="1" applyFill="1" applyAlignment="1">
      <alignment horizontal="center" wrapText="1"/>
    </xf>
    <xf numFmtId="0" fontId="7" fillId="68" borderId="0" xfId="0" applyFont="1" applyFill="1" applyAlignment="1">
      <alignment horizontal="center" vertical="center"/>
    </xf>
    <xf numFmtId="2" fontId="2" fillId="0" borderId="0" xfId="0" applyNumberFormat="1" applyFont="1" applyAlignment="1">
      <alignment horizontal="left" vertical="center"/>
    </xf>
    <xf numFmtId="164" fontId="3" fillId="17" borderId="1" xfId="0" applyNumberFormat="1" applyFont="1" applyFill="1" applyBorder="1" applyAlignment="1">
      <alignment horizontal="center" vertical="center"/>
    </xf>
    <xf numFmtId="0" fontId="0" fillId="71" borderId="1" xfId="0" quotePrefix="1" applyFill="1" applyBorder="1" applyAlignment="1">
      <alignment vertical="center"/>
    </xf>
    <xf numFmtId="2" fontId="26" fillId="0" borderId="0" xfId="0" applyNumberFormat="1" applyFont="1" applyAlignment="1">
      <alignment horizontal="left" vertical="center"/>
    </xf>
    <xf numFmtId="0" fontId="26" fillId="0" borderId="1" xfId="0" quotePrefix="1" applyFont="1" applyBorder="1" applyAlignment="1">
      <alignment vertical="center"/>
    </xf>
    <xf numFmtId="0" fontId="0" fillId="49" borderId="1" xfId="0" quotePrefix="1" applyFill="1" applyBorder="1" applyAlignment="1">
      <alignment vertical="center"/>
    </xf>
    <xf numFmtId="164" fontId="6" fillId="8" borderId="1" xfId="0" applyNumberFormat="1" applyFont="1" applyFill="1" applyBorder="1" applyAlignment="1">
      <alignment horizontal="center" vertical="center"/>
    </xf>
    <xf numFmtId="0" fontId="79" fillId="45" borderId="0" xfId="0" applyFont="1" applyFill="1" applyAlignment="1">
      <alignment horizontal="center" vertical="center"/>
    </xf>
    <xf numFmtId="164" fontId="79" fillId="45" borderId="0" xfId="0" applyNumberFormat="1" applyFont="1" applyFill="1" applyAlignment="1">
      <alignment horizontal="center" vertical="center"/>
    </xf>
    <xf numFmtId="164" fontId="3" fillId="5" borderId="1" xfId="0" applyNumberFormat="1" applyFont="1" applyFill="1" applyBorder="1" applyAlignment="1">
      <alignment horizontal="center" vertical="center"/>
    </xf>
    <xf numFmtId="2" fontId="6" fillId="0" borderId="1" xfId="0" applyNumberFormat="1" applyFont="1" applyBorder="1" applyAlignment="1">
      <alignment horizontal="center" vertical="center"/>
    </xf>
    <xf numFmtId="0" fontId="3" fillId="17" borderId="0" xfId="0" applyFont="1" applyFill="1" applyAlignment="1">
      <alignment vertical="center"/>
    </xf>
    <xf numFmtId="0" fontId="3" fillId="17" borderId="0" xfId="0" applyFont="1" applyFill="1" applyAlignment="1">
      <alignment horizontal="center" vertical="center"/>
    </xf>
    <xf numFmtId="0" fontId="0" fillId="17" borderId="0" xfId="0" quotePrefix="1" applyFill="1" applyAlignment="1">
      <alignment horizontal="center" vertical="center"/>
    </xf>
    <xf numFmtId="164" fontId="3" fillId="17" borderId="0" xfId="0" applyNumberFormat="1" applyFont="1" applyFill="1" applyAlignment="1">
      <alignment vertical="center"/>
    </xf>
    <xf numFmtId="0" fontId="100" fillId="17" borderId="0" xfId="0" applyFont="1" applyFill="1" applyAlignment="1">
      <alignment vertical="center"/>
    </xf>
    <xf numFmtId="0" fontId="0" fillId="72" borderId="1" xfId="0" applyFill="1" applyBorder="1" applyAlignment="1">
      <alignment horizontal="center" vertical="center"/>
    </xf>
    <xf numFmtId="0" fontId="78" fillId="0" borderId="0" xfId="0" applyFont="1" applyAlignment="1">
      <alignment horizontal="center" vertical="center"/>
    </xf>
    <xf numFmtId="0" fontId="77" fillId="0" borderId="0" xfId="0" applyFont="1" applyAlignment="1">
      <alignment horizontal="center" vertical="center"/>
    </xf>
    <xf numFmtId="0" fontId="3" fillId="28" borderId="0" xfId="0" applyFont="1" applyFill="1" applyAlignment="1">
      <alignment horizontal="center" vertical="center" wrapText="1"/>
    </xf>
    <xf numFmtId="174" fontId="3" fillId="6" borderId="0" xfId="0" applyNumberFormat="1" applyFont="1" applyFill="1" applyAlignment="1">
      <alignment horizontal="center" vertical="center" wrapText="1"/>
    </xf>
    <xf numFmtId="0" fontId="3" fillId="61" borderId="0" xfId="0" applyFont="1" applyFill="1" applyAlignment="1">
      <alignment vertical="center"/>
    </xf>
    <xf numFmtId="0" fontId="3" fillId="61" borderId="0" xfId="0" applyFont="1" applyFill="1" applyAlignment="1">
      <alignment horizontal="center" vertical="center"/>
    </xf>
    <xf numFmtId="164" fontId="3" fillId="61" borderId="0" xfId="0" applyNumberFormat="1" applyFont="1" applyFill="1" applyAlignment="1">
      <alignment vertical="center"/>
    </xf>
    <xf numFmtId="0" fontId="3" fillId="23" borderId="0" xfId="0" applyFont="1" applyFill="1" applyAlignment="1">
      <alignment horizontal="center" vertical="center"/>
    </xf>
    <xf numFmtId="164" fontId="0" fillId="9" borderId="0" xfId="0" applyNumberFormat="1" applyFill="1" applyAlignment="1">
      <alignment horizontal="center" vertical="center"/>
    </xf>
    <xf numFmtId="170" fontId="0" fillId="9" borderId="0" xfId="1" applyNumberFormat="1" applyFont="1" applyFill="1" applyBorder="1" applyAlignment="1">
      <alignment horizontal="center" vertical="center"/>
    </xf>
    <xf numFmtId="174" fontId="3" fillId="5" borderId="0" xfId="0" applyNumberFormat="1" applyFont="1" applyFill="1" applyAlignment="1">
      <alignment horizontal="center" vertical="center" wrapText="1"/>
    </xf>
    <xf numFmtId="0" fontId="0" fillId="55" borderId="1" xfId="0" quotePrefix="1" applyFill="1" applyBorder="1" applyAlignment="1">
      <alignment vertical="center"/>
    </xf>
    <xf numFmtId="164" fontId="3" fillId="45"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0" fontId="0" fillId="0" borderId="0" xfId="1" applyNumberFormat="1" applyFont="1" applyAlignment="1">
      <alignment horizontal="center" vertical="center"/>
    </xf>
    <xf numFmtId="49" fontId="0" fillId="0" borderId="0" xfId="0" applyNumberFormat="1" applyAlignment="1">
      <alignment vertical="center" wrapText="1"/>
    </xf>
    <xf numFmtId="49" fontId="3"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49" fontId="0" fillId="0" borderId="0" xfId="0" applyNumberFormat="1" applyAlignment="1">
      <alignment horizontal="center" vertical="center" wrapText="1"/>
    </xf>
    <xf numFmtId="49" fontId="6" fillId="0" borderId="0" xfId="0" applyNumberFormat="1" applyFont="1" applyAlignment="1">
      <alignment horizontal="center" vertical="center" wrapText="1"/>
    </xf>
    <xf numFmtId="49" fontId="101" fillId="0" borderId="1" xfId="0" quotePrefix="1" applyNumberFormat="1" applyFont="1" applyBorder="1" applyAlignment="1">
      <alignment horizontal="center" vertical="center" wrapText="1"/>
    </xf>
    <xf numFmtId="49" fontId="101" fillId="0" borderId="1" xfId="0" applyNumberFormat="1" applyFont="1" applyBorder="1" applyAlignment="1">
      <alignment horizontal="center" vertical="center" wrapText="1"/>
    </xf>
    <xf numFmtId="49" fontId="0" fillId="0" borderId="1" xfId="0" quotePrefix="1" applyNumberFormat="1" applyBorder="1" applyAlignment="1">
      <alignment horizontal="center" vertical="center" wrapText="1"/>
    </xf>
    <xf numFmtId="49" fontId="0" fillId="0" borderId="1" xfId="0" applyNumberFormat="1" applyBorder="1" applyAlignment="1">
      <alignment horizontal="center" vertical="top" wrapText="1"/>
    </xf>
    <xf numFmtId="49" fontId="0" fillId="0" borderId="1" xfId="0" applyNumberFormat="1" applyBorder="1" applyAlignment="1">
      <alignment horizontal="center" vertical="center" wrapText="1"/>
    </xf>
    <xf numFmtId="49" fontId="6" fillId="0" borderId="1" xfId="0" applyNumberFormat="1" applyFont="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Border="1" applyAlignment="1">
      <alignment vertical="center" wrapText="1"/>
    </xf>
    <xf numFmtId="49" fontId="102" fillId="0" borderId="1" xfId="0" applyNumberFormat="1" applyFont="1" applyBorder="1" applyAlignment="1">
      <alignment horizontal="center" vertical="center" wrapText="1"/>
    </xf>
    <xf numFmtId="49" fontId="103" fillId="0" borderId="1" xfId="0" applyNumberFormat="1" applyFont="1" applyBorder="1" applyAlignment="1">
      <alignment horizontal="center" vertical="center" wrapText="1"/>
    </xf>
    <xf numFmtId="49" fontId="6" fillId="0" borderId="1" xfId="0" quotePrefix="1" applyNumberFormat="1" applyFont="1" applyBorder="1" applyAlignment="1">
      <alignment horizontal="center" vertical="center" wrapText="1"/>
    </xf>
    <xf numFmtId="49" fontId="3" fillId="69" borderId="0" xfId="0" applyNumberFormat="1" applyFont="1" applyFill="1" applyAlignment="1">
      <alignment vertical="center" wrapText="1"/>
    </xf>
    <xf numFmtId="49" fontId="0" fillId="69" borderId="0" xfId="0" applyNumberFormat="1" applyFill="1" applyAlignment="1">
      <alignment vertical="center" wrapText="1"/>
    </xf>
    <xf numFmtId="49" fontId="3" fillId="69" borderId="0" xfId="0" applyNumberFormat="1" applyFont="1" applyFill="1" applyAlignment="1">
      <alignment horizontal="center" vertical="center" wrapText="1"/>
    </xf>
    <xf numFmtId="49" fontId="8" fillId="69" borderId="0" xfId="0" applyNumberFormat="1" applyFont="1" applyFill="1" applyAlignment="1">
      <alignment horizontal="center" vertical="center" wrapText="1"/>
    </xf>
    <xf numFmtId="49" fontId="0" fillId="47" borderId="0" xfId="0" applyNumberFormat="1" applyFill="1" applyAlignment="1">
      <alignment vertical="center" wrapText="1"/>
    </xf>
    <xf numFmtId="49" fontId="3" fillId="47" borderId="0" xfId="0" applyNumberFormat="1" applyFont="1" applyFill="1" applyAlignment="1">
      <alignment horizontal="center" vertical="center" wrapText="1"/>
    </xf>
    <xf numFmtId="49" fontId="8" fillId="47" borderId="0" xfId="0" applyNumberFormat="1" applyFont="1" applyFill="1" applyAlignment="1">
      <alignment horizontal="center" vertical="center" wrapText="1"/>
    </xf>
    <xf numFmtId="49" fontId="78" fillId="47" borderId="0" xfId="0" applyNumberFormat="1" applyFont="1" applyFill="1" applyAlignment="1">
      <alignment vertical="center" wrapText="1"/>
    </xf>
    <xf numFmtId="49" fontId="3" fillId="45" borderId="0" xfId="0" applyNumberFormat="1" applyFont="1" applyFill="1" applyAlignment="1">
      <alignment vertical="center" wrapText="1"/>
    </xf>
    <xf numFmtId="49" fontId="3" fillId="45" borderId="0" xfId="0" applyNumberFormat="1" applyFont="1" applyFill="1" applyAlignment="1">
      <alignment horizontal="center" vertical="center" wrapText="1"/>
    </xf>
    <xf numFmtId="49" fontId="3" fillId="0" borderId="0" xfId="0" applyNumberFormat="1" applyFont="1" applyAlignment="1">
      <alignment vertical="center" wrapText="1"/>
    </xf>
    <xf numFmtId="49" fontId="8" fillId="45" borderId="0" xfId="0" applyNumberFormat="1" applyFont="1" applyFill="1" applyAlignment="1">
      <alignment horizontal="center" vertical="center" wrapText="1"/>
    </xf>
    <xf numFmtId="49" fontId="6" fillId="0" borderId="1" xfId="0" quotePrefix="1" applyNumberFormat="1" applyFont="1" applyBorder="1" applyAlignment="1">
      <alignment horizontal="left" vertical="center" wrapText="1"/>
    </xf>
    <xf numFmtId="49" fontId="3" fillId="19" borderId="1" xfId="0" applyNumberFormat="1" applyFont="1" applyFill="1" applyBorder="1" applyAlignment="1">
      <alignment horizontal="center" vertical="center" wrapText="1"/>
    </xf>
    <xf numFmtId="49" fontId="8" fillId="19" borderId="1" xfId="0" applyNumberFormat="1" applyFont="1" applyFill="1" applyBorder="1" applyAlignment="1">
      <alignment horizontal="center" vertical="center" wrapText="1"/>
    </xf>
    <xf numFmtId="49" fontId="3" fillId="19" borderId="1" xfId="0" applyNumberFormat="1" applyFont="1" applyFill="1" applyBorder="1" applyAlignment="1">
      <alignment vertical="center" wrapText="1"/>
    </xf>
    <xf numFmtId="49" fontId="2" fillId="0" borderId="1" xfId="0" quotePrefix="1" applyNumberFormat="1" applyFont="1" applyBorder="1" applyAlignment="1">
      <alignment horizontal="center" vertical="center" wrapText="1"/>
    </xf>
    <xf numFmtId="49" fontId="7" fillId="0" borderId="1" xfId="0" applyNumberFormat="1" applyFont="1" applyBorder="1" applyAlignment="1">
      <alignment horizontal="center" vertical="center" wrapText="1"/>
    </xf>
    <xf numFmtId="167" fontId="18" fillId="2" borderId="1" xfId="0" applyNumberFormat="1" applyFont="1" applyFill="1" applyBorder="1" applyAlignment="1">
      <alignment horizontal="center" vertical="center"/>
    </xf>
    <xf numFmtId="167" fontId="18" fillId="11" borderId="1" xfId="0" applyNumberFormat="1" applyFont="1" applyFill="1" applyBorder="1" applyAlignment="1">
      <alignment horizontal="center" vertical="center"/>
    </xf>
    <xf numFmtId="0" fontId="0" fillId="9" borderId="1" xfId="0" quotePrefix="1" applyFill="1" applyBorder="1" applyAlignment="1">
      <alignment vertical="center"/>
    </xf>
    <xf numFmtId="0" fontId="3" fillId="7" borderId="0" xfId="0" applyFont="1" applyFill="1" applyAlignment="1">
      <alignment horizontal="center" vertical="center"/>
    </xf>
    <xf numFmtId="0" fontId="0" fillId="0" borderId="1" xfId="0" applyBorder="1" applyAlignment="1">
      <alignment horizontal="center" vertical="center"/>
    </xf>
    <xf numFmtId="49" fontId="3" fillId="69" borderId="0" xfId="0" applyNumberFormat="1" applyFont="1" applyFill="1" applyAlignment="1">
      <alignment horizontal="center" vertical="center" wrapText="1"/>
    </xf>
    <xf numFmtId="49" fontId="3" fillId="47" borderId="0" xfId="0" applyNumberFormat="1" applyFont="1" applyFill="1" applyAlignment="1">
      <alignment horizontal="center" vertical="center" wrapText="1"/>
    </xf>
    <xf numFmtId="1" fontId="3" fillId="0" borderId="0" xfId="0" applyNumberFormat="1" applyFont="1" applyAlignment="1">
      <alignment horizontal="center" vertical="center"/>
    </xf>
    <xf numFmtId="164" fontId="3" fillId="40" borderId="0" xfId="0" applyNumberFormat="1" applyFont="1" applyFill="1" applyAlignment="1">
      <alignment horizontal="center" vertical="center"/>
    </xf>
    <xf numFmtId="164" fontId="3" fillId="68" borderId="0" xfId="0" applyNumberFormat="1" applyFont="1" applyFill="1" applyAlignment="1">
      <alignment horizontal="center" vertical="center"/>
    </xf>
    <xf numFmtId="164" fontId="2" fillId="68" borderId="0" xfId="0" applyNumberFormat="1" applyFont="1" applyFill="1" applyAlignment="1">
      <alignment horizontal="center" vertical="center"/>
    </xf>
    <xf numFmtId="164" fontId="0" fillId="68" borderId="0" xfId="0" applyNumberFormat="1" applyFill="1" applyAlignment="1">
      <alignment horizontal="center" vertical="center"/>
    </xf>
    <xf numFmtId="164" fontId="7" fillId="68" borderId="0" xfId="0" applyNumberFormat="1" applyFont="1" applyFill="1" applyAlignment="1">
      <alignment horizontal="center" vertical="center"/>
    </xf>
    <xf numFmtId="164" fontId="6" fillId="68" borderId="0" xfId="0" applyNumberFormat="1" applyFont="1" applyFill="1" applyAlignment="1">
      <alignment horizontal="center" vertical="center"/>
    </xf>
    <xf numFmtId="164" fontId="93" fillId="40" borderId="0" xfId="0" applyNumberFormat="1" applyFont="1" applyFill="1" applyAlignment="1">
      <alignment horizontal="center" vertical="center"/>
    </xf>
    <xf numFmtId="0" fontId="93" fillId="40" borderId="0" xfId="0" applyFont="1" applyFill="1" applyAlignment="1">
      <alignment horizontal="center" vertical="center"/>
    </xf>
    <xf numFmtId="0" fontId="3" fillId="40" borderId="0" xfId="0" applyFont="1" applyFill="1" applyAlignment="1">
      <alignment horizontal="center" vertical="center"/>
    </xf>
    <xf numFmtId="164" fontId="8" fillId="68" borderId="0" xfId="0" applyNumberFormat="1" applyFont="1" applyFill="1" applyAlignment="1">
      <alignment horizontal="center" vertical="center"/>
    </xf>
    <xf numFmtId="0" fontId="3" fillId="68" borderId="0" xfId="0" applyFont="1" applyFill="1" applyAlignment="1">
      <alignment horizontal="center" vertical="center"/>
    </xf>
    <xf numFmtId="167" fontId="0" fillId="68" borderId="0" xfId="0" applyNumberFormat="1" applyFill="1" applyAlignment="1">
      <alignment horizontal="center" vertical="center"/>
    </xf>
    <xf numFmtId="167" fontId="3" fillId="7" borderId="0" xfId="0" applyNumberFormat="1" applyFont="1" applyFill="1" applyAlignment="1">
      <alignment horizontal="center" vertical="center"/>
    </xf>
    <xf numFmtId="0" fontId="7" fillId="68" borderId="0" xfId="0" applyFont="1" applyFill="1" applyAlignment="1">
      <alignment horizontal="center" vertical="center"/>
    </xf>
    <xf numFmtId="0" fontId="78" fillId="6" borderId="0" xfId="0" applyFont="1" applyFill="1" applyAlignment="1">
      <alignment horizontal="center" vertical="center"/>
    </xf>
    <xf numFmtId="0" fontId="77" fillId="6" borderId="19" xfId="0" applyFont="1" applyFill="1" applyBorder="1" applyAlignment="1">
      <alignment horizontal="center" vertical="center"/>
    </xf>
    <xf numFmtId="0" fontId="3" fillId="0" borderId="1" xfId="0" applyFont="1" applyBorder="1" applyAlignment="1">
      <alignment horizontal="center" vertical="center"/>
    </xf>
    <xf numFmtId="0" fontId="3" fillId="28" borderId="20" xfId="0" applyFont="1" applyFill="1" applyBorder="1" applyAlignment="1">
      <alignment horizontal="center" vertical="center"/>
    </xf>
    <xf numFmtId="0" fontId="3" fillId="28" borderId="21" xfId="0" applyFont="1" applyFill="1" applyBorder="1" applyAlignment="1">
      <alignment horizontal="center" vertical="center"/>
    </xf>
    <xf numFmtId="164" fontId="3" fillId="7" borderId="19" xfId="0" applyNumberFormat="1" applyFont="1" applyFill="1" applyBorder="1" applyAlignment="1">
      <alignment horizontal="center" vertical="center"/>
    </xf>
    <xf numFmtId="0" fontId="3" fillId="7" borderId="19" xfId="0" applyFont="1" applyFill="1" applyBorder="1" applyAlignment="1">
      <alignment horizontal="center" vertical="center"/>
    </xf>
    <xf numFmtId="0" fontId="77" fillId="3" borderId="19" xfId="0" applyFont="1" applyFill="1" applyBorder="1" applyAlignment="1">
      <alignment horizontal="center" vertical="center"/>
    </xf>
    <xf numFmtId="0" fontId="93" fillId="6" borderId="0" xfId="0" applyFont="1" applyFill="1" applyAlignment="1">
      <alignment horizontal="center" vertical="center"/>
    </xf>
    <xf numFmtId="0" fontId="91" fillId="19" borderId="0" xfId="0" applyFont="1" applyFill="1" applyAlignment="1">
      <alignment horizontal="left" vertical="center"/>
    </xf>
    <xf numFmtId="0" fontId="3" fillId="45" borderId="20" xfId="0" applyFont="1" applyFill="1" applyBorder="1" applyAlignment="1">
      <alignment horizontal="center" vertical="center"/>
    </xf>
    <xf numFmtId="0" fontId="3" fillId="45" borderId="29" xfId="0" applyFont="1" applyFill="1" applyBorder="1" applyAlignment="1">
      <alignment horizontal="center" vertical="center"/>
    </xf>
    <xf numFmtId="0" fontId="3" fillId="45" borderId="21" xfId="0" applyFont="1" applyFill="1" applyBorder="1" applyAlignment="1">
      <alignment horizontal="center" vertical="center"/>
    </xf>
    <xf numFmtId="0" fontId="3" fillId="44" borderId="0" xfId="0" applyFont="1" applyFill="1" applyAlignment="1">
      <alignment horizontal="center" vertical="center"/>
    </xf>
    <xf numFmtId="0" fontId="3" fillId="44" borderId="2" xfId="0" applyFont="1" applyFill="1" applyBorder="1" applyAlignment="1">
      <alignment horizontal="center" vertical="center"/>
    </xf>
    <xf numFmtId="0" fontId="3" fillId="28" borderId="29" xfId="0" applyFont="1" applyFill="1" applyBorder="1" applyAlignment="1">
      <alignment horizontal="center" vertical="center"/>
    </xf>
    <xf numFmtId="0" fontId="3" fillId="45" borderId="1" xfId="0" applyFont="1" applyFill="1" applyBorder="1" applyAlignment="1">
      <alignment horizontal="center" vertical="center"/>
    </xf>
    <xf numFmtId="0" fontId="3" fillId="7" borderId="20" xfId="0" applyFont="1" applyFill="1" applyBorder="1" applyAlignment="1">
      <alignment horizontal="center" vertical="center"/>
    </xf>
    <xf numFmtId="0" fontId="3" fillId="7" borderId="29" xfId="0" applyFont="1" applyFill="1" applyBorder="1" applyAlignment="1">
      <alignment horizontal="center" vertical="center"/>
    </xf>
    <xf numFmtId="0" fontId="3" fillId="7" borderId="21" xfId="0" applyFont="1" applyFill="1" applyBorder="1" applyAlignment="1">
      <alignment horizontal="center" vertical="center"/>
    </xf>
    <xf numFmtId="0" fontId="3" fillId="4" borderId="1" xfId="0" applyFont="1" applyFill="1" applyBorder="1" applyAlignment="1">
      <alignment horizontal="center" vertical="center"/>
    </xf>
    <xf numFmtId="0" fontId="3" fillId="7" borderId="1" xfId="0" applyFont="1" applyFill="1" applyBorder="1" applyAlignment="1">
      <alignment horizontal="center" vertical="center"/>
    </xf>
    <xf numFmtId="0" fontId="77" fillId="6" borderId="0" xfId="0" applyFont="1" applyFill="1" applyAlignment="1">
      <alignment horizontal="center" vertical="center"/>
    </xf>
    <xf numFmtId="0" fontId="7" fillId="0" borderId="20" xfId="0" applyFont="1" applyBorder="1" applyAlignment="1">
      <alignment horizontal="center" vertical="center"/>
    </xf>
    <xf numFmtId="0" fontId="7" fillId="0" borderId="29" xfId="0" applyFont="1" applyBorder="1" applyAlignment="1">
      <alignment horizontal="center" vertical="center"/>
    </xf>
    <xf numFmtId="0" fontId="7" fillId="0" borderId="21" xfId="0" applyFont="1" applyBorder="1" applyAlignment="1">
      <alignment horizontal="center" vertical="center"/>
    </xf>
    <xf numFmtId="164" fontId="21" fillId="68" borderId="0" xfId="0" applyNumberFormat="1" applyFont="1" applyFill="1" applyAlignment="1">
      <alignment horizontal="center" vertical="center"/>
    </xf>
    <xf numFmtId="164" fontId="8" fillId="40" borderId="0" xfId="0" applyNumberFormat="1" applyFont="1" applyFill="1" applyAlignment="1">
      <alignment horizontal="center" vertical="center"/>
    </xf>
    <xf numFmtId="0" fontId="8" fillId="40" borderId="0" xfId="0" applyFont="1" applyFill="1" applyAlignment="1">
      <alignment horizontal="center" vertical="center"/>
    </xf>
    <xf numFmtId="164" fontId="3" fillId="9" borderId="0" xfId="0" applyNumberFormat="1" applyFont="1" applyFill="1" applyAlignment="1">
      <alignment horizontal="center" vertical="center"/>
    </xf>
    <xf numFmtId="0" fontId="3" fillId="9" borderId="0" xfId="0" applyFont="1" applyFill="1" applyAlignment="1">
      <alignment horizontal="center" vertical="center"/>
    </xf>
    <xf numFmtId="164" fontId="0" fillId="9" borderId="0" xfId="0" applyNumberFormat="1" applyFill="1" applyAlignment="1">
      <alignment horizontal="center" vertical="center"/>
    </xf>
    <xf numFmtId="167" fontId="0" fillId="9" borderId="0" xfId="0" applyNumberFormat="1" applyFill="1" applyAlignment="1">
      <alignment horizontal="center" vertical="center"/>
    </xf>
    <xf numFmtId="0" fontId="3" fillId="15" borderId="5" xfId="0" applyFont="1" applyFill="1" applyBorder="1" applyAlignment="1">
      <alignment horizontal="center" vertical="center"/>
    </xf>
    <xf numFmtId="0" fontId="3" fillId="15" borderId="0" xfId="0" applyFont="1" applyFill="1" applyAlignment="1">
      <alignment horizontal="center" vertical="center"/>
    </xf>
    <xf numFmtId="164" fontId="26" fillId="0" borderId="4" xfId="0" applyNumberFormat="1" applyFont="1" applyBorder="1" applyAlignment="1">
      <alignment horizontal="center" vertical="center"/>
    </xf>
    <xf numFmtId="164" fontId="26" fillId="0" borderId="6" xfId="0" applyNumberFormat="1" applyFont="1" applyBorder="1" applyAlignment="1">
      <alignment horizontal="center" vertical="center"/>
    </xf>
    <xf numFmtId="164" fontId="26" fillId="0" borderId="3" xfId="0" applyNumberFormat="1" applyFont="1" applyBorder="1" applyAlignment="1">
      <alignment horizontal="center" vertical="center"/>
    </xf>
    <xf numFmtId="0" fontId="0" fillId="0" borderId="3" xfId="0" applyBorder="1" applyAlignment="1">
      <alignment horizontal="left" vertical="center"/>
    </xf>
    <xf numFmtId="0" fontId="76" fillId="0" borderId="0" xfId="0" applyFont="1" applyAlignment="1">
      <alignment vertical="center"/>
    </xf>
    <xf numFmtId="0" fontId="3" fillId="60" borderId="58" xfId="0" applyFont="1" applyFill="1" applyBorder="1" applyAlignment="1">
      <alignment horizontal="center"/>
    </xf>
    <xf numFmtId="0" fontId="3" fillId="60" borderId="7" xfId="0" applyFont="1" applyFill="1" applyBorder="1" applyAlignment="1">
      <alignment horizontal="center"/>
    </xf>
    <xf numFmtId="0" fontId="3" fillId="60" borderId="61" xfId="0" applyFont="1" applyFill="1" applyBorder="1" applyAlignment="1">
      <alignment horizontal="center"/>
    </xf>
    <xf numFmtId="0" fontId="12" fillId="5" borderId="0" xfId="0" applyFont="1" applyFill="1" applyAlignment="1">
      <alignment horizontal="left" vertical="center"/>
    </xf>
    <xf numFmtId="0" fontId="12" fillId="5" borderId="2" xfId="0" applyFont="1" applyFill="1" applyBorder="1" applyAlignment="1">
      <alignment horizontal="left" vertical="center"/>
    </xf>
    <xf numFmtId="164" fontId="0" fillId="0" borderId="4" xfId="0" applyNumberFormat="1" applyBorder="1" applyAlignment="1">
      <alignment horizontal="left" vertical="center"/>
    </xf>
    <xf numFmtId="164" fontId="0" fillId="0" borderId="3" xfId="0" applyNumberFormat="1" applyBorder="1" applyAlignment="1">
      <alignment horizontal="left" vertical="center"/>
    </xf>
    <xf numFmtId="2" fontId="0" fillId="0" borderId="4" xfId="0" applyNumberFormat="1" applyBorder="1" applyAlignment="1">
      <alignment horizontal="left" vertical="center"/>
    </xf>
    <xf numFmtId="164" fontId="0" fillId="10" borderId="0" xfId="0" applyNumberFormat="1" applyFill="1" applyAlignment="1">
      <alignment horizontal="center"/>
    </xf>
    <xf numFmtId="0" fontId="4" fillId="2" borderId="9" xfId="3" applyFont="1" applyFill="1" applyBorder="1" applyAlignment="1" applyProtection="1">
      <alignment horizontal="center" vertical="center" wrapText="1"/>
      <protection locked="0"/>
    </xf>
    <xf numFmtId="0" fontId="4" fillId="2" borderId="14" xfId="3" applyFont="1" applyFill="1" applyBorder="1" applyAlignment="1" applyProtection="1">
      <alignment horizontal="center" vertical="center" wrapText="1"/>
      <protection locked="0"/>
    </xf>
    <xf numFmtId="0" fontId="4" fillId="2" borderId="17" xfId="3" applyFont="1" applyFill="1" applyBorder="1" applyAlignment="1" applyProtection="1">
      <alignment horizontal="center" vertical="center" wrapText="1"/>
      <protection locked="0"/>
    </xf>
    <xf numFmtId="14" fontId="51" fillId="25" borderId="0" xfId="3" applyNumberFormat="1" applyFont="1" applyFill="1" applyAlignment="1" applyProtection="1">
      <alignment horizontal="center" vertical="center"/>
      <protection locked="0"/>
    </xf>
    <xf numFmtId="14" fontId="51" fillId="25" borderId="2" xfId="3" applyNumberFormat="1" applyFont="1" applyFill="1" applyBorder="1" applyAlignment="1" applyProtection="1">
      <alignment horizontal="center" vertical="center"/>
      <protection locked="0"/>
    </xf>
    <xf numFmtId="0" fontId="54" fillId="30" borderId="16" xfId="3" applyFont="1" applyFill="1" applyBorder="1" applyAlignment="1" applyProtection="1">
      <alignment horizontal="left"/>
      <protection locked="0"/>
    </xf>
    <xf numFmtId="0" fontId="4" fillId="0" borderId="9" xfId="3" applyFont="1" applyBorder="1" applyAlignment="1" applyProtection="1">
      <alignment horizontal="center" vertical="center" wrapText="1"/>
      <protection locked="0"/>
    </xf>
    <xf numFmtId="0" fontId="4" fillId="0" borderId="14" xfId="3" applyFont="1" applyBorder="1" applyAlignment="1" applyProtection="1">
      <alignment horizontal="center" vertical="center" wrapText="1"/>
      <protection locked="0"/>
    </xf>
    <xf numFmtId="0" fontId="4" fillId="0" borderId="17" xfId="3" applyFont="1" applyBorder="1" applyAlignment="1" applyProtection="1">
      <alignment horizontal="center" vertical="center" wrapText="1"/>
      <protection locked="0"/>
    </xf>
    <xf numFmtId="0" fontId="54" fillId="30" borderId="0" xfId="3" applyFont="1" applyFill="1" applyAlignment="1" applyProtection="1">
      <alignment horizontal="left" vertical="center" wrapText="1"/>
      <protection locked="0"/>
    </xf>
    <xf numFmtId="0" fontId="54" fillId="30" borderId="22" xfId="3" applyFont="1" applyFill="1" applyBorder="1" applyAlignment="1" applyProtection="1">
      <alignment horizontal="right" vertical="center"/>
      <protection locked="0"/>
    </xf>
    <xf numFmtId="0" fontId="9" fillId="0" borderId="7" xfId="3" applyFont="1" applyBorder="1" applyAlignment="1" applyProtection="1">
      <alignment horizontal="center" vertical="center" textRotation="90" wrapText="1"/>
      <protection locked="0"/>
    </xf>
    <xf numFmtId="0" fontId="9" fillId="0" borderId="0" xfId="3" applyFont="1" applyAlignment="1" applyProtection="1">
      <alignment horizontal="center" vertical="center" textRotation="90" wrapText="1"/>
      <protection locked="0"/>
    </xf>
    <xf numFmtId="0" fontId="9" fillId="0" borderId="8" xfId="3" applyFont="1" applyBorder="1" applyAlignment="1" applyProtection="1">
      <alignment horizontal="center" vertical="center" textRotation="90" wrapText="1"/>
      <protection locked="0"/>
    </xf>
    <xf numFmtId="0" fontId="54" fillId="30" borderId="0" xfId="3" applyFont="1" applyFill="1" applyAlignment="1" applyProtection="1">
      <alignment horizontal="left" vertical="center"/>
      <protection locked="0"/>
    </xf>
    <xf numFmtId="0" fontId="19" fillId="0" borderId="28" xfId="3" applyFont="1" applyBorder="1" applyAlignment="1" applyProtection="1">
      <alignment horizontal="left" vertical="center"/>
      <protection locked="0"/>
    </xf>
    <xf numFmtId="0" fontId="19" fillId="0" borderId="29" xfId="3" applyFont="1" applyBorder="1" applyAlignment="1" applyProtection="1">
      <alignment horizontal="left" vertical="center"/>
      <protection locked="0"/>
    </xf>
    <xf numFmtId="0" fontId="4" fillId="0" borderId="8" xfId="3" applyFont="1" applyBorder="1" applyAlignment="1" applyProtection="1">
      <alignment horizontal="center" vertical="center"/>
      <protection locked="0"/>
    </xf>
    <xf numFmtId="0" fontId="4" fillId="0" borderId="0" xfId="3" applyFont="1" applyAlignment="1" applyProtection="1">
      <alignment horizontal="center" vertical="center"/>
      <protection locked="0"/>
    </xf>
    <xf numFmtId="0" fontId="4" fillId="0" borderId="16" xfId="3" applyFont="1" applyBorder="1" applyAlignment="1" applyProtection="1">
      <alignment horizontal="center" vertical="center"/>
      <protection locked="0"/>
    </xf>
    <xf numFmtId="0" fontId="4" fillId="0" borderId="25" xfId="3" applyFont="1" applyBorder="1" applyAlignment="1" applyProtection="1">
      <alignment horizontal="left" vertical="center" wrapText="1"/>
      <protection locked="0"/>
    </xf>
    <xf numFmtId="0" fontId="4" fillId="0" borderId="26" xfId="3" applyFont="1" applyBorder="1" applyAlignment="1" applyProtection="1">
      <alignment horizontal="left" vertical="center" wrapText="1"/>
      <protection locked="0"/>
    </xf>
    <xf numFmtId="0" fontId="5" fillId="0" borderId="28" xfId="3" applyBorder="1" applyAlignment="1" applyProtection="1">
      <alignment horizontal="left" vertical="center"/>
      <protection locked="0"/>
    </xf>
    <xf numFmtId="0" fontId="5" fillId="0" borderId="29" xfId="3" applyBorder="1" applyAlignment="1" applyProtection="1">
      <alignment horizontal="left" vertical="center"/>
      <protection locked="0"/>
    </xf>
    <xf numFmtId="0" fontId="43" fillId="0" borderId="28" xfId="3" applyFont="1" applyBorder="1" applyAlignment="1" applyProtection="1">
      <alignment horizontal="left" vertical="center"/>
      <protection locked="0"/>
    </xf>
    <xf numFmtId="0" fontId="9" fillId="0" borderId="48" xfId="3" applyFont="1" applyBorder="1" applyAlignment="1" applyProtection="1">
      <alignment horizontal="center" vertical="center" textRotation="90" wrapText="1"/>
      <protection locked="0"/>
    </xf>
    <xf numFmtId="0" fontId="5" fillId="0" borderId="43" xfId="3" applyBorder="1" applyAlignment="1" applyProtection="1">
      <alignment horizontal="left" vertical="center" wrapText="1"/>
      <protection locked="0"/>
    </xf>
    <xf numFmtId="0" fontId="5" fillId="0" borderId="44" xfId="3" applyBorder="1" applyAlignment="1" applyProtection="1">
      <alignment horizontal="left" vertical="center" wrapText="1"/>
      <protection locked="0"/>
    </xf>
    <xf numFmtId="0" fontId="5" fillId="0" borderId="43" xfId="3" applyBorder="1" applyAlignment="1" applyProtection="1">
      <alignment horizontal="left" vertical="center"/>
      <protection locked="0"/>
    </xf>
    <xf numFmtId="0" fontId="5" fillId="0" borderId="44" xfId="3" applyBorder="1" applyAlignment="1" applyProtection="1">
      <alignment horizontal="left" vertical="center"/>
      <protection locked="0"/>
    </xf>
    <xf numFmtId="0" fontId="5" fillId="0" borderId="33" xfId="3" applyBorder="1" applyAlignment="1" applyProtection="1">
      <alignment horizontal="left" vertical="center"/>
      <protection locked="0"/>
    </xf>
    <xf numFmtId="0" fontId="5" fillId="0" borderId="34" xfId="3" applyBorder="1" applyAlignment="1" applyProtection="1">
      <alignment horizontal="left" vertical="center"/>
      <protection locked="0"/>
    </xf>
    <xf numFmtId="0" fontId="9" fillId="35" borderId="7" xfId="3" applyFont="1" applyFill="1" applyBorder="1" applyAlignment="1" applyProtection="1">
      <alignment horizontal="center" vertical="center" textRotation="90" wrapText="1"/>
      <protection locked="0"/>
    </xf>
    <xf numFmtId="0" fontId="9" fillId="35" borderId="0" xfId="3" applyFont="1" applyFill="1" applyAlignment="1" applyProtection="1">
      <alignment horizontal="center" vertical="center" textRotation="90" wrapText="1"/>
      <protection locked="0"/>
    </xf>
    <xf numFmtId="0" fontId="9" fillId="35" borderId="48" xfId="3" applyFont="1" applyFill="1" applyBorder="1" applyAlignment="1" applyProtection="1">
      <alignment horizontal="center" vertical="center" textRotation="90" wrapText="1"/>
      <protection locked="0"/>
    </xf>
    <xf numFmtId="0" fontId="5" fillId="0" borderId="50" xfId="3" applyBorder="1" applyAlignment="1" applyProtection="1">
      <alignment horizontal="center" vertical="center"/>
      <protection locked="0"/>
    </xf>
    <xf numFmtId="0" fontId="5" fillId="0" borderId="51" xfId="3" applyBorder="1" applyAlignment="1" applyProtection="1">
      <alignment horizontal="center" vertical="center"/>
      <protection locked="0"/>
    </xf>
    <xf numFmtId="0" fontId="5" fillId="0" borderId="1" xfId="12" applyBorder="1" applyAlignment="1" applyProtection="1">
      <alignment horizontal="center" vertical="center" wrapText="1"/>
      <protection locked="0"/>
    </xf>
    <xf numFmtId="0" fontId="5" fillId="0" borderId="54" xfId="12" applyBorder="1" applyAlignment="1" applyProtection="1">
      <alignment horizontal="center" vertical="center" textRotation="90"/>
      <protection locked="0"/>
    </xf>
    <xf numFmtId="0" fontId="5" fillId="0" borderId="55" xfId="12" applyBorder="1" applyAlignment="1" applyProtection="1">
      <alignment horizontal="center" vertical="center" textRotation="90"/>
      <protection locked="0"/>
    </xf>
    <xf numFmtId="0" fontId="5" fillId="0" borderId="12" xfId="12" applyBorder="1" applyAlignment="1" applyProtection="1">
      <alignment horizontal="center" vertical="center" textRotation="90"/>
      <protection locked="0"/>
    </xf>
  </cellXfs>
  <cellStyles count="44">
    <cellStyle name="Lien hypertexte 2" xfId="43" xr:uid="{9A0025BC-ACD3-4CCD-8198-AEAE5478D4E4}"/>
    <cellStyle name="Lien hypertexte 2 2 2" xfId="11" xr:uid="{BC555388-3E0A-4C11-B25B-4AAB8930C30A}"/>
    <cellStyle name="Lien hypertexte 2 8" xfId="4" xr:uid="{909F4E37-75B6-4345-BE43-9EC7942E8C16}"/>
    <cellStyle name="Lien hypertexte 3 3 2" xfId="29" xr:uid="{1D6D2FD7-4A3C-43F3-805C-08E900ACC043}"/>
    <cellStyle name="Normal" xfId="0" builtinId="0"/>
    <cellStyle name="Normal 10 4" xfId="12" xr:uid="{64481579-62F7-43DA-8949-CB7FD2CE3C52}"/>
    <cellStyle name="Normal 10 4 2" xfId="34" xr:uid="{194CC524-52BE-44B1-926C-BAEBD996C041}"/>
    <cellStyle name="Normal 11 6 12 2" xfId="28" xr:uid="{B610AEFB-A14E-40BF-96E9-F581435F87F1}"/>
    <cellStyle name="Normal 113" xfId="27" xr:uid="{FD2DEEF9-C73E-48B0-830A-4F966D454C5B}"/>
    <cellStyle name="Normal 121" xfId="14" xr:uid="{F7203EC2-6334-4AD0-AEEC-0FFF4E335689}"/>
    <cellStyle name="Normal 122" xfId="16" xr:uid="{233A0AE6-F915-4CB3-B81A-C3D22F50EF9B}"/>
    <cellStyle name="Normal 123" xfId="17" xr:uid="{8DDB2077-AE96-45A2-BBB9-FC47BFEA578E}"/>
    <cellStyle name="Normal 124" xfId="19" xr:uid="{6434EDD6-BEE5-4498-BB6D-CC9DDE38570C}"/>
    <cellStyle name="Normal 125" xfId="18" xr:uid="{7CD5037D-595E-4033-9A54-9148F3626A79}"/>
    <cellStyle name="Normal 126" xfId="26" xr:uid="{F500875E-B68B-4081-94AC-236C1DB52D42}"/>
    <cellStyle name="Normal 2" xfId="3" xr:uid="{3B12688F-FD68-4716-A3D4-7A19BD4494F2}"/>
    <cellStyle name="Normal 2 2 5" xfId="7" xr:uid="{211A4891-5DEA-4028-8A82-FCDB27D8A033}"/>
    <cellStyle name="Normal 3" xfId="42" xr:uid="{646E1044-8140-421F-BEB5-D6AF0AD94B9F}"/>
    <cellStyle name="Normal 30" xfId="15" xr:uid="{22D9CDBF-ECD2-4F6D-88A9-048CE562902F}"/>
    <cellStyle name="Normal 31 2" xfId="21" xr:uid="{D2AA4DF4-FA68-4852-A80C-4678B32B0231}"/>
    <cellStyle name="Normal 32" xfId="38" xr:uid="{65632B6F-C175-4453-B83B-C00AB0CED33A}"/>
    <cellStyle name="Normal 33" xfId="25" xr:uid="{814A825A-DE73-49B4-948B-1879ED75B9AB}"/>
    <cellStyle name="Normal 34 2" xfId="37" xr:uid="{52166E65-A4E5-4A96-89B2-557339C89653}"/>
    <cellStyle name="Normal 41" xfId="32" xr:uid="{43262C64-73FC-4584-8FCB-2B25B10DCC06}"/>
    <cellStyle name="Normal 44" xfId="39" xr:uid="{5E0550C9-9DB5-46D6-9FB1-424BE4FA5910}"/>
    <cellStyle name="Normal 47" xfId="40" xr:uid="{F332289D-946B-4459-952C-F3C151A48533}"/>
    <cellStyle name="Normal 49" xfId="35" xr:uid="{C1132D66-05FD-4116-964A-9EF3DF6B3A84}"/>
    <cellStyle name="Normal 62 2" xfId="13" xr:uid="{8DCADFD6-EE52-4FDB-A527-88B2196A53BE}"/>
    <cellStyle name="Normal 62 3" xfId="20" xr:uid="{01BB5F96-775E-4152-8C47-266D052C7490}"/>
    <cellStyle name="Normal 67" xfId="30" xr:uid="{0C3AFE04-64EA-418D-8BF5-446FBDC66048}"/>
    <cellStyle name="Normal 77 2" xfId="5" xr:uid="{965D88C0-8133-4859-8A0D-8B9C5337178F}"/>
    <cellStyle name="Normal_Cas de charge V2 VP" xfId="10" xr:uid="{2BDCEA96-7AB9-464E-AD50-391DAD2B686E}"/>
    <cellStyle name="Normal_options" xfId="8" xr:uid="{CEFB08F1-AFFC-4153-AF10-471F57474AFF}"/>
    <cellStyle name="Normal_options 2" xfId="9" xr:uid="{FBB3DBF4-ACB6-4E2E-B6F1-BEA4D9E0F464}"/>
    <cellStyle name="Pourcentage" xfId="1" builtinId="5"/>
    <cellStyle name="Pourcentage 100 2" xfId="33" xr:uid="{0573BBD5-FFF8-40F0-B46E-FE81EC094E39}"/>
    <cellStyle name="Pourcentage 101" xfId="41" xr:uid="{94C85EA6-2CE1-4301-B884-5CD8AB09E762}"/>
    <cellStyle name="Pourcentage 108" xfId="36" xr:uid="{8052A578-EA26-48AD-8E36-9E0B9C667F7E}"/>
    <cellStyle name="Pourcentage 120" xfId="22" xr:uid="{2786806C-6BDE-406C-923E-4C246FF175F0}"/>
    <cellStyle name="Pourcentage 120 2" xfId="23" xr:uid="{2DB4FD5E-C82E-44BC-936A-D51672E6F43C}"/>
    <cellStyle name="Pourcentage 125" xfId="31" xr:uid="{C73F31EA-7613-4406-A7A7-553FAB13973A}"/>
    <cellStyle name="Pourcentage 2 2" xfId="6" xr:uid="{BC257E3D-10D0-4F2B-97E3-687E6808D396}"/>
    <cellStyle name="Pourcentage 2 7" xfId="2" xr:uid="{64320183-BC3C-4269-91B3-5DE35BD7E6D4}"/>
    <cellStyle name="Pourcentage 87 2" xfId="24" xr:uid="{DC1918C5-860C-4125-9C2F-4181D61A6273}"/>
  </cellStyles>
  <dxfs count="123">
    <dxf>
      <font>
        <color theme="0" tint="-0.34998626667073579"/>
      </font>
    </dxf>
    <dxf>
      <font>
        <color theme="0" tint="-0.34998626667073579"/>
      </font>
    </dxf>
    <dxf>
      <fill>
        <patternFill>
          <bgColor rgb="FFFF0000"/>
        </patternFill>
      </fill>
    </dxf>
    <dxf>
      <fill>
        <patternFill>
          <fgColor rgb="FFFF0000"/>
          <bgColor theme="9"/>
        </patternFill>
      </fill>
    </dxf>
    <dxf>
      <fill>
        <patternFill>
          <bgColor rgb="FFFF0000"/>
        </patternFill>
      </fill>
    </dxf>
    <dxf>
      <font>
        <color rgb="FF006100"/>
      </font>
      <fill>
        <patternFill>
          <bgColor rgb="FFC6EFCE"/>
        </patternFill>
      </fill>
    </dxf>
    <dxf>
      <fill>
        <patternFill>
          <fgColor rgb="FFFF0000"/>
          <bgColor theme="9"/>
        </patternFill>
      </fill>
    </dxf>
    <dxf>
      <fill>
        <patternFill>
          <bgColor rgb="FFFF0000"/>
        </patternFill>
      </fill>
    </dxf>
    <dxf>
      <font>
        <color rgb="FF006100"/>
      </font>
      <fill>
        <patternFill>
          <bgColor rgb="FFC6EFCE"/>
        </patternFill>
      </fill>
    </dxf>
    <dxf>
      <fill>
        <patternFill>
          <fgColor rgb="FFFF0000"/>
          <bgColor theme="9"/>
        </patternFill>
      </fill>
    </dxf>
    <dxf>
      <fill>
        <patternFill>
          <bgColor rgb="FFFF0000"/>
        </patternFill>
      </fill>
    </dxf>
    <dxf>
      <font>
        <color rgb="FF006100"/>
      </font>
      <fill>
        <patternFill>
          <bgColor rgb="FFC6EFCE"/>
        </patternFill>
      </fill>
    </dxf>
    <dxf>
      <fill>
        <patternFill>
          <bgColor indexed="11"/>
        </patternFill>
      </fill>
    </dxf>
    <dxf>
      <fill>
        <patternFill>
          <bgColor indexed="51"/>
        </patternFill>
      </fill>
    </dxf>
    <dxf>
      <fill>
        <patternFill>
          <bgColor indexed="10"/>
        </patternFill>
      </fill>
    </dxf>
    <dxf>
      <fill>
        <patternFill>
          <bgColor rgb="FF66FF33"/>
        </patternFill>
      </fill>
    </dxf>
    <dxf>
      <fill>
        <patternFill>
          <bgColor rgb="FFFFFF00"/>
        </patternFill>
      </fill>
    </dxf>
    <dxf>
      <fill>
        <patternFill>
          <bgColor rgb="FFFF0000"/>
        </patternFill>
      </fill>
    </dxf>
    <dxf>
      <fill>
        <patternFill>
          <bgColor rgb="FF66FF33"/>
        </patternFill>
      </fill>
    </dxf>
    <dxf>
      <fill>
        <patternFill>
          <bgColor rgb="FFFFFF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66FF33"/>
        </patternFill>
      </fill>
    </dxf>
    <dxf>
      <fill>
        <patternFill>
          <bgColor indexed="53"/>
        </patternFill>
      </fill>
    </dxf>
    <dxf>
      <fill>
        <patternFill>
          <bgColor rgb="FFFF0000"/>
        </patternFill>
      </fill>
    </dxf>
    <dxf>
      <fill>
        <patternFill>
          <bgColor indexed="10"/>
        </patternFill>
      </fill>
    </dxf>
    <dxf>
      <fill>
        <patternFill>
          <bgColor indexed="53"/>
        </patternFill>
      </fill>
    </dxf>
    <dxf>
      <fill>
        <patternFill>
          <bgColor indexed="11"/>
        </patternFill>
      </fill>
    </dxf>
    <dxf>
      <fill>
        <patternFill>
          <bgColor indexed="50"/>
        </patternFill>
      </fill>
    </dxf>
    <dxf>
      <fill>
        <patternFill>
          <bgColor rgb="FFFFC000"/>
        </patternFill>
      </fill>
    </dxf>
    <dxf>
      <fill>
        <patternFill>
          <bgColor indexed="10"/>
        </patternFill>
      </fill>
    </dxf>
    <dxf>
      <font>
        <b/>
        <i val="0"/>
        <condense val="0"/>
        <extend val="0"/>
        <color indexed="9"/>
      </font>
      <fill>
        <patternFill>
          <bgColor indexed="10"/>
        </patternFill>
      </fill>
    </dxf>
    <dxf>
      <fill>
        <patternFill>
          <bgColor indexed="52"/>
        </patternFill>
      </fill>
    </dxf>
    <dxf>
      <fill>
        <patternFill>
          <bgColor indexed="50"/>
        </patternFill>
      </fill>
    </dxf>
    <dxf>
      <fill>
        <patternFill>
          <bgColor indexed="50"/>
        </patternFill>
      </fill>
    </dxf>
    <dxf>
      <fill>
        <patternFill>
          <bgColor rgb="FFFFC000"/>
        </patternFill>
      </fill>
    </dxf>
    <dxf>
      <fill>
        <patternFill>
          <bgColor indexed="10"/>
        </patternFill>
      </fill>
    </dxf>
    <dxf>
      <font>
        <b/>
        <i val="0"/>
        <condense val="0"/>
        <extend val="0"/>
        <color indexed="9"/>
      </font>
      <fill>
        <patternFill>
          <bgColor indexed="10"/>
        </patternFill>
      </fill>
    </dxf>
    <dxf>
      <fill>
        <patternFill>
          <bgColor indexed="52"/>
        </patternFill>
      </fill>
    </dxf>
    <dxf>
      <fill>
        <patternFill>
          <bgColor indexed="50"/>
        </patternFill>
      </fill>
    </dxf>
    <dxf>
      <fill>
        <patternFill>
          <bgColor indexed="10"/>
        </patternFill>
      </fill>
    </dxf>
    <dxf>
      <fill>
        <patternFill>
          <bgColor indexed="53"/>
        </patternFill>
      </fill>
    </dxf>
    <dxf>
      <fill>
        <patternFill>
          <bgColor indexed="11"/>
        </patternFill>
      </fill>
    </dxf>
    <dxf>
      <fill>
        <patternFill>
          <bgColor indexed="10"/>
        </patternFill>
      </fill>
    </dxf>
    <dxf>
      <fill>
        <patternFill>
          <bgColor indexed="53"/>
        </patternFill>
      </fill>
    </dxf>
    <dxf>
      <fill>
        <patternFill>
          <bgColor indexed="11"/>
        </patternFill>
      </fill>
    </dxf>
    <dxf>
      <font>
        <color theme="0" tint="-0.34998626667073579"/>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theme="0" tint="-0.34998626667073579"/>
      </font>
    </dxf>
    <dxf>
      <font>
        <condense val="0"/>
        <extend val="0"/>
        <color indexed="10"/>
      </font>
    </dxf>
    <dxf>
      <font>
        <condense val="0"/>
        <extend val="0"/>
        <color indexed="12"/>
      </font>
    </dxf>
    <dxf>
      <font>
        <condense val="0"/>
        <extend val="0"/>
        <color indexed="10"/>
      </font>
    </dxf>
    <dxf>
      <font>
        <condense val="0"/>
        <extend val="0"/>
        <color indexed="12"/>
      </font>
    </dxf>
    <dxf>
      <font>
        <color theme="0" tint="-0.34998626667073579"/>
      </font>
    </dxf>
    <dxf>
      <font>
        <color theme="0" tint="-0.34998626667073579"/>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auto="1"/>
      </font>
      <fill>
        <patternFill>
          <bgColor rgb="FFFFFF00"/>
        </patternFill>
      </fill>
    </dxf>
    <dxf>
      <fill>
        <patternFill>
          <bgColor rgb="FFFF0000"/>
        </patternFill>
      </fill>
    </dxf>
    <dxf>
      <fill>
        <patternFill>
          <bgColor rgb="FFFF0000"/>
        </patternFill>
      </fill>
    </dxf>
    <dxf>
      <font>
        <color theme="0"/>
      </font>
    </dxf>
    <dxf>
      <font>
        <color theme="0"/>
      </font>
    </dxf>
    <dxf>
      <font>
        <color theme="0"/>
      </font>
    </dxf>
    <dxf>
      <font>
        <color theme="0" tint="-0.34998626667073579"/>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lor theme="0" tint="-0.34998626667073579"/>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b/>
        <i val="0"/>
        <condense val="0"/>
        <extend val="0"/>
        <color indexed="10"/>
      </font>
    </dxf>
    <dxf>
      <font>
        <b/>
        <i val="0"/>
        <condense val="0"/>
        <extend val="0"/>
        <color indexed="12"/>
      </font>
    </dxf>
    <dxf>
      <font>
        <color rgb="FFFF66FF"/>
      </font>
    </dxf>
    <dxf>
      <font>
        <color rgb="FFFF66FF"/>
      </font>
    </dxf>
    <dxf>
      <fill>
        <patternFill>
          <bgColor rgb="FFFF0000"/>
        </patternFill>
      </fill>
    </dxf>
  </dxfs>
  <tableStyles count="0" defaultTableStyle="TableStyleMedium2" defaultPivotStyle="PivotStyleMedium9"/>
  <colors>
    <mruColors>
      <color rgb="FF0000FF"/>
      <color rgb="FFE4FA74"/>
      <color rgb="FFFFCC66"/>
      <color rgb="FFCCCC00"/>
      <color rgb="FF66FFFF"/>
      <color rgb="FFFF00FF"/>
      <color rgb="FF0066FF"/>
      <color rgb="FFFF9900"/>
      <color rgb="FFFFCCFF"/>
      <color rgb="FFE6E5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55A2F34-D389-4970-B99A-F54A9A7D6C0C}">
          <cx:dataPt idx="0">
            <cx:spPr>
              <a:solidFill>
                <a:srgbClr val="00B0F0"/>
              </a:solidFill>
            </cx:spPr>
          </cx:dataPt>
          <cx:dataPt idx="1">
            <cx:spPr>
              <a:solidFill>
                <a:srgbClr val="00B050"/>
              </a:solidFill>
            </cx:spPr>
          </cx:dataPt>
          <cx:dataPt idx="2">
            <cx:spPr>
              <a:solidFill>
                <a:srgbClr val="00B050"/>
              </a:solidFill>
            </cx:spPr>
          </cx:dataPt>
          <cx:dataPt idx="3">
            <cx:spPr>
              <a:solidFill>
                <a:srgbClr val="00B050"/>
              </a:solidFill>
            </cx:spPr>
          </cx:dataPt>
          <cx:dataPt idx="5">
            <cx:spPr>
              <a:solidFill>
                <a:srgbClr val="00B050"/>
              </a:solidFill>
            </cx:spPr>
          </cx:dataPt>
          <cx:dataPt idx="6">
            <cx:spPr>
              <a:solidFill>
                <a:srgbClr val="00B0F0"/>
              </a:solidFill>
            </cx:spPr>
          </cx:dataPt>
          <cx:dataPt idx="8">
            <cx:spPr>
              <a:solidFill>
                <a:srgbClr val="145F82"/>
              </a:solidFill>
            </cx:spPr>
          </cx:dataPt>
          <cx:dataPt idx="10">
            <cx:spPr>
              <a:solidFill>
                <a:srgbClr val="145F82"/>
              </a:solidFill>
            </cx:spPr>
          </cx:dataPt>
          <cx:dataPt idx="21">
            <cx:spPr>
              <a:solidFill>
                <a:srgbClr val="145F82"/>
              </a:solidFill>
            </cx:spPr>
          </cx:dataPt>
          <cx:dataPt idx="22">
            <cx:spPr>
              <a:solidFill>
                <a:srgbClr val="145F82"/>
              </a:solidFill>
            </cx:spPr>
          </cx:dataPt>
          <cx:dataPt idx="23">
            <cx:spPr>
              <a:solidFill>
                <a:srgbClr val="145F82"/>
              </a:solidFill>
            </cx:spPr>
          </cx:dataPt>
          <cx:dataPt idx="25">
            <cx:spPr>
              <a:solidFill>
                <a:srgbClr val="0070C0"/>
              </a:solidFill>
            </cx:spPr>
          </cx:dataPt>
          <cx:dataPt idx="26">
            <cx:spPr>
              <a:solidFill>
                <a:srgbClr val="145F82"/>
              </a:solidFill>
            </cx:spPr>
          </cx:dataPt>
          <cx:dataPt idx="27">
            <cx:spPr>
              <a:solidFill>
                <a:srgbClr val="145F82"/>
              </a:solidFill>
            </cx:spPr>
          </cx:dataPt>
          <cx:dataPt idx="29">
            <cx:spPr>
              <a:solidFill>
                <a:srgbClr val="145F82"/>
              </a:solidFill>
            </cx:spPr>
          </cx:dataPt>
          <cx:dataPt idx="32">
            <cx:spPr>
              <a:solidFill>
                <a:srgbClr val="0070C0"/>
              </a:solidFill>
            </cx:spPr>
          </cx:dataPt>
          <cx:dataPt idx="33">
            <cx:spPr>
              <a:solidFill>
                <a:srgbClr val="145F82"/>
              </a:solidFill>
            </cx:spPr>
          </cx:dataPt>
          <cx:dataPt idx="34">
            <cx:spPr>
              <a:solidFill>
                <a:srgbClr val="145F82"/>
              </a:solidFill>
            </cx:spPr>
          </cx:dataPt>
          <cx:dataPt idx="36">
            <cx:spPr>
              <a:solidFill>
                <a:srgbClr val="00B0F0"/>
              </a:solidFill>
            </cx:spPr>
          </cx:dataPt>
          <cx:dataPt idx="38">
            <cx:spPr>
              <a:solidFill>
                <a:srgbClr val="FF0000"/>
              </a:solidFill>
            </cx:spPr>
          </cx:dataPt>
          <cx:dataPt idx="39">
            <cx:spPr>
              <a:solidFill>
                <a:srgbClr val="FF0000"/>
              </a:solidFill>
            </cx:spPr>
          </cx:dataPt>
          <cx:dataPt idx="40">
            <cx:spPr>
              <a:solidFill>
                <a:srgbClr val="FF0000"/>
              </a:solidFill>
            </cx:spPr>
          </cx:dataPt>
          <cx:dataPt idx="42">
            <cx:spPr>
              <a:solidFill>
                <a:srgbClr val="00B0F0"/>
              </a:solidFill>
            </cx:spPr>
          </cx:dataPt>
          <cx:dataPt idx="43">
            <cx:spPr>
              <a:solidFill>
                <a:srgbClr val="0F9ED5">
                  <a:lumMod val="40000"/>
                  <a:lumOff val="60000"/>
                </a:srgbClr>
              </a:solidFill>
            </cx:spPr>
          </cx:dataPt>
          <cx:dataPt idx="44">
            <cx:spPr>
              <a:solidFill>
                <a:srgbClr val="00B0F0"/>
              </a:solidFill>
            </cx:spPr>
          </cx:dataPt>
          <cx:dataPt idx="48">
            <cx:spPr>
              <a:solidFill>
                <a:srgbClr val="FF99FF"/>
              </a:solidFill>
            </cx:spPr>
          </cx:dataPt>
          <cx:dataLabels pos="outEnd">
            <cx:numFmt formatCode="0" sourceLinked="0"/>
            <cx:spPr>
              <a:solidFill>
                <a:sysClr val="window" lastClr="FFFFFF"/>
              </a:solidFill>
            </cx:spPr>
            <cx:txPr>
              <a:bodyPr spcFirstLastPara="1" vertOverflow="ellipsis" horzOverflow="overflow" wrap="square" lIns="0" tIns="0" rIns="0" bIns="0" anchor="ctr" anchorCtr="1"/>
              <a:lstStyle/>
              <a:p>
                <a:pPr algn="ctr" rtl="0">
                  <a:defRPr>
                    <a:solidFill>
                      <a:sysClr val="windowText" lastClr="000000"/>
                    </a:solidFill>
                  </a:defRPr>
                </a:pPr>
                <a:endParaRPr lang="fr-FR" sz="900" b="0" i="0" u="none" strike="noStrike" baseline="0">
                  <a:solidFill>
                    <a:sysClr val="windowText" lastClr="000000"/>
                  </a:solidFill>
                  <a:latin typeface="Aptos Narrow" panose="02110004020202020204"/>
                </a:endParaRPr>
              </a:p>
            </cx:txPr>
            <cx:visibility seriesName="0" categoryName="0" value="1"/>
            <cx:separator>, </cx:separator>
            <cx:dataLabel idx="0">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1571</a:t>
                  </a:r>
                </a:p>
              </cx:txPr>
              <cx:visibility seriesName="0" categoryName="0" value="1"/>
              <cx:separator>, </cx:separator>
            </cx:dataLabel>
            <cx:dataLabel idx="6">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1562</a:t>
                  </a:r>
                </a:p>
              </cx:txPr>
              <cx:visibility seriesName="0" categoryName="0" value="1"/>
              <cx:separator>, </cx:separator>
            </cx:dataLabel>
            <cx:dataLabel idx="36">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1595</a:t>
                  </a:r>
                </a:p>
              </cx:txPr>
              <cx:visibility seriesName="0" categoryName="0" value="1"/>
              <cx:separator>, </cx:separator>
            </cx:dataLabel>
            <cx:dataLabel idx="42">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1595</a:t>
                  </a:r>
                </a:p>
              </cx:txPr>
              <cx:visibility seriesName="0" categoryName="0" value="1"/>
              <cx:separator>, </cx:separator>
            </cx:dataLabel>
            <cx:dataLabel idx="44">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1570</a:t>
                  </a:r>
                </a:p>
              </cx:txPr>
              <cx:visibility seriesName="0" categoryName="0" value="1"/>
              <cx:separator>, </cx:separator>
            </cx:dataLabel>
            <cx:dataLabel idx="46">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1520</a:t>
                  </a:r>
                </a:p>
              </cx:txPr>
              <cx:visibility seriesName="0" categoryName="0" value="1"/>
              <cx:separator>, </cx:separator>
            </cx:dataLabel>
            <cx:dataLabel idx="48">
              <cx:numFmt formatCode="0" sourceLinked="0"/>
              <cx:txPr>
                <a:bodyPr spcFirstLastPara="1" vertOverflow="ellipsis" horzOverflow="overflow" wrap="square" lIns="0" tIns="0" rIns="0" bIns="0" anchor="ctr" anchorCtr="1"/>
                <a:lstStyle/>
                <a:p>
                  <a:pPr algn="ctr" rtl="0">
                    <a:defRPr sz="1000" b="1"/>
                  </a:pPr>
                  <a:r>
                    <a:rPr lang="fr-FR" sz="1000" b="1" i="0" u="none" strike="noStrike" baseline="0">
                      <a:solidFill>
                        <a:sysClr val="windowText" lastClr="000000"/>
                      </a:solidFill>
                      <a:latin typeface="Aptos Narrow" panose="02110004020202020204"/>
                    </a:rPr>
                    <a:t>1538</a:t>
                  </a:r>
                </a:p>
              </cx:txPr>
              <cx:visibility seriesName="0" categoryName="0" value="1"/>
              <cx:separator>, </cx:separator>
            </cx:dataLabel>
          </cx:dataLabels>
          <cx:dataId val="0"/>
          <cx:layoutPr>
            <cx:visibility connectorLines="0"/>
            <cx:subtotals>
              <cx:idx val="6"/>
              <cx:idx val="36"/>
              <cx:idx val="42"/>
              <cx:idx val="44"/>
              <cx:idx val="46"/>
              <cx:idx val="48"/>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ysClr val="windowText" lastClr="000000"/>
                </a:solidFill>
              </a:defRPr>
            </a:pPr>
            <a:endParaRPr lang="fr-FR" sz="900" b="0" i="0" u="none" strike="noStrike" baseline="0">
              <a:solidFill>
                <a:sysClr val="windowText" lastClr="000000"/>
              </a:solidFill>
              <a:latin typeface="Aptos Narrow" panose="02110004020202020204"/>
            </a:endParaRPr>
          </a:p>
        </cx:txPr>
      </cx:axis>
      <cx:axis id="1">
        <cx:valScaling max="1700" min="1400"/>
        <cx:majorGridlines/>
        <cx:tickLabels/>
        <cx:numFmt formatCode="0" sourceLinked="0"/>
        <cx:txPr>
          <a:bodyPr spcFirstLastPara="1" vertOverflow="ellipsis" horzOverflow="overflow" wrap="square" lIns="0" tIns="0" rIns="0" bIns="0" anchor="ctr" anchorCtr="1"/>
          <a:lstStyle/>
          <a:p>
            <a:pPr algn="ctr" rtl="0">
              <a:defRPr>
                <a:solidFill>
                  <a:sysClr val="windowText" lastClr="000000"/>
                </a:solidFill>
              </a:defRPr>
            </a:pPr>
            <a:endParaRPr lang="fr-FR" sz="900" b="0" i="0" u="none" strike="noStrike" baseline="0">
              <a:solidFill>
                <a:sysClr val="windowText" lastClr="000000"/>
              </a:solidFill>
              <a:latin typeface="Aptos Narrow" panose="02110004020202020204"/>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EB2AD914-F0B7-4474-B154-A6B1BF358AEC}">
          <cx:dataPt idx="0">
            <cx:spPr>
              <a:solidFill>
                <a:srgbClr val="00B0F0"/>
              </a:solidFill>
            </cx:spPr>
          </cx:dataPt>
          <cx:dataPt idx="2">
            <cx:spPr>
              <a:solidFill>
                <a:srgbClr val="00B0F0"/>
              </a:solidFill>
            </cx:spPr>
          </cx:dataPt>
          <cx:dataPt idx="4">
            <cx:spPr>
              <a:solidFill>
                <a:srgbClr val="00B0F0"/>
              </a:solidFill>
            </cx:spPr>
          </cx:dataPt>
          <cx:dataPt idx="5">
            <cx:spPr>
              <a:solidFill>
                <a:srgbClr val="145F82">
                  <a:lumMod val="20000"/>
                  <a:lumOff val="80000"/>
                </a:srgbClr>
              </a:solidFill>
            </cx:spPr>
          </cx:dataPt>
          <cx:dataPt idx="6">
            <cx:spPr>
              <a:solidFill>
                <a:srgbClr val="00B0F0"/>
              </a:solidFill>
            </cx:spPr>
          </cx:dataPt>
          <cx:dataPt idx="8">
            <cx:spPr>
              <a:solidFill>
                <a:srgbClr val="00B0F0"/>
              </a:solidFill>
            </cx:spPr>
          </cx:dataPt>
          <cx:dataPt idx="9">
            <cx:spPr>
              <a:solidFill>
                <a:srgbClr val="FF0000"/>
              </a:solidFill>
            </cx:spPr>
          </cx:dataPt>
          <cx:dataPt idx="10">
            <cx:spPr>
              <a:solidFill>
                <a:sysClr val="window" lastClr="FFFFFF">
                  <a:lumMod val="75000"/>
                </a:sysClr>
              </a:solidFill>
            </cx:spPr>
          </cx:dataPt>
          <cx:dataPt idx="11">
            <cx:spPr>
              <a:solidFill>
                <a:srgbClr val="4EA72E">
                  <a:lumMod val="75000"/>
                </a:srgbClr>
              </a:solidFill>
            </cx:spPr>
          </cx:dataPt>
          <cx:dataLabels pos="outEnd">
            <cx:numFmt formatCode="0" sourceLinked="0"/>
            <cx:txPr>
              <a:bodyPr spcFirstLastPara="1" vertOverflow="ellipsis" horzOverflow="overflow" wrap="square" lIns="0" tIns="0" rIns="0" bIns="0" anchor="ctr" anchorCtr="1"/>
              <a:lstStyle/>
              <a:p>
                <a:pPr algn="ctr" rtl="0">
                  <a:defRPr sz="1000">
                    <a:solidFill>
                      <a:sysClr val="windowText" lastClr="000000"/>
                    </a:solidFill>
                  </a:defRPr>
                </a:pPr>
                <a:endParaRPr lang="fr-FR" sz="1000" b="0" i="0" u="none" strike="noStrike" baseline="0">
                  <a:solidFill>
                    <a:sysClr val="windowText" lastClr="000000"/>
                  </a:solidFill>
                  <a:latin typeface="Aptos Narrow" panose="02110004020202020204"/>
                </a:endParaRPr>
              </a:p>
            </cx:txPr>
            <cx:visibility seriesName="0" categoryName="0" value="1"/>
            <cx:separator>, </cx:separator>
            <cx:dataLabel idx="0">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1571</a:t>
                  </a:r>
                </a:p>
              </cx:txPr>
              <cx:visibility seriesName="0" categoryName="0" value="1"/>
              <cx:separator>, </cx:separator>
            </cx:dataLabel>
            <cx:dataLabel idx="2">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1562</a:t>
                  </a:r>
                </a:p>
              </cx:txPr>
              <cx:visibility seriesName="0" categoryName="0" value="1"/>
              <cx:separator>, </cx:separator>
            </cx:dataLabel>
            <cx:dataLabel idx="4">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1595</a:t>
                  </a:r>
                </a:p>
              </cx:txPr>
              <cx:visibility seriesName="0" categoryName="0" value="1"/>
              <cx:separator>, </cx:separator>
            </cx:dataLabel>
            <cx:dataLabel idx="6">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1570</a:t>
                  </a:r>
                </a:p>
              </cx:txPr>
              <cx:visibility seriesName="0" categoryName="0" value="1"/>
              <cx:separator>, </cx:separator>
            </cx:dataLabel>
            <cx:dataLabel idx="8">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1570</a:t>
                  </a:r>
                </a:p>
              </cx:txPr>
              <cx:visibility seriesName="0" categoryName="0" value="1"/>
              <cx:separator>, </cx:separator>
            </cx:dataLabel>
            <cx:dataLabel idx="10">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1570</a:t>
                  </a:r>
                </a:p>
              </cx:txPr>
              <cx:visibility seriesName="0" categoryName="0" value="1"/>
              <cx:separator>, </cx:separator>
            </cx:dataLabel>
            <cx:dataLabel idx="11">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lumMod val="65000"/>
                          <a:lumOff val="35000"/>
                        </a:sysClr>
                      </a:solidFill>
                      <a:latin typeface="Aptos Narrow" panose="02110004020202020204"/>
                    </a:rPr>
                    <a:t>1520</a:t>
                  </a:r>
                </a:p>
              </cx:txPr>
              <cx:visibility seriesName="0" categoryName="0" value="1"/>
              <cx:separator>, </cx:separator>
            </cx:dataLabel>
          </cx:dataLabels>
          <cx:dataId val="0"/>
          <cx:layoutPr>
            <cx:visibility connectorLines="0"/>
            <cx:subtotals>
              <cx:idx val="2"/>
              <cx:idx val="4"/>
              <cx:idx val="6"/>
              <cx:idx val="8"/>
              <cx:idx val="10"/>
              <cx:idx val="11"/>
            </cx:subtotals>
          </cx:layoutPr>
        </cx:series>
      </cx:plotAreaRegion>
      <cx:axis id="0">
        <cx:catScaling gapWidth="0.5"/>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700" min="1400"/>
        <cx:majorGridlines/>
        <cx:tickLabels/>
        <cx:numFmt formatCode="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235B457E-19E5-476F-849F-11C2727D0C8A}">
          <cx:dataPt idx="0">
            <cx:spPr>
              <a:solidFill>
                <a:srgbClr val="00B0F0"/>
              </a:solidFill>
            </cx:spPr>
          </cx:dataPt>
          <cx:dataPt idx="2">
            <cx:spPr>
              <a:solidFill>
                <a:srgbClr val="00B0F0"/>
              </a:solidFill>
            </cx:spPr>
          </cx:dataPt>
          <cx:dataPt idx="4">
            <cx:spPr>
              <a:solidFill>
                <a:srgbClr val="00B0F0"/>
              </a:solidFill>
            </cx:spPr>
          </cx:dataPt>
          <cx:dataPt idx="6">
            <cx:spPr>
              <a:solidFill>
                <a:srgbClr val="00B0F0"/>
              </a:solidFill>
            </cx:spPr>
          </cx:dataPt>
          <cx:dataLabels pos="outEnd">
            <cx:numFmt formatCode="0" sourceLinked="0"/>
            <cx:txPr>
              <a:bodyPr spcFirstLastPara="1" vertOverflow="ellipsis" horzOverflow="overflow" wrap="square" lIns="0" tIns="0" rIns="0" bIns="0" anchor="ctr" anchorCtr="1"/>
              <a:lstStyle/>
              <a:p>
                <a:pPr algn="ctr" rtl="0">
                  <a:defRPr sz="1000">
                    <a:solidFill>
                      <a:sysClr val="windowText" lastClr="000000"/>
                    </a:solidFill>
                  </a:defRPr>
                </a:pPr>
                <a:endParaRPr lang="fr-FR" sz="1000" b="0" i="0" u="none" strike="noStrike" baseline="0">
                  <a:solidFill>
                    <a:sysClr val="windowText" lastClr="000000"/>
                  </a:solidFill>
                  <a:latin typeface="Aptos Narrow" panose="02110004020202020204"/>
                </a:endParaRPr>
              </a:p>
            </cx:txPr>
            <cx:visibility seriesName="0" categoryName="0" value="1"/>
            <cx:separator>, </cx:separator>
            <cx:dataLabel idx="0">
              <cx:numFmt formatCode="0" sourceLinked="0"/>
              <cx:txPr>
                <a:bodyPr spcFirstLastPara="1" vertOverflow="ellipsis" horzOverflow="overflow" wrap="square" lIns="0" tIns="0" rIns="0" bIns="0" anchor="ctr" anchorCtr="1"/>
                <a:lstStyle/>
                <a:p>
                  <a:pPr algn="ctr" rtl="0">
                    <a:defRPr b="1"/>
                  </a:pPr>
                  <a:r>
                    <a:rPr lang="fr-FR" sz="1000" b="1" i="0" u="none" strike="noStrike" baseline="0">
                      <a:solidFill>
                        <a:sysClr val="windowText" lastClr="000000"/>
                      </a:solidFill>
                      <a:latin typeface="Aptos Narrow" panose="02110004020202020204"/>
                    </a:rPr>
                    <a:t>1571</a:t>
                  </a:r>
                </a:p>
              </cx:txPr>
              <cx:visibility seriesName="0" categoryName="0" value="1"/>
              <cx:separator>, </cx:separator>
            </cx:dataLabel>
            <cx:dataLabel idx="2">
              <cx:numFmt formatCode="0" sourceLinked="0"/>
              <cx:txPr>
                <a:bodyPr spcFirstLastPara="1" vertOverflow="ellipsis" horzOverflow="overflow" wrap="square" lIns="0" tIns="0" rIns="0" bIns="0" anchor="ctr" anchorCtr="1"/>
                <a:lstStyle/>
                <a:p>
                  <a:pPr algn="ctr" rtl="0">
                    <a:defRPr b="1"/>
                  </a:pPr>
                  <a:r>
                    <a:rPr lang="fr-FR" sz="1000" b="1" i="0" u="none" strike="noStrike" baseline="0">
                      <a:solidFill>
                        <a:sysClr val="windowText" lastClr="000000"/>
                      </a:solidFill>
                      <a:latin typeface="Aptos Narrow" panose="02110004020202020204"/>
                    </a:rPr>
                    <a:t>1562</a:t>
                  </a:r>
                </a:p>
              </cx:txPr>
              <cx:visibility seriesName="0" categoryName="0" value="1"/>
              <cx:separator>, </cx:separator>
            </cx:dataLabel>
            <cx:dataLabel idx="4">
              <cx:numFmt formatCode="0" sourceLinked="0"/>
              <cx:txPr>
                <a:bodyPr spcFirstLastPara="1" vertOverflow="ellipsis" horzOverflow="overflow" wrap="square" lIns="0" tIns="0" rIns="0" bIns="0" anchor="ctr" anchorCtr="1"/>
                <a:lstStyle/>
                <a:p>
                  <a:pPr algn="ctr" rtl="0">
                    <a:defRPr b="1"/>
                  </a:pPr>
                  <a:r>
                    <a:rPr lang="fr-FR" sz="1000" b="1" i="0" u="none" strike="noStrike" baseline="0">
                      <a:solidFill>
                        <a:sysClr val="windowText" lastClr="000000"/>
                      </a:solidFill>
                      <a:latin typeface="Aptos Narrow" panose="02110004020202020204"/>
                    </a:rPr>
                    <a:t>0</a:t>
                  </a:r>
                </a:p>
              </cx:txPr>
              <cx:visibility seriesName="0" categoryName="0" value="1"/>
              <cx:separator>, </cx:separator>
            </cx:dataLabel>
            <cx:dataLabel idx="6">
              <cx:numFmt formatCode="0" sourceLinked="0"/>
              <cx:txPr>
                <a:bodyPr spcFirstLastPara="1" vertOverflow="ellipsis" horzOverflow="overflow" wrap="square" lIns="0" tIns="0" rIns="0" bIns="0" anchor="ctr" anchorCtr="1"/>
                <a:lstStyle/>
                <a:p>
                  <a:pPr algn="ctr" rtl="0">
                    <a:defRPr b="1"/>
                  </a:pPr>
                  <a:r>
                    <a:rPr lang="fr-FR" sz="1000" b="1" i="0" u="none" strike="noStrike" baseline="0">
                      <a:solidFill>
                        <a:sysClr val="windowText" lastClr="000000"/>
                      </a:solidFill>
                      <a:latin typeface="Aptos Narrow" panose="02110004020202020204"/>
                    </a:rPr>
                    <a:t>1595</a:t>
                  </a:r>
                </a:p>
              </cx:txPr>
              <cx:visibility seriesName="0" categoryName="0" value="1"/>
              <cx:separator>, </cx:separator>
            </cx:dataLabel>
            <cx:dataLabel idx="7">
              <cx:numFmt formatCode="0" sourceLinked="0"/>
              <cx:txPr>
                <a:bodyPr spcFirstLastPara="1" vertOverflow="ellipsis" horzOverflow="overflow" wrap="square" lIns="0" tIns="0" rIns="0" bIns="0" anchor="ctr" anchorCtr="1"/>
                <a:lstStyle/>
                <a:p>
                  <a:pPr algn="ctr" rtl="0">
                    <a:defRPr b="1"/>
                  </a:pPr>
                  <a:r>
                    <a:rPr lang="fr-FR" sz="1000" b="1" i="0" u="none" strike="noStrike" baseline="0">
                      <a:solidFill>
                        <a:sysClr val="windowText" lastClr="000000"/>
                      </a:solidFill>
                      <a:latin typeface="Aptos Narrow" panose="02110004020202020204"/>
                    </a:rPr>
                    <a:t>1520</a:t>
                  </a:r>
                </a:p>
              </cx:txPr>
              <cx:visibility seriesName="0" categoryName="0" value="1"/>
              <cx:separator>, </cx:separator>
            </cx:dataLabel>
          </cx:dataLabels>
          <cx:dataId val="0"/>
          <cx:layoutPr>
            <cx:visibility connectorLines="0"/>
            <cx:subtotals>
              <cx:idx val="2"/>
              <cx:idx val="4"/>
              <cx:idx val="6"/>
              <cx:idx val="7"/>
            </cx:subtotals>
          </cx:layoutPr>
        </cx:series>
      </cx:plotAreaRegion>
      <cx:axis id="0">
        <cx:catScaling gapWidth="0.5"/>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700" min="1400"/>
        <cx:majorGridlines/>
        <cx:tickLabels/>
        <cx:numFmt formatCode="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plotArea>
      <cx:plotAreaRegion>
        <cx:series layoutId="waterfall" uniqueId="{B0773DCD-E255-4723-A8D1-D0BCBEFE77CB}">
          <cx:dataPt idx="0">
            <cx:spPr>
              <a:solidFill>
                <a:srgbClr val="00B0F0"/>
              </a:solidFill>
            </cx:spPr>
          </cx:dataPt>
          <cx:dataPt idx="2">
            <cx:spPr>
              <a:solidFill>
                <a:srgbClr val="00B050"/>
              </a:solidFill>
            </cx:spPr>
          </cx:dataPt>
          <cx:dataPt idx="6">
            <cx:spPr>
              <a:solidFill>
                <a:srgbClr val="00B0F0"/>
              </a:solidFill>
            </cx:spPr>
          </cx:dataPt>
          <cx:dataPt idx="7">
            <cx:spPr>
              <a:solidFill>
                <a:srgbClr val="145F82">
                  <a:lumMod val="40000"/>
                  <a:lumOff val="60000"/>
                </a:srgbClr>
              </a:solidFill>
            </cx:spPr>
          </cx:dataPt>
          <cx:dataPt idx="8">
            <cx:spPr>
              <a:solidFill>
                <a:srgbClr val="0E2841">
                  <a:lumMod val="25000"/>
                  <a:lumOff val="75000"/>
                </a:srgbClr>
              </a:solidFill>
            </cx:spPr>
          </cx:dataPt>
          <cx:dataPt idx="9">
            <cx:spPr>
              <a:solidFill>
                <a:srgbClr val="0E2841">
                  <a:lumMod val="25000"/>
                  <a:lumOff val="75000"/>
                </a:srgbClr>
              </a:solidFill>
            </cx:spPr>
          </cx:dataPt>
          <cx:dataPt idx="12">
            <cx:spPr>
              <a:solidFill>
                <a:srgbClr val="0F9ED5">
                  <a:lumMod val="40000"/>
                  <a:lumOff val="60000"/>
                </a:srgbClr>
              </a:solidFill>
            </cx:spPr>
          </cx:dataPt>
          <cx:dataPt idx="15">
            <cx:spPr>
              <a:solidFill>
                <a:srgbClr val="00B0F0"/>
              </a:solidFill>
            </cx:spPr>
          </cx:dataPt>
          <cx:dataPt idx="22">
            <cx:spPr>
              <a:solidFill>
                <a:srgbClr val="00B0F0"/>
              </a:solidFill>
            </cx:spPr>
          </cx:dataPt>
          <cx:dataPt idx="24">
            <cx:spPr>
              <a:solidFill>
                <a:srgbClr val="00B0F0"/>
              </a:solidFill>
            </cx:spPr>
          </cx:dataPt>
          <cx:dataPt idx="25">
            <cx:spPr>
              <a:solidFill>
                <a:srgbClr val="00B050"/>
              </a:solidFill>
            </cx:spPr>
          </cx:dataPt>
          <cx:dataPt idx="26">
            <cx:spPr>
              <a:solidFill>
                <a:srgbClr val="00B050"/>
              </a:solidFill>
            </cx:spPr>
          </cx:dataPt>
          <cx:dataPt idx="27">
            <cx:spPr>
              <a:solidFill>
                <a:srgbClr val="00B050"/>
              </a:solidFill>
            </cx:spPr>
          </cx:dataPt>
          <cx:dataPt idx="28">
            <cx:spPr>
              <a:solidFill>
                <a:srgbClr val="00B050"/>
              </a:solidFill>
            </cx:spPr>
          </cx:dataPt>
          <cx:dataPt idx="29">
            <cx:spPr>
              <a:solidFill>
                <a:srgbClr val="00B050"/>
              </a:solidFill>
            </cx:spPr>
          </cx:dataPt>
          <cx:dataPt idx="31">
            <cx:spPr>
              <a:solidFill>
                <a:srgbClr val="A02B93">
                  <a:lumMod val="40000"/>
                  <a:lumOff val="60000"/>
                </a:srgbClr>
              </a:solidFill>
            </cx:spPr>
          </cx:dataPt>
          <cx:dataLabels pos="outEnd">
            <cx:txPr>
              <a:bodyPr spcFirstLastPara="1" vertOverflow="ellipsis" horzOverflow="overflow" wrap="square" lIns="0" tIns="0" rIns="0" bIns="0" anchor="ctr" anchorCtr="1"/>
              <a:lstStyle/>
              <a:p>
                <a:pPr algn="ctr" rtl="0">
                  <a:defRPr sz="1050">
                    <a:solidFill>
                      <a:sysClr val="windowText" lastClr="000000"/>
                    </a:solidFill>
                  </a:defRPr>
                </a:pPr>
                <a:endParaRPr lang="fr-FR" sz="1050" b="0" i="0" u="none" strike="noStrike" baseline="0">
                  <a:solidFill>
                    <a:sysClr val="windowText" lastClr="000000"/>
                  </a:solidFill>
                  <a:latin typeface="Aptos Narrow" panose="02110004020202020204"/>
                </a:endParaRPr>
              </a:p>
            </cx:txPr>
            <cx:visibility seriesName="0" categoryName="0" value="1"/>
            <cx:dataLabel idx="0">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solidFill>
                      <a:latin typeface="Aptos Narrow" panose="02110004020202020204"/>
                    </a:rPr>
                    <a:t>1908</a:t>
                  </a:r>
                </a:p>
              </cx:txPr>
              <cx:visibility seriesName="0" categoryName="0" value="1"/>
              <cx:separator>, </cx:separator>
            </cx:dataLabel>
            <cx:dataLabel idx="2">
              <cx:numFmt formatCode="0" sourceLinked="0"/>
              <cx:visibility seriesName="0" categoryName="0" value="1"/>
              <cx:separator>, </cx:separator>
            </cx:dataLabel>
            <cx:dataLabel idx="4">
              <cx:numFmt formatCode="0" sourceLinked="0"/>
              <cx:visibility seriesName="0" categoryName="0" value="1"/>
              <cx:separator>, </cx:separator>
            </cx:dataLabel>
            <cx:dataLabel idx="6">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solidFill>
                      <a:latin typeface="Aptos Narrow" panose="02110004020202020204"/>
                    </a:rPr>
                    <a:t>0</a:t>
                  </a:r>
                </a:p>
              </cx:txPr>
              <cx:visibility seriesName="0" categoryName="0" value="1"/>
              <cx:separator>, </cx:separator>
            </cx:dataLabel>
            <cx:dataLabel idx="15">
              <cx:numFmt formatCode="0" sourceLinked="0"/>
              <cx:txPr>
                <a:bodyPr spcFirstLastPara="1" vertOverflow="ellipsis" horzOverflow="overflow" wrap="square" lIns="0" tIns="0" rIns="0" bIns="0" anchor="ctr" anchorCtr="1"/>
                <a:lstStyle/>
                <a:p>
                  <a:pPr algn="ctr" rtl="0">
                    <a:defRPr b="1"/>
                  </a:pPr>
                  <a:r>
                    <a:rPr lang="fr-FR" sz="1050" b="1" i="0" u="none" strike="noStrike" baseline="0">
                      <a:solidFill>
                        <a:sysClr val="windowText" lastClr="000000"/>
                      </a:solidFill>
                      <a:latin typeface="Aptos Narrow" panose="02110004020202020204"/>
                    </a:rPr>
                    <a:t>0</a:t>
                  </a:r>
                </a:p>
              </cx:txPr>
              <cx:visibility seriesName="0" categoryName="0" value="1"/>
              <cx:separator>, </cx:separator>
            </cx:dataLabel>
            <cx:dataLabel idx="22">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solidFill>
                      <a:latin typeface="Aptos Narrow" panose="02110004020202020204"/>
                    </a:rPr>
                    <a:t>0</a:t>
                  </a:r>
                </a:p>
              </cx:txPr>
              <cx:visibility seriesName="0" categoryName="0" value="1"/>
              <cx:separator>, </cx:separator>
            </cx:dataLabel>
            <cx:dataLabel idx="23">
              <cx:numFmt formatCode="0" sourceLinked="0"/>
              <cx:visibility seriesName="0" categoryName="0" value="1"/>
              <cx:separator>, </cx:separator>
            </cx:dataLabel>
            <cx:dataLabel idx="24">
              <cx:numFmt formatCode="0" sourceLinked="0"/>
              <cx:txPr>
                <a:bodyPr spcFirstLastPara="1" vertOverflow="ellipsis" horzOverflow="overflow" wrap="square" lIns="0" tIns="0" rIns="0" bIns="0" anchor="ctr" anchorCtr="1"/>
                <a:lstStyle/>
                <a:p>
                  <a:pPr algn="ctr" rtl="0">
                    <a:defRPr b="1"/>
                  </a:pPr>
                  <a:r>
                    <a:rPr lang="fr-FR" sz="1050" b="1" i="0" u="none" strike="noStrike" baseline="0">
                      <a:solidFill>
                        <a:sysClr val="windowText" lastClr="000000"/>
                      </a:solidFill>
                      <a:latin typeface="Aptos Narrow" panose="02110004020202020204"/>
                    </a:rPr>
                    <a:t>0</a:t>
                  </a:r>
                </a:p>
              </cx:txPr>
              <cx:visibility seriesName="0" categoryName="0" value="1"/>
              <cx:separator>, </cx:separator>
            </cx:dataLabel>
            <cx:dataLabel idx="29">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solidFill>
                      <a:latin typeface="Aptos Narrow" panose="02110004020202020204"/>
                    </a:rPr>
                    <a:t>1790</a:t>
                  </a:r>
                </a:p>
              </cx:txPr>
              <cx:visibility seriesName="0" categoryName="0" value="1"/>
              <cx:separator>, </cx:separator>
            </cx:dataLabel>
            <cx:dataLabel idx="31">
              <cx:numFmt formatCode="0" sourceLinked="0"/>
              <cx:txPr>
                <a:bodyPr spcFirstLastPara="1" vertOverflow="ellipsis" horzOverflow="overflow" wrap="square" lIns="0" tIns="0" rIns="0" bIns="0" anchor="ctr" anchorCtr="1"/>
                <a:lstStyle/>
                <a:p>
                  <a:pPr algn="ctr" rtl="0">
                    <a:defRPr sz="1100" b="1"/>
                  </a:pPr>
                  <a:r>
                    <a:rPr lang="fr-FR" sz="1100" b="1" i="0" u="none" strike="noStrike" baseline="0">
                      <a:solidFill>
                        <a:sysClr val="windowText" lastClr="000000"/>
                      </a:solidFill>
                      <a:latin typeface="Aptos Narrow" panose="02110004020202020204"/>
                    </a:rPr>
                    <a:t>1792</a:t>
                  </a:r>
                </a:p>
              </cx:txPr>
              <cx:visibility seriesName="0" categoryName="0" value="1"/>
              <cx:separator>, </cx:separator>
            </cx:dataLabel>
          </cx:dataLabels>
          <cx:dataId val="0"/>
          <cx:layoutPr>
            <cx:visibility connectorLines="0"/>
            <cx:subtotals>
              <cx:idx val="6"/>
              <cx:idx val="15"/>
              <cx:idx val="22"/>
              <cx:idx val="24"/>
              <cx:idx val="29"/>
              <cx:idx val="31"/>
            </cx:subtotals>
          </cx:layoutPr>
        </cx:series>
      </cx:plotAreaRegion>
      <cx:axis id="0">
        <cx:catScaling gapWidth="0.5"/>
        <cx:tickLabels/>
        <cx:txPr>
          <a:bodyPr spcFirstLastPara="1" vertOverflow="ellipsis" horzOverflow="overflow" wrap="square" lIns="0" tIns="0" rIns="0" bIns="0" anchor="ctr" anchorCtr="1"/>
          <a:lstStyle/>
          <a:p>
            <a:pPr algn="ctr" rtl="0">
              <a:defRPr sz="1000">
                <a:solidFill>
                  <a:sysClr val="windowText" lastClr="000000"/>
                </a:solidFill>
              </a:defRPr>
            </a:pPr>
            <a:endParaRPr lang="fr-FR" sz="1000" b="0" i="0" u="none" strike="noStrike" baseline="0">
              <a:solidFill>
                <a:sysClr val="windowText" lastClr="000000"/>
              </a:solidFill>
              <a:latin typeface="Aptos Narrow" panose="02110004020202020204"/>
            </a:endParaRPr>
          </a:p>
        </cx:txPr>
      </cx:axis>
      <cx:axis id="1">
        <cx:valScaling min="1500"/>
        <cx:majorGridlines/>
        <cx:tickLabels/>
        <cx:numFmt formatCode="0" sourceLinked="0"/>
        <cx:txPr>
          <a:bodyPr spcFirstLastPara="1" vertOverflow="ellipsis" horzOverflow="overflow" wrap="square" lIns="0" tIns="0" rIns="0" bIns="0" anchor="ctr" anchorCtr="1"/>
          <a:lstStyle/>
          <a:p>
            <a:pPr algn="ctr" rtl="0">
              <a:defRPr>
                <a:solidFill>
                  <a:sysClr val="windowText" lastClr="000000"/>
                </a:solidFill>
              </a:defRPr>
            </a:pPr>
            <a:endParaRPr lang="fr-FR" sz="900" b="0" i="0" u="none" strike="noStrike" baseline="0">
              <a:solidFill>
                <a:sysClr val="windowText" lastClr="000000"/>
              </a:solidFill>
              <a:latin typeface="Aptos Narrow" panose="0211000402020202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14/relationships/chartEx" Target="../charts/chartEx3.xml"/><Relationship Id="rId13" Type="http://schemas.openxmlformats.org/officeDocument/2006/relationships/image" Target="../media/image6.png"/><Relationship Id="rId3" Type="http://schemas.microsoft.com/office/2014/relationships/chartEx" Target="../charts/chartEx2.xml"/><Relationship Id="rId7" Type="http://schemas.microsoft.com/office/2007/relationships/hdphoto" Target="../media/hdphoto2.wdp"/><Relationship Id="rId12" Type="http://schemas.microsoft.com/office/2007/relationships/hdphoto" Target="../media/hdphoto4.wdp"/><Relationship Id="rId2" Type="http://schemas.openxmlformats.org/officeDocument/2006/relationships/image" Target="../media/image1.png"/><Relationship Id="rId16" Type="http://schemas.microsoft.com/office/2007/relationships/hdphoto" Target="../media/hdphoto6.wdp"/><Relationship Id="rId1" Type="http://schemas.microsoft.com/office/2014/relationships/chartEx" Target="../charts/chartEx1.xml"/><Relationship Id="rId6" Type="http://schemas.openxmlformats.org/officeDocument/2006/relationships/image" Target="../media/image3.png"/><Relationship Id="rId11" Type="http://schemas.openxmlformats.org/officeDocument/2006/relationships/image" Target="../media/image5.png"/><Relationship Id="rId5" Type="http://schemas.microsoft.com/office/2007/relationships/hdphoto" Target="../media/hdphoto1.wdp"/><Relationship Id="rId15" Type="http://schemas.openxmlformats.org/officeDocument/2006/relationships/image" Target="../media/image7.png"/><Relationship Id="rId10" Type="http://schemas.microsoft.com/office/2007/relationships/hdphoto" Target="../media/hdphoto3.wdp"/><Relationship Id="rId4" Type="http://schemas.openxmlformats.org/officeDocument/2006/relationships/image" Target="../media/image2.png"/><Relationship Id="rId9" Type="http://schemas.openxmlformats.org/officeDocument/2006/relationships/image" Target="../media/image4.png"/><Relationship Id="rId14" Type="http://schemas.microsoft.com/office/2007/relationships/hdphoto" Target="../media/hdphoto5.wdp"/></Relationships>
</file>

<file path=xl/drawings/_rels/drawing2.xml.rels><?xml version="1.0" encoding="UTF-8" standalone="yes"?>
<Relationships xmlns="http://schemas.openxmlformats.org/package/2006/relationships"><Relationship Id="rId3" Type="http://schemas.microsoft.com/office/2007/relationships/hdphoto" Target="../media/hdphoto7.wdp"/><Relationship Id="rId7" Type="http://schemas.microsoft.com/office/2007/relationships/hdphoto" Target="../media/hdphoto9.wdp"/><Relationship Id="rId2" Type="http://schemas.openxmlformats.org/officeDocument/2006/relationships/image" Target="../media/image8.png"/><Relationship Id="rId1" Type="http://schemas.microsoft.com/office/2014/relationships/chartEx" Target="../charts/chartEx4.xml"/><Relationship Id="rId6" Type="http://schemas.openxmlformats.org/officeDocument/2006/relationships/image" Target="../media/image10.png"/><Relationship Id="rId5" Type="http://schemas.microsoft.com/office/2007/relationships/hdphoto" Target="../media/hdphoto8.wdp"/><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7</xdr:col>
      <xdr:colOff>16509</xdr:colOff>
      <xdr:row>78</xdr:row>
      <xdr:rowOff>171449</xdr:rowOff>
    </xdr:from>
    <xdr:to>
      <xdr:col>20</xdr:col>
      <xdr:colOff>380999</xdr:colOff>
      <xdr:row>101</xdr:row>
      <xdr:rowOff>95250</xdr:rowOff>
    </xdr:to>
    <mc:AlternateContent xmlns:mc="http://schemas.openxmlformats.org/markup-compatibility/2006">
      <mc:Choice xmlns:cx1="http://schemas.microsoft.com/office/drawing/2015/9/8/chartex" Requires="cx1">
        <xdr:graphicFrame macro="">
          <xdr:nvGraphicFramePr>
            <xdr:cNvPr id="52" name="Graphique 1">
              <a:extLst>
                <a:ext uri="{FF2B5EF4-FFF2-40B4-BE49-F238E27FC236}">
                  <a16:creationId xmlns:a16="http://schemas.microsoft.com/office/drawing/2014/main" id="{00000000-0008-0000-0900-00003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807959" y="15935324"/>
              <a:ext cx="10289540" cy="4305301"/>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58843</xdr:colOff>
      <xdr:row>77</xdr:row>
      <xdr:rowOff>39687</xdr:rowOff>
    </xdr:from>
    <xdr:to>
      <xdr:col>21</xdr:col>
      <xdr:colOff>7939</xdr:colOff>
      <xdr:row>101</xdr:row>
      <xdr:rowOff>136314</xdr:rowOff>
    </xdr:to>
    <xdr:sp macro="" textlink="">
      <xdr:nvSpPr>
        <xdr:cNvPr id="12" name="Rectangle 11">
          <a:extLst>
            <a:ext uri="{FF2B5EF4-FFF2-40B4-BE49-F238E27FC236}">
              <a16:creationId xmlns:a16="http://schemas.microsoft.com/office/drawing/2014/main" id="{00000000-0008-0000-0900-00000C000000}"/>
            </a:ext>
          </a:extLst>
        </xdr:cNvPr>
        <xdr:cNvSpPr/>
      </xdr:nvSpPr>
      <xdr:spPr>
        <a:xfrm>
          <a:off x="8075718" y="15081250"/>
          <a:ext cx="10871096" cy="4478127"/>
        </a:xfrm>
        <a:prstGeom prst="rect">
          <a:avLst/>
        </a:prstGeom>
        <a:noFill/>
        <a:ln w="952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398228</xdr:colOff>
      <xdr:row>88</xdr:row>
      <xdr:rowOff>125729</xdr:rowOff>
    </xdr:from>
    <xdr:to>
      <xdr:col>7</xdr:col>
      <xdr:colOff>584340</xdr:colOff>
      <xdr:row>93</xdr:row>
      <xdr:rowOff>55537</xdr:rowOff>
    </xdr:to>
    <xdr:sp macro="" textlink="">
      <xdr:nvSpPr>
        <xdr:cNvPr id="13" name="ZoneTexte 12">
          <a:extLst>
            <a:ext uri="{FF2B5EF4-FFF2-40B4-BE49-F238E27FC236}">
              <a16:creationId xmlns:a16="http://schemas.microsoft.com/office/drawing/2014/main" id="{00000000-0008-0000-0900-00000D000000}"/>
            </a:ext>
          </a:extLst>
        </xdr:cNvPr>
        <xdr:cNvSpPr txBox="1"/>
      </xdr:nvSpPr>
      <xdr:spPr>
        <a:xfrm rot="16200000">
          <a:off x="8080119" y="19254643"/>
          <a:ext cx="840895" cy="186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200" b="1">
              <a:solidFill>
                <a:schemeClr val="tx2"/>
              </a:solidFill>
            </a:rPr>
            <a:t>STATUS</a:t>
          </a:r>
        </a:p>
      </xdr:txBody>
    </xdr:sp>
    <xdr:clientData/>
  </xdr:twoCellAnchor>
  <xdr:twoCellAnchor>
    <xdr:from>
      <xdr:col>16</xdr:col>
      <xdr:colOff>797060</xdr:colOff>
      <xdr:row>88</xdr:row>
      <xdr:rowOff>104968</xdr:rowOff>
    </xdr:from>
    <xdr:to>
      <xdr:col>17</xdr:col>
      <xdr:colOff>136640</xdr:colOff>
      <xdr:row>93</xdr:row>
      <xdr:rowOff>151785</xdr:rowOff>
    </xdr:to>
    <xdr:sp macro="" textlink="">
      <xdr:nvSpPr>
        <xdr:cNvPr id="14" name="ZoneTexte 13">
          <a:extLst>
            <a:ext uri="{FF2B5EF4-FFF2-40B4-BE49-F238E27FC236}">
              <a16:creationId xmlns:a16="http://schemas.microsoft.com/office/drawing/2014/main" id="{00000000-0008-0000-0900-00000E000000}"/>
            </a:ext>
          </a:extLst>
        </xdr:cNvPr>
        <xdr:cNvSpPr txBox="1"/>
      </xdr:nvSpPr>
      <xdr:spPr>
        <a:xfrm rot="16200000">
          <a:off x="16135341" y="18416607"/>
          <a:ext cx="1000973" cy="158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200" b="1">
              <a:solidFill>
                <a:schemeClr val="tx2"/>
              </a:solidFill>
            </a:rPr>
            <a:t>STATUS (Lev 1)</a:t>
          </a:r>
        </a:p>
      </xdr:txBody>
    </xdr:sp>
    <xdr:clientData/>
  </xdr:twoCellAnchor>
  <xdr:twoCellAnchor>
    <xdr:from>
      <xdr:col>18</xdr:col>
      <xdr:colOff>420105</xdr:colOff>
      <xdr:row>87</xdr:row>
      <xdr:rowOff>143027</xdr:rowOff>
    </xdr:from>
    <xdr:to>
      <xdr:col>18</xdr:col>
      <xdr:colOff>607515</xdr:colOff>
      <xdr:row>93</xdr:row>
      <xdr:rowOff>158409</xdr:rowOff>
    </xdr:to>
    <xdr:sp macro="" textlink="">
      <xdr:nvSpPr>
        <xdr:cNvPr id="16" name="ZoneTexte 15">
          <a:extLst>
            <a:ext uri="{FF2B5EF4-FFF2-40B4-BE49-F238E27FC236}">
              <a16:creationId xmlns:a16="http://schemas.microsoft.com/office/drawing/2014/main" id="{00000000-0008-0000-0900-000010000000}"/>
            </a:ext>
          </a:extLst>
        </xdr:cNvPr>
        <xdr:cNvSpPr txBox="1"/>
      </xdr:nvSpPr>
      <xdr:spPr>
        <a:xfrm rot="16200000">
          <a:off x="17331079" y="18329110"/>
          <a:ext cx="1160370" cy="187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200" b="1">
              <a:solidFill>
                <a:schemeClr val="tx2"/>
              </a:solidFill>
            </a:rPr>
            <a:t>FORECAST (Lev1)</a:t>
          </a:r>
        </a:p>
      </xdr:txBody>
    </xdr:sp>
    <xdr:clientData/>
  </xdr:twoCellAnchor>
  <xdr:twoCellAnchor>
    <xdr:from>
      <xdr:col>9</xdr:col>
      <xdr:colOff>712470</xdr:colOff>
      <xdr:row>79</xdr:row>
      <xdr:rowOff>151075</xdr:rowOff>
    </xdr:from>
    <xdr:to>
      <xdr:col>16</xdr:col>
      <xdr:colOff>612251</xdr:colOff>
      <xdr:row>82</xdr:row>
      <xdr:rowOff>148908</xdr:rowOff>
    </xdr:to>
    <xdr:cxnSp macro="">
      <xdr:nvCxnSpPr>
        <xdr:cNvPr id="21" name="Connecteur droit avec flèche 20">
          <a:extLst>
            <a:ext uri="{FF2B5EF4-FFF2-40B4-BE49-F238E27FC236}">
              <a16:creationId xmlns:a16="http://schemas.microsoft.com/office/drawing/2014/main" id="{00000000-0008-0000-0900-000015000000}"/>
            </a:ext>
          </a:extLst>
        </xdr:cNvPr>
        <xdr:cNvCxnSpPr/>
      </xdr:nvCxnSpPr>
      <xdr:spPr>
        <a:xfrm flipV="1">
          <a:off x="10723162" y="16324028"/>
          <a:ext cx="5648574" cy="570327"/>
        </a:xfrm>
        <a:prstGeom prst="straightConnector1">
          <a:avLst/>
        </a:prstGeom>
        <a:ln w="12700">
          <a:prstDash val="lg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738378</xdr:colOff>
      <xdr:row>79</xdr:row>
      <xdr:rowOff>104020</xdr:rowOff>
    </xdr:from>
    <xdr:to>
      <xdr:col>13</xdr:col>
      <xdr:colOff>231319</xdr:colOff>
      <xdr:row>81</xdr:row>
      <xdr:rowOff>151356</xdr:rowOff>
    </xdr:to>
    <xdr:sp macro="" textlink="$D$67">
      <xdr:nvSpPr>
        <xdr:cNvPr id="22" name="ZoneTexte 21">
          <a:extLst>
            <a:ext uri="{FF2B5EF4-FFF2-40B4-BE49-F238E27FC236}">
              <a16:creationId xmlns:a16="http://schemas.microsoft.com/office/drawing/2014/main" id="{00000000-0008-0000-0900-000016000000}"/>
            </a:ext>
          </a:extLst>
        </xdr:cNvPr>
        <xdr:cNvSpPr txBox="1"/>
      </xdr:nvSpPr>
      <xdr:spPr>
        <a:xfrm>
          <a:off x="11568055" y="16276973"/>
          <a:ext cx="1965796" cy="428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fld id="{6E610E0F-7EF8-43BB-B6A6-408CEEA6A03E}" type="TxLink">
            <a:rPr lang="en-US" sz="1100" b="1" i="0" u="none" strike="noStrike">
              <a:solidFill>
                <a:schemeClr val="tx2">
                  <a:lumMod val="90000"/>
                  <a:lumOff val="10000"/>
                </a:schemeClr>
              </a:solidFill>
              <a:latin typeface="Aptos Narrow"/>
            </a:rPr>
            <a:pPr algn="ctr"/>
            <a:t>#REF!</a:t>
          </a:fld>
          <a:endParaRPr lang="fr-FR" sz="1100" b="1">
            <a:solidFill>
              <a:schemeClr val="tx2">
                <a:lumMod val="90000"/>
                <a:lumOff val="10000"/>
              </a:schemeClr>
            </a:solidFill>
          </a:endParaRPr>
        </a:p>
      </xdr:txBody>
    </xdr:sp>
    <xdr:clientData/>
  </xdr:twoCellAnchor>
  <xdr:twoCellAnchor>
    <xdr:from>
      <xdr:col>18</xdr:col>
      <xdr:colOff>572840</xdr:colOff>
      <xdr:row>81</xdr:row>
      <xdr:rowOff>18248</xdr:rowOff>
    </xdr:from>
    <xdr:to>
      <xdr:col>19</xdr:col>
      <xdr:colOff>537525</xdr:colOff>
      <xdr:row>83</xdr:row>
      <xdr:rowOff>26747</xdr:rowOff>
    </xdr:to>
    <xdr:sp macro="" textlink="$D$72">
      <xdr:nvSpPr>
        <xdr:cNvPr id="35" name="ZoneTexte 38">
          <a:extLst>
            <a:ext uri="{FF2B5EF4-FFF2-40B4-BE49-F238E27FC236}">
              <a16:creationId xmlns:a16="http://schemas.microsoft.com/office/drawing/2014/main" id="{00000000-0008-0000-0900-000023000000}"/>
            </a:ext>
          </a:extLst>
        </xdr:cNvPr>
        <xdr:cNvSpPr txBox="1"/>
      </xdr:nvSpPr>
      <xdr:spPr>
        <a:xfrm>
          <a:off x="17970294" y="16572864"/>
          <a:ext cx="783669" cy="390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D8E263B1-092E-4674-B619-8715F775770C}" type="TxLink">
            <a:rPr lang="en-US" sz="1000" b="1" i="0" u="none" strike="noStrike">
              <a:solidFill>
                <a:srgbClr val="FF0000"/>
              </a:solidFill>
              <a:latin typeface="Aptos Narrow"/>
              <a:ea typeface="+mn-ea"/>
              <a:cs typeface="+mn-cs"/>
            </a:rPr>
            <a:pPr marL="0" indent="0" algn="ctr"/>
            <a:t>#REF!</a:t>
          </a:fld>
          <a:endParaRPr lang="fr-FR" sz="1000" b="1" i="0" u="none" strike="noStrike">
            <a:solidFill>
              <a:srgbClr val="FF0000"/>
            </a:solidFill>
            <a:latin typeface="Aptos Narrow"/>
            <a:ea typeface="+mn-ea"/>
            <a:cs typeface="+mn-cs"/>
          </a:endParaRPr>
        </a:p>
      </xdr:txBody>
    </xdr:sp>
    <xdr:clientData/>
  </xdr:twoCellAnchor>
  <xdr:twoCellAnchor>
    <xdr:from>
      <xdr:col>8</xdr:col>
      <xdr:colOff>437008</xdr:colOff>
      <xdr:row>86</xdr:row>
      <xdr:rowOff>175274</xdr:rowOff>
    </xdr:from>
    <xdr:to>
      <xdr:col>8</xdr:col>
      <xdr:colOff>659316</xdr:colOff>
      <xdr:row>87</xdr:row>
      <xdr:rowOff>117626</xdr:rowOff>
    </xdr:to>
    <xdr:sp macro="" textlink="">
      <xdr:nvSpPr>
        <xdr:cNvPr id="49" name="Accolade ouvrante 39">
          <a:extLst>
            <a:ext uri="{FF2B5EF4-FFF2-40B4-BE49-F238E27FC236}">
              <a16:creationId xmlns:a16="http://schemas.microsoft.com/office/drawing/2014/main" id="{00000000-0008-0000-0900-000031000000}"/>
            </a:ext>
          </a:extLst>
        </xdr:cNvPr>
        <xdr:cNvSpPr/>
      </xdr:nvSpPr>
      <xdr:spPr>
        <a:xfrm rot="16200000">
          <a:off x="9673278" y="17639484"/>
          <a:ext cx="133183" cy="222308"/>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8</xdr:col>
      <xdr:colOff>253379</xdr:colOff>
      <xdr:row>87</xdr:row>
      <xdr:rowOff>70484</xdr:rowOff>
    </xdr:from>
    <xdr:to>
      <xdr:col>9</xdr:col>
      <xdr:colOff>31805</xdr:colOff>
      <xdr:row>89</xdr:row>
      <xdr:rowOff>135172</xdr:rowOff>
    </xdr:to>
    <xdr:sp macro="" textlink="">
      <xdr:nvSpPr>
        <xdr:cNvPr id="50" name="ZoneTexte 40">
          <a:extLst>
            <a:ext uri="{FF2B5EF4-FFF2-40B4-BE49-F238E27FC236}">
              <a16:creationId xmlns:a16="http://schemas.microsoft.com/office/drawing/2014/main" id="{00000000-0008-0000-0900-000032000000}"/>
            </a:ext>
          </a:extLst>
        </xdr:cNvPr>
        <xdr:cNvSpPr txBox="1"/>
      </xdr:nvSpPr>
      <xdr:spPr>
        <a:xfrm>
          <a:off x="9445087" y="17770087"/>
          <a:ext cx="597410" cy="446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050" b="1" i="0" u="none" strike="noStrike">
              <a:solidFill>
                <a:srgbClr val="FF0000"/>
              </a:solidFill>
              <a:latin typeface="Aptos Narrow"/>
            </a:rPr>
            <a:t>In progress</a:t>
          </a:r>
        </a:p>
      </xdr:txBody>
    </xdr:sp>
    <xdr:clientData/>
  </xdr:twoCellAnchor>
  <xdr:twoCellAnchor>
    <xdr:from>
      <xdr:col>11</xdr:col>
      <xdr:colOff>797336</xdr:colOff>
      <xdr:row>85</xdr:row>
      <xdr:rowOff>174928</xdr:rowOff>
    </xdr:from>
    <xdr:to>
      <xdr:col>12</xdr:col>
      <xdr:colOff>559666</xdr:colOff>
      <xdr:row>86</xdr:row>
      <xdr:rowOff>160362</xdr:rowOff>
    </xdr:to>
    <xdr:sp macro="" textlink="">
      <xdr:nvSpPr>
        <xdr:cNvPr id="55" name="Accolade ouvrante 41">
          <a:extLst>
            <a:ext uri="{FF2B5EF4-FFF2-40B4-BE49-F238E27FC236}">
              <a16:creationId xmlns:a16="http://schemas.microsoft.com/office/drawing/2014/main" id="{00000000-0008-0000-0900-000037000000}"/>
            </a:ext>
          </a:extLst>
        </xdr:cNvPr>
        <xdr:cNvSpPr/>
      </xdr:nvSpPr>
      <xdr:spPr>
        <a:xfrm rot="16200000">
          <a:off x="12652497" y="17143245"/>
          <a:ext cx="176266" cy="589266"/>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11</xdr:col>
      <xdr:colOff>568243</xdr:colOff>
      <xdr:row>86</xdr:row>
      <xdr:rowOff>147361</xdr:rowOff>
    </xdr:from>
    <xdr:to>
      <xdr:col>12</xdr:col>
      <xdr:colOff>787178</xdr:colOff>
      <xdr:row>88</xdr:row>
      <xdr:rowOff>166977</xdr:rowOff>
    </xdr:to>
    <xdr:sp macro="" textlink="">
      <xdr:nvSpPr>
        <xdr:cNvPr id="56" name="ZoneTexte 40">
          <a:extLst>
            <a:ext uri="{FF2B5EF4-FFF2-40B4-BE49-F238E27FC236}">
              <a16:creationId xmlns:a16="http://schemas.microsoft.com/office/drawing/2014/main" id="{00000000-0008-0000-0900-000038000000}"/>
            </a:ext>
          </a:extLst>
        </xdr:cNvPr>
        <xdr:cNvSpPr txBox="1"/>
      </xdr:nvSpPr>
      <xdr:spPr>
        <a:xfrm>
          <a:off x="12216904" y="17656133"/>
          <a:ext cx="1045871" cy="401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1" i="0" u="none" strike="noStrike">
              <a:solidFill>
                <a:schemeClr val="tx2">
                  <a:lumMod val="90000"/>
                  <a:lumOff val="10000"/>
                </a:schemeClr>
              </a:solidFill>
              <a:latin typeface="Aptos Narrow"/>
              <a:ea typeface="+mn-ea"/>
              <a:cs typeface="+mn-cs"/>
            </a:rPr>
            <a:t>Batt / DCDC / Harness</a:t>
          </a:r>
        </a:p>
      </xdr:txBody>
    </xdr:sp>
    <xdr:clientData/>
  </xdr:twoCellAnchor>
  <xdr:twoCellAnchor>
    <xdr:from>
      <xdr:col>7</xdr:col>
      <xdr:colOff>213309</xdr:colOff>
      <xdr:row>77</xdr:row>
      <xdr:rowOff>83869</xdr:rowOff>
    </xdr:from>
    <xdr:to>
      <xdr:col>13</xdr:col>
      <xdr:colOff>531812</xdr:colOff>
      <xdr:row>78</xdr:row>
      <xdr:rowOff>146608</xdr:rowOff>
    </xdr:to>
    <xdr:sp macro="" textlink="">
      <xdr:nvSpPr>
        <xdr:cNvPr id="61" name="ZoneTexte 60">
          <a:extLst>
            <a:ext uri="{FF2B5EF4-FFF2-40B4-BE49-F238E27FC236}">
              <a16:creationId xmlns:a16="http://schemas.microsoft.com/office/drawing/2014/main" id="{00000000-0008-0000-0900-00003D000000}"/>
            </a:ext>
          </a:extLst>
        </xdr:cNvPr>
        <xdr:cNvSpPr txBox="1"/>
      </xdr:nvSpPr>
      <xdr:spPr>
        <a:xfrm>
          <a:off x="8230184" y="15125432"/>
          <a:ext cx="5017503" cy="24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1"/>
            <a:t>P64 MHEV</a:t>
          </a:r>
          <a:r>
            <a:rPr lang="fr-FR" sz="1400" b="1" baseline="0"/>
            <a:t>  --&gt; P64 HEV MAINSTREAM (EB-DHE)  -  Curb weight (kg)</a:t>
          </a:r>
          <a:endParaRPr lang="fr-FR" sz="1400" b="1"/>
        </a:p>
      </xdr:txBody>
    </xdr:sp>
    <xdr:clientData/>
  </xdr:twoCellAnchor>
  <xdr:twoCellAnchor editAs="oneCell">
    <xdr:from>
      <xdr:col>13</xdr:col>
      <xdr:colOff>426769</xdr:colOff>
      <xdr:row>77</xdr:row>
      <xdr:rowOff>107509</xdr:rowOff>
    </xdr:from>
    <xdr:to>
      <xdr:col>14</xdr:col>
      <xdr:colOff>22275</xdr:colOff>
      <xdr:row>78</xdr:row>
      <xdr:rowOff>170007</xdr:rowOff>
    </xdr:to>
    <xdr:pic>
      <xdr:nvPicPr>
        <xdr:cNvPr id="62" name="Image 61">
          <a:extLst>
            <a:ext uri="{FF2B5EF4-FFF2-40B4-BE49-F238E27FC236}">
              <a16:creationId xmlns:a16="http://schemas.microsoft.com/office/drawing/2014/main" id="{00000000-0008-0000-0900-00003E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3142644" y="15149072"/>
          <a:ext cx="377191" cy="241251"/>
        </a:xfrm>
        <a:prstGeom prst="rect">
          <a:avLst/>
        </a:prstGeom>
      </xdr:spPr>
    </xdr:pic>
    <xdr:clientData/>
  </xdr:twoCellAnchor>
  <xdr:twoCellAnchor>
    <xdr:from>
      <xdr:col>12</xdr:col>
      <xdr:colOff>786443</xdr:colOff>
      <xdr:row>85</xdr:row>
      <xdr:rowOff>90034</xdr:rowOff>
    </xdr:from>
    <xdr:to>
      <xdr:col>14</xdr:col>
      <xdr:colOff>373706</xdr:colOff>
      <xdr:row>87</xdr:row>
      <xdr:rowOff>182898</xdr:rowOff>
    </xdr:to>
    <xdr:grpSp>
      <xdr:nvGrpSpPr>
        <xdr:cNvPr id="70" name="Groupe 69">
          <a:extLst>
            <a:ext uri="{FF2B5EF4-FFF2-40B4-BE49-F238E27FC236}">
              <a16:creationId xmlns:a16="http://schemas.microsoft.com/office/drawing/2014/main" id="{00000000-0008-0000-0900-000046000000}"/>
            </a:ext>
          </a:extLst>
        </xdr:cNvPr>
        <xdr:cNvGrpSpPr/>
      </xdr:nvGrpSpPr>
      <xdr:grpSpPr>
        <a:xfrm>
          <a:off x="12378368" y="17187409"/>
          <a:ext cx="1139838" cy="473864"/>
          <a:chOff x="12322617" y="16795285"/>
          <a:chExt cx="1159163" cy="456839"/>
        </a:xfrm>
      </xdr:grpSpPr>
      <xdr:sp macro="" textlink="">
        <xdr:nvSpPr>
          <xdr:cNvPr id="57" name="ZoneTexte 40">
            <a:extLst>
              <a:ext uri="{FF2B5EF4-FFF2-40B4-BE49-F238E27FC236}">
                <a16:creationId xmlns:a16="http://schemas.microsoft.com/office/drawing/2014/main" id="{00000000-0008-0000-0900-000039000000}"/>
              </a:ext>
            </a:extLst>
          </xdr:cNvPr>
          <xdr:cNvSpPr txBox="1"/>
        </xdr:nvSpPr>
        <xdr:spPr>
          <a:xfrm>
            <a:off x="12322617" y="16795285"/>
            <a:ext cx="1159163" cy="310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1" i="0" u="none" strike="noStrike">
                <a:solidFill>
                  <a:schemeClr val="tx2">
                    <a:lumMod val="90000"/>
                    <a:lumOff val="10000"/>
                  </a:schemeClr>
                </a:solidFill>
                <a:latin typeface="Aptos Narrow"/>
                <a:ea typeface="+mn-ea"/>
                <a:cs typeface="+mn-cs"/>
              </a:rPr>
              <a:t>Total</a:t>
            </a:r>
            <a:r>
              <a:rPr lang="en-US" sz="1050" b="1" i="0" u="none" strike="noStrike" baseline="0">
                <a:solidFill>
                  <a:schemeClr val="tx2">
                    <a:lumMod val="90000"/>
                    <a:lumOff val="10000"/>
                  </a:schemeClr>
                </a:solidFill>
                <a:latin typeface="Aptos Narrow"/>
                <a:ea typeface="+mn-ea"/>
                <a:cs typeface="+mn-cs"/>
              </a:rPr>
              <a:t> body structure</a:t>
            </a:r>
            <a:endParaRPr lang="en-US" sz="1050" b="1" i="0" u="none" strike="noStrike">
              <a:solidFill>
                <a:schemeClr val="tx2">
                  <a:lumMod val="90000"/>
                  <a:lumOff val="10000"/>
                </a:schemeClr>
              </a:solidFill>
              <a:latin typeface="Aptos Narrow"/>
              <a:ea typeface="+mn-ea"/>
              <a:cs typeface="+mn-cs"/>
            </a:endParaRPr>
          </a:p>
        </xdr:txBody>
      </xdr:sp>
      <xdr:sp macro="" textlink="$D$76">
        <xdr:nvSpPr>
          <xdr:cNvPr id="64" name="ZoneTexte 40">
            <a:extLst>
              <a:ext uri="{FF2B5EF4-FFF2-40B4-BE49-F238E27FC236}">
                <a16:creationId xmlns:a16="http://schemas.microsoft.com/office/drawing/2014/main" id="{00000000-0008-0000-0900-000040000000}"/>
              </a:ext>
            </a:extLst>
          </xdr:cNvPr>
          <xdr:cNvSpPr txBox="1"/>
        </xdr:nvSpPr>
        <xdr:spPr>
          <a:xfrm>
            <a:off x="12687954" y="17053245"/>
            <a:ext cx="429310" cy="19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fld id="{7A3FE230-2D0D-4155-B79D-B525E358974F}" type="TxLink">
              <a:rPr lang="en-US" sz="1050" b="1" i="0" u="none" strike="noStrike">
                <a:solidFill>
                  <a:schemeClr val="tx2">
                    <a:lumMod val="90000"/>
                    <a:lumOff val="10000"/>
                  </a:schemeClr>
                </a:solidFill>
                <a:latin typeface="Aptos Narrow"/>
                <a:ea typeface="+mn-ea"/>
                <a:cs typeface="+mn-cs"/>
              </a:rPr>
              <a:pPr marL="0" indent="0" algn="ctr"/>
              <a:t>-5 kg</a:t>
            </a:fld>
            <a:endParaRPr lang="en-US" sz="1050" b="1" i="0" u="none" strike="noStrike">
              <a:solidFill>
                <a:schemeClr val="tx2">
                  <a:lumMod val="90000"/>
                  <a:lumOff val="10000"/>
                </a:schemeClr>
              </a:solidFill>
              <a:latin typeface="Aptos Narrow"/>
              <a:ea typeface="+mn-ea"/>
              <a:cs typeface="+mn-cs"/>
            </a:endParaRPr>
          </a:p>
        </xdr:txBody>
      </xdr:sp>
    </xdr:grpSp>
    <xdr:clientData/>
  </xdr:twoCellAnchor>
  <xdr:twoCellAnchor>
    <xdr:from>
      <xdr:col>11</xdr:col>
      <xdr:colOff>823464</xdr:colOff>
      <xdr:row>88</xdr:row>
      <xdr:rowOff>93936</xdr:rowOff>
    </xdr:from>
    <xdr:to>
      <xdr:col>12</xdr:col>
      <xdr:colOff>524688</xdr:colOff>
      <xdr:row>89</xdr:row>
      <xdr:rowOff>172680</xdr:rowOff>
    </xdr:to>
    <xdr:sp macro="" textlink="$D$75">
      <xdr:nvSpPr>
        <xdr:cNvPr id="81" name="ZoneTexte 40">
          <a:extLst>
            <a:ext uri="{FF2B5EF4-FFF2-40B4-BE49-F238E27FC236}">
              <a16:creationId xmlns:a16="http://schemas.microsoft.com/office/drawing/2014/main" id="{00000000-0008-0000-0900-000051000000}"/>
            </a:ext>
          </a:extLst>
        </xdr:cNvPr>
        <xdr:cNvSpPr txBox="1"/>
      </xdr:nvSpPr>
      <xdr:spPr>
        <a:xfrm>
          <a:off x="12472125" y="17984371"/>
          <a:ext cx="528160" cy="26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fld id="{9A3DDC0F-A789-414B-93A0-C51F38AD0D2F}" type="TxLink">
            <a:rPr lang="en-US" sz="1050" b="1" i="0" u="none" strike="noStrike">
              <a:solidFill>
                <a:schemeClr val="tx2">
                  <a:lumMod val="90000"/>
                  <a:lumOff val="10000"/>
                </a:schemeClr>
              </a:solidFill>
              <a:latin typeface="Aptos Narrow"/>
              <a:ea typeface="+mn-ea"/>
              <a:cs typeface="+mn-cs"/>
            </a:rPr>
            <a:pPr marL="0" indent="0" algn="ctr"/>
            <a:t>#REF!</a:t>
          </a:fld>
          <a:endParaRPr lang="en-US" sz="1050" b="1" i="0" u="none" strike="noStrike">
            <a:solidFill>
              <a:schemeClr val="tx2">
                <a:lumMod val="90000"/>
                <a:lumOff val="10000"/>
              </a:schemeClr>
            </a:solidFill>
            <a:latin typeface="Aptos Narrow"/>
            <a:ea typeface="+mn-ea"/>
            <a:cs typeface="+mn-cs"/>
          </a:endParaRPr>
        </a:p>
      </xdr:txBody>
    </xdr:sp>
    <xdr:clientData/>
  </xdr:twoCellAnchor>
  <xdr:twoCellAnchor>
    <xdr:from>
      <xdr:col>12</xdr:col>
      <xdr:colOff>1942</xdr:colOff>
      <xdr:row>89</xdr:row>
      <xdr:rowOff>126015</xdr:rowOff>
    </xdr:from>
    <xdr:to>
      <xdr:col>12</xdr:col>
      <xdr:colOff>503285</xdr:colOff>
      <xdr:row>90</xdr:row>
      <xdr:rowOff>162942</xdr:rowOff>
    </xdr:to>
    <xdr:sp macro="" textlink="">
      <xdr:nvSpPr>
        <xdr:cNvPr id="23" name="ZoneTexte 40">
          <a:extLst>
            <a:ext uri="{FF2B5EF4-FFF2-40B4-BE49-F238E27FC236}">
              <a16:creationId xmlns:a16="http://schemas.microsoft.com/office/drawing/2014/main" id="{00000000-0008-0000-0900-000017000000}"/>
            </a:ext>
          </a:extLst>
        </xdr:cNvPr>
        <xdr:cNvSpPr txBox="1"/>
      </xdr:nvSpPr>
      <xdr:spPr>
        <a:xfrm>
          <a:off x="12477539" y="18207281"/>
          <a:ext cx="501343" cy="22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0" i="1" u="none" strike="noStrike">
              <a:solidFill>
                <a:schemeClr val="tx2">
                  <a:lumMod val="90000"/>
                  <a:lumOff val="10000"/>
                </a:schemeClr>
              </a:solidFill>
              <a:latin typeface="Aptos Narrow"/>
              <a:ea typeface="+mn-ea"/>
              <a:cs typeface="+mn-cs"/>
            </a:rPr>
            <a:t>WIP</a:t>
          </a:r>
        </a:p>
      </xdr:txBody>
    </xdr:sp>
    <xdr:clientData/>
  </xdr:twoCellAnchor>
  <xdr:twoCellAnchor>
    <xdr:from>
      <xdr:col>7</xdr:col>
      <xdr:colOff>224790</xdr:colOff>
      <xdr:row>142</xdr:row>
      <xdr:rowOff>66675</xdr:rowOff>
    </xdr:from>
    <xdr:to>
      <xdr:col>16</xdr:col>
      <xdr:colOff>0</xdr:colOff>
      <xdr:row>164</xdr:row>
      <xdr:rowOff>148590</xdr:rowOff>
    </xdr:to>
    <mc:AlternateContent xmlns:mc="http://schemas.openxmlformats.org/markup-compatibility/2006">
      <mc:Choice xmlns:cx1="http://schemas.microsoft.com/office/drawing/2015/9/8/chartex" Requires="cx1">
        <xdr:graphicFrame macro="">
          <xdr:nvGraphicFramePr>
            <xdr:cNvPr id="43" name="Graphique 42">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16240" y="28794075"/>
              <a:ext cx="6652260" cy="4272915"/>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567690</xdr:colOff>
      <xdr:row>141</xdr:row>
      <xdr:rowOff>76200</xdr:rowOff>
    </xdr:from>
    <xdr:to>
      <xdr:col>11</xdr:col>
      <xdr:colOff>666750</xdr:colOff>
      <xdr:row>142</xdr:row>
      <xdr:rowOff>142748</xdr:rowOff>
    </xdr:to>
    <xdr:sp macro="" textlink="">
      <xdr:nvSpPr>
        <xdr:cNvPr id="44" name="ZoneTexte 43">
          <a:extLst>
            <a:ext uri="{FF2B5EF4-FFF2-40B4-BE49-F238E27FC236}">
              <a16:creationId xmlns:a16="http://schemas.microsoft.com/office/drawing/2014/main" id="{00000000-0008-0000-0900-00002C000000}"/>
            </a:ext>
          </a:extLst>
        </xdr:cNvPr>
        <xdr:cNvSpPr txBox="1"/>
      </xdr:nvSpPr>
      <xdr:spPr>
        <a:xfrm>
          <a:off x="8587740" y="45053250"/>
          <a:ext cx="3261360" cy="247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1"/>
            <a:t>STLA/M HEV - Portfolio vesus Target</a:t>
          </a:r>
        </a:p>
      </xdr:txBody>
    </xdr:sp>
    <xdr:clientData/>
  </xdr:twoCellAnchor>
  <xdr:twoCellAnchor>
    <xdr:from>
      <xdr:col>7</xdr:col>
      <xdr:colOff>169546</xdr:colOff>
      <xdr:row>141</xdr:row>
      <xdr:rowOff>91440</xdr:rowOff>
    </xdr:from>
    <xdr:to>
      <xdr:col>15</xdr:col>
      <xdr:colOff>752475</xdr:colOff>
      <xdr:row>164</xdr:row>
      <xdr:rowOff>114300</xdr:rowOff>
    </xdr:to>
    <xdr:sp macro="" textlink="">
      <xdr:nvSpPr>
        <xdr:cNvPr id="45" name="Rectangle 44">
          <a:extLst>
            <a:ext uri="{FF2B5EF4-FFF2-40B4-BE49-F238E27FC236}">
              <a16:creationId xmlns:a16="http://schemas.microsoft.com/office/drawing/2014/main" id="{00000000-0008-0000-0900-00002D000000}"/>
            </a:ext>
          </a:extLst>
        </xdr:cNvPr>
        <xdr:cNvSpPr/>
      </xdr:nvSpPr>
      <xdr:spPr>
        <a:xfrm>
          <a:off x="8189596" y="45068490"/>
          <a:ext cx="6907529" cy="4185285"/>
        </a:xfrm>
        <a:prstGeom prst="rect">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556261</xdr:colOff>
      <xdr:row>153</xdr:row>
      <xdr:rowOff>50555</xdr:rowOff>
    </xdr:from>
    <xdr:to>
      <xdr:col>10</xdr:col>
      <xdr:colOff>742373</xdr:colOff>
      <xdr:row>157</xdr:row>
      <xdr:rowOff>167053</xdr:rowOff>
    </xdr:to>
    <xdr:sp macro="" textlink="">
      <xdr:nvSpPr>
        <xdr:cNvPr id="48" name="ZoneTexte 47">
          <a:extLst>
            <a:ext uri="{FF2B5EF4-FFF2-40B4-BE49-F238E27FC236}">
              <a16:creationId xmlns:a16="http://schemas.microsoft.com/office/drawing/2014/main" id="{00000000-0008-0000-0900-000030000000}"/>
            </a:ext>
          </a:extLst>
        </xdr:cNvPr>
        <xdr:cNvSpPr txBox="1"/>
      </xdr:nvSpPr>
      <xdr:spPr>
        <a:xfrm rot="16200000">
          <a:off x="10626608" y="47983648"/>
          <a:ext cx="848018" cy="186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a:solidFill>
                <a:schemeClr val="tx2"/>
              </a:solidFill>
            </a:rPr>
            <a:t>STATUS</a:t>
          </a:r>
        </a:p>
      </xdr:txBody>
    </xdr:sp>
    <xdr:clientData/>
  </xdr:twoCellAnchor>
  <xdr:twoCellAnchor>
    <xdr:from>
      <xdr:col>12</xdr:col>
      <xdr:colOff>34440</xdr:colOff>
      <xdr:row>153</xdr:row>
      <xdr:rowOff>30480</xdr:rowOff>
    </xdr:from>
    <xdr:to>
      <xdr:col>12</xdr:col>
      <xdr:colOff>231982</xdr:colOff>
      <xdr:row>157</xdr:row>
      <xdr:rowOff>145073</xdr:rowOff>
    </xdr:to>
    <xdr:sp macro="" textlink="">
      <xdr:nvSpPr>
        <xdr:cNvPr id="51" name="ZoneTexte 50">
          <a:extLst>
            <a:ext uri="{FF2B5EF4-FFF2-40B4-BE49-F238E27FC236}">
              <a16:creationId xmlns:a16="http://schemas.microsoft.com/office/drawing/2014/main" id="{00000000-0008-0000-0900-000033000000}"/>
            </a:ext>
          </a:extLst>
        </xdr:cNvPr>
        <xdr:cNvSpPr txBox="1"/>
      </xdr:nvSpPr>
      <xdr:spPr>
        <a:xfrm rot="16200000">
          <a:off x="11686889" y="47499706"/>
          <a:ext cx="838493" cy="197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a:solidFill>
                <a:schemeClr val="tx2"/>
              </a:solidFill>
            </a:rPr>
            <a:t>FORECAST</a:t>
          </a:r>
        </a:p>
      </xdr:txBody>
    </xdr:sp>
    <xdr:clientData/>
  </xdr:twoCellAnchor>
  <xdr:twoCellAnchor>
    <xdr:from>
      <xdr:col>14</xdr:col>
      <xdr:colOff>590550</xdr:colOff>
      <xdr:row>153</xdr:row>
      <xdr:rowOff>34290</xdr:rowOff>
    </xdr:from>
    <xdr:to>
      <xdr:col>14</xdr:col>
      <xdr:colOff>782377</xdr:colOff>
      <xdr:row>157</xdr:row>
      <xdr:rowOff>145073</xdr:rowOff>
    </xdr:to>
    <xdr:sp macro="" textlink="">
      <xdr:nvSpPr>
        <xdr:cNvPr id="58" name="ZoneTexte 57">
          <a:extLst>
            <a:ext uri="{FF2B5EF4-FFF2-40B4-BE49-F238E27FC236}">
              <a16:creationId xmlns:a16="http://schemas.microsoft.com/office/drawing/2014/main" id="{00000000-0008-0000-0900-00003A000000}"/>
            </a:ext>
          </a:extLst>
        </xdr:cNvPr>
        <xdr:cNvSpPr txBox="1"/>
      </xdr:nvSpPr>
      <xdr:spPr>
        <a:xfrm rot="16200000">
          <a:off x="13823197" y="47504468"/>
          <a:ext cx="834683" cy="191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a:solidFill>
                <a:schemeClr val="tx2"/>
              </a:solidFill>
            </a:rPr>
            <a:t>POTENTIAL</a:t>
          </a:r>
        </a:p>
      </xdr:txBody>
    </xdr:sp>
    <xdr:clientData/>
  </xdr:twoCellAnchor>
  <xdr:twoCellAnchor>
    <xdr:from>
      <xdr:col>8</xdr:col>
      <xdr:colOff>5717</xdr:colOff>
      <xdr:row>153</xdr:row>
      <xdr:rowOff>26670</xdr:rowOff>
    </xdr:from>
    <xdr:to>
      <xdr:col>8</xdr:col>
      <xdr:colOff>191829</xdr:colOff>
      <xdr:row>157</xdr:row>
      <xdr:rowOff>139358</xdr:rowOff>
    </xdr:to>
    <xdr:sp macro="" textlink="">
      <xdr:nvSpPr>
        <xdr:cNvPr id="60" name="ZoneTexte 59">
          <a:extLst>
            <a:ext uri="{FF2B5EF4-FFF2-40B4-BE49-F238E27FC236}">
              <a16:creationId xmlns:a16="http://schemas.microsoft.com/office/drawing/2014/main" id="{00000000-0008-0000-0900-00003C000000}"/>
            </a:ext>
          </a:extLst>
        </xdr:cNvPr>
        <xdr:cNvSpPr txBox="1"/>
      </xdr:nvSpPr>
      <xdr:spPr>
        <a:xfrm rot="16200000">
          <a:off x="8493009" y="47957858"/>
          <a:ext cx="844208" cy="186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a:solidFill>
                <a:schemeClr val="tx2"/>
              </a:solidFill>
            </a:rPr>
            <a:t>STATUS</a:t>
          </a:r>
        </a:p>
      </xdr:txBody>
    </xdr:sp>
    <xdr:clientData/>
  </xdr:twoCellAnchor>
  <xdr:twoCellAnchor>
    <xdr:from>
      <xdr:col>7</xdr:col>
      <xdr:colOff>542926</xdr:colOff>
      <xdr:row>144</xdr:row>
      <xdr:rowOff>19050</xdr:rowOff>
    </xdr:from>
    <xdr:to>
      <xdr:col>8</xdr:col>
      <xdr:colOff>606775</xdr:colOff>
      <xdr:row>148</xdr:row>
      <xdr:rowOff>8470</xdr:rowOff>
    </xdr:to>
    <xdr:grpSp>
      <xdr:nvGrpSpPr>
        <xdr:cNvPr id="71" name="Groupe 24">
          <a:extLst>
            <a:ext uri="{FF2B5EF4-FFF2-40B4-BE49-F238E27FC236}">
              <a16:creationId xmlns:a16="http://schemas.microsoft.com/office/drawing/2014/main" id="{00000000-0008-0000-0900-000047000000}"/>
            </a:ext>
          </a:extLst>
        </xdr:cNvPr>
        <xdr:cNvGrpSpPr/>
      </xdr:nvGrpSpPr>
      <xdr:grpSpPr>
        <a:xfrm>
          <a:off x="8334376" y="29127450"/>
          <a:ext cx="825849" cy="751420"/>
          <a:chOff x="4485554" y="45075727"/>
          <a:chExt cx="941750" cy="696402"/>
        </a:xfrm>
      </xdr:grpSpPr>
      <xdr:pic>
        <xdr:nvPicPr>
          <xdr:cNvPr id="72" name="Image 15">
            <a:extLst>
              <a:ext uri="{FF2B5EF4-FFF2-40B4-BE49-F238E27FC236}">
                <a16:creationId xmlns:a16="http://schemas.microsoft.com/office/drawing/2014/main" id="{00000000-0008-0000-0900-000048000000}"/>
              </a:ext>
            </a:extLst>
          </xdr:cNvPr>
          <xdr:cNvPicPr>
            <a:picLocks noChangeAspect="1"/>
          </xdr:cNvPicPr>
        </xdr:nvPicPr>
        <xdr:blipFill>
          <a:blip xmlns:r="http://schemas.openxmlformats.org/officeDocument/2006/relationships" r:embed="rId4" cstate="email">
            <a:extLst>
              <a:ext uri="{BEBA8EAE-BF5A-486C-A8C5-ECC9F3942E4B}">
                <a14:imgProps xmlns:a14="http://schemas.microsoft.com/office/drawing/2010/main">
                  <a14:imgLayer r:embed="rId5">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73" name="ZoneTexte 23">
            <a:extLst>
              <a:ext uri="{FF2B5EF4-FFF2-40B4-BE49-F238E27FC236}">
                <a16:creationId xmlns:a16="http://schemas.microsoft.com/office/drawing/2014/main" id="{00000000-0008-0000-0900-000049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2025</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grpSp>
    <xdr:clientData/>
  </xdr:twoCellAnchor>
  <xdr:twoCellAnchor>
    <xdr:from>
      <xdr:col>10</xdr:col>
      <xdr:colOff>276226</xdr:colOff>
      <xdr:row>143</xdr:row>
      <xdr:rowOff>9525</xdr:rowOff>
    </xdr:from>
    <xdr:to>
      <xdr:col>11</xdr:col>
      <xdr:colOff>375056</xdr:colOff>
      <xdr:row>146</xdr:row>
      <xdr:rowOff>170765</xdr:rowOff>
    </xdr:to>
    <xdr:grpSp>
      <xdr:nvGrpSpPr>
        <xdr:cNvPr id="74" name="Groupe 24">
          <a:extLst>
            <a:ext uri="{FF2B5EF4-FFF2-40B4-BE49-F238E27FC236}">
              <a16:creationId xmlns:a16="http://schemas.microsoft.com/office/drawing/2014/main" id="{00000000-0008-0000-0900-00004A000000}"/>
            </a:ext>
          </a:extLst>
        </xdr:cNvPr>
        <xdr:cNvGrpSpPr/>
      </xdr:nvGrpSpPr>
      <xdr:grpSpPr>
        <a:xfrm>
          <a:off x="10353676" y="28927425"/>
          <a:ext cx="860830" cy="732740"/>
          <a:chOff x="4485554" y="45075727"/>
          <a:chExt cx="941750" cy="696402"/>
        </a:xfrm>
      </xdr:grpSpPr>
      <xdr:pic>
        <xdr:nvPicPr>
          <xdr:cNvPr id="76" name="Image 15">
            <a:extLst>
              <a:ext uri="{FF2B5EF4-FFF2-40B4-BE49-F238E27FC236}">
                <a16:creationId xmlns:a16="http://schemas.microsoft.com/office/drawing/2014/main" id="{00000000-0008-0000-0900-00004C000000}"/>
              </a:ext>
            </a:extLst>
          </xdr:cNvPr>
          <xdr:cNvPicPr>
            <a:picLocks noChangeAspect="1"/>
          </xdr:cNvPicPr>
        </xdr:nvPicPr>
        <xdr:blipFill>
          <a:blip xmlns:r="http://schemas.openxmlformats.org/officeDocument/2006/relationships" r:embed="rId6" cstate="email">
            <a:extLst>
              <a:ext uri="{BEBA8EAE-BF5A-486C-A8C5-ECC9F3942E4B}">
                <a14:imgProps xmlns:a14="http://schemas.microsoft.com/office/drawing/2010/main">
                  <a14:imgLayer r:embed="rId7">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78" name="ZoneTexte 23">
            <a:extLst>
              <a:ext uri="{FF2B5EF4-FFF2-40B4-BE49-F238E27FC236}">
                <a16:creationId xmlns:a16="http://schemas.microsoft.com/office/drawing/2014/main" id="{00000000-0008-0000-0900-00004E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a:t>
            </a:r>
          </a:p>
          <a:p>
            <a:pPr algn="ctr"/>
            <a:r>
              <a:rPr lang="fr-FR" sz="600" b="1">
                <a:solidFill>
                  <a:schemeClr val="accent1">
                    <a:lumMod val="50000"/>
                  </a:schemeClr>
                </a:solidFill>
                <a:latin typeface="Arial" panose="020B0604020202020204" pitchFamily="34" charset="0"/>
                <a:cs typeface="Arial" panose="020B0604020202020204" pitchFamily="34" charset="0"/>
              </a:rPr>
              <a:t>HEV EB2</a:t>
            </a:r>
          </a:p>
        </xdr:txBody>
      </xdr:sp>
    </xdr:grpSp>
    <xdr:clientData/>
  </xdr:twoCellAnchor>
  <xdr:twoCellAnchor>
    <xdr:from>
      <xdr:col>7</xdr:col>
      <xdr:colOff>323849</xdr:colOff>
      <xdr:row>189</xdr:row>
      <xdr:rowOff>48578</xdr:rowOff>
    </xdr:from>
    <xdr:to>
      <xdr:col>14</xdr:col>
      <xdr:colOff>685799</xdr:colOff>
      <xdr:row>213</xdr:row>
      <xdr:rowOff>123825</xdr:rowOff>
    </xdr:to>
    <mc:AlternateContent xmlns:mc="http://schemas.openxmlformats.org/markup-compatibility/2006">
      <mc:Choice xmlns:cx1="http://schemas.microsoft.com/office/drawing/2015/9/8/chartex" Requires="cx1">
        <xdr:graphicFrame macro="">
          <xdr:nvGraphicFramePr>
            <xdr:cNvPr id="94" name="Graphique 93">
              <a:extLst>
                <a:ext uri="{FF2B5EF4-FFF2-40B4-BE49-F238E27FC236}">
                  <a16:creationId xmlns:a16="http://schemas.microsoft.com/office/drawing/2014/main" id="{00000000-0008-0000-0900-00005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8115299" y="38234303"/>
              <a:ext cx="5715000" cy="464724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19</xdr:col>
      <xdr:colOff>78553</xdr:colOff>
      <xdr:row>87</xdr:row>
      <xdr:rowOff>91246</xdr:rowOff>
    </xdr:from>
    <xdr:to>
      <xdr:col>19</xdr:col>
      <xdr:colOff>218194</xdr:colOff>
      <xdr:row>93</xdr:row>
      <xdr:rowOff>132294</xdr:rowOff>
    </xdr:to>
    <xdr:sp macro="" textlink="">
      <xdr:nvSpPr>
        <xdr:cNvPr id="31" name="ZoneTexte 30">
          <a:extLst>
            <a:ext uri="{FF2B5EF4-FFF2-40B4-BE49-F238E27FC236}">
              <a16:creationId xmlns:a16="http://schemas.microsoft.com/office/drawing/2014/main" id="{00000000-0008-0000-0900-00001F000000}"/>
            </a:ext>
          </a:extLst>
        </xdr:cNvPr>
        <xdr:cNvSpPr txBox="1"/>
      </xdr:nvSpPr>
      <xdr:spPr>
        <a:xfrm rot="16200000">
          <a:off x="17771794" y="18314046"/>
          <a:ext cx="1186036" cy="13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200" b="1">
              <a:solidFill>
                <a:schemeClr val="tx2"/>
              </a:solidFill>
            </a:rPr>
            <a:t>FORECAST (Lev0)</a:t>
          </a:r>
        </a:p>
      </xdr:txBody>
    </xdr:sp>
    <xdr:clientData/>
  </xdr:twoCellAnchor>
  <xdr:twoCellAnchor>
    <xdr:from>
      <xdr:col>8</xdr:col>
      <xdr:colOff>249555</xdr:colOff>
      <xdr:row>151</xdr:row>
      <xdr:rowOff>55245</xdr:rowOff>
    </xdr:from>
    <xdr:to>
      <xdr:col>9</xdr:col>
      <xdr:colOff>179268</xdr:colOff>
      <xdr:row>153</xdr:row>
      <xdr:rowOff>164553</xdr:rowOff>
    </xdr:to>
    <xdr:sp macro="" textlink="">
      <xdr:nvSpPr>
        <xdr:cNvPr id="34" name="ZoneTexte 40">
          <a:extLst>
            <a:ext uri="{FF2B5EF4-FFF2-40B4-BE49-F238E27FC236}">
              <a16:creationId xmlns:a16="http://schemas.microsoft.com/office/drawing/2014/main" id="{00000000-0008-0000-0900-000022000000}"/>
            </a:ext>
          </a:extLst>
        </xdr:cNvPr>
        <xdr:cNvSpPr txBox="1"/>
      </xdr:nvSpPr>
      <xdr:spPr>
        <a:xfrm>
          <a:off x="9060180" y="46842045"/>
          <a:ext cx="720288" cy="471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050" b="1" i="0" u="none" strike="noStrike">
              <a:solidFill>
                <a:schemeClr val="accent2"/>
              </a:solidFill>
              <a:latin typeface="Aptos Narrow"/>
            </a:rPr>
            <a:t>-13kg to confirm</a:t>
          </a:r>
        </a:p>
      </xdr:txBody>
    </xdr:sp>
    <xdr:clientData/>
  </xdr:twoCellAnchor>
  <xdr:twoCellAnchor>
    <xdr:from>
      <xdr:col>13</xdr:col>
      <xdr:colOff>310666</xdr:colOff>
      <xdr:row>153</xdr:row>
      <xdr:rowOff>47625</xdr:rowOff>
    </xdr:from>
    <xdr:to>
      <xdr:col>13</xdr:col>
      <xdr:colOff>508208</xdr:colOff>
      <xdr:row>157</xdr:row>
      <xdr:rowOff>162218</xdr:rowOff>
    </xdr:to>
    <xdr:sp macro="" textlink="">
      <xdr:nvSpPr>
        <xdr:cNvPr id="38" name="ZoneTexte 37">
          <a:extLst>
            <a:ext uri="{FF2B5EF4-FFF2-40B4-BE49-F238E27FC236}">
              <a16:creationId xmlns:a16="http://schemas.microsoft.com/office/drawing/2014/main" id="{00000000-0008-0000-0900-000026000000}"/>
            </a:ext>
          </a:extLst>
        </xdr:cNvPr>
        <xdr:cNvSpPr txBox="1"/>
      </xdr:nvSpPr>
      <xdr:spPr>
        <a:xfrm rot="16200000">
          <a:off x="12753690" y="47516851"/>
          <a:ext cx="838493" cy="197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a:solidFill>
                <a:schemeClr val="tx2"/>
              </a:solidFill>
            </a:rPr>
            <a:t>FORECAST</a:t>
          </a:r>
        </a:p>
      </xdr:txBody>
    </xdr:sp>
    <xdr:clientData/>
  </xdr:twoCellAnchor>
  <xdr:twoCellAnchor>
    <xdr:from>
      <xdr:col>12</xdr:col>
      <xdr:colOff>496252</xdr:colOff>
      <xdr:row>147</xdr:row>
      <xdr:rowOff>105728</xdr:rowOff>
    </xdr:from>
    <xdr:to>
      <xdr:col>14</xdr:col>
      <xdr:colOff>371474</xdr:colOff>
      <xdr:row>148</xdr:row>
      <xdr:rowOff>133352</xdr:rowOff>
    </xdr:to>
    <xdr:sp macro="" textlink="">
      <xdr:nvSpPr>
        <xdr:cNvPr id="39" name="Accolade ouvrante 38">
          <a:extLst>
            <a:ext uri="{FF2B5EF4-FFF2-40B4-BE49-F238E27FC236}">
              <a16:creationId xmlns:a16="http://schemas.microsoft.com/office/drawing/2014/main" id="{00000000-0008-0000-0900-000027000000}"/>
            </a:ext>
          </a:extLst>
        </xdr:cNvPr>
        <xdr:cNvSpPr/>
      </xdr:nvSpPr>
      <xdr:spPr>
        <a:xfrm rot="5400000">
          <a:off x="13093063" y="45544742"/>
          <a:ext cx="208599" cy="1456372"/>
        </a:xfrm>
        <a:prstGeom prst="leftBrace">
          <a:avLst/>
        </a:prstGeom>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kern="1200"/>
        </a:p>
      </xdr:txBody>
    </xdr:sp>
    <xdr:clientData/>
  </xdr:twoCellAnchor>
  <xdr:twoCellAnchor>
    <xdr:from>
      <xdr:col>12</xdr:col>
      <xdr:colOff>494349</xdr:colOff>
      <xdr:row>151</xdr:row>
      <xdr:rowOff>74295</xdr:rowOff>
    </xdr:from>
    <xdr:to>
      <xdr:col>13</xdr:col>
      <xdr:colOff>135257</xdr:colOff>
      <xdr:row>157</xdr:row>
      <xdr:rowOff>115254</xdr:rowOff>
    </xdr:to>
    <xdr:sp macro="" textlink="">
      <xdr:nvSpPr>
        <xdr:cNvPr id="40" name="ZoneTexte 40">
          <a:extLst>
            <a:ext uri="{FF2B5EF4-FFF2-40B4-BE49-F238E27FC236}">
              <a16:creationId xmlns:a16="http://schemas.microsoft.com/office/drawing/2014/main" id="{00000000-0008-0000-0900-000028000000}"/>
            </a:ext>
          </a:extLst>
        </xdr:cNvPr>
        <xdr:cNvSpPr txBox="1"/>
      </xdr:nvSpPr>
      <xdr:spPr>
        <a:xfrm rot="16200000">
          <a:off x="12119611" y="47208758"/>
          <a:ext cx="1126809" cy="431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050" b="1" i="0" u="none" strike="noStrike">
              <a:solidFill>
                <a:schemeClr val="tx2">
                  <a:lumMod val="90000"/>
                  <a:lumOff val="10000"/>
                </a:schemeClr>
              </a:solidFill>
              <a:latin typeface="Aptos Narrow"/>
            </a:rPr>
            <a:t>In ScopeSheet (PTF)</a:t>
          </a:r>
        </a:p>
      </xdr:txBody>
    </xdr:sp>
    <xdr:clientData/>
  </xdr:twoCellAnchor>
  <xdr:twoCellAnchor>
    <xdr:from>
      <xdr:col>14</xdr:col>
      <xdr:colOff>12389</xdr:colOff>
      <xdr:row>152</xdr:row>
      <xdr:rowOff>0</xdr:rowOff>
    </xdr:from>
    <xdr:to>
      <xdr:col>14</xdr:col>
      <xdr:colOff>440058</xdr:colOff>
      <xdr:row>158</xdr:row>
      <xdr:rowOff>50482</xdr:rowOff>
    </xdr:to>
    <xdr:sp macro="" textlink="">
      <xdr:nvSpPr>
        <xdr:cNvPr id="41" name="ZoneTexte 40">
          <a:extLst>
            <a:ext uri="{FF2B5EF4-FFF2-40B4-BE49-F238E27FC236}">
              <a16:creationId xmlns:a16="http://schemas.microsoft.com/office/drawing/2014/main" id="{00000000-0008-0000-0900-000029000000}"/>
            </a:ext>
          </a:extLst>
        </xdr:cNvPr>
        <xdr:cNvSpPr txBox="1"/>
      </xdr:nvSpPr>
      <xdr:spPr>
        <a:xfrm rot="16200000">
          <a:off x="13212133" y="47322106"/>
          <a:ext cx="1136332" cy="42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050" b="1" i="0" u="none" strike="noStrike">
              <a:solidFill>
                <a:schemeClr val="tx2">
                  <a:lumMod val="90000"/>
                  <a:lumOff val="10000"/>
                </a:schemeClr>
              </a:solidFill>
              <a:latin typeface="Aptos Narrow"/>
            </a:rPr>
            <a:t>Not in ScopeSheet (TH)</a:t>
          </a:r>
        </a:p>
      </xdr:txBody>
    </xdr:sp>
    <xdr:clientData/>
  </xdr:twoCellAnchor>
  <xdr:twoCellAnchor>
    <xdr:from>
      <xdr:col>12</xdr:col>
      <xdr:colOff>284796</xdr:colOff>
      <xdr:row>144</xdr:row>
      <xdr:rowOff>40958</xdr:rowOff>
    </xdr:from>
    <xdr:to>
      <xdr:col>14</xdr:col>
      <xdr:colOff>470534</xdr:colOff>
      <xdr:row>145</xdr:row>
      <xdr:rowOff>135255</xdr:rowOff>
    </xdr:to>
    <xdr:sp macro="" textlink="">
      <xdr:nvSpPr>
        <xdr:cNvPr id="87" name="ZoneTexte 40">
          <a:extLst>
            <a:ext uri="{FF2B5EF4-FFF2-40B4-BE49-F238E27FC236}">
              <a16:creationId xmlns:a16="http://schemas.microsoft.com/office/drawing/2014/main" id="{00000000-0008-0000-0900-000057000000}"/>
            </a:ext>
          </a:extLst>
        </xdr:cNvPr>
        <xdr:cNvSpPr txBox="1"/>
      </xdr:nvSpPr>
      <xdr:spPr>
        <a:xfrm>
          <a:off x="12257721" y="45560933"/>
          <a:ext cx="1766888" cy="275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200" b="1" i="0" u="none" strike="noStrike">
              <a:solidFill>
                <a:schemeClr val="tx2">
                  <a:lumMod val="90000"/>
                  <a:lumOff val="10000"/>
                </a:schemeClr>
              </a:solidFill>
              <a:latin typeface="Aptos Narrow"/>
            </a:rPr>
            <a:t>Portfolio Target = -56kg</a:t>
          </a:r>
        </a:p>
      </xdr:txBody>
    </xdr:sp>
    <xdr:clientData/>
  </xdr:twoCellAnchor>
  <xdr:twoCellAnchor>
    <xdr:from>
      <xdr:col>12</xdr:col>
      <xdr:colOff>351471</xdr:colOff>
      <xdr:row>145</xdr:row>
      <xdr:rowOff>143828</xdr:rowOff>
    </xdr:from>
    <xdr:to>
      <xdr:col>14</xdr:col>
      <xdr:colOff>544829</xdr:colOff>
      <xdr:row>147</xdr:row>
      <xdr:rowOff>55245</xdr:rowOff>
    </xdr:to>
    <xdr:sp macro="" textlink="">
      <xdr:nvSpPr>
        <xdr:cNvPr id="88" name="ZoneTexte 40">
          <a:extLst>
            <a:ext uri="{FF2B5EF4-FFF2-40B4-BE49-F238E27FC236}">
              <a16:creationId xmlns:a16="http://schemas.microsoft.com/office/drawing/2014/main" id="{00000000-0008-0000-0900-000058000000}"/>
            </a:ext>
          </a:extLst>
        </xdr:cNvPr>
        <xdr:cNvSpPr txBox="1"/>
      </xdr:nvSpPr>
      <xdr:spPr>
        <a:xfrm>
          <a:off x="12324396" y="45844778"/>
          <a:ext cx="1774508" cy="273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200" b="1" i="0" u="none" strike="noStrike">
              <a:solidFill>
                <a:schemeClr val="accent2"/>
              </a:solidFill>
              <a:latin typeface="Aptos Narrow"/>
            </a:rPr>
            <a:t>Portfolio Identified = -33kg</a:t>
          </a:r>
        </a:p>
      </xdr:txBody>
    </xdr:sp>
    <xdr:clientData/>
  </xdr:twoCellAnchor>
  <xdr:twoCellAnchor>
    <xdr:from>
      <xdr:col>7</xdr:col>
      <xdr:colOff>603884</xdr:colOff>
      <xdr:row>191</xdr:row>
      <xdr:rowOff>88583</xdr:rowOff>
    </xdr:from>
    <xdr:to>
      <xdr:col>8</xdr:col>
      <xdr:colOff>663923</xdr:colOff>
      <xdr:row>195</xdr:row>
      <xdr:rowOff>83718</xdr:rowOff>
    </xdr:to>
    <xdr:grpSp>
      <xdr:nvGrpSpPr>
        <xdr:cNvPr id="89" name="Groupe 24">
          <a:extLst>
            <a:ext uri="{FF2B5EF4-FFF2-40B4-BE49-F238E27FC236}">
              <a16:creationId xmlns:a16="http://schemas.microsoft.com/office/drawing/2014/main" id="{00000000-0008-0000-0900-000059000000}"/>
            </a:ext>
          </a:extLst>
        </xdr:cNvPr>
        <xdr:cNvGrpSpPr/>
      </xdr:nvGrpSpPr>
      <xdr:grpSpPr>
        <a:xfrm>
          <a:off x="8395334" y="38655308"/>
          <a:ext cx="822039" cy="757135"/>
          <a:chOff x="4485554" y="45075727"/>
          <a:chExt cx="941750" cy="696402"/>
        </a:xfrm>
      </xdr:grpSpPr>
      <xdr:pic>
        <xdr:nvPicPr>
          <xdr:cNvPr id="90" name="Image 15">
            <a:extLst>
              <a:ext uri="{FF2B5EF4-FFF2-40B4-BE49-F238E27FC236}">
                <a16:creationId xmlns:a16="http://schemas.microsoft.com/office/drawing/2014/main" id="{00000000-0008-0000-0900-00005A000000}"/>
              </a:ext>
            </a:extLst>
          </xdr:cNvPr>
          <xdr:cNvPicPr>
            <a:picLocks noChangeAspect="1"/>
          </xdr:cNvPicPr>
        </xdr:nvPicPr>
        <xdr:blipFill>
          <a:blip xmlns:r="http://schemas.openxmlformats.org/officeDocument/2006/relationships" r:embed="rId9" cstate="email">
            <a:extLst>
              <a:ext uri="{BEBA8EAE-BF5A-486C-A8C5-ECC9F3942E4B}">
                <a14:imgProps xmlns:a14="http://schemas.microsoft.com/office/drawing/2010/main">
                  <a14:imgLayer r:embed="rId10">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93" name="ZoneTexte 23">
            <a:extLst>
              <a:ext uri="{FF2B5EF4-FFF2-40B4-BE49-F238E27FC236}">
                <a16:creationId xmlns:a16="http://schemas.microsoft.com/office/drawing/2014/main" id="{00000000-0008-0000-0900-00005D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2025</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grpSp>
    <xdr:clientData/>
  </xdr:twoCellAnchor>
  <xdr:twoCellAnchor>
    <xdr:from>
      <xdr:col>9</xdr:col>
      <xdr:colOff>432434</xdr:colOff>
      <xdr:row>191</xdr:row>
      <xdr:rowOff>155258</xdr:rowOff>
    </xdr:from>
    <xdr:to>
      <xdr:col>10</xdr:col>
      <xdr:colOff>496283</xdr:colOff>
      <xdr:row>195</xdr:row>
      <xdr:rowOff>146583</xdr:rowOff>
    </xdr:to>
    <xdr:grpSp>
      <xdr:nvGrpSpPr>
        <xdr:cNvPr id="95" name="Groupe 24">
          <a:extLst>
            <a:ext uri="{FF2B5EF4-FFF2-40B4-BE49-F238E27FC236}">
              <a16:creationId xmlns:a16="http://schemas.microsoft.com/office/drawing/2014/main" id="{00000000-0008-0000-0900-00005F000000}"/>
            </a:ext>
          </a:extLst>
        </xdr:cNvPr>
        <xdr:cNvGrpSpPr/>
      </xdr:nvGrpSpPr>
      <xdr:grpSpPr>
        <a:xfrm>
          <a:off x="9747884" y="38721983"/>
          <a:ext cx="825849" cy="753325"/>
          <a:chOff x="4485554" y="45075727"/>
          <a:chExt cx="941750" cy="696402"/>
        </a:xfrm>
      </xdr:grpSpPr>
      <xdr:pic>
        <xdr:nvPicPr>
          <xdr:cNvPr id="96" name="Image 15">
            <a:extLst>
              <a:ext uri="{FF2B5EF4-FFF2-40B4-BE49-F238E27FC236}">
                <a16:creationId xmlns:a16="http://schemas.microsoft.com/office/drawing/2014/main" id="{00000000-0008-0000-0900-000060000000}"/>
              </a:ext>
            </a:extLst>
          </xdr:cNvPr>
          <xdr:cNvPicPr>
            <a:picLocks noChangeAspect="1"/>
          </xdr:cNvPicPr>
        </xdr:nvPicPr>
        <xdr:blipFill>
          <a:blip xmlns:r="http://schemas.openxmlformats.org/officeDocument/2006/relationships" r:embed="rId4" cstate="email">
            <a:extLst>
              <a:ext uri="{BEBA8EAE-BF5A-486C-A8C5-ECC9F3942E4B}">
                <a14:imgProps xmlns:a14="http://schemas.microsoft.com/office/drawing/2010/main">
                  <a14:imgLayer r:embed="rId5">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97" name="ZoneTexte 23">
            <a:extLst>
              <a:ext uri="{FF2B5EF4-FFF2-40B4-BE49-F238E27FC236}">
                <a16:creationId xmlns:a16="http://schemas.microsoft.com/office/drawing/2014/main" id="{00000000-0008-0000-0900-000061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2027</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grpSp>
    <xdr:clientData/>
  </xdr:twoCellAnchor>
  <xdr:twoCellAnchor>
    <xdr:from>
      <xdr:col>8</xdr:col>
      <xdr:colOff>781050</xdr:colOff>
      <xdr:row>143</xdr:row>
      <xdr:rowOff>171450</xdr:rowOff>
    </xdr:from>
    <xdr:to>
      <xdr:col>10</xdr:col>
      <xdr:colOff>48609</xdr:colOff>
      <xdr:row>147</xdr:row>
      <xdr:rowOff>174205</xdr:rowOff>
    </xdr:to>
    <xdr:grpSp>
      <xdr:nvGrpSpPr>
        <xdr:cNvPr id="98" name="Groupe 24">
          <a:extLst>
            <a:ext uri="{FF2B5EF4-FFF2-40B4-BE49-F238E27FC236}">
              <a16:creationId xmlns:a16="http://schemas.microsoft.com/office/drawing/2014/main" id="{00000000-0008-0000-0900-000062000000}"/>
            </a:ext>
          </a:extLst>
        </xdr:cNvPr>
        <xdr:cNvGrpSpPr/>
      </xdr:nvGrpSpPr>
      <xdr:grpSpPr>
        <a:xfrm>
          <a:off x="9315450" y="29089350"/>
          <a:ext cx="810609" cy="764755"/>
          <a:chOff x="4485554" y="45075727"/>
          <a:chExt cx="941750" cy="696402"/>
        </a:xfrm>
      </xdr:grpSpPr>
      <xdr:pic>
        <xdr:nvPicPr>
          <xdr:cNvPr id="99" name="Image 15">
            <a:extLst>
              <a:ext uri="{FF2B5EF4-FFF2-40B4-BE49-F238E27FC236}">
                <a16:creationId xmlns:a16="http://schemas.microsoft.com/office/drawing/2014/main" id="{00000000-0008-0000-0900-000063000000}"/>
              </a:ext>
            </a:extLst>
          </xdr:cNvPr>
          <xdr:cNvPicPr>
            <a:picLocks noChangeAspect="1"/>
          </xdr:cNvPicPr>
        </xdr:nvPicPr>
        <xdr:blipFill>
          <a:blip xmlns:r="http://schemas.openxmlformats.org/officeDocument/2006/relationships" r:embed="rId11" cstate="email">
            <a:extLst>
              <a:ext uri="{BEBA8EAE-BF5A-486C-A8C5-ECC9F3942E4B}">
                <a14:imgProps xmlns:a14="http://schemas.microsoft.com/office/drawing/2010/main">
                  <a14:imgLayer r:embed="rId12">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100" name="ZoneTexte 23">
            <a:extLst>
              <a:ext uri="{FF2B5EF4-FFF2-40B4-BE49-F238E27FC236}">
                <a16:creationId xmlns:a16="http://schemas.microsoft.com/office/drawing/2014/main" id="{00000000-0008-0000-0900-000064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2027</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grpSp>
    <xdr:clientData/>
  </xdr:twoCellAnchor>
  <xdr:twoCellAnchor>
    <xdr:from>
      <xdr:col>13</xdr:col>
      <xdr:colOff>22859</xdr:colOff>
      <xdr:row>190</xdr:row>
      <xdr:rowOff>98108</xdr:rowOff>
    </xdr:from>
    <xdr:to>
      <xdr:col>14</xdr:col>
      <xdr:colOff>114069</xdr:colOff>
      <xdr:row>194</xdr:row>
      <xdr:rowOff>76468</xdr:rowOff>
    </xdr:to>
    <xdr:grpSp>
      <xdr:nvGrpSpPr>
        <xdr:cNvPr id="101" name="Groupe 24">
          <a:extLst>
            <a:ext uri="{FF2B5EF4-FFF2-40B4-BE49-F238E27FC236}">
              <a16:creationId xmlns:a16="http://schemas.microsoft.com/office/drawing/2014/main" id="{00000000-0008-0000-0900-000065000000}"/>
            </a:ext>
          </a:extLst>
        </xdr:cNvPr>
        <xdr:cNvGrpSpPr/>
      </xdr:nvGrpSpPr>
      <xdr:grpSpPr>
        <a:xfrm>
          <a:off x="12405359" y="38474333"/>
          <a:ext cx="853210" cy="740360"/>
          <a:chOff x="4485554" y="45075727"/>
          <a:chExt cx="941750" cy="696402"/>
        </a:xfrm>
      </xdr:grpSpPr>
      <xdr:pic>
        <xdr:nvPicPr>
          <xdr:cNvPr id="102" name="Image 15">
            <a:extLst>
              <a:ext uri="{FF2B5EF4-FFF2-40B4-BE49-F238E27FC236}">
                <a16:creationId xmlns:a16="http://schemas.microsoft.com/office/drawing/2014/main" id="{00000000-0008-0000-0900-000066000000}"/>
              </a:ext>
            </a:extLst>
          </xdr:cNvPr>
          <xdr:cNvPicPr>
            <a:picLocks noChangeAspect="1"/>
          </xdr:cNvPicPr>
        </xdr:nvPicPr>
        <xdr:blipFill>
          <a:blip xmlns:r="http://schemas.openxmlformats.org/officeDocument/2006/relationships" r:embed="rId6" cstate="email">
            <a:extLst>
              <a:ext uri="{BEBA8EAE-BF5A-486C-A8C5-ECC9F3942E4B}">
                <a14:imgProps xmlns:a14="http://schemas.microsoft.com/office/drawing/2010/main">
                  <a14:imgLayer r:embed="rId7">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103" name="ZoneTexte 23">
            <a:extLst>
              <a:ext uri="{FF2B5EF4-FFF2-40B4-BE49-F238E27FC236}">
                <a16:creationId xmlns:a16="http://schemas.microsoft.com/office/drawing/2014/main" id="{00000000-0008-0000-0900-000067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a:t>
            </a:r>
          </a:p>
          <a:p>
            <a:pPr algn="ctr"/>
            <a:r>
              <a:rPr lang="fr-FR" sz="600" b="1">
                <a:solidFill>
                  <a:schemeClr val="accent1">
                    <a:lumMod val="50000"/>
                  </a:schemeClr>
                </a:solidFill>
                <a:latin typeface="Arial" panose="020B0604020202020204" pitchFamily="34" charset="0"/>
                <a:cs typeface="Arial" panose="020B0604020202020204" pitchFamily="34" charset="0"/>
              </a:rPr>
              <a:t>HEV EB2</a:t>
            </a:r>
          </a:p>
        </xdr:txBody>
      </xdr:sp>
    </xdr:grpSp>
    <xdr:clientData/>
  </xdr:twoCellAnchor>
  <xdr:twoCellAnchor>
    <xdr:from>
      <xdr:col>11</xdr:col>
      <xdr:colOff>146684</xdr:colOff>
      <xdr:row>191</xdr:row>
      <xdr:rowOff>40958</xdr:rowOff>
    </xdr:from>
    <xdr:to>
      <xdr:col>12</xdr:col>
      <xdr:colOff>237894</xdr:colOff>
      <xdr:row>195</xdr:row>
      <xdr:rowOff>19318</xdr:rowOff>
    </xdr:to>
    <xdr:grpSp>
      <xdr:nvGrpSpPr>
        <xdr:cNvPr id="107" name="Groupe 24">
          <a:extLst>
            <a:ext uri="{FF2B5EF4-FFF2-40B4-BE49-F238E27FC236}">
              <a16:creationId xmlns:a16="http://schemas.microsoft.com/office/drawing/2014/main" id="{00000000-0008-0000-0900-00006B000000}"/>
            </a:ext>
          </a:extLst>
        </xdr:cNvPr>
        <xdr:cNvGrpSpPr/>
      </xdr:nvGrpSpPr>
      <xdr:grpSpPr>
        <a:xfrm>
          <a:off x="10986134" y="38607683"/>
          <a:ext cx="862735" cy="740360"/>
          <a:chOff x="4485554" y="45075727"/>
          <a:chExt cx="941750" cy="696402"/>
        </a:xfrm>
      </xdr:grpSpPr>
      <xdr:pic>
        <xdr:nvPicPr>
          <xdr:cNvPr id="108" name="Image 15">
            <a:extLst>
              <a:ext uri="{FF2B5EF4-FFF2-40B4-BE49-F238E27FC236}">
                <a16:creationId xmlns:a16="http://schemas.microsoft.com/office/drawing/2014/main" id="{00000000-0008-0000-0900-00006C000000}"/>
              </a:ext>
            </a:extLst>
          </xdr:cNvPr>
          <xdr:cNvPicPr>
            <a:picLocks noChangeAspect="1"/>
          </xdr:cNvPicPr>
        </xdr:nvPicPr>
        <xdr:blipFill>
          <a:blip xmlns:r="http://schemas.openxmlformats.org/officeDocument/2006/relationships" r:embed="rId6" cstate="email">
            <a:extLst>
              <a:ext uri="{BEBA8EAE-BF5A-486C-A8C5-ECC9F3942E4B}">
                <a14:imgProps xmlns:a14="http://schemas.microsoft.com/office/drawing/2010/main">
                  <a14:imgLayer r:embed="rId7">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109" name="ZoneTexte 23">
            <a:extLst>
              <a:ext uri="{FF2B5EF4-FFF2-40B4-BE49-F238E27FC236}">
                <a16:creationId xmlns:a16="http://schemas.microsoft.com/office/drawing/2014/main" id="{00000000-0008-0000-0900-00006D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grpSp>
    <xdr:clientData/>
  </xdr:twoCellAnchor>
  <xdr:twoCellAnchor>
    <xdr:from>
      <xdr:col>10</xdr:col>
      <xdr:colOff>331470</xdr:colOff>
      <xdr:row>199</xdr:row>
      <xdr:rowOff>35243</xdr:rowOff>
    </xdr:from>
    <xdr:to>
      <xdr:col>11</xdr:col>
      <xdr:colOff>291466</xdr:colOff>
      <xdr:row>203</xdr:row>
      <xdr:rowOff>72390</xdr:rowOff>
    </xdr:to>
    <xdr:sp macro="" textlink="">
      <xdr:nvSpPr>
        <xdr:cNvPr id="110" name="ZoneTexte 40">
          <a:extLst>
            <a:ext uri="{FF2B5EF4-FFF2-40B4-BE49-F238E27FC236}">
              <a16:creationId xmlns:a16="http://schemas.microsoft.com/office/drawing/2014/main" id="{00000000-0008-0000-0900-00006E000000}"/>
            </a:ext>
          </a:extLst>
        </xdr:cNvPr>
        <xdr:cNvSpPr txBox="1"/>
      </xdr:nvSpPr>
      <xdr:spPr>
        <a:xfrm>
          <a:off x="10723245" y="56099393"/>
          <a:ext cx="750571" cy="761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200" b="1" i="0" u="none" strike="noStrike">
              <a:solidFill>
                <a:schemeClr val="tx2">
                  <a:lumMod val="90000"/>
                  <a:lumOff val="10000"/>
                </a:schemeClr>
              </a:solidFill>
              <a:latin typeface="Aptos Narrow"/>
            </a:rPr>
            <a:t>MHEV P2+</a:t>
          </a:r>
        </a:p>
        <a:p>
          <a:pPr algn="ctr"/>
          <a:r>
            <a:rPr lang="en-US" sz="1200" b="1" i="0" u="none" strike="noStrike">
              <a:solidFill>
                <a:schemeClr val="tx2">
                  <a:lumMod val="90000"/>
                  <a:lumOff val="10000"/>
                </a:schemeClr>
              </a:solidFill>
              <a:latin typeface="Aptos Narrow"/>
            </a:rPr>
            <a:t>vs</a:t>
          </a:r>
        </a:p>
        <a:p>
          <a:pPr algn="ctr"/>
          <a:r>
            <a:rPr lang="en-US" sz="1200" b="1" i="0" u="none" strike="noStrike">
              <a:solidFill>
                <a:schemeClr val="tx2">
                  <a:lumMod val="90000"/>
                  <a:lumOff val="10000"/>
                </a:schemeClr>
              </a:solidFill>
              <a:latin typeface="Aptos Narrow"/>
            </a:rPr>
            <a:t>MHEV</a:t>
          </a:r>
          <a:r>
            <a:rPr lang="en-US" sz="1200" b="1" i="0" u="none" strike="noStrike" baseline="0">
              <a:solidFill>
                <a:schemeClr val="tx2">
                  <a:lumMod val="90000"/>
                  <a:lumOff val="10000"/>
                </a:schemeClr>
              </a:solidFill>
              <a:latin typeface="Aptos Narrow"/>
            </a:rPr>
            <a:t> P2</a:t>
          </a:r>
          <a:endParaRPr lang="en-US" sz="1200" b="1" i="0" u="none" strike="noStrike">
            <a:solidFill>
              <a:schemeClr val="tx2">
                <a:lumMod val="90000"/>
                <a:lumOff val="10000"/>
              </a:schemeClr>
            </a:solidFill>
            <a:latin typeface="Aptos Narrow"/>
          </a:endParaRPr>
        </a:p>
      </xdr:txBody>
    </xdr:sp>
    <xdr:clientData/>
  </xdr:twoCellAnchor>
  <xdr:twoCellAnchor>
    <xdr:from>
      <xdr:col>12</xdr:col>
      <xdr:colOff>108584</xdr:colOff>
      <xdr:row>198</xdr:row>
      <xdr:rowOff>98108</xdr:rowOff>
    </xdr:from>
    <xdr:to>
      <xdr:col>13</xdr:col>
      <xdr:colOff>66675</xdr:colOff>
      <xdr:row>202</xdr:row>
      <xdr:rowOff>135255</xdr:rowOff>
    </xdr:to>
    <xdr:sp macro="" textlink="">
      <xdr:nvSpPr>
        <xdr:cNvPr id="111" name="ZoneTexte 40">
          <a:extLst>
            <a:ext uri="{FF2B5EF4-FFF2-40B4-BE49-F238E27FC236}">
              <a16:creationId xmlns:a16="http://schemas.microsoft.com/office/drawing/2014/main" id="{00000000-0008-0000-0900-00006F000000}"/>
            </a:ext>
          </a:extLst>
        </xdr:cNvPr>
        <xdr:cNvSpPr txBox="1"/>
      </xdr:nvSpPr>
      <xdr:spPr>
        <a:xfrm>
          <a:off x="12081509" y="55981283"/>
          <a:ext cx="748666" cy="761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en-US" sz="1200" b="1" i="0" u="none" strike="noStrike">
              <a:solidFill>
                <a:schemeClr val="tx2">
                  <a:lumMod val="90000"/>
                  <a:lumOff val="10000"/>
                </a:schemeClr>
              </a:solidFill>
              <a:latin typeface="Aptos Narrow"/>
            </a:rPr>
            <a:t>HEV EB2</a:t>
          </a:r>
        </a:p>
        <a:p>
          <a:pPr algn="ctr"/>
          <a:r>
            <a:rPr lang="en-US" sz="1200" b="1" i="0" u="none" strike="noStrike">
              <a:solidFill>
                <a:schemeClr val="tx2">
                  <a:lumMod val="90000"/>
                  <a:lumOff val="10000"/>
                </a:schemeClr>
              </a:solidFill>
              <a:latin typeface="Aptos Narrow"/>
            </a:rPr>
            <a:t>vs</a:t>
          </a:r>
        </a:p>
        <a:p>
          <a:pPr algn="ctr"/>
          <a:r>
            <a:rPr lang="en-US" sz="1200" b="1" i="0" u="none" strike="noStrike">
              <a:solidFill>
                <a:schemeClr val="tx2">
                  <a:lumMod val="90000"/>
                  <a:lumOff val="10000"/>
                </a:schemeClr>
              </a:solidFill>
              <a:latin typeface="Aptos Narrow"/>
            </a:rPr>
            <a:t>MHEV</a:t>
          </a:r>
          <a:r>
            <a:rPr lang="en-US" sz="1200" b="1" i="0" u="none" strike="noStrike" baseline="0">
              <a:solidFill>
                <a:schemeClr val="tx2">
                  <a:lumMod val="90000"/>
                  <a:lumOff val="10000"/>
                </a:schemeClr>
              </a:solidFill>
              <a:latin typeface="Aptos Narrow"/>
            </a:rPr>
            <a:t> P2+</a:t>
          </a:r>
          <a:endParaRPr lang="en-US" sz="1200" b="1" i="0" u="none" strike="noStrike">
            <a:solidFill>
              <a:schemeClr val="tx2">
                <a:lumMod val="90000"/>
                <a:lumOff val="10000"/>
              </a:schemeClr>
            </a:solidFill>
            <a:latin typeface="Aptos Narrow"/>
          </a:endParaRPr>
        </a:p>
      </xdr:txBody>
    </xdr:sp>
    <xdr:clientData/>
  </xdr:twoCellAnchor>
  <xdr:twoCellAnchor>
    <xdr:from>
      <xdr:col>16</xdr:col>
      <xdr:colOff>309329</xdr:colOff>
      <xdr:row>80</xdr:row>
      <xdr:rowOff>140142</xdr:rowOff>
    </xdr:from>
    <xdr:to>
      <xdr:col>17</xdr:col>
      <xdr:colOff>628153</xdr:colOff>
      <xdr:row>82</xdr:row>
      <xdr:rowOff>107094</xdr:rowOff>
    </xdr:to>
    <xdr:sp macro="" textlink="$D$71">
      <xdr:nvSpPr>
        <xdr:cNvPr id="46" name="ZoneTexte 38">
          <a:extLst>
            <a:ext uri="{FF2B5EF4-FFF2-40B4-BE49-F238E27FC236}">
              <a16:creationId xmlns:a16="http://schemas.microsoft.com/office/drawing/2014/main" id="{00000000-0008-0000-0900-00002E000000}"/>
            </a:ext>
          </a:extLst>
        </xdr:cNvPr>
        <xdr:cNvSpPr txBox="1"/>
      </xdr:nvSpPr>
      <xdr:spPr>
        <a:xfrm>
          <a:off x="16068814" y="16360803"/>
          <a:ext cx="1137809" cy="348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fld id="{AF889B9D-8AB3-4442-BC61-8EEB950D4107}" type="TxLink">
            <a:rPr lang="en-US" sz="1000" b="1" i="0" u="none" strike="noStrike">
              <a:solidFill>
                <a:srgbClr val="FF0000"/>
              </a:solidFill>
              <a:latin typeface="Aptos Narrow"/>
              <a:ea typeface="+mn-ea"/>
              <a:cs typeface="+mn-cs"/>
            </a:rPr>
            <a:pPr marL="0" indent="0" algn="ctr"/>
            <a:t>#REF!</a:t>
          </a:fld>
          <a:endParaRPr lang="fr-FR" sz="900" b="1" i="0" u="none" strike="noStrike">
            <a:solidFill>
              <a:srgbClr val="FF0000"/>
            </a:solidFill>
            <a:latin typeface="Aptos Narrow"/>
            <a:ea typeface="+mn-ea"/>
            <a:cs typeface="+mn-cs"/>
          </a:endParaRPr>
        </a:p>
      </xdr:txBody>
    </xdr:sp>
    <xdr:clientData/>
  </xdr:twoCellAnchor>
  <xdr:twoCellAnchor>
    <xdr:from>
      <xdr:col>15</xdr:col>
      <xdr:colOff>741721</xdr:colOff>
      <xdr:row>86</xdr:row>
      <xdr:rowOff>119270</xdr:rowOff>
    </xdr:from>
    <xdr:to>
      <xdr:col>16</xdr:col>
      <xdr:colOff>699716</xdr:colOff>
      <xdr:row>88</xdr:row>
      <xdr:rowOff>151076</xdr:rowOff>
    </xdr:to>
    <xdr:sp macro="" textlink="">
      <xdr:nvSpPr>
        <xdr:cNvPr id="130" name="ZoneTexte 40">
          <a:extLst>
            <a:ext uri="{FF2B5EF4-FFF2-40B4-BE49-F238E27FC236}">
              <a16:creationId xmlns:a16="http://schemas.microsoft.com/office/drawing/2014/main" id="{00000000-0008-0000-0900-000082000000}"/>
            </a:ext>
          </a:extLst>
        </xdr:cNvPr>
        <xdr:cNvSpPr txBox="1"/>
      </xdr:nvSpPr>
      <xdr:spPr>
        <a:xfrm>
          <a:off x="15682222" y="17628042"/>
          <a:ext cx="776979" cy="4134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1" i="0" u="none" strike="noStrike">
              <a:solidFill>
                <a:schemeClr val="tx2">
                  <a:lumMod val="90000"/>
                  <a:lumOff val="10000"/>
                </a:schemeClr>
              </a:solidFill>
              <a:latin typeface="Aptos Narrow"/>
              <a:ea typeface="+mn-ea"/>
              <a:cs typeface="+mn-cs"/>
            </a:rPr>
            <a:t>New Ft &amp; Rr axle</a:t>
          </a:r>
        </a:p>
      </xdr:txBody>
    </xdr:sp>
    <xdr:clientData/>
  </xdr:twoCellAnchor>
  <xdr:twoCellAnchor>
    <xdr:from>
      <xdr:col>11</xdr:col>
      <xdr:colOff>472864</xdr:colOff>
      <xdr:row>91</xdr:row>
      <xdr:rowOff>101724</xdr:rowOff>
    </xdr:from>
    <xdr:to>
      <xdr:col>12</xdr:col>
      <xdr:colOff>588395</xdr:colOff>
      <xdr:row>93</xdr:row>
      <xdr:rowOff>139326</xdr:rowOff>
    </xdr:to>
    <xdr:sp macro="" textlink="">
      <xdr:nvSpPr>
        <xdr:cNvPr id="116" name="ZoneTexte 40">
          <a:extLst>
            <a:ext uri="{FF2B5EF4-FFF2-40B4-BE49-F238E27FC236}">
              <a16:creationId xmlns:a16="http://schemas.microsoft.com/office/drawing/2014/main" id="{00000000-0008-0000-0900-000074000000}"/>
            </a:ext>
          </a:extLst>
        </xdr:cNvPr>
        <xdr:cNvSpPr txBox="1"/>
      </xdr:nvSpPr>
      <xdr:spPr>
        <a:xfrm>
          <a:off x="12121525" y="18564653"/>
          <a:ext cx="942467" cy="419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0" i="0" u="none" strike="noStrike">
              <a:solidFill>
                <a:srgbClr val="00B0F0"/>
              </a:solidFill>
              <a:latin typeface="Aptos Narrow"/>
              <a:ea typeface="+mn-ea"/>
              <a:cs typeface="+mn-cs"/>
            </a:rPr>
            <a:t>HV batt = 46,5kg in status</a:t>
          </a:r>
        </a:p>
      </xdr:txBody>
    </xdr:sp>
    <xdr:clientData/>
  </xdr:twoCellAnchor>
  <xdr:twoCellAnchor>
    <xdr:from>
      <xdr:col>7</xdr:col>
      <xdr:colOff>407290</xdr:colOff>
      <xdr:row>65</xdr:row>
      <xdr:rowOff>84146</xdr:rowOff>
    </xdr:from>
    <xdr:to>
      <xdr:col>13</xdr:col>
      <xdr:colOff>452637</xdr:colOff>
      <xdr:row>72</xdr:row>
      <xdr:rowOff>143494</xdr:rowOff>
    </xdr:to>
    <xdr:sp macro="" textlink="">
      <xdr:nvSpPr>
        <xdr:cNvPr id="115" name="ZoneTexte 114">
          <a:extLst>
            <a:ext uri="{FF2B5EF4-FFF2-40B4-BE49-F238E27FC236}">
              <a16:creationId xmlns:a16="http://schemas.microsoft.com/office/drawing/2014/main" id="{00000000-0008-0000-0900-000073000000}"/>
            </a:ext>
          </a:extLst>
        </xdr:cNvPr>
        <xdr:cNvSpPr txBox="1"/>
      </xdr:nvSpPr>
      <xdr:spPr>
        <a:xfrm rot="21101316">
          <a:off x="8780013" y="14301078"/>
          <a:ext cx="4975156" cy="139516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fr-FR" sz="1400" b="1" kern="1200">
              <a:solidFill>
                <a:srgbClr val="FFFF00"/>
              </a:solidFill>
            </a:rPr>
            <a:t>- </a:t>
          </a:r>
          <a:r>
            <a:rPr lang="fr-FR" sz="1400" b="1" kern="1200" baseline="0">
              <a:solidFill>
                <a:srgbClr val="FFFF00"/>
              </a:solidFill>
            </a:rPr>
            <a:t>Filtered Craddle : ?</a:t>
          </a:r>
        </a:p>
        <a:p>
          <a:pPr algn="l"/>
          <a:endParaRPr lang="fr-FR" sz="1400" b="1" kern="1200">
            <a:solidFill>
              <a:srgbClr val="FFFF00"/>
            </a:solidFill>
          </a:endParaRPr>
        </a:p>
      </xdr:txBody>
    </xdr:sp>
    <xdr:clientData/>
  </xdr:twoCellAnchor>
  <xdr:twoCellAnchor>
    <xdr:from>
      <xdr:col>18</xdr:col>
      <xdr:colOff>0</xdr:colOff>
      <xdr:row>73</xdr:row>
      <xdr:rowOff>0</xdr:rowOff>
    </xdr:from>
    <xdr:to>
      <xdr:col>19</xdr:col>
      <xdr:colOff>190182</xdr:colOff>
      <xdr:row>75</xdr:row>
      <xdr:rowOff>54639</xdr:rowOff>
    </xdr:to>
    <xdr:sp macro="" textlink="$D$69">
      <xdr:nvSpPr>
        <xdr:cNvPr id="15" name="ZoneTexte 14">
          <a:extLst>
            <a:ext uri="{FF2B5EF4-FFF2-40B4-BE49-F238E27FC236}">
              <a16:creationId xmlns:a16="http://schemas.microsoft.com/office/drawing/2014/main" id="{00000000-0008-0000-0900-00000F000000}"/>
            </a:ext>
          </a:extLst>
        </xdr:cNvPr>
        <xdr:cNvSpPr txBox="1"/>
      </xdr:nvSpPr>
      <xdr:spPr>
        <a:xfrm>
          <a:off x="17397454" y="15743583"/>
          <a:ext cx="1009166" cy="436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fld id="{BB4FBF29-E281-42D9-9A46-F773F4DA640C}" type="TxLink">
            <a:rPr lang="en-US" sz="1100" b="1" i="0" u="none" strike="noStrike">
              <a:solidFill>
                <a:schemeClr val="tx2">
                  <a:lumMod val="90000"/>
                  <a:lumOff val="10000"/>
                </a:schemeClr>
              </a:solidFill>
              <a:latin typeface="Aptos Narrow"/>
              <a:ea typeface="+mn-ea"/>
              <a:cs typeface="+mn-cs"/>
            </a:rPr>
            <a:pPr marL="0" indent="0" algn="ctr"/>
            <a:t>#REF!</a:t>
          </a:fld>
          <a:endParaRPr lang="fr-FR" sz="1100" b="1" i="0" u="none" strike="noStrike">
            <a:solidFill>
              <a:schemeClr val="tx2">
                <a:lumMod val="90000"/>
                <a:lumOff val="10000"/>
              </a:schemeClr>
            </a:solidFill>
            <a:latin typeface="Aptos Narrow"/>
            <a:ea typeface="+mn-ea"/>
            <a:cs typeface="+mn-cs"/>
          </a:endParaRPr>
        </a:p>
      </xdr:txBody>
    </xdr:sp>
    <xdr:clientData/>
  </xdr:twoCellAnchor>
  <xdr:twoCellAnchor>
    <xdr:from>
      <xdr:col>18</xdr:col>
      <xdr:colOff>182880</xdr:colOff>
      <xdr:row>75</xdr:row>
      <xdr:rowOff>119270</xdr:rowOff>
    </xdr:from>
    <xdr:to>
      <xdr:col>19</xdr:col>
      <xdr:colOff>79901</xdr:colOff>
      <xdr:row>76</xdr:row>
      <xdr:rowOff>22349</xdr:rowOff>
    </xdr:to>
    <xdr:cxnSp macro="">
      <xdr:nvCxnSpPr>
        <xdr:cNvPr id="32" name="Connecteur droit avec flèche 31">
          <a:extLst>
            <a:ext uri="{FF2B5EF4-FFF2-40B4-BE49-F238E27FC236}">
              <a16:creationId xmlns:a16="http://schemas.microsoft.com/office/drawing/2014/main" id="{00000000-0008-0000-0900-000020000000}"/>
            </a:ext>
          </a:extLst>
        </xdr:cNvPr>
        <xdr:cNvCxnSpPr/>
      </xdr:nvCxnSpPr>
      <xdr:spPr>
        <a:xfrm>
          <a:off x="17580334" y="16244515"/>
          <a:ext cx="716005" cy="93911"/>
        </a:xfrm>
        <a:prstGeom prst="straightConnector1">
          <a:avLst/>
        </a:prstGeom>
        <a:ln w="12700">
          <a:prstDash val="lg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88072</xdr:colOff>
      <xdr:row>85</xdr:row>
      <xdr:rowOff>76037</xdr:rowOff>
    </xdr:from>
    <xdr:to>
      <xdr:col>16</xdr:col>
      <xdr:colOff>516839</xdr:colOff>
      <xdr:row>86</xdr:row>
      <xdr:rowOff>95415</xdr:rowOff>
    </xdr:to>
    <xdr:sp macro="" textlink="">
      <xdr:nvSpPr>
        <xdr:cNvPr id="36" name="Accolade ouvrante 41">
          <a:extLst>
            <a:ext uri="{FF2B5EF4-FFF2-40B4-BE49-F238E27FC236}">
              <a16:creationId xmlns:a16="http://schemas.microsoft.com/office/drawing/2014/main" id="{00000000-0008-0000-0900-000024000000}"/>
            </a:ext>
          </a:extLst>
        </xdr:cNvPr>
        <xdr:cNvSpPr/>
      </xdr:nvSpPr>
      <xdr:spPr>
        <a:xfrm rot="16200000">
          <a:off x="15956836" y="17284699"/>
          <a:ext cx="210209" cy="428767"/>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19</xdr:col>
      <xdr:colOff>151075</xdr:colOff>
      <xdr:row>83</xdr:row>
      <xdr:rowOff>30298</xdr:rowOff>
    </xdr:from>
    <xdr:to>
      <xdr:col>19</xdr:col>
      <xdr:colOff>151075</xdr:colOff>
      <xdr:row>84</xdr:row>
      <xdr:rowOff>91466</xdr:rowOff>
    </xdr:to>
    <xdr:cxnSp macro="">
      <xdr:nvCxnSpPr>
        <xdr:cNvPr id="37" name="Connecteur droit avec flèche 36">
          <a:extLst>
            <a:ext uri="{FF2B5EF4-FFF2-40B4-BE49-F238E27FC236}">
              <a16:creationId xmlns:a16="http://schemas.microsoft.com/office/drawing/2014/main" id="{00000000-0008-0000-0900-000025000000}"/>
            </a:ext>
          </a:extLst>
        </xdr:cNvPr>
        <xdr:cNvCxnSpPr/>
      </xdr:nvCxnSpPr>
      <xdr:spPr>
        <a:xfrm flipV="1">
          <a:off x="18367513" y="16966576"/>
          <a:ext cx="0" cy="252000"/>
        </a:xfrm>
        <a:prstGeom prst="straightConnector1">
          <a:avLst/>
        </a:prstGeom>
        <a:ln w="12700">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19170</xdr:colOff>
      <xdr:row>86</xdr:row>
      <xdr:rowOff>55779</xdr:rowOff>
    </xdr:from>
    <xdr:to>
      <xdr:col>11</xdr:col>
      <xdr:colOff>520513</xdr:colOff>
      <xdr:row>87</xdr:row>
      <xdr:rowOff>92706</xdr:rowOff>
    </xdr:to>
    <xdr:sp macro="" textlink="">
      <xdr:nvSpPr>
        <xdr:cNvPr id="83" name="ZoneTexte 40">
          <a:extLst>
            <a:ext uri="{FF2B5EF4-FFF2-40B4-BE49-F238E27FC236}">
              <a16:creationId xmlns:a16="http://schemas.microsoft.com/office/drawing/2014/main" id="{00000000-0008-0000-0900-000053000000}"/>
            </a:ext>
          </a:extLst>
        </xdr:cNvPr>
        <xdr:cNvSpPr txBox="1"/>
      </xdr:nvSpPr>
      <xdr:spPr>
        <a:xfrm>
          <a:off x="11667831" y="17564551"/>
          <a:ext cx="501343" cy="22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marL="0" indent="0" algn="ctr"/>
          <a:r>
            <a:rPr lang="en-US" sz="1050" b="1" i="0" u="none" strike="noStrike">
              <a:solidFill>
                <a:srgbClr val="FF0000"/>
              </a:solidFill>
              <a:latin typeface="Aptos Narrow"/>
              <a:ea typeface="+mn-ea"/>
              <a:cs typeface="+mn-cs"/>
            </a:rPr>
            <a:t>TBC</a:t>
          </a:r>
        </a:p>
      </xdr:txBody>
    </xdr:sp>
    <xdr:clientData/>
  </xdr:twoCellAnchor>
  <xdr:twoCellAnchor>
    <xdr:from>
      <xdr:col>13</xdr:col>
      <xdr:colOff>41962</xdr:colOff>
      <xdr:row>84</xdr:row>
      <xdr:rowOff>95415</xdr:rowOff>
    </xdr:from>
    <xdr:to>
      <xdr:col>14</xdr:col>
      <xdr:colOff>230586</xdr:colOff>
      <xdr:row>85</xdr:row>
      <xdr:rowOff>71562</xdr:rowOff>
    </xdr:to>
    <xdr:sp macro="" textlink="">
      <xdr:nvSpPr>
        <xdr:cNvPr id="84" name="Accolade ouvrante 41">
          <a:extLst>
            <a:ext uri="{FF2B5EF4-FFF2-40B4-BE49-F238E27FC236}">
              <a16:creationId xmlns:a16="http://schemas.microsoft.com/office/drawing/2014/main" id="{00000000-0008-0000-0900-000054000000}"/>
            </a:ext>
          </a:extLst>
        </xdr:cNvPr>
        <xdr:cNvSpPr/>
      </xdr:nvSpPr>
      <xdr:spPr>
        <a:xfrm rot="16200000">
          <a:off x="13764810" y="16659085"/>
          <a:ext cx="166978" cy="1007609"/>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17</xdr:col>
      <xdr:colOff>63609</xdr:colOff>
      <xdr:row>82</xdr:row>
      <xdr:rowOff>85957</xdr:rowOff>
    </xdr:from>
    <xdr:to>
      <xdr:col>17</xdr:col>
      <xdr:colOff>63609</xdr:colOff>
      <xdr:row>83</xdr:row>
      <xdr:rowOff>111125</xdr:rowOff>
    </xdr:to>
    <xdr:cxnSp macro="">
      <xdr:nvCxnSpPr>
        <xdr:cNvPr id="85" name="Connecteur droit avec flèche 84">
          <a:extLst>
            <a:ext uri="{FF2B5EF4-FFF2-40B4-BE49-F238E27FC236}">
              <a16:creationId xmlns:a16="http://schemas.microsoft.com/office/drawing/2014/main" id="{00000000-0008-0000-0900-000055000000}"/>
            </a:ext>
          </a:extLst>
        </xdr:cNvPr>
        <xdr:cNvCxnSpPr/>
      </xdr:nvCxnSpPr>
      <xdr:spPr>
        <a:xfrm flipV="1">
          <a:off x="16642079" y="16688280"/>
          <a:ext cx="0" cy="216000"/>
        </a:xfrm>
        <a:prstGeom prst="straightConnector1">
          <a:avLst/>
        </a:prstGeom>
        <a:ln w="12700">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664894</xdr:colOff>
      <xdr:row>80</xdr:row>
      <xdr:rowOff>126054</xdr:rowOff>
    </xdr:from>
    <xdr:to>
      <xdr:col>9</xdr:col>
      <xdr:colOff>657790</xdr:colOff>
      <xdr:row>84</xdr:row>
      <xdr:rowOff>19082</xdr:rowOff>
    </xdr:to>
    <xdr:grpSp>
      <xdr:nvGrpSpPr>
        <xdr:cNvPr id="17" name="Groupe 16">
          <a:extLst>
            <a:ext uri="{FF2B5EF4-FFF2-40B4-BE49-F238E27FC236}">
              <a16:creationId xmlns:a16="http://schemas.microsoft.com/office/drawing/2014/main" id="{5F5CB522-35E4-1DDA-0DFE-D89DBA97DD5F}"/>
            </a:ext>
          </a:extLst>
        </xdr:cNvPr>
        <xdr:cNvGrpSpPr/>
      </xdr:nvGrpSpPr>
      <xdr:grpSpPr>
        <a:xfrm>
          <a:off x="9218344" y="16270929"/>
          <a:ext cx="754896" cy="655028"/>
          <a:chOff x="9852265" y="16129861"/>
          <a:chExt cx="809711" cy="644787"/>
        </a:xfrm>
      </xdr:grpSpPr>
      <xdr:sp macro="" textlink="">
        <xdr:nvSpPr>
          <xdr:cNvPr id="5" name="ZoneTexte 23">
            <a:extLst>
              <a:ext uri="{FF2B5EF4-FFF2-40B4-BE49-F238E27FC236}">
                <a16:creationId xmlns:a16="http://schemas.microsoft.com/office/drawing/2014/main" id="{00000000-0008-0000-0900-000005000000}"/>
              </a:ext>
            </a:extLst>
          </xdr:cNvPr>
          <xdr:cNvSpPr txBox="1"/>
        </xdr:nvSpPr>
        <xdr:spPr>
          <a:xfrm>
            <a:off x="9852265" y="16129861"/>
            <a:ext cx="784751" cy="359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2028</a:t>
            </a:r>
          </a:p>
          <a:p>
            <a:pPr algn="ctr"/>
            <a:r>
              <a:rPr lang="fr-FR" sz="600" b="1">
                <a:solidFill>
                  <a:schemeClr val="accent1">
                    <a:lumMod val="50000"/>
                  </a:schemeClr>
                </a:solidFill>
                <a:latin typeface="Arial" panose="020B0604020202020204" pitchFamily="34" charset="0"/>
                <a:cs typeface="Arial" panose="020B0604020202020204" pitchFamily="34" charset="0"/>
              </a:rPr>
              <a:t>MHEV P2</a:t>
            </a:r>
          </a:p>
        </xdr:txBody>
      </xdr:sp>
      <xdr:pic>
        <xdr:nvPicPr>
          <xdr:cNvPr id="2" name="Image 1">
            <a:extLst>
              <a:ext uri="{FF2B5EF4-FFF2-40B4-BE49-F238E27FC236}">
                <a16:creationId xmlns:a16="http://schemas.microsoft.com/office/drawing/2014/main" id="{FE1B155B-2919-4BC6-95BC-0539B71B24BA}"/>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2703" b="92516" l="4310" r="95593">
                        <a14:foregroundMark x1="9011" y1="35551" x2="4995" y2="71933"/>
                        <a14:foregroundMark x1="4995" y1="71933" x2="4995" y2="72973"/>
                        <a14:foregroundMark x1="6464" y1="71726" x2="23408" y2="76507"/>
                        <a14:foregroundMark x1="11989" y1="83579" x2="45152" y2="77339"/>
                        <a14:foregroundMark x1="6072" y1="74428" x2="22527" y2="75468"/>
                        <a14:foregroundMark x1="17924" y1="76507" x2="25857" y2="76715"/>
                        <a14:foregroundMark x1="16748" y1="76507" x2="28991" y2="77547"/>
                        <a14:foregroundMark x1="44368" y1="76299" x2="45348" y2="62994"/>
                        <a14:foregroundMark x1="45348" y1="62994" x2="48874" y2="81081"/>
                        <a14:foregroundMark x1="48874" y1="81081" x2="48874" y2="81913"/>
                        <a14:foregroundMark x1="49363" y1="82328" x2="82664" y2="68607"/>
                        <a14:foregroundMark x1="82664" y1="68607" x2="84427" y2="66320"/>
                        <a14:foregroundMark x1="49265" y1="93347" x2="42409" y2="81081"/>
                        <a14:foregroundMark x1="42409" y1="81081" x2="42409" y2="80873"/>
                        <a14:foregroundMark x1="16454" y1="63202" x2="7933" y2="60499"/>
                        <a14:foregroundMark x1="30950" y1="23077" x2="65328" y2="9148"/>
                        <a14:foregroundMark x1="65328" y1="9148" x2="70813" y2="10811"/>
                        <a14:foregroundMark x1="93242" y1="27651" x2="91381" y2="65696"/>
                        <a14:foregroundMark x1="91381" y1="65696" x2="90500" y2="68191"/>
                        <a14:foregroundMark x1="95886" y1="32017" x2="95690" y2="54678"/>
                        <a14:foregroundMark x1="83252" y1="8108" x2="88345" y2="10603"/>
                        <a14:foregroundMark x1="60921" y1="3119" x2="45935" y2="3950"/>
                        <a14:foregroundMark x1="45642" y1="4366" x2="43095" y2="5821"/>
                        <a14:foregroundMark x1="56513" y1="2703" x2="63173" y2="2703"/>
                        <a14:foregroundMark x1="63173" y1="2703" x2="68266" y2="3950"/>
                        <a14:backgroundMark x1="3722" y1="90021" x2="5779" y2="91060"/>
                        <a14:backgroundMark x1="15573" y1="96881" x2="19589" y2="96674"/>
                        <a14:backgroundMark x1="19882" y1="92723" x2="24682" y2="95218"/>
                        <a14:backgroundMark x1="36141" y1="92308" x2="39569" y2="93763"/>
                        <a14:backgroundMark x1="40059" y1="90437" x2="42116" y2="96466"/>
                        <a14:backgroundMark x1="10676" y1="83160" x2="10676" y2="83160"/>
                        <a14:backgroundMark x1="11068" y1="83992" x2="11068" y2="83992"/>
                        <a14:backgroundMark x1="9500" y1="82744" x2="11459" y2="84823"/>
                      </a14:backgroundRemoval>
                    </a14:imgEffect>
                    <a14:imgEffect>
                      <a14:brightnessContrast bright="20000"/>
                    </a14:imgEffect>
                  </a14:imgLayer>
                </a14:imgProps>
              </a:ext>
            </a:extLst>
          </a:blip>
          <a:stretch>
            <a:fillRect/>
          </a:stretch>
        </xdr:blipFill>
        <xdr:spPr>
          <a:xfrm flipH="1">
            <a:off x="9946360" y="16437516"/>
            <a:ext cx="715616" cy="337132"/>
          </a:xfrm>
          <a:prstGeom prst="rect">
            <a:avLst/>
          </a:prstGeom>
        </xdr:spPr>
      </xdr:pic>
    </xdr:grpSp>
    <xdr:clientData/>
  </xdr:twoCellAnchor>
  <xdr:twoCellAnchor>
    <xdr:from>
      <xdr:col>17</xdr:col>
      <xdr:colOff>323851</xdr:colOff>
      <xdr:row>77</xdr:row>
      <xdr:rowOff>123512</xdr:rowOff>
    </xdr:from>
    <xdr:to>
      <xdr:col>18</xdr:col>
      <xdr:colOff>339736</xdr:colOff>
      <xdr:row>80</xdr:row>
      <xdr:rowOff>55223</xdr:rowOff>
    </xdr:to>
    <xdr:grpSp>
      <xdr:nvGrpSpPr>
        <xdr:cNvPr id="19" name="Groupe 18">
          <a:extLst>
            <a:ext uri="{FF2B5EF4-FFF2-40B4-BE49-F238E27FC236}">
              <a16:creationId xmlns:a16="http://schemas.microsoft.com/office/drawing/2014/main" id="{5CC1ADF4-42FC-D6F4-3045-9BC3FA3B371D}"/>
            </a:ext>
          </a:extLst>
        </xdr:cNvPr>
        <xdr:cNvGrpSpPr/>
      </xdr:nvGrpSpPr>
      <xdr:grpSpPr>
        <a:xfrm>
          <a:off x="15754351" y="15696887"/>
          <a:ext cx="777885" cy="503211"/>
          <a:chOff x="16884250" y="15491214"/>
          <a:chExt cx="832700" cy="495531"/>
        </a:xfrm>
      </xdr:grpSpPr>
      <xdr:sp macro="" textlink="">
        <xdr:nvSpPr>
          <xdr:cNvPr id="8" name="ZoneTexte 23">
            <a:extLst>
              <a:ext uri="{FF2B5EF4-FFF2-40B4-BE49-F238E27FC236}">
                <a16:creationId xmlns:a16="http://schemas.microsoft.com/office/drawing/2014/main" id="{00000000-0008-0000-0900-000008000000}"/>
              </a:ext>
            </a:extLst>
          </xdr:cNvPr>
          <xdr:cNvSpPr txBox="1"/>
        </xdr:nvSpPr>
        <xdr:spPr>
          <a:xfrm>
            <a:off x="16884250" y="15491214"/>
            <a:ext cx="824844" cy="161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e3008 HEV EB2</a:t>
            </a:r>
          </a:p>
        </xdr:txBody>
      </xdr:sp>
      <xdr:pic>
        <xdr:nvPicPr>
          <xdr:cNvPr id="18" name="Image 17">
            <a:extLst>
              <a:ext uri="{FF2B5EF4-FFF2-40B4-BE49-F238E27FC236}">
                <a16:creationId xmlns:a16="http://schemas.microsoft.com/office/drawing/2014/main" id="{2E238B56-48CC-4F12-B3E0-9DFF47ADCDAD}"/>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2703" b="92516" l="4310" r="95593">
                        <a14:foregroundMark x1="9011" y1="35551" x2="4995" y2="71933"/>
                        <a14:foregroundMark x1="4995" y1="71933" x2="4995" y2="72973"/>
                        <a14:foregroundMark x1="6464" y1="71726" x2="23408" y2="76507"/>
                        <a14:foregroundMark x1="11989" y1="83579" x2="45152" y2="77339"/>
                        <a14:foregroundMark x1="6072" y1="74428" x2="22527" y2="75468"/>
                        <a14:foregroundMark x1="17924" y1="76507" x2="25857" y2="76715"/>
                        <a14:foregroundMark x1="16748" y1="76507" x2="28991" y2="77547"/>
                        <a14:foregroundMark x1="44368" y1="76299" x2="45348" y2="62994"/>
                        <a14:foregroundMark x1="45348" y1="62994" x2="48874" y2="81081"/>
                        <a14:foregroundMark x1="48874" y1="81081" x2="48874" y2="81913"/>
                        <a14:foregroundMark x1="49363" y1="82328" x2="82664" y2="68607"/>
                        <a14:foregroundMark x1="82664" y1="68607" x2="84427" y2="66320"/>
                        <a14:foregroundMark x1="49265" y1="93347" x2="42409" y2="81081"/>
                        <a14:foregroundMark x1="42409" y1="81081" x2="42409" y2="80873"/>
                        <a14:foregroundMark x1="16454" y1="63202" x2="7933" y2="60499"/>
                        <a14:foregroundMark x1="30950" y1="23077" x2="65328" y2="9148"/>
                        <a14:foregroundMark x1="65328" y1="9148" x2="70813" y2="10811"/>
                        <a14:foregroundMark x1="93242" y1="27651" x2="91381" y2="65696"/>
                        <a14:foregroundMark x1="91381" y1="65696" x2="90500" y2="68191"/>
                        <a14:foregroundMark x1="95886" y1="32017" x2="95690" y2="54678"/>
                        <a14:foregroundMark x1="83252" y1="8108" x2="88345" y2="10603"/>
                        <a14:foregroundMark x1="60921" y1="3119" x2="45935" y2="3950"/>
                        <a14:foregroundMark x1="45642" y1="4366" x2="43095" y2="5821"/>
                        <a14:foregroundMark x1="56513" y1="2703" x2="63173" y2="2703"/>
                        <a14:foregroundMark x1="63173" y1="2703" x2="68266" y2="3950"/>
                        <a14:backgroundMark x1="3722" y1="90021" x2="5779" y2="91060"/>
                        <a14:backgroundMark x1="15573" y1="96881" x2="19589" y2="96674"/>
                        <a14:backgroundMark x1="19882" y1="92723" x2="24682" y2="95218"/>
                        <a14:backgroundMark x1="36141" y1="92308" x2="39569" y2="93763"/>
                        <a14:backgroundMark x1="40059" y1="90437" x2="42116" y2="96466"/>
                        <a14:backgroundMark x1="10676" y1="83160" x2="10676" y2="83160"/>
                        <a14:backgroundMark x1="11068" y1="83992" x2="11068" y2="83992"/>
                        <a14:backgroundMark x1="9500" y1="82744" x2="11459" y2="84823"/>
                      </a14:backgroundRemoval>
                    </a14:imgEffect>
                    <a14:imgEffect>
                      <a14:brightnessContrast bright="20000"/>
                    </a14:imgEffect>
                  </a14:imgLayer>
                </a14:imgProps>
              </a:ext>
            </a:extLst>
          </a:blip>
          <a:stretch>
            <a:fillRect/>
          </a:stretch>
        </xdr:blipFill>
        <xdr:spPr>
          <a:xfrm flipH="1">
            <a:off x="17001334" y="15649613"/>
            <a:ext cx="715616" cy="337132"/>
          </a:xfrm>
          <a:prstGeom prst="rect">
            <a:avLst/>
          </a:prstGeom>
        </xdr:spPr>
      </xdr:pic>
    </xdr:grpSp>
    <xdr:clientData/>
  </xdr:twoCellAnchor>
  <xdr:twoCellAnchor>
    <xdr:from>
      <xdr:col>19</xdr:col>
      <xdr:colOff>550155</xdr:colOff>
      <xdr:row>82</xdr:row>
      <xdr:rowOff>122007</xdr:rowOff>
    </xdr:from>
    <xdr:to>
      <xdr:col>20</xdr:col>
      <xdr:colOff>568459</xdr:colOff>
      <xdr:row>86</xdr:row>
      <xdr:rowOff>101562</xdr:rowOff>
    </xdr:to>
    <xdr:grpSp>
      <xdr:nvGrpSpPr>
        <xdr:cNvPr id="24" name="Groupe 23">
          <a:extLst>
            <a:ext uri="{FF2B5EF4-FFF2-40B4-BE49-F238E27FC236}">
              <a16:creationId xmlns:a16="http://schemas.microsoft.com/office/drawing/2014/main" id="{D6DBE0A2-D516-B663-95E6-DC7ADE35B7F5}"/>
            </a:ext>
          </a:extLst>
        </xdr:cNvPr>
        <xdr:cNvGrpSpPr/>
      </xdr:nvGrpSpPr>
      <xdr:grpSpPr>
        <a:xfrm>
          <a:off x="17504655" y="16647882"/>
          <a:ext cx="780304" cy="741555"/>
          <a:chOff x="18736957" y="16501694"/>
          <a:chExt cx="835119" cy="731314"/>
        </a:xfrm>
      </xdr:grpSpPr>
      <xdr:sp macro="" textlink="">
        <xdr:nvSpPr>
          <xdr:cNvPr id="11" name="ZoneTexte 23">
            <a:extLst>
              <a:ext uri="{FF2B5EF4-FFF2-40B4-BE49-F238E27FC236}">
                <a16:creationId xmlns:a16="http://schemas.microsoft.com/office/drawing/2014/main" id="{00000000-0008-0000-0900-00000B000000}"/>
              </a:ext>
            </a:extLst>
          </xdr:cNvPr>
          <xdr:cNvSpPr txBox="1"/>
        </xdr:nvSpPr>
        <xdr:spPr>
          <a:xfrm>
            <a:off x="18736957" y="16501694"/>
            <a:ext cx="835119" cy="380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600" b="1">
                <a:solidFill>
                  <a:schemeClr val="accent1">
                    <a:lumMod val="50000"/>
                  </a:schemeClr>
                </a:solidFill>
                <a:latin typeface="Arial" panose="020B0604020202020204" pitchFamily="34" charset="0"/>
                <a:cs typeface="Arial" panose="020B0604020202020204" pitchFamily="34" charset="0"/>
              </a:rPr>
              <a:t>AUSTRAL</a:t>
            </a:r>
          </a:p>
          <a:p>
            <a:pPr algn="ctr"/>
            <a:r>
              <a:rPr lang="fr-FR" sz="600" b="1">
                <a:solidFill>
                  <a:schemeClr val="accent1">
                    <a:lumMod val="50000"/>
                  </a:schemeClr>
                </a:solidFill>
                <a:latin typeface="Arial" panose="020B0604020202020204" pitchFamily="34" charset="0"/>
                <a:cs typeface="Arial" panose="020B0604020202020204" pitchFamily="34" charset="0"/>
              </a:rPr>
              <a:t>E-Tech200</a:t>
            </a:r>
          </a:p>
          <a:p>
            <a:pPr algn="ctr"/>
            <a:r>
              <a:rPr lang="fr-FR" sz="600" b="1">
                <a:solidFill>
                  <a:schemeClr val="accent1">
                    <a:lumMod val="50000"/>
                  </a:schemeClr>
                </a:solidFill>
                <a:latin typeface="Arial" panose="020B0604020202020204" pitchFamily="34" charset="0"/>
                <a:cs typeface="Arial" panose="020B0604020202020204" pitchFamily="34" charset="0"/>
              </a:rPr>
              <a:t>2025</a:t>
            </a:r>
          </a:p>
        </xdr:txBody>
      </xdr:sp>
      <xdr:pic>
        <xdr:nvPicPr>
          <xdr:cNvPr id="20" name="chart">
            <a:extLst>
              <a:ext uri="{FF2B5EF4-FFF2-40B4-BE49-F238E27FC236}">
                <a16:creationId xmlns:a16="http://schemas.microsoft.com/office/drawing/2014/main" id="{FFE8A334-5CE6-4248-BAF3-937506C427C8}"/>
              </a:ext>
            </a:extLst>
          </xdr:cNvPr>
          <xdr:cNvPicPr>
            <a:picLocks noChangeAspect="1"/>
          </xdr:cNvPicPr>
        </xdr:nvPicPr>
        <xdr:blipFill>
          <a:blip xmlns:r="http://schemas.openxmlformats.org/officeDocument/2006/relationships" r:embed="rId15">
            <a:extLst>
              <a:ext uri="{BEBA8EAE-BF5A-486C-A8C5-ECC9F3942E4B}">
                <a14:imgProps xmlns:a14="http://schemas.microsoft.com/office/drawing/2010/main">
                  <a14:imgLayer r:embed="rId16">
                    <a14:imgEffect>
                      <a14:backgroundRemoval t="10000" b="90000" l="1905" r="96032">
                        <a14:foregroundMark x1="79841" y1="30278" x2="91111" y2="39167"/>
                        <a14:foregroundMark x1="91111" y1="39167" x2="96190" y2="63611"/>
                        <a14:foregroundMark x1="96190" y1="63611" x2="96190" y2="71667"/>
                        <a14:foregroundMark x1="89524" y1="80556" x2="81429" y2="83333"/>
                        <a14:foregroundMark x1="81429" y1="83333" x2="79841" y2="81667"/>
                        <a14:foregroundMark x1="81270" y1="84167" x2="78095" y2="82222"/>
                        <a14:foregroundMark x1="76349" y1="83056" x2="56032" y2="85278"/>
                        <a14:foregroundMark x1="75873" y1="83056" x2="78095" y2="83056"/>
                        <a14:foregroundMark x1="5556" y1="68056" x2="8413" y2="42500"/>
                        <a14:foregroundMark x1="8413" y1="42500" x2="8254" y2="41944"/>
                        <a14:foregroundMark x1="5556" y1="31944" x2="6825" y2="48056"/>
                        <a14:foregroundMark x1="12698" y1="17500" x2="42540" y2="19722"/>
                        <a14:foregroundMark x1="2222" y1="34167" x2="3175" y2="49722"/>
                        <a14:foregroundMark x1="3175" y1="49722" x2="1905" y2="53333"/>
                      </a14:backgroundRemoval>
                    </a14:imgEffect>
                    <a14:imgEffect>
                      <a14:brightnessContrast bright="40000" contrast="-20000"/>
                    </a14:imgEffect>
                  </a14:imgLayer>
                </a14:imgProps>
              </a:ext>
            </a:extLst>
          </a:blip>
          <a:stretch>
            <a:fillRect/>
          </a:stretch>
        </xdr:blipFill>
        <xdr:spPr>
          <a:xfrm>
            <a:off x="18880734" y="16856766"/>
            <a:ext cx="652007" cy="376242"/>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180975</xdr:colOff>
      <xdr:row>164</xdr:row>
      <xdr:rowOff>134301</xdr:rowOff>
    </xdr:from>
    <xdr:to>
      <xdr:col>20</xdr:col>
      <xdr:colOff>666749</xdr:colOff>
      <xdr:row>194</xdr:row>
      <xdr:rowOff>169545</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00000000-0008-0000-2E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191375" y="31871601"/>
              <a:ext cx="10953749" cy="575024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13</xdr:col>
      <xdr:colOff>212801</xdr:colOff>
      <xdr:row>164</xdr:row>
      <xdr:rowOff>8581</xdr:rowOff>
    </xdr:from>
    <xdr:to>
      <xdr:col>14</xdr:col>
      <xdr:colOff>618148</xdr:colOff>
      <xdr:row>169</xdr:row>
      <xdr:rowOff>74753</xdr:rowOff>
    </xdr:to>
    <xdr:grpSp>
      <xdr:nvGrpSpPr>
        <xdr:cNvPr id="4" name="Groupe 24">
          <a:extLst>
            <a:ext uri="{FF2B5EF4-FFF2-40B4-BE49-F238E27FC236}">
              <a16:creationId xmlns:a16="http://schemas.microsoft.com/office/drawing/2014/main" id="{00000000-0008-0000-2E00-000004000000}"/>
            </a:ext>
          </a:extLst>
        </xdr:cNvPr>
        <xdr:cNvGrpSpPr/>
      </xdr:nvGrpSpPr>
      <xdr:grpSpPr>
        <a:xfrm>
          <a:off x="12357176" y="31745881"/>
          <a:ext cx="1167347" cy="1018672"/>
          <a:chOff x="4444480" y="45039054"/>
          <a:chExt cx="982824" cy="733075"/>
        </a:xfrm>
      </xdr:grpSpPr>
      <xdr:pic>
        <xdr:nvPicPr>
          <xdr:cNvPr id="5" name="Image 15">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2" cstate="email">
            <a:extLst>
              <a:ext uri="{BEBA8EAE-BF5A-486C-A8C5-ECC9F3942E4B}">
                <a14:imgProps xmlns:a14="http://schemas.microsoft.com/office/drawing/2010/main">
                  <a14:imgLayer r:embed="rId3">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6" name="ZoneTexte 23">
            <a:extLst>
              <a:ext uri="{FF2B5EF4-FFF2-40B4-BE49-F238E27FC236}">
                <a16:creationId xmlns:a16="http://schemas.microsoft.com/office/drawing/2014/main" id="{00000000-0008-0000-2E00-000006000000}"/>
              </a:ext>
            </a:extLst>
          </xdr:cNvPr>
          <xdr:cNvSpPr txBox="1"/>
        </xdr:nvSpPr>
        <xdr:spPr>
          <a:xfrm>
            <a:off x="4444480" y="45039054"/>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900" b="1">
                <a:solidFill>
                  <a:schemeClr val="accent1">
                    <a:lumMod val="50000"/>
                  </a:schemeClr>
                </a:solidFill>
                <a:latin typeface="Arial" panose="020B0604020202020204" pitchFamily="34" charset="0"/>
                <a:cs typeface="Arial" panose="020B0604020202020204" pitchFamily="34" charset="0"/>
              </a:rPr>
              <a:t>e3008 2030</a:t>
            </a:r>
          </a:p>
          <a:p>
            <a:pPr algn="ctr"/>
            <a:r>
              <a:rPr lang="fr-FR" sz="900" b="1">
                <a:solidFill>
                  <a:schemeClr val="accent1">
                    <a:lumMod val="50000"/>
                  </a:schemeClr>
                </a:solidFill>
                <a:latin typeface="Arial" panose="020B0604020202020204" pitchFamily="34" charset="0"/>
                <a:cs typeface="Arial" panose="020B0604020202020204" pitchFamily="34" charset="0"/>
              </a:rPr>
              <a:t>PHEV LR</a:t>
            </a:r>
          </a:p>
        </xdr:txBody>
      </xdr:sp>
    </xdr:grpSp>
    <xdr:clientData/>
  </xdr:twoCellAnchor>
  <xdr:twoCellAnchor>
    <xdr:from>
      <xdr:col>6</xdr:col>
      <xdr:colOff>169544</xdr:colOff>
      <xdr:row>164</xdr:row>
      <xdr:rowOff>140970</xdr:rowOff>
    </xdr:from>
    <xdr:to>
      <xdr:col>6</xdr:col>
      <xdr:colOff>556259</xdr:colOff>
      <xdr:row>169</xdr:row>
      <xdr:rowOff>1</xdr:rowOff>
    </xdr:to>
    <xdr:sp macro="" textlink="">
      <xdr:nvSpPr>
        <xdr:cNvPr id="7" name="Rectangle 6">
          <a:extLst>
            <a:ext uri="{FF2B5EF4-FFF2-40B4-BE49-F238E27FC236}">
              <a16:creationId xmlns:a16="http://schemas.microsoft.com/office/drawing/2014/main" id="{00000000-0008-0000-2E00-000007000000}"/>
            </a:ext>
          </a:extLst>
        </xdr:cNvPr>
        <xdr:cNvSpPr/>
      </xdr:nvSpPr>
      <xdr:spPr>
        <a:xfrm>
          <a:off x="7179944" y="30249495"/>
          <a:ext cx="386715" cy="76390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88872</xdr:colOff>
      <xdr:row>164</xdr:row>
      <xdr:rowOff>152400</xdr:rowOff>
    </xdr:from>
    <xdr:to>
      <xdr:col>10</xdr:col>
      <xdr:colOff>496232</xdr:colOff>
      <xdr:row>169</xdr:row>
      <xdr:rowOff>149992</xdr:rowOff>
    </xdr:to>
    <xdr:grpSp>
      <xdr:nvGrpSpPr>
        <xdr:cNvPr id="8" name="Groupe 24">
          <a:extLst>
            <a:ext uri="{FF2B5EF4-FFF2-40B4-BE49-F238E27FC236}">
              <a16:creationId xmlns:a16="http://schemas.microsoft.com/office/drawing/2014/main" id="{00000000-0008-0000-2E00-000008000000}"/>
            </a:ext>
          </a:extLst>
        </xdr:cNvPr>
        <xdr:cNvGrpSpPr/>
      </xdr:nvGrpSpPr>
      <xdr:grpSpPr>
        <a:xfrm>
          <a:off x="9261447" y="31889700"/>
          <a:ext cx="1045535" cy="950092"/>
          <a:chOff x="4485554" y="45075727"/>
          <a:chExt cx="941750" cy="696402"/>
        </a:xfrm>
      </xdr:grpSpPr>
      <xdr:pic>
        <xdr:nvPicPr>
          <xdr:cNvPr id="9" name="Image 15">
            <a:extLst>
              <a:ext uri="{FF2B5EF4-FFF2-40B4-BE49-F238E27FC236}">
                <a16:creationId xmlns:a16="http://schemas.microsoft.com/office/drawing/2014/main" id="{00000000-0008-0000-2E00-000009000000}"/>
              </a:ext>
            </a:extLst>
          </xdr:cNvPr>
          <xdr:cNvPicPr>
            <a:picLocks noChangeAspect="1"/>
          </xdr:cNvPicPr>
        </xdr:nvPicPr>
        <xdr:blipFill>
          <a:blip xmlns:r="http://schemas.openxmlformats.org/officeDocument/2006/relationships" r:embed="rId4" cstate="email">
            <a:extLst>
              <a:ext uri="{BEBA8EAE-BF5A-486C-A8C5-ECC9F3942E4B}">
                <a14:imgProps xmlns:a14="http://schemas.microsoft.com/office/drawing/2010/main">
                  <a14:imgLayer r:embed="rId5">
                    <a14:imgEffect>
                      <a14:backgroundRemoval t="4828" b="90345" l="6230" r="92787">
                        <a14:foregroundMark x1="34973" y1="17241" x2="40328" y2="10805"/>
                        <a14:foregroundMark x1="40328" y1="10805" x2="53433" y2="7189"/>
                        <a14:foregroundMark x1="64653" y1="6972" x2="83934" y2="14483"/>
                        <a14:foregroundMark x1="89727" y1="27126" x2="93005" y2="30345"/>
                        <a14:foregroundMark x1="91148" y1="33563" x2="91913" y2="44368"/>
                        <a14:foregroundMark x1="90929" y1="63678" x2="90710" y2="71724"/>
                        <a14:foregroundMark x1="50055" y1="87126" x2="46448" y2="87356"/>
                        <a14:foregroundMark x1="45355" y1="90345" x2="41858" y2="83678"/>
                        <a14:foregroundMark x1="26557" y1="84138" x2="17596" y2="80460"/>
                        <a14:foregroundMark x1="6995" y1="76322" x2="6230" y2="67356"/>
                        <a14:foregroundMark x1="8743" y1="62989" x2="14317" y2="62989"/>
                        <a14:foregroundMark x1="16175" y1="77931" x2="18579" y2="78621"/>
                        <a14:foregroundMark x1="37049" y1="26897" x2="40109" y2="20460"/>
                        <a14:foregroundMark x1="43279" y1="8966" x2="49836" y2="8046"/>
                        <a14:backgroundMark x1="58361" y1="5287" x2="62404" y2="5057"/>
                        <a14:backgroundMark x1="58907" y1="5977" x2="57158" y2="5517"/>
                        <a14:backgroundMark x1="63607" y1="5977" x2="62404" y2="5747"/>
                        <a14:backgroundMark x1="62951" y1="5747" x2="62077" y2="5747"/>
                        <a14:backgroundMark x1="57268" y1="5977" x2="55191" y2="5977"/>
                        <a14:backgroundMark x1="55738" y1="5977" x2="53333" y2="6897"/>
                        <a14:backgroundMark x1="64699" y1="7126" x2="63934" y2="7126"/>
                      </a14:backgroundRemoval>
                    </a14:imgEffect>
                  </a14:imgLayer>
                </a14:imgProps>
              </a:ext>
              <a:ext uri="{28A0092B-C50C-407E-A947-70E740481C1C}">
                <a14:useLocalDpi xmlns:a14="http://schemas.microsoft.com/office/drawing/2010/main"/>
              </a:ext>
            </a:extLst>
          </a:blip>
          <a:stretch>
            <a:fillRect/>
          </a:stretch>
        </xdr:blipFill>
        <xdr:spPr>
          <a:xfrm flipH="1">
            <a:off x="4485554" y="45322490"/>
            <a:ext cx="941750" cy="449639"/>
          </a:xfrm>
          <a:prstGeom prst="rect">
            <a:avLst/>
          </a:prstGeom>
        </xdr:spPr>
      </xdr:pic>
      <xdr:sp macro="" textlink="">
        <xdr:nvSpPr>
          <xdr:cNvPr id="10" name="ZoneTexte 23">
            <a:extLst>
              <a:ext uri="{FF2B5EF4-FFF2-40B4-BE49-F238E27FC236}">
                <a16:creationId xmlns:a16="http://schemas.microsoft.com/office/drawing/2014/main" id="{00000000-0008-0000-2E00-00000A000000}"/>
              </a:ext>
            </a:extLst>
          </xdr:cNvPr>
          <xdr:cNvSpPr txBox="1"/>
        </xdr:nvSpPr>
        <xdr:spPr>
          <a:xfrm>
            <a:off x="4515724" y="45075727"/>
            <a:ext cx="848360" cy="342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900" b="1">
                <a:solidFill>
                  <a:schemeClr val="accent1">
                    <a:lumMod val="50000"/>
                  </a:schemeClr>
                </a:solidFill>
                <a:latin typeface="Arial" panose="020B0604020202020204" pitchFamily="34" charset="0"/>
                <a:cs typeface="Arial" panose="020B0604020202020204" pitchFamily="34" charset="0"/>
              </a:rPr>
              <a:t>e3008</a:t>
            </a:r>
          </a:p>
          <a:p>
            <a:pPr algn="ctr"/>
            <a:r>
              <a:rPr lang="fr-FR" sz="900" b="1">
                <a:solidFill>
                  <a:schemeClr val="accent1">
                    <a:lumMod val="50000"/>
                  </a:schemeClr>
                </a:solidFill>
                <a:latin typeface="Arial" panose="020B0604020202020204" pitchFamily="34" charset="0"/>
                <a:cs typeface="Arial" panose="020B0604020202020204" pitchFamily="34" charset="0"/>
              </a:rPr>
              <a:t>PHEV SR</a:t>
            </a:r>
          </a:p>
        </xdr:txBody>
      </xdr:sp>
    </xdr:grpSp>
    <xdr:clientData/>
  </xdr:twoCellAnchor>
  <xdr:twoCellAnchor>
    <xdr:from>
      <xdr:col>19</xdr:col>
      <xdr:colOff>436660</xdr:colOff>
      <xdr:row>166</xdr:row>
      <xdr:rowOff>143825</xdr:rowOff>
    </xdr:from>
    <xdr:to>
      <xdr:col>20</xdr:col>
      <xdr:colOff>724583</xdr:colOff>
      <xdr:row>172</xdr:row>
      <xdr:rowOff>78104</xdr:rowOff>
    </xdr:to>
    <xdr:grpSp>
      <xdr:nvGrpSpPr>
        <xdr:cNvPr id="11" name="Groupe 10">
          <a:extLst>
            <a:ext uri="{FF2B5EF4-FFF2-40B4-BE49-F238E27FC236}">
              <a16:creationId xmlns:a16="http://schemas.microsoft.com/office/drawing/2014/main" id="{00000000-0008-0000-2E00-00000B000000}"/>
            </a:ext>
          </a:extLst>
        </xdr:cNvPr>
        <xdr:cNvGrpSpPr/>
      </xdr:nvGrpSpPr>
      <xdr:grpSpPr>
        <a:xfrm>
          <a:off x="17153035" y="32262125"/>
          <a:ext cx="1049923" cy="1077279"/>
          <a:chOff x="9857604" y="2731770"/>
          <a:chExt cx="1089206" cy="1019026"/>
        </a:xfrm>
      </xdr:grpSpPr>
      <xdr:pic>
        <xdr:nvPicPr>
          <xdr:cNvPr id="12" name="Image 11" descr="Nieuw Volkswagen Tiguan €61.990,- uit voorraad - Maas-De Koning">
            <a:extLst>
              <a:ext uri="{FF2B5EF4-FFF2-40B4-BE49-F238E27FC236}">
                <a16:creationId xmlns:a16="http://schemas.microsoft.com/office/drawing/2014/main" id="{00000000-0008-0000-2E00-00000C000000}"/>
              </a:ext>
            </a:extLst>
          </xdr:cNvPr>
          <xdr:cNvPicPr>
            <a:picLocks noChangeAspect="1" noChangeArrowheads="1"/>
          </xdr:cNvPicPr>
        </xdr:nvPicPr>
        <xdr:blipFill rotWithShape="1">
          <a:blip xmlns:r="http://schemas.openxmlformats.org/officeDocument/2006/relationships" r:embed="rId6" cstate="email">
            <a:extLst>
              <a:ext uri="{BEBA8EAE-BF5A-486C-A8C5-ECC9F3942E4B}">
                <a14:imgProps xmlns:a14="http://schemas.microsoft.com/office/drawing/2010/main">
                  <a14:imgLayer r:embed="rId7">
                    <a14:imgEffect>
                      <a14:backgroundRemoval t="0" b="100000" l="0" r="95769">
                        <a14:foregroundMark x1="86538" y1="10145" x2="96154" y2="30435"/>
                        <a14:foregroundMark x1="96154" y1="30435" x2="96923" y2="61594"/>
                        <a14:foregroundMark x1="96923" y1="61594" x2="94615" y2="72464"/>
                        <a14:foregroundMark x1="94615" y1="72464" x2="90385" y2="79710"/>
                        <a14:foregroundMark x1="90385" y1="79710" x2="89231" y2="70290"/>
                        <a14:foregroundMark x1="94615" y1="32609" x2="95769" y2="57246"/>
                        <a14:foregroundMark x1="40385" y1="79710" x2="31923" y2="80435"/>
                        <a14:foregroundMark x1="28462" y1="76087" x2="5000" y2="72464"/>
                      </a14:backgroundRemoval>
                    </a14:imgEffect>
                    <a14:imgEffect>
                      <a14:brightnessContrast bright="20000" contrast="-40000"/>
                    </a14:imgEffect>
                  </a14:imgLayer>
                </a14:imgProps>
              </a:ext>
              <a:ext uri="{28A0092B-C50C-407E-A947-70E740481C1C}">
                <a14:useLocalDpi xmlns:a14="http://schemas.microsoft.com/office/drawing/2010/main"/>
              </a:ext>
            </a:extLst>
          </a:blip>
          <a:srcRect/>
          <a:stretch/>
        </xdr:blipFill>
        <xdr:spPr bwMode="auto">
          <a:xfrm>
            <a:off x="9857604" y="3179445"/>
            <a:ext cx="1089206" cy="57135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3" name="ZoneTexte 23">
            <a:extLst>
              <a:ext uri="{FF2B5EF4-FFF2-40B4-BE49-F238E27FC236}">
                <a16:creationId xmlns:a16="http://schemas.microsoft.com/office/drawing/2014/main" id="{00000000-0008-0000-2E00-00000D000000}"/>
              </a:ext>
            </a:extLst>
          </xdr:cNvPr>
          <xdr:cNvSpPr txBox="1"/>
        </xdr:nvSpPr>
        <xdr:spPr>
          <a:xfrm>
            <a:off x="9885045" y="2731770"/>
            <a:ext cx="1011835" cy="459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lang="fr-FR" sz="900" b="1">
                <a:solidFill>
                  <a:schemeClr val="accent1">
                    <a:lumMod val="50000"/>
                  </a:schemeClr>
                </a:solidFill>
                <a:latin typeface="Arial" panose="020B0604020202020204" pitchFamily="34" charset="0"/>
                <a:cs typeface="Arial" panose="020B0604020202020204" pitchFamily="34" charset="0"/>
              </a:rPr>
              <a:t>Tiguan V3 (2024)</a:t>
            </a:r>
          </a:p>
          <a:p>
            <a:pPr algn="ctr"/>
            <a:r>
              <a:rPr lang="fr-FR" sz="900" b="1">
                <a:solidFill>
                  <a:schemeClr val="accent1">
                    <a:lumMod val="50000"/>
                  </a:schemeClr>
                </a:solidFill>
                <a:latin typeface="Arial" panose="020B0604020202020204" pitchFamily="34" charset="0"/>
                <a:cs typeface="Arial" panose="020B0604020202020204" pitchFamily="34" charset="0"/>
              </a:rPr>
              <a:t>PHEV 1.5 204hp</a:t>
            </a:r>
          </a:p>
        </xdr:txBody>
      </xdr:sp>
    </xdr:grpSp>
    <xdr:clientData/>
  </xdr:twoCellAnchor>
  <xdr:twoCellAnchor>
    <xdr:from>
      <xdr:col>15</xdr:col>
      <xdr:colOff>779633</xdr:colOff>
      <xdr:row>171</xdr:row>
      <xdr:rowOff>50683</xdr:rowOff>
    </xdr:from>
    <xdr:to>
      <xdr:col>16</xdr:col>
      <xdr:colOff>363855</xdr:colOff>
      <xdr:row>172</xdr:row>
      <xdr:rowOff>93345</xdr:rowOff>
    </xdr:to>
    <xdr:sp macro="" textlink="">
      <xdr:nvSpPr>
        <xdr:cNvPr id="15" name="ZoneTexte 14">
          <a:extLst>
            <a:ext uri="{FF2B5EF4-FFF2-40B4-BE49-F238E27FC236}">
              <a16:creationId xmlns:a16="http://schemas.microsoft.com/office/drawing/2014/main" id="{00000000-0008-0000-2E00-00000F000000}"/>
            </a:ext>
          </a:extLst>
        </xdr:cNvPr>
        <xdr:cNvSpPr txBox="1"/>
      </xdr:nvSpPr>
      <xdr:spPr>
        <a:xfrm>
          <a:off x="14829008" y="31245058"/>
          <a:ext cx="374797" cy="22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tbc</a:t>
          </a:r>
        </a:p>
      </xdr:txBody>
    </xdr:sp>
    <xdr:clientData/>
  </xdr:twoCellAnchor>
  <xdr:twoCellAnchor>
    <xdr:from>
      <xdr:col>16</xdr:col>
      <xdr:colOff>411487</xdr:colOff>
      <xdr:row>177</xdr:row>
      <xdr:rowOff>53343</xdr:rowOff>
    </xdr:from>
    <xdr:to>
      <xdr:col>16</xdr:col>
      <xdr:colOff>648157</xdr:colOff>
      <xdr:row>180</xdr:row>
      <xdr:rowOff>30117</xdr:rowOff>
    </xdr:to>
    <xdr:sp macro="" textlink="">
      <xdr:nvSpPr>
        <xdr:cNvPr id="21" name="ZoneTexte 20">
          <a:extLst>
            <a:ext uri="{FF2B5EF4-FFF2-40B4-BE49-F238E27FC236}">
              <a16:creationId xmlns:a16="http://schemas.microsoft.com/office/drawing/2014/main" id="{00000000-0008-0000-2E00-000015000000}"/>
            </a:ext>
          </a:extLst>
        </xdr:cNvPr>
        <xdr:cNvSpPr txBox="1"/>
      </xdr:nvSpPr>
      <xdr:spPr>
        <a:xfrm rot="16200000">
          <a:off x="15109922" y="32837033"/>
          <a:ext cx="519699" cy="236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Lev 1</a:t>
          </a:r>
        </a:p>
      </xdr:txBody>
    </xdr:sp>
    <xdr:clientData/>
  </xdr:twoCellAnchor>
  <xdr:twoCellAnchor>
    <xdr:from>
      <xdr:col>9</xdr:col>
      <xdr:colOff>428630</xdr:colOff>
      <xdr:row>172</xdr:row>
      <xdr:rowOff>12380</xdr:rowOff>
    </xdr:from>
    <xdr:to>
      <xdr:col>10</xdr:col>
      <xdr:colOff>17600</xdr:colOff>
      <xdr:row>177</xdr:row>
      <xdr:rowOff>95249</xdr:rowOff>
    </xdr:to>
    <xdr:sp macro="" textlink="">
      <xdr:nvSpPr>
        <xdr:cNvPr id="22" name="ZoneTexte 21">
          <a:extLst>
            <a:ext uri="{FF2B5EF4-FFF2-40B4-BE49-F238E27FC236}">
              <a16:creationId xmlns:a16="http://schemas.microsoft.com/office/drawing/2014/main" id="{00000000-0008-0000-2E00-000016000000}"/>
            </a:ext>
          </a:extLst>
        </xdr:cNvPr>
        <xdr:cNvSpPr txBox="1"/>
      </xdr:nvSpPr>
      <xdr:spPr>
        <a:xfrm rot="16200000">
          <a:off x="9468556" y="32120454"/>
          <a:ext cx="987744" cy="246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Lev1</a:t>
          </a:r>
          <a:r>
            <a:rPr lang="fr-FR" sz="1600" b="1" baseline="0">
              <a:solidFill>
                <a:schemeClr val="tx2"/>
              </a:solidFill>
            </a:rPr>
            <a:t> 2</a:t>
          </a:r>
          <a:r>
            <a:rPr lang="fr-FR" sz="1600" b="1">
              <a:solidFill>
                <a:schemeClr val="tx2"/>
              </a:solidFill>
            </a:rPr>
            <a:t>027</a:t>
          </a:r>
        </a:p>
      </xdr:txBody>
    </xdr:sp>
    <xdr:clientData/>
  </xdr:twoCellAnchor>
  <xdr:twoCellAnchor>
    <xdr:from>
      <xdr:col>13</xdr:col>
      <xdr:colOff>409579</xdr:colOff>
      <xdr:row>176</xdr:row>
      <xdr:rowOff>48576</xdr:rowOff>
    </xdr:from>
    <xdr:to>
      <xdr:col>13</xdr:col>
      <xdr:colOff>669109</xdr:colOff>
      <xdr:row>179</xdr:row>
      <xdr:rowOff>29160</xdr:rowOff>
    </xdr:to>
    <xdr:sp macro="" textlink="">
      <xdr:nvSpPr>
        <xdr:cNvPr id="23" name="ZoneTexte 22">
          <a:extLst>
            <a:ext uri="{FF2B5EF4-FFF2-40B4-BE49-F238E27FC236}">
              <a16:creationId xmlns:a16="http://schemas.microsoft.com/office/drawing/2014/main" id="{00000000-0008-0000-2E00-000017000000}"/>
            </a:ext>
          </a:extLst>
        </xdr:cNvPr>
        <xdr:cNvSpPr txBox="1"/>
      </xdr:nvSpPr>
      <xdr:spPr>
        <a:xfrm rot="16200000">
          <a:off x="12755339" y="32641766"/>
          <a:ext cx="523509" cy="259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Lev 1</a:t>
          </a:r>
        </a:p>
      </xdr:txBody>
    </xdr:sp>
    <xdr:clientData/>
  </xdr:twoCellAnchor>
  <xdr:twoCellAnchor>
    <xdr:from>
      <xdr:col>17</xdr:col>
      <xdr:colOff>624840</xdr:colOff>
      <xdr:row>175</xdr:row>
      <xdr:rowOff>136204</xdr:rowOff>
    </xdr:from>
    <xdr:to>
      <xdr:col>19</xdr:col>
      <xdr:colOff>314325</xdr:colOff>
      <xdr:row>176</xdr:row>
      <xdr:rowOff>180974</xdr:rowOff>
    </xdr:to>
    <xdr:sp macro="" textlink="">
      <xdr:nvSpPr>
        <xdr:cNvPr id="24" name="Accolade ouvrante 23">
          <a:extLst>
            <a:ext uri="{FF2B5EF4-FFF2-40B4-BE49-F238E27FC236}">
              <a16:creationId xmlns:a16="http://schemas.microsoft.com/office/drawing/2014/main" id="{00000000-0008-0000-2E00-000018000000}"/>
            </a:ext>
          </a:extLst>
        </xdr:cNvPr>
        <xdr:cNvSpPr/>
      </xdr:nvSpPr>
      <xdr:spPr>
        <a:xfrm rot="16200000">
          <a:off x="16777810" y="31532034"/>
          <a:ext cx="225745" cy="1270635"/>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6</xdr:col>
      <xdr:colOff>171450</xdr:colOff>
      <xdr:row>162</xdr:row>
      <xdr:rowOff>140970</xdr:rowOff>
    </xdr:from>
    <xdr:to>
      <xdr:col>21</xdr:col>
      <xdr:colOff>28575</xdr:colOff>
      <xdr:row>197</xdr:row>
      <xdr:rowOff>167641</xdr:rowOff>
    </xdr:to>
    <xdr:sp macro="" textlink="">
      <xdr:nvSpPr>
        <xdr:cNvPr id="25" name="Rectangle 24">
          <a:extLst>
            <a:ext uri="{FF2B5EF4-FFF2-40B4-BE49-F238E27FC236}">
              <a16:creationId xmlns:a16="http://schemas.microsoft.com/office/drawing/2014/main" id="{00000000-0008-0000-2E00-000019000000}"/>
            </a:ext>
          </a:extLst>
        </xdr:cNvPr>
        <xdr:cNvSpPr/>
      </xdr:nvSpPr>
      <xdr:spPr>
        <a:xfrm>
          <a:off x="7372350" y="30068520"/>
          <a:ext cx="11449050" cy="6360796"/>
        </a:xfrm>
        <a:prstGeom prst="rect">
          <a:avLst/>
        </a:prstGeom>
        <a:noFill/>
        <a:ln w="1270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17</xdr:col>
      <xdr:colOff>565784</xdr:colOff>
      <xdr:row>177</xdr:row>
      <xdr:rowOff>37147</xdr:rowOff>
    </xdr:from>
    <xdr:to>
      <xdr:col>19</xdr:col>
      <xdr:colOff>333375</xdr:colOff>
      <xdr:row>178</xdr:row>
      <xdr:rowOff>106680</xdr:rowOff>
    </xdr:to>
    <xdr:sp macro="" textlink="">
      <xdr:nvSpPr>
        <xdr:cNvPr id="26" name="ZoneTexte 25">
          <a:extLst>
            <a:ext uri="{FF2B5EF4-FFF2-40B4-BE49-F238E27FC236}">
              <a16:creationId xmlns:a16="http://schemas.microsoft.com/office/drawing/2014/main" id="{00000000-0008-0000-2E00-00001A000000}"/>
            </a:ext>
          </a:extLst>
        </xdr:cNvPr>
        <xdr:cNvSpPr txBox="1"/>
      </xdr:nvSpPr>
      <xdr:spPr>
        <a:xfrm>
          <a:off x="16196309" y="32317372"/>
          <a:ext cx="1348741" cy="250508"/>
        </a:xfrm>
        <a:prstGeom prst="rect">
          <a:avLst/>
        </a:prstGeom>
        <a:solidFill>
          <a:srgbClr val="FFFF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solidFill>
                <a:srgbClr val="FF0000"/>
              </a:solidFill>
            </a:rPr>
            <a:t>Portfolio not identified</a:t>
          </a:r>
        </a:p>
        <a:p>
          <a:pPr algn="ctr"/>
          <a:endParaRPr lang="fr-FR" sz="1100">
            <a:solidFill>
              <a:srgbClr val="FF0000"/>
            </a:solidFill>
          </a:endParaRPr>
        </a:p>
      </xdr:txBody>
    </xdr:sp>
    <xdr:clientData/>
  </xdr:twoCellAnchor>
  <xdr:twoCellAnchor>
    <xdr:from>
      <xdr:col>10</xdr:col>
      <xdr:colOff>495300</xdr:colOff>
      <xdr:row>196</xdr:row>
      <xdr:rowOff>104446</xdr:rowOff>
    </xdr:from>
    <xdr:to>
      <xdr:col>13</xdr:col>
      <xdr:colOff>463054</xdr:colOff>
      <xdr:row>197</xdr:row>
      <xdr:rowOff>141845</xdr:rowOff>
    </xdr:to>
    <xdr:sp macro="" textlink="">
      <xdr:nvSpPr>
        <xdr:cNvPr id="27" name="ZoneTexte 26">
          <a:extLst>
            <a:ext uri="{FF2B5EF4-FFF2-40B4-BE49-F238E27FC236}">
              <a16:creationId xmlns:a16="http://schemas.microsoft.com/office/drawing/2014/main" id="{00000000-0008-0000-2E00-00001B000000}"/>
            </a:ext>
          </a:extLst>
        </xdr:cNvPr>
        <xdr:cNvSpPr txBox="1"/>
      </xdr:nvSpPr>
      <xdr:spPr>
        <a:xfrm>
          <a:off x="10563225" y="36185146"/>
          <a:ext cx="2368054" cy="218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l"/>
          <a:r>
            <a:rPr lang="fr-FR" sz="1100">
              <a:solidFill>
                <a:srgbClr val="0000FF"/>
              </a:solidFill>
            </a:rPr>
            <a:t>* French Mass Tax = Estimation</a:t>
          </a:r>
        </a:p>
      </xdr:txBody>
    </xdr:sp>
    <xdr:clientData/>
  </xdr:twoCellAnchor>
  <xdr:twoCellAnchor>
    <xdr:from>
      <xdr:col>8</xdr:col>
      <xdr:colOff>517297</xdr:colOff>
      <xdr:row>194</xdr:row>
      <xdr:rowOff>125730</xdr:rowOff>
    </xdr:from>
    <xdr:to>
      <xdr:col>10</xdr:col>
      <xdr:colOff>535305</xdr:colOff>
      <xdr:row>197</xdr:row>
      <xdr:rowOff>92874</xdr:rowOff>
    </xdr:to>
    <xdr:grpSp>
      <xdr:nvGrpSpPr>
        <xdr:cNvPr id="28" name="Groupe 27">
          <a:extLst>
            <a:ext uri="{FF2B5EF4-FFF2-40B4-BE49-F238E27FC236}">
              <a16:creationId xmlns:a16="http://schemas.microsoft.com/office/drawing/2014/main" id="{00000000-0008-0000-2E00-00001C000000}"/>
            </a:ext>
          </a:extLst>
        </xdr:cNvPr>
        <xdr:cNvGrpSpPr/>
      </xdr:nvGrpSpPr>
      <xdr:grpSpPr>
        <a:xfrm>
          <a:off x="9070747" y="37578030"/>
          <a:ext cx="1275308" cy="538644"/>
          <a:chOff x="15646788" y="41154346"/>
          <a:chExt cx="1215617" cy="536534"/>
        </a:xfrm>
      </xdr:grpSpPr>
      <xdr:sp macro="" textlink="">
        <xdr:nvSpPr>
          <xdr:cNvPr id="29" name="Rectangle 28">
            <a:extLst>
              <a:ext uri="{FF2B5EF4-FFF2-40B4-BE49-F238E27FC236}">
                <a16:creationId xmlns:a16="http://schemas.microsoft.com/office/drawing/2014/main" id="{00000000-0008-0000-2E00-00001D000000}"/>
              </a:ext>
            </a:extLst>
          </xdr:cNvPr>
          <xdr:cNvSpPr/>
        </xdr:nvSpPr>
        <xdr:spPr>
          <a:xfrm>
            <a:off x="15663704" y="41155722"/>
            <a:ext cx="1166299" cy="535158"/>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30" name="Groupe 29">
            <a:extLst>
              <a:ext uri="{FF2B5EF4-FFF2-40B4-BE49-F238E27FC236}">
                <a16:creationId xmlns:a16="http://schemas.microsoft.com/office/drawing/2014/main" id="{00000000-0008-0000-2E00-00001E000000}"/>
              </a:ext>
            </a:extLst>
          </xdr:cNvPr>
          <xdr:cNvGrpSpPr/>
        </xdr:nvGrpSpPr>
        <xdr:grpSpPr>
          <a:xfrm>
            <a:off x="15646788" y="41154346"/>
            <a:ext cx="1215617" cy="509418"/>
            <a:chOff x="10536408" y="41298645"/>
            <a:chExt cx="1213691" cy="539789"/>
          </a:xfrm>
          <a:noFill/>
        </xdr:grpSpPr>
        <xdr:sp macro="" textlink="">
          <xdr:nvSpPr>
            <xdr:cNvPr id="31" name="ZoneTexte 30">
              <a:extLst>
                <a:ext uri="{FF2B5EF4-FFF2-40B4-BE49-F238E27FC236}">
                  <a16:creationId xmlns:a16="http://schemas.microsoft.com/office/drawing/2014/main" id="{00000000-0008-0000-2E00-00001F000000}"/>
                </a:ext>
              </a:extLst>
            </xdr:cNvPr>
            <xdr:cNvSpPr txBox="1"/>
          </xdr:nvSpPr>
          <xdr:spPr>
            <a:xfrm>
              <a:off x="10539621" y="41298645"/>
              <a:ext cx="1207012" cy="19181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Fr Mass Tax * (Lev0)</a:t>
              </a:r>
            </a:p>
          </xdr:txBody>
        </xdr:sp>
        <xdr:sp macro="" textlink="$E$152">
          <xdr:nvSpPr>
            <xdr:cNvPr id="32" name="ZoneTexte 31">
              <a:extLst>
                <a:ext uri="{FF2B5EF4-FFF2-40B4-BE49-F238E27FC236}">
                  <a16:creationId xmlns:a16="http://schemas.microsoft.com/office/drawing/2014/main" id="{00000000-0008-0000-2E00-000020000000}"/>
                </a:ext>
              </a:extLst>
            </xdr:cNvPr>
            <xdr:cNvSpPr txBox="1">
              <a:spLocks noChangeAspect="1"/>
            </xdr:cNvSpPr>
          </xdr:nvSpPr>
          <xdr:spPr>
            <a:xfrm>
              <a:off x="10536408" y="41484666"/>
              <a:ext cx="1210198" cy="1723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34F529F-0B18-4B04-ADD2-90713321E727}" type="TxLink">
                <a:rPr lang="en-US" sz="1100" b="0" i="0" u="none" strike="noStrike">
                  <a:solidFill>
                    <a:srgbClr val="000000"/>
                  </a:solidFill>
                  <a:latin typeface="Aptos Narrow"/>
                </a:rPr>
                <a:pPr algn="ctr"/>
                <a:t>#REF!</a:t>
              </a:fld>
              <a:endParaRPr lang="fr-FR" sz="1100"/>
            </a:p>
          </xdr:txBody>
        </xdr:sp>
        <xdr:sp macro="" textlink="$E$153">
          <xdr:nvSpPr>
            <xdr:cNvPr id="33" name="ZoneTexte 32">
              <a:extLst>
                <a:ext uri="{FF2B5EF4-FFF2-40B4-BE49-F238E27FC236}">
                  <a16:creationId xmlns:a16="http://schemas.microsoft.com/office/drawing/2014/main" id="{00000000-0008-0000-2E00-000021000000}"/>
                </a:ext>
              </a:extLst>
            </xdr:cNvPr>
            <xdr:cNvSpPr txBox="1">
              <a:spLocks noChangeAspect="1"/>
            </xdr:cNvSpPr>
          </xdr:nvSpPr>
          <xdr:spPr>
            <a:xfrm>
              <a:off x="10541828" y="41655065"/>
              <a:ext cx="1208271" cy="1833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B185B56D-FB05-4463-B711-775C123E1613}" type="TxLink">
                <a:rPr lang="en-US" sz="1100" b="0" i="0" u="none" strike="noStrike">
                  <a:solidFill>
                    <a:srgbClr val="000000"/>
                  </a:solidFill>
                  <a:latin typeface="Aptos Narrow"/>
                </a:rPr>
                <a:pPr algn="ctr"/>
                <a:t>#REF!</a:t>
              </a:fld>
              <a:endParaRPr lang="fr-FR" sz="1100"/>
            </a:p>
          </xdr:txBody>
        </xdr:sp>
      </xdr:grpSp>
    </xdr:grpSp>
    <xdr:clientData/>
  </xdr:twoCellAnchor>
  <xdr:twoCellAnchor>
    <xdr:from>
      <xdr:col>12</xdr:col>
      <xdr:colOff>746759</xdr:colOff>
      <xdr:row>194</xdr:row>
      <xdr:rowOff>152401</xdr:rowOff>
    </xdr:from>
    <xdr:to>
      <xdr:col>14</xdr:col>
      <xdr:colOff>379979</xdr:colOff>
      <xdr:row>197</xdr:row>
      <xdr:rowOff>125731</xdr:rowOff>
    </xdr:to>
    <xdr:grpSp>
      <xdr:nvGrpSpPr>
        <xdr:cNvPr id="34" name="Groupe 33">
          <a:extLst>
            <a:ext uri="{FF2B5EF4-FFF2-40B4-BE49-F238E27FC236}">
              <a16:creationId xmlns:a16="http://schemas.microsoft.com/office/drawing/2014/main" id="{00000000-0008-0000-2E00-000022000000}"/>
            </a:ext>
          </a:extLst>
        </xdr:cNvPr>
        <xdr:cNvGrpSpPr/>
      </xdr:nvGrpSpPr>
      <xdr:grpSpPr>
        <a:xfrm>
          <a:off x="12129134" y="37604701"/>
          <a:ext cx="1157220" cy="544830"/>
          <a:chOff x="15646788" y="41154346"/>
          <a:chExt cx="1215617" cy="536534"/>
        </a:xfrm>
      </xdr:grpSpPr>
      <xdr:sp macro="" textlink="">
        <xdr:nvSpPr>
          <xdr:cNvPr id="35" name="Rectangle 34">
            <a:extLst>
              <a:ext uri="{FF2B5EF4-FFF2-40B4-BE49-F238E27FC236}">
                <a16:creationId xmlns:a16="http://schemas.microsoft.com/office/drawing/2014/main" id="{00000000-0008-0000-2E00-000023000000}"/>
              </a:ext>
            </a:extLst>
          </xdr:cNvPr>
          <xdr:cNvSpPr/>
        </xdr:nvSpPr>
        <xdr:spPr>
          <a:xfrm>
            <a:off x="15663704" y="41155722"/>
            <a:ext cx="1166299" cy="535158"/>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36" name="Groupe 35">
            <a:extLst>
              <a:ext uri="{FF2B5EF4-FFF2-40B4-BE49-F238E27FC236}">
                <a16:creationId xmlns:a16="http://schemas.microsoft.com/office/drawing/2014/main" id="{00000000-0008-0000-2E00-000024000000}"/>
              </a:ext>
            </a:extLst>
          </xdr:cNvPr>
          <xdr:cNvGrpSpPr/>
        </xdr:nvGrpSpPr>
        <xdr:grpSpPr>
          <a:xfrm>
            <a:off x="15646788" y="41154346"/>
            <a:ext cx="1215617" cy="509418"/>
            <a:chOff x="10536408" y="41298645"/>
            <a:chExt cx="1213691" cy="539789"/>
          </a:xfrm>
          <a:noFill/>
        </xdr:grpSpPr>
        <xdr:sp macro="" textlink="">
          <xdr:nvSpPr>
            <xdr:cNvPr id="37" name="ZoneTexte 36">
              <a:extLst>
                <a:ext uri="{FF2B5EF4-FFF2-40B4-BE49-F238E27FC236}">
                  <a16:creationId xmlns:a16="http://schemas.microsoft.com/office/drawing/2014/main" id="{00000000-0008-0000-2E00-000025000000}"/>
                </a:ext>
              </a:extLst>
            </xdr:cNvPr>
            <xdr:cNvSpPr txBox="1"/>
          </xdr:nvSpPr>
          <xdr:spPr>
            <a:xfrm>
              <a:off x="10539621" y="41298645"/>
              <a:ext cx="1207012" cy="19181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Fr Mass Tax * (Lev0)</a:t>
              </a:r>
            </a:p>
          </xdr:txBody>
        </xdr:sp>
        <xdr:sp macro="" textlink="$E$154">
          <xdr:nvSpPr>
            <xdr:cNvPr id="38" name="ZoneTexte 37">
              <a:extLst>
                <a:ext uri="{FF2B5EF4-FFF2-40B4-BE49-F238E27FC236}">
                  <a16:creationId xmlns:a16="http://schemas.microsoft.com/office/drawing/2014/main" id="{00000000-0008-0000-2E00-000026000000}"/>
                </a:ext>
              </a:extLst>
            </xdr:cNvPr>
            <xdr:cNvSpPr txBox="1">
              <a:spLocks noChangeAspect="1"/>
            </xdr:cNvSpPr>
          </xdr:nvSpPr>
          <xdr:spPr>
            <a:xfrm>
              <a:off x="10536408" y="41484666"/>
              <a:ext cx="1210198" cy="1723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632F765-A9BD-4408-8896-52F353F7FD20}" type="TxLink">
                <a:rPr lang="en-US" sz="1100" b="0" i="0" u="none" strike="noStrike">
                  <a:solidFill>
                    <a:srgbClr val="000000"/>
                  </a:solidFill>
                  <a:latin typeface="Aptos Narrow"/>
                </a:rPr>
                <a:pPr algn="ctr"/>
                <a:t>#REF!</a:t>
              </a:fld>
              <a:endParaRPr lang="fr-FR" sz="1100"/>
            </a:p>
          </xdr:txBody>
        </xdr:sp>
        <xdr:sp macro="" textlink="$E$155">
          <xdr:nvSpPr>
            <xdr:cNvPr id="39" name="ZoneTexte 38">
              <a:extLst>
                <a:ext uri="{FF2B5EF4-FFF2-40B4-BE49-F238E27FC236}">
                  <a16:creationId xmlns:a16="http://schemas.microsoft.com/office/drawing/2014/main" id="{00000000-0008-0000-2E00-000027000000}"/>
                </a:ext>
              </a:extLst>
            </xdr:cNvPr>
            <xdr:cNvSpPr txBox="1">
              <a:spLocks noChangeAspect="1"/>
            </xdr:cNvSpPr>
          </xdr:nvSpPr>
          <xdr:spPr>
            <a:xfrm>
              <a:off x="10541828" y="41655065"/>
              <a:ext cx="1208271" cy="1833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542279E9-136B-4DF3-811B-C8CBA4E792B0}" type="TxLink">
                <a:rPr lang="en-US" sz="1100" b="0" i="0" u="none" strike="noStrike">
                  <a:solidFill>
                    <a:srgbClr val="000000"/>
                  </a:solidFill>
                  <a:latin typeface="Aptos Narrow"/>
                </a:rPr>
                <a:pPr algn="ctr"/>
                <a:t>#REF!</a:t>
              </a:fld>
              <a:endParaRPr lang="fr-FR" sz="1100"/>
            </a:p>
          </xdr:txBody>
        </xdr:sp>
      </xdr:grpSp>
    </xdr:grpSp>
    <xdr:clientData/>
  </xdr:twoCellAnchor>
  <xdr:twoCellAnchor>
    <xdr:from>
      <xdr:col>19</xdr:col>
      <xdr:colOff>741051</xdr:colOff>
      <xdr:row>194</xdr:row>
      <xdr:rowOff>168529</xdr:rowOff>
    </xdr:from>
    <xdr:to>
      <xdr:col>20</xdr:col>
      <xdr:colOff>785259</xdr:colOff>
      <xdr:row>197</xdr:row>
      <xdr:rowOff>141422</xdr:rowOff>
    </xdr:to>
    <xdr:grpSp>
      <xdr:nvGrpSpPr>
        <xdr:cNvPr id="40" name="Groupe 39">
          <a:extLst>
            <a:ext uri="{FF2B5EF4-FFF2-40B4-BE49-F238E27FC236}">
              <a16:creationId xmlns:a16="http://schemas.microsoft.com/office/drawing/2014/main" id="{00000000-0008-0000-2E00-000028000000}"/>
            </a:ext>
          </a:extLst>
        </xdr:cNvPr>
        <xdr:cNvGrpSpPr/>
      </xdr:nvGrpSpPr>
      <xdr:grpSpPr>
        <a:xfrm>
          <a:off x="17457426" y="37620829"/>
          <a:ext cx="787158" cy="544393"/>
          <a:chOff x="15649790" y="41154310"/>
          <a:chExt cx="1209146" cy="540368"/>
        </a:xfrm>
        <a:solidFill>
          <a:srgbClr val="FF99FF"/>
        </a:solidFill>
      </xdr:grpSpPr>
      <xdr:sp macro="" textlink="">
        <xdr:nvSpPr>
          <xdr:cNvPr id="41" name="Rectangle 40">
            <a:extLst>
              <a:ext uri="{FF2B5EF4-FFF2-40B4-BE49-F238E27FC236}">
                <a16:creationId xmlns:a16="http://schemas.microsoft.com/office/drawing/2014/main" id="{00000000-0008-0000-2E00-000029000000}"/>
              </a:ext>
            </a:extLst>
          </xdr:cNvPr>
          <xdr:cNvSpPr/>
        </xdr:nvSpPr>
        <xdr:spPr>
          <a:xfrm>
            <a:off x="15655383" y="41159520"/>
            <a:ext cx="1178121" cy="535158"/>
          </a:xfrm>
          <a:prstGeom prst="rect">
            <a:avLst/>
          </a:prstGeom>
          <a:solidFill>
            <a:srgbClr val="FF99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42" name="Groupe 41">
            <a:extLst>
              <a:ext uri="{FF2B5EF4-FFF2-40B4-BE49-F238E27FC236}">
                <a16:creationId xmlns:a16="http://schemas.microsoft.com/office/drawing/2014/main" id="{00000000-0008-0000-2E00-00002A000000}"/>
              </a:ext>
            </a:extLst>
          </xdr:cNvPr>
          <xdr:cNvGrpSpPr/>
        </xdr:nvGrpSpPr>
        <xdr:grpSpPr>
          <a:xfrm>
            <a:off x="15649790" y="41154310"/>
            <a:ext cx="1209146" cy="508051"/>
            <a:chOff x="10539403" y="41298645"/>
            <a:chExt cx="1207230" cy="538341"/>
          </a:xfrm>
          <a:grpFill/>
        </xdr:grpSpPr>
        <xdr:sp macro="" textlink="">
          <xdr:nvSpPr>
            <xdr:cNvPr id="43" name="ZoneTexte 42">
              <a:extLst>
                <a:ext uri="{FF2B5EF4-FFF2-40B4-BE49-F238E27FC236}">
                  <a16:creationId xmlns:a16="http://schemas.microsoft.com/office/drawing/2014/main" id="{00000000-0008-0000-2E00-00002B000000}"/>
                </a:ext>
              </a:extLst>
            </xdr:cNvPr>
            <xdr:cNvSpPr txBox="1"/>
          </xdr:nvSpPr>
          <xdr:spPr>
            <a:xfrm>
              <a:off x="10539621" y="41298645"/>
              <a:ext cx="1207012" cy="191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Fr Mass Tax *</a:t>
              </a:r>
            </a:p>
          </xdr:txBody>
        </xdr:sp>
        <xdr:sp macro="" textlink="$E$158">
          <xdr:nvSpPr>
            <xdr:cNvPr id="44" name="ZoneTexte 43">
              <a:extLst>
                <a:ext uri="{FF2B5EF4-FFF2-40B4-BE49-F238E27FC236}">
                  <a16:creationId xmlns:a16="http://schemas.microsoft.com/office/drawing/2014/main" id="{00000000-0008-0000-2E00-00002C000000}"/>
                </a:ext>
              </a:extLst>
            </xdr:cNvPr>
            <xdr:cNvSpPr txBox="1">
              <a:spLocks noChangeAspect="1"/>
            </xdr:cNvSpPr>
          </xdr:nvSpPr>
          <xdr:spPr>
            <a:xfrm>
              <a:off x="10539403" y="41486036"/>
              <a:ext cx="1203432" cy="16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A406729F-50C5-49EF-B577-34E8CABB9243}" type="TxLink">
                <a:rPr lang="en-US" sz="1100" b="0" i="0" u="none" strike="noStrike">
                  <a:solidFill>
                    <a:srgbClr val="000000"/>
                  </a:solidFill>
                  <a:latin typeface="Aptos Narrow"/>
                </a:rPr>
                <a:pPr algn="ctr"/>
                <a:t>#REF!</a:t>
              </a:fld>
              <a:endParaRPr lang="fr-FR" sz="1100"/>
            </a:p>
          </xdr:txBody>
        </xdr:sp>
        <xdr:sp macro="" textlink="$E$159">
          <xdr:nvSpPr>
            <xdr:cNvPr id="45" name="ZoneTexte 44">
              <a:extLst>
                <a:ext uri="{FF2B5EF4-FFF2-40B4-BE49-F238E27FC236}">
                  <a16:creationId xmlns:a16="http://schemas.microsoft.com/office/drawing/2014/main" id="{00000000-0008-0000-2E00-00002D000000}"/>
                </a:ext>
              </a:extLst>
            </xdr:cNvPr>
            <xdr:cNvSpPr txBox="1">
              <a:spLocks noChangeAspect="1"/>
            </xdr:cNvSpPr>
          </xdr:nvSpPr>
          <xdr:spPr>
            <a:xfrm>
              <a:off x="10541828" y="41655065"/>
              <a:ext cx="1198729" cy="181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4E287BD-8521-40D4-9751-0D94AE2ED120}" type="TxLink">
                <a:rPr lang="en-US" sz="1100" b="0" i="0" u="none" strike="noStrike">
                  <a:solidFill>
                    <a:srgbClr val="000000"/>
                  </a:solidFill>
                  <a:latin typeface="Aptos Narrow"/>
                </a:rPr>
                <a:pPr algn="ctr"/>
                <a:t>#REF!</a:t>
              </a:fld>
              <a:endParaRPr lang="fr-FR" sz="1100"/>
            </a:p>
          </xdr:txBody>
        </xdr:sp>
      </xdr:grpSp>
    </xdr:grpSp>
    <xdr:clientData/>
  </xdr:twoCellAnchor>
  <xdr:twoCellAnchor>
    <xdr:from>
      <xdr:col>16</xdr:col>
      <xdr:colOff>661034</xdr:colOff>
      <xdr:row>194</xdr:row>
      <xdr:rowOff>130491</xdr:rowOff>
    </xdr:from>
    <xdr:to>
      <xdr:col>18</xdr:col>
      <xdr:colOff>305684</xdr:colOff>
      <xdr:row>197</xdr:row>
      <xdr:rowOff>126210</xdr:rowOff>
    </xdr:to>
    <xdr:grpSp>
      <xdr:nvGrpSpPr>
        <xdr:cNvPr id="46" name="Groupe 45">
          <a:extLst>
            <a:ext uri="{FF2B5EF4-FFF2-40B4-BE49-F238E27FC236}">
              <a16:creationId xmlns:a16="http://schemas.microsoft.com/office/drawing/2014/main" id="{00000000-0008-0000-2E00-00002E000000}"/>
            </a:ext>
          </a:extLst>
        </xdr:cNvPr>
        <xdr:cNvGrpSpPr/>
      </xdr:nvGrpSpPr>
      <xdr:grpSpPr>
        <a:xfrm>
          <a:off x="15091409" y="37582791"/>
          <a:ext cx="1168650" cy="567219"/>
          <a:chOff x="15646788" y="41154346"/>
          <a:chExt cx="1215617" cy="536534"/>
        </a:xfrm>
      </xdr:grpSpPr>
      <xdr:sp macro="" textlink="">
        <xdr:nvSpPr>
          <xdr:cNvPr id="47" name="Rectangle 46">
            <a:extLst>
              <a:ext uri="{FF2B5EF4-FFF2-40B4-BE49-F238E27FC236}">
                <a16:creationId xmlns:a16="http://schemas.microsoft.com/office/drawing/2014/main" id="{00000000-0008-0000-2E00-00002F000000}"/>
              </a:ext>
            </a:extLst>
          </xdr:cNvPr>
          <xdr:cNvSpPr/>
        </xdr:nvSpPr>
        <xdr:spPr>
          <a:xfrm>
            <a:off x="15663704" y="41155722"/>
            <a:ext cx="1166299" cy="535158"/>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48" name="Groupe 47">
            <a:extLst>
              <a:ext uri="{FF2B5EF4-FFF2-40B4-BE49-F238E27FC236}">
                <a16:creationId xmlns:a16="http://schemas.microsoft.com/office/drawing/2014/main" id="{00000000-0008-0000-2E00-000030000000}"/>
              </a:ext>
            </a:extLst>
          </xdr:cNvPr>
          <xdr:cNvGrpSpPr/>
        </xdr:nvGrpSpPr>
        <xdr:grpSpPr>
          <a:xfrm>
            <a:off x="15646788" y="41154346"/>
            <a:ext cx="1215617" cy="509418"/>
            <a:chOff x="10536408" y="41298645"/>
            <a:chExt cx="1213691" cy="539789"/>
          </a:xfrm>
          <a:noFill/>
        </xdr:grpSpPr>
        <xdr:sp macro="" textlink="">
          <xdr:nvSpPr>
            <xdr:cNvPr id="49" name="ZoneTexte 48">
              <a:extLst>
                <a:ext uri="{FF2B5EF4-FFF2-40B4-BE49-F238E27FC236}">
                  <a16:creationId xmlns:a16="http://schemas.microsoft.com/office/drawing/2014/main" id="{00000000-0008-0000-2E00-000031000000}"/>
                </a:ext>
              </a:extLst>
            </xdr:cNvPr>
            <xdr:cNvSpPr txBox="1"/>
          </xdr:nvSpPr>
          <xdr:spPr>
            <a:xfrm>
              <a:off x="10539621" y="41298645"/>
              <a:ext cx="1207012" cy="19181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Fr Mass Tax * (Lev0)</a:t>
              </a:r>
            </a:p>
          </xdr:txBody>
        </xdr:sp>
        <xdr:sp macro="" textlink="$E$156">
          <xdr:nvSpPr>
            <xdr:cNvPr id="50" name="ZoneTexte 49">
              <a:extLst>
                <a:ext uri="{FF2B5EF4-FFF2-40B4-BE49-F238E27FC236}">
                  <a16:creationId xmlns:a16="http://schemas.microsoft.com/office/drawing/2014/main" id="{00000000-0008-0000-2E00-000032000000}"/>
                </a:ext>
              </a:extLst>
            </xdr:cNvPr>
            <xdr:cNvSpPr txBox="1">
              <a:spLocks noChangeAspect="1"/>
            </xdr:cNvSpPr>
          </xdr:nvSpPr>
          <xdr:spPr>
            <a:xfrm>
              <a:off x="10536408" y="41484666"/>
              <a:ext cx="1210198" cy="1723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270FE32-415C-4A7B-A9C5-6A157EFAD9B6}" type="TxLink">
                <a:rPr lang="en-US" sz="1100" b="0" i="0" u="none" strike="noStrike">
                  <a:solidFill>
                    <a:srgbClr val="000000"/>
                  </a:solidFill>
                  <a:latin typeface="Aptos Narrow"/>
                </a:rPr>
                <a:pPr algn="ctr"/>
                <a:t>#REF!</a:t>
              </a:fld>
              <a:endParaRPr lang="fr-FR" sz="1100"/>
            </a:p>
          </xdr:txBody>
        </xdr:sp>
        <xdr:sp macro="" textlink="$E$157">
          <xdr:nvSpPr>
            <xdr:cNvPr id="51" name="ZoneTexte 50">
              <a:extLst>
                <a:ext uri="{FF2B5EF4-FFF2-40B4-BE49-F238E27FC236}">
                  <a16:creationId xmlns:a16="http://schemas.microsoft.com/office/drawing/2014/main" id="{00000000-0008-0000-2E00-000033000000}"/>
                </a:ext>
              </a:extLst>
            </xdr:cNvPr>
            <xdr:cNvSpPr txBox="1">
              <a:spLocks noChangeAspect="1"/>
            </xdr:cNvSpPr>
          </xdr:nvSpPr>
          <xdr:spPr>
            <a:xfrm>
              <a:off x="10541828" y="41655065"/>
              <a:ext cx="1208271" cy="1833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92906E3-CFEC-46DD-AA01-8DF2CAFC75F2}" type="TxLink">
                <a:rPr lang="en-US" sz="1100" b="0" i="0" u="none" strike="noStrike">
                  <a:solidFill>
                    <a:srgbClr val="000000"/>
                  </a:solidFill>
                  <a:latin typeface="Aptos Narrow"/>
                </a:rPr>
                <a:pPr algn="ctr"/>
                <a:t>#REF!</a:t>
              </a:fld>
              <a:endParaRPr lang="fr-FR" sz="1100"/>
            </a:p>
          </xdr:txBody>
        </xdr:sp>
      </xdr:grpSp>
    </xdr:grpSp>
    <xdr:clientData/>
  </xdr:twoCellAnchor>
  <xdr:twoCellAnchor>
    <xdr:from>
      <xdr:col>6</xdr:col>
      <xdr:colOff>605791</xdr:colOff>
      <xdr:row>169</xdr:row>
      <xdr:rowOff>18095</xdr:rowOff>
    </xdr:from>
    <xdr:to>
      <xdr:col>7</xdr:col>
      <xdr:colOff>76651</xdr:colOff>
      <xdr:row>175</xdr:row>
      <xdr:rowOff>95249</xdr:rowOff>
    </xdr:to>
    <xdr:sp macro="" textlink="">
      <xdr:nvSpPr>
        <xdr:cNvPr id="52" name="ZoneTexte 51">
          <a:extLst>
            <a:ext uri="{FF2B5EF4-FFF2-40B4-BE49-F238E27FC236}">
              <a16:creationId xmlns:a16="http://schemas.microsoft.com/office/drawing/2014/main" id="{00000000-0008-0000-2E00-000034000000}"/>
            </a:ext>
          </a:extLst>
        </xdr:cNvPr>
        <xdr:cNvSpPr txBox="1"/>
      </xdr:nvSpPr>
      <xdr:spPr>
        <a:xfrm rot="16200000">
          <a:off x="7355907" y="31663254"/>
          <a:ext cx="1163004" cy="261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Lev A 2024</a:t>
          </a:r>
        </a:p>
      </xdr:txBody>
    </xdr:sp>
    <xdr:clientData/>
  </xdr:twoCellAnchor>
  <xdr:twoCellAnchor>
    <xdr:from>
      <xdr:col>6</xdr:col>
      <xdr:colOff>190500</xdr:colOff>
      <xdr:row>194</xdr:row>
      <xdr:rowOff>114300</xdr:rowOff>
    </xdr:from>
    <xdr:to>
      <xdr:col>7</xdr:col>
      <xdr:colOff>620010</xdr:colOff>
      <xdr:row>197</xdr:row>
      <xdr:rowOff>98589</xdr:rowOff>
    </xdr:to>
    <xdr:grpSp>
      <xdr:nvGrpSpPr>
        <xdr:cNvPr id="53" name="Groupe 52">
          <a:extLst>
            <a:ext uri="{FF2B5EF4-FFF2-40B4-BE49-F238E27FC236}">
              <a16:creationId xmlns:a16="http://schemas.microsoft.com/office/drawing/2014/main" id="{00000000-0008-0000-2E00-000035000000}"/>
            </a:ext>
          </a:extLst>
        </xdr:cNvPr>
        <xdr:cNvGrpSpPr/>
      </xdr:nvGrpSpPr>
      <xdr:grpSpPr>
        <a:xfrm>
          <a:off x="7200900" y="37566600"/>
          <a:ext cx="1201035" cy="555789"/>
          <a:chOff x="15646788" y="41154346"/>
          <a:chExt cx="1215617" cy="536534"/>
        </a:xfrm>
      </xdr:grpSpPr>
      <xdr:sp macro="" textlink="">
        <xdr:nvSpPr>
          <xdr:cNvPr id="54" name="Rectangle 53">
            <a:extLst>
              <a:ext uri="{FF2B5EF4-FFF2-40B4-BE49-F238E27FC236}">
                <a16:creationId xmlns:a16="http://schemas.microsoft.com/office/drawing/2014/main" id="{00000000-0008-0000-2E00-000036000000}"/>
              </a:ext>
            </a:extLst>
          </xdr:cNvPr>
          <xdr:cNvSpPr/>
        </xdr:nvSpPr>
        <xdr:spPr>
          <a:xfrm>
            <a:off x="15663704" y="41155722"/>
            <a:ext cx="1166299" cy="535158"/>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55" name="Groupe 54">
            <a:extLst>
              <a:ext uri="{FF2B5EF4-FFF2-40B4-BE49-F238E27FC236}">
                <a16:creationId xmlns:a16="http://schemas.microsoft.com/office/drawing/2014/main" id="{00000000-0008-0000-2E00-000037000000}"/>
              </a:ext>
            </a:extLst>
          </xdr:cNvPr>
          <xdr:cNvGrpSpPr/>
        </xdr:nvGrpSpPr>
        <xdr:grpSpPr>
          <a:xfrm>
            <a:off x="15646788" y="41154346"/>
            <a:ext cx="1215617" cy="509418"/>
            <a:chOff x="10536408" y="41298645"/>
            <a:chExt cx="1213691" cy="539789"/>
          </a:xfrm>
          <a:noFill/>
        </xdr:grpSpPr>
        <xdr:sp macro="" textlink="">
          <xdr:nvSpPr>
            <xdr:cNvPr id="56" name="ZoneTexte 55">
              <a:extLst>
                <a:ext uri="{FF2B5EF4-FFF2-40B4-BE49-F238E27FC236}">
                  <a16:creationId xmlns:a16="http://schemas.microsoft.com/office/drawing/2014/main" id="{00000000-0008-0000-2E00-000038000000}"/>
                </a:ext>
              </a:extLst>
            </xdr:cNvPr>
            <xdr:cNvSpPr txBox="1"/>
          </xdr:nvSpPr>
          <xdr:spPr>
            <a:xfrm>
              <a:off x="10539621" y="41298645"/>
              <a:ext cx="1207012" cy="19181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Fr Mass Tax * (LevA)</a:t>
              </a:r>
            </a:p>
          </xdr:txBody>
        </xdr:sp>
        <xdr:sp macro="" textlink="$E$150">
          <xdr:nvSpPr>
            <xdr:cNvPr id="57" name="ZoneTexte 56">
              <a:extLst>
                <a:ext uri="{FF2B5EF4-FFF2-40B4-BE49-F238E27FC236}">
                  <a16:creationId xmlns:a16="http://schemas.microsoft.com/office/drawing/2014/main" id="{00000000-0008-0000-2E00-000039000000}"/>
                </a:ext>
              </a:extLst>
            </xdr:cNvPr>
            <xdr:cNvSpPr txBox="1">
              <a:spLocks noChangeAspect="1"/>
            </xdr:cNvSpPr>
          </xdr:nvSpPr>
          <xdr:spPr>
            <a:xfrm>
              <a:off x="10536408" y="41484666"/>
              <a:ext cx="1210198" cy="1723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F344EBA-C299-440C-85CA-2154F2601C40}" type="TxLink">
                <a:rPr lang="en-US" sz="1100" b="0" i="0" u="none" strike="noStrike">
                  <a:solidFill>
                    <a:srgbClr val="000000"/>
                  </a:solidFill>
                  <a:latin typeface="Aptos Narrow"/>
                </a:rPr>
                <a:pPr algn="ctr"/>
                <a:t>#REF!</a:t>
              </a:fld>
              <a:endParaRPr lang="fr-FR" sz="1100"/>
            </a:p>
          </xdr:txBody>
        </xdr:sp>
        <xdr:sp macro="" textlink="$E$151">
          <xdr:nvSpPr>
            <xdr:cNvPr id="58" name="ZoneTexte 57">
              <a:extLst>
                <a:ext uri="{FF2B5EF4-FFF2-40B4-BE49-F238E27FC236}">
                  <a16:creationId xmlns:a16="http://schemas.microsoft.com/office/drawing/2014/main" id="{00000000-0008-0000-2E00-00003A000000}"/>
                </a:ext>
              </a:extLst>
            </xdr:cNvPr>
            <xdr:cNvSpPr txBox="1">
              <a:spLocks noChangeAspect="1"/>
            </xdr:cNvSpPr>
          </xdr:nvSpPr>
          <xdr:spPr>
            <a:xfrm>
              <a:off x="10541828" y="41655065"/>
              <a:ext cx="1208271" cy="18336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5E28A9BF-E250-4D52-8E0C-07BAFBD0F410}" type="TxLink">
                <a:rPr lang="en-US" sz="1100" b="0" i="0" u="none" strike="noStrike">
                  <a:solidFill>
                    <a:srgbClr val="000000"/>
                  </a:solidFill>
                  <a:latin typeface="Aptos Narrow"/>
                </a:rPr>
                <a:pPr algn="ctr"/>
                <a:t>#REF!</a:t>
              </a:fld>
              <a:endParaRPr lang="fr-FR" sz="1100"/>
            </a:p>
          </xdr:txBody>
        </xdr:sp>
      </xdr:grpSp>
    </xdr:grpSp>
    <xdr:clientData/>
  </xdr:twoCellAnchor>
  <xdr:twoCellAnchor>
    <xdr:from>
      <xdr:col>8</xdr:col>
      <xdr:colOff>15240</xdr:colOff>
      <xdr:row>162</xdr:row>
      <xdr:rowOff>174306</xdr:rowOff>
    </xdr:from>
    <xdr:to>
      <xdr:col>12</xdr:col>
      <xdr:colOff>697230</xdr:colOff>
      <xdr:row>164</xdr:row>
      <xdr:rowOff>74295</xdr:rowOff>
    </xdr:to>
    <xdr:sp macro="" textlink="">
      <xdr:nvSpPr>
        <xdr:cNvPr id="59" name="ZoneTexte 58">
          <a:extLst>
            <a:ext uri="{FF2B5EF4-FFF2-40B4-BE49-F238E27FC236}">
              <a16:creationId xmlns:a16="http://schemas.microsoft.com/office/drawing/2014/main" id="{00000000-0008-0000-2E00-00003B000000}"/>
            </a:ext>
          </a:extLst>
        </xdr:cNvPr>
        <xdr:cNvSpPr txBox="1"/>
      </xdr:nvSpPr>
      <xdr:spPr>
        <a:xfrm>
          <a:off x="8606790" y="29920881"/>
          <a:ext cx="3577590" cy="261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t>P64 PHEV 150km</a:t>
          </a:r>
          <a:r>
            <a:rPr lang="fr-FR" sz="1600" b="1" baseline="0"/>
            <a:t> projection (kg)</a:t>
          </a:r>
          <a:endParaRPr lang="fr-FR" sz="1600" b="1"/>
        </a:p>
      </xdr:txBody>
    </xdr:sp>
    <xdr:clientData/>
  </xdr:twoCellAnchor>
  <xdr:twoCellAnchor>
    <xdr:from>
      <xdr:col>13</xdr:col>
      <xdr:colOff>350524</xdr:colOff>
      <xdr:row>171</xdr:row>
      <xdr:rowOff>62865</xdr:rowOff>
    </xdr:from>
    <xdr:to>
      <xdr:col>13</xdr:col>
      <xdr:colOff>683901</xdr:colOff>
      <xdr:row>176</xdr:row>
      <xdr:rowOff>22494</xdr:rowOff>
    </xdr:to>
    <xdr:sp macro="" textlink="">
      <xdr:nvSpPr>
        <xdr:cNvPr id="61" name="ZoneTexte 60">
          <a:extLst>
            <a:ext uri="{FF2B5EF4-FFF2-40B4-BE49-F238E27FC236}">
              <a16:creationId xmlns:a16="http://schemas.microsoft.com/office/drawing/2014/main" id="{00000000-0008-0000-2E00-00003D000000}"/>
            </a:ext>
          </a:extLst>
        </xdr:cNvPr>
        <xdr:cNvSpPr txBox="1"/>
      </xdr:nvSpPr>
      <xdr:spPr>
        <a:xfrm rot="16200000">
          <a:off x="12562711" y="31884753"/>
          <a:ext cx="864504" cy="333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Forecast</a:t>
          </a:r>
        </a:p>
      </xdr:txBody>
    </xdr:sp>
    <xdr:clientData/>
  </xdr:twoCellAnchor>
  <xdr:twoCellAnchor>
    <xdr:from>
      <xdr:col>7</xdr:col>
      <xdr:colOff>714375</xdr:colOff>
      <xdr:row>175</xdr:row>
      <xdr:rowOff>57149</xdr:rowOff>
    </xdr:from>
    <xdr:to>
      <xdr:col>9</xdr:col>
      <xdr:colOff>392430</xdr:colOff>
      <xdr:row>182</xdr:row>
      <xdr:rowOff>99059</xdr:rowOff>
    </xdr:to>
    <xdr:sp macro="" textlink="">
      <xdr:nvSpPr>
        <xdr:cNvPr id="64" name="ZoneTexte 63">
          <a:extLst>
            <a:ext uri="{FF2B5EF4-FFF2-40B4-BE49-F238E27FC236}">
              <a16:creationId xmlns:a16="http://schemas.microsoft.com/office/drawing/2014/main" id="{00000000-0008-0000-2E00-000040000000}"/>
            </a:ext>
          </a:extLst>
        </xdr:cNvPr>
        <xdr:cNvSpPr txBox="1"/>
      </xdr:nvSpPr>
      <xdr:spPr>
        <a:xfrm>
          <a:off x="8705850" y="32337374"/>
          <a:ext cx="1097280" cy="1308735"/>
        </a:xfrm>
        <a:prstGeom prst="rect">
          <a:avLst/>
        </a:prstGeom>
        <a:noFill/>
        <a:ln w="9525"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b="0"/>
            <a:t>Sill Reinf</a:t>
          </a:r>
        </a:p>
        <a:p>
          <a:pPr algn="ctr"/>
          <a:r>
            <a:rPr lang="fr-FR" sz="1100" b="0" baseline="0"/>
            <a:t>Crash beam Ft</a:t>
          </a:r>
        </a:p>
        <a:p>
          <a:pPr algn="ctr"/>
          <a:r>
            <a:rPr lang="fr-FR" sz="1100" b="0" baseline="0"/>
            <a:t>Batt housing</a:t>
          </a:r>
        </a:p>
        <a:p>
          <a:pPr algn="ctr"/>
          <a:r>
            <a:rPr lang="fr-FR" sz="1100" b="0" baseline="0"/>
            <a:t>235R19 Structural</a:t>
          </a:r>
        </a:p>
        <a:p>
          <a:pPr algn="ctr"/>
          <a:r>
            <a:rPr lang="fr-FR" sz="1100" b="0" baseline="0"/>
            <a:t>Brake 340/340</a:t>
          </a:r>
        </a:p>
        <a:p>
          <a:pPr algn="ctr"/>
          <a:r>
            <a:rPr lang="fr-FR" sz="1100" b="0" baseline="0"/>
            <a:t>OneBox</a:t>
          </a:r>
        </a:p>
        <a:p>
          <a:pPr algn="ctr"/>
          <a:r>
            <a:rPr lang="fr-FR" sz="1100" b="0" baseline="0"/>
            <a:t>Level 1</a:t>
          </a:r>
        </a:p>
      </xdr:txBody>
    </xdr:sp>
    <xdr:clientData/>
  </xdr:twoCellAnchor>
  <xdr:twoCellAnchor>
    <xdr:from>
      <xdr:col>12</xdr:col>
      <xdr:colOff>704851</xdr:colOff>
      <xdr:row>170</xdr:row>
      <xdr:rowOff>125730</xdr:rowOff>
    </xdr:from>
    <xdr:to>
      <xdr:col>13</xdr:col>
      <xdr:colOff>466725</xdr:colOff>
      <xdr:row>172</xdr:row>
      <xdr:rowOff>171450</xdr:rowOff>
    </xdr:to>
    <xdr:sp macro="" textlink="">
      <xdr:nvSpPr>
        <xdr:cNvPr id="66" name="ZoneTexte 65">
          <a:extLst>
            <a:ext uri="{FF2B5EF4-FFF2-40B4-BE49-F238E27FC236}">
              <a16:creationId xmlns:a16="http://schemas.microsoft.com/office/drawing/2014/main" id="{00000000-0008-0000-2E00-000042000000}"/>
            </a:ext>
          </a:extLst>
        </xdr:cNvPr>
        <xdr:cNvSpPr txBox="1"/>
      </xdr:nvSpPr>
      <xdr:spPr>
        <a:xfrm>
          <a:off x="12382501" y="31139130"/>
          <a:ext cx="552449" cy="407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solidFill>
                <a:srgbClr val="FF0000"/>
              </a:solidFill>
            </a:rPr>
            <a:t>340/340</a:t>
          </a:r>
        </a:p>
      </xdr:txBody>
    </xdr:sp>
    <xdr:clientData/>
  </xdr:twoCellAnchor>
  <xdr:twoCellAnchor>
    <xdr:from>
      <xdr:col>16</xdr:col>
      <xdr:colOff>363857</xdr:colOff>
      <xdr:row>172</xdr:row>
      <xdr:rowOff>72390</xdr:rowOff>
    </xdr:from>
    <xdr:to>
      <xdr:col>16</xdr:col>
      <xdr:colOff>678184</xdr:colOff>
      <xdr:row>177</xdr:row>
      <xdr:rowOff>28209</xdr:rowOff>
    </xdr:to>
    <xdr:sp macro="" textlink="">
      <xdr:nvSpPr>
        <xdr:cNvPr id="68" name="ZoneTexte 67">
          <a:extLst>
            <a:ext uri="{FF2B5EF4-FFF2-40B4-BE49-F238E27FC236}">
              <a16:creationId xmlns:a16="http://schemas.microsoft.com/office/drawing/2014/main" id="{00000000-0008-0000-2E00-000044000000}"/>
            </a:ext>
          </a:extLst>
        </xdr:cNvPr>
        <xdr:cNvSpPr txBox="1"/>
      </xdr:nvSpPr>
      <xdr:spPr>
        <a:xfrm rot="16200000">
          <a:off x="14930624" y="31720923"/>
          <a:ext cx="860694" cy="314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Potential</a:t>
          </a:r>
        </a:p>
      </xdr:txBody>
    </xdr:sp>
    <xdr:clientData/>
  </xdr:twoCellAnchor>
  <xdr:twoCellAnchor>
    <xdr:from>
      <xdr:col>17</xdr:col>
      <xdr:colOff>285752</xdr:colOff>
      <xdr:row>178</xdr:row>
      <xdr:rowOff>49529</xdr:rowOff>
    </xdr:from>
    <xdr:to>
      <xdr:col>17</xdr:col>
      <xdr:colOff>531947</xdr:colOff>
      <xdr:row>181</xdr:row>
      <xdr:rowOff>64403</xdr:rowOff>
    </xdr:to>
    <xdr:sp macro="" textlink="">
      <xdr:nvSpPr>
        <xdr:cNvPr id="70" name="ZoneTexte 69">
          <a:extLst>
            <a:ext uri="{FF2B5EF4-FFF2-40B4-BE49-F238E27FC236}">
              <a16:creationId xmlns:a16="http://schemas.microsoft.com/office/drawing/2014/main" id="{00000000-0008-0000-2E00-000046000000}"/>
            </a:ext>
          </a:extLst>
        </xdr:cNvPr>
        <xdr:cNvSpPr txBox="1"/>
      </xdr:nvSpPr>
      <xdr:spPr>
        <a:xfrm rot="16200000">
          <a:off x="15760475" y="33028481"/>
          <a:ext cx="557799" cy="246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Lev 0</a:t>
          </a:r>
        </a:p>
      </xdr:txBody>
    </xdr:sp>
    <xdr:clientData/>
  </xdr:twoCellAnchor>
  <xdr:twoCellAnchor>
    <xdr:from>
      <xdr:col>10</xdr:col>
      <xdr:colOff>542925</xdr:colOff>
      <xdr:row>168</xdr:row>
      <xdr:rowOff>20955</xdr:rowOff>
    </xdr:from>
    <xdr:to>
      <xdr:col>13</xdr:col>
      <xdr:colOff>120015</xdr:colOff>
      <xdr:row>168</xdr:row>
      <xdr:rowOff>114300</xdr:rowOff>
    </xdr:to>
    <xdr:cxnSp macro="">
      <xdr:nvCxnSpPr>
        <xdr:cNvPr id="73" name="Connecteur droit avec flèche 72">
          <a:extLst>
            <a:ext uri="{FF2B5EF4-FFF2-40B4-BE49-F238E27FC236}">
              <a16:creationId xmlns:a16="http://schemas.microsoft.com/office/drawing/2014/main" id="{00000000-0008-0000-2E00-000049000000}"/>
            </a:ext>
          </a:extLst>
        </xdr:cNvPr>
        <xdr:cNvCxnSpPr/>
      </xdr:nvCxnSpPr>
      <xdr:spPr>
        <a:xfrm flipV="1">
          <a:off x="10420350" y="30853380"/>
          <a:ext cx="1977390" cy="93345"/>
        </a:xfrm>
        <a:prstGeom prst="straightConnector1">
          <a:avLst/>
        </a:prstGeom>
        <a:ln w="12700">
          <a:prstDash val="lg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447674</xdr:colOff>
      <xdr:row>166</xdr:row>
      <xdr:rowOff>20955</xdr:rowOff>
    </xdr:from>
    <xdr:to>
      <xdr:col>13</xdr:col>
      <xdr:colOff>47624</xdr:colOff>
      <xdr:row>167</xdr:row>
      <xdr:rowOff>121632</xdr:rowOff>
    </xdr:to>
    <xdr:sp macro="" textlink="$C$161">
      <xdr:nvSpPr>
        <xdr:cNvPr id="76" name="ZoneTexte 75">
          <a:extLst>
            <a:ext uri="{FF2B5EF4-FFF2-40B4-BE49-F238E27FC236}">
              <a16:creationId xmlns:a16="http://schemas.microsoft.com/office/drawing/2014/main" id="{00000000-0008-0000-2E00-00004C000000}"/>
            </a:ext>
          </a:extLst>
        </xdr:cNvPr>
        <xdr:cNvSpPr txBox="1"/>
      </xdr:nvSpPr>
      <xdr:spPr>
        <a:xfrm>
          <a:off x="10325099" y="30491430"/>
          <a:ext cx="2000250" cy="281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fld id="{65B0ACF7-30B4-4792-BCC0-BAE128AD8024}" type="TxLink">
            <a:rPr lang="en-US" sz="1100" b="1" i="0" u="none" strike="noStrike">
              <a:solidFill>
                <a:schemeClr val="accent1"/>
              </a:solidFill>
              <a:latin typeface="Aptos Narrow"/>
            </a:rPr>
            <a:pPr algn="ctr"/>
            <a:t>#REF!</a:t>
          </a:fld>
          <a:endParaRPr lang="fr-FR" sz="1100" b="1">
            <a:solidFill>
              <a:schemeClr val="accent1"/>
            </a:solidFill>
          </a:endParaRPr>
        </a:p>
      </xdr:txBody>
    </xdr:sp>
    <xdr:clientData/>
  </xdr:twoCellAnchor>
  <xdr:twoCellAnchor>
    <xdr:from>
      <xdr:col>7</xdr:col>
      <xdr:colOff>131445</xdr:colOff>
      <xdr:row>171</xdr:row>
      <xdr:rowOff>40955</xdr:rowOff>
    </xdr:from>
    <xdr:to>
      <xdr:col>8</xdr:col>
      <xdr:colOff>167935</xdr:colOff>
      <xdr:row>175</xdr:row>
      <xdr:rowOff>15240</xdr:rowOff>
    </xdr:to>
    <xdr:sp macro="" textlink="">
      <xdr:nvSpPr>
        <xdr:cNvPr id="60" name="ZoneTexte 59">
          <a:extLst>
            <a:ext uri="{FF2B5EF4-FFF2-40B4-BE49-F238E27FC236}">
              <a16:creationId xmlns:a16="http://schemas.microsoft.com/office/drawing/2014/main" id="{00000000-0008-0000-2E00-00003C000000}"/>
            </a:ext>
          </a:extLst>
        </xdr:cNvPr>
        <xdr:cNvSpPr txBox="1"/>
      </xdr:nvSpPr>
      <xdr:spPr>
        <a:xfrm>
          <a:off x="8132445" y="31597280"/>
          <a:ext cx="827065" cy="698185"/>
        </a:xfrm>
        <a:prstGeom prst="rect">
          <a:avLst/>
        </a:prstGeom>
        <a:no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050"/>
            <a:t>Thick</a:t>
          </a:r>
          <a:r>
            <a:rPr lang="fr-FR" sz="1050" baseline="0"/>
            <a:t> Step1</a:t>
          </a:r>
        </a:p>
        <a:p>
          <a:pPr algn="ctr"/>
          <a:r>
            <a:rPr lang="fr-FR" sz="1050" baseline="0"/>
            <a:t>Thick Step2</a:t>
          </a:r>
          <a:endParaRPr lang="fr-FR" sz="1050"/>
        </a:p>
        <a:p>
          <a:pPr algn="ctr"/>
          <a:r>
            <a:rPr lang="fr-FR" sz="1050"/>
            <a:t>Bracket</a:t>
          </a:r>
        </a:p>
        <a:p>
          <a:pPr algn="ctr"/>
          <a:r>
            <a:rPr lang="fr-FR" sz="1050"/>
            <a:t>...</a:t>
          </a:r>
        </a:p>
      </xdr:txBody>
    </xdr:sp>
    <xdr:clientData/>
  </xdr:twoCellAnchor>
  <xdr:twoCellAnchor>
    <xdr:from>
      <xdr:col>10</xdr:col>
      <xdr:colOff>257175</xdr:colOff>
      <xdr:row>172</xdr:row>
      <xdr:rowOff>98106</xdr:rowOff>
    </xdr:from>
    <xdr:to>
      <xdr:col>10</xdr:col>
      <xdr:colOff>373380</xdr:colOff>
      <xdr:row>174</xdr:row>
      <xdr:rowOff>163830</xdr:rowOff>
    </xdr:to>
    <xdr:cxnSp macro="">
      <xdr:nvCxnSpPr>
        <xdr:cNvPr id="62" name="Connecteur droit avec flèche 17">
          <a:extLst>
            <a:ext uri="{FF2B5EF4-FFF2-40B4-BE49-F238E27FC236}">
              <a16:creationId xmlns:a16="http://schemas.microsoft.com/office/drawing/2014/main" id="{00000000-0008-0000-2E00-00003E000000}"/>
            </a:ext>
            <a:ext uri="{147F2762-F138-4A5C-976F-8EAC2B608ADB}">
              <a16:predDERef xmlns:a16="http://schemas.microsoft.com/office/drawing/2014/main" pred="{EBA07A60-6408-4B43-9B16-43AA3CA7669E}"/>
            </a:ext>
          </a:extLst>
        </xdr:cNvPr>
        <xdr:cNvCxnSpPr>
          <a:cxnSpLocks/>
          <a:extLst>
            <a:ext uri="{5F17804C-33F3-41E3-A699-7DCFA2EF7971}">
              <a16:cxnDERefs xmlns:a16="http://schemas.microsoft.com/office/drawing/2014/main" st="{EBA07A60-6408-4B43-9B16-43AA3CA7669E}" end="{00000000-0000-0000-0000-000000000000}"/>
            </a:ext>
          </a:extLst>
        </xdr:cNvCxnSpPr>
      </xdr:nvCxnSpPr>
      <xdr:spPr>
        <a:xfrm flipH="1" flipV="1">
          <a:off x="10134600" y="31473456"/>
          <a:ext cx="116205" cy="427674"/>
        </a:xfrm>
        <a:prstGeom prst="straightConnector1">
          <a:avLst/>
        </a:prstGeom>
        <a:ln w="9525">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234315</xdr:colOff>
      <xdr:row>170</xdr:row>
      <xdr:rowOff>155256</xdr:rowOff>
    </xdr:from>
    <xdr:to>
      <xdr:col>14</xdr:col>
      <xdr:colOff>601492</xdr:colOff>
      <xdr:row>172</xdr:row>
      <xdr:rowOff>18848</xdr:rowOff>
    </xdr:to>
    <xdr:sp macro="" textlink="">
      <xdr:nvSpPr>
        <xdr:cNvPr id="65" name="ZoneTexte 64">
          <a:extLst>
            <a:ext uri="{FF2B5EF4-FFF2-40B4-BE49-F238E27FC236}">
              <a16:creationId xmlns:a16="http://schemas.microsoft.com/office/drawing/2014/main" id="{00000000-0008-0000-2E00-000041000000}"/>
            </a:ext>
          </a:extLst>
        </xdr:cNvPr>
        <xdr:cNvSpPr txBox="1"/>
      </xdr:nvSpPr>
      <xdr:spPr>
        <a:xfrm>
          <a:off x="13493115" y="31168656"/>
          <a:ext cx="367177" cy="225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tbc</a:t>
          </a:r>
        </a:p>
      </xdr:txBody>
    </xdr:sp>
    <xdr:clientData/>
  </xdr:twoCellAnchor>
  <xdr:twoCellAnchor>
    <xdr:from>
      <xdr:col>17</xdr:col>
      <xdr:colOff>245745</xdr:colOff>
      <xdr:row>173</xdr:row>
      <xdr:rowOff>73341</xdr:rowOff>
    </xdr:from>
    <xdr:to>
      <xdr:col>17</xdr:col>
      <xdr:colOff>563882</xdr:colOff>
      <xdr:row>178</xdr:row>
      <xdr:rowOff>34875</xdr:rowOff>
    </xdr:to>
    <xdr:sp macro="" textlink="">
      <xdr:nvSpPr>
        <xdr:cNvPr id="67" name="ZoneTexte 66">
          <a:extLst>
            <a:ext uri="{FF2B5EF4-FFF2-40B4-BE49-F238E27FC236}">
              <a16:creationId xmlns:a16="http://schemas.microsoft.com/office/drawing/2014/main" id="{00000000-0008-0000-2E00-000043000000}"/>
            </a:ext>
          </a:extLst>
        </xdr:cNvPr>
        <xdr:cNvSpPr txBox="1"/>
      </xdr:nvSpPr>
      <xdr:spPr>
        <a:xfrm rot="16200000">
          <a:off x="15602134" y="31903802"/>
          <a:ext cx="866409" cy="318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600" b="1">
              <a:solidFill>
                <a:schemeClr val="tx2"/>
              </a:solidFill>
            </a:rPr>
            <a:t> Potential</a:t>
          </a:r>
        </a:p>
      </xdr:txBody>
    </xdr:sp>
    <xdr:clientData/>
  </xdr:twoCellAnchor>
  <xdr:twoCellAnchor>
    <xdr:from>
      <xdr:col>10</xdr:col>
      <xdr:colOff>763905</xdr:colOff>
      <xdr:row>182</xdr:row>
      <xdr:rowOff>58101</xdr:rowOff>
    </xdr:from>
    <xdr:to>
      <xdr:col>13</xdr:col>
      <xdr:colOff>169545</xdr:colOff>
      <xdr:row>184</xdr:row>
      <xdr:rowOff>167640</xdr:rowOff>
    </xdr:to>
    <xdr:sp macro="" textlink="">
      <xdr:nvSpPr>
        <xdr:cNvPr id="69" name="ZoneTexte 68">
          <a:extLst>
            <a:ext uri="{FF2B5EF4-FFF2-40B4-BE49-F238E27FC236}">
              <a16:creationId xmlns:a16="http://schemas.microsoft.com/office/drawing/2014/main" id="{00000000-0008-0000-2E00-000045000000}"/>
            </a:ext>
          </a:extLst>
        </xdr:cNvPr>
        <xdr:cNvSpPr txBox="1"/>
      </xdr:nvSpPr>
      <xdr:spPr>
        <a:xfrm>
          <a:off x="10831830" y="33605151"/>
          <a:ext cx="1805940" cy="471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b="1">
              <a:solidFill>
                <a:schemeClr val="accent2"/>
              </a:solidFill>
            </a:rPr>
            <a:t>To consider in</a:t>
          </a:r>
          <a:r>
            <a:rPr lang="fr-FR" sz="1100" b="1" baseline="0">
              <a:solidFill>
                <a:schemeClr val="accent2"/>
              </a:solidFill>
            </a:rPr>
            <a:t> STL/M New PWT Project Scope if not founded</a:t>
          </a:r>
          <a:endParaRPr lang="fr-FR" sz="1100" b="1">
            <a:solidFill>
              <a:schemeClr val="accent2"/>
            </a:solidFill>
          </a:endParaRPr>
        </a:p>
      </xdr:txBody>
    </xdr:sp>
    <xdr:clientData/>
  </xdr:twoCellAnchor>
  <xdr:twoCellAnchor>
    <xdr:from>
      <xdr:col>8</xdr:col>
      <xdr:colOff>333376</xdr:colOff>
      <xdr:row>182</xdr:row>
      <xdr:rowOff>76200</xdr:rowOff>
    </xdr:from>
    <xdr:to>
      <xdr:col>10</xdr:col>
      <xdr:colOff>662941</xdr:colOff>
      <xdr:row>183</xdr:row>
      <xdr:rowOff>175259</xdr:rowOff>
    </xdr:to>
    <xdr:sp macro="" textlink="">
      <xdr:nvSpPr>
        <xdr:cNvPr id="72" name="Flèche : virage 71">
          <a:extLst>
            <a:ext uri="{FF2B5EF4-FFF2-40B4-BE49-F238E27FC236}">
              <a16:creationId xmlns:a16="http://schemas.microsoft.com/office/drawing/2014/main" id="{00000000-0008-0000-2E00-000048000000}"/>
            </a:ext>
          </a:extLst>
        </xdr:cNvPr>
        <xdr:cNvSpPr/>
      </xdr:nvSpPr>
      <xdr:spPr>
        <a:xfrm flipV="1">
          <a:off x="9115426" y="33623250"/>
          <a:ext cx="1615440" cy="280034"/>
        </a:xfrm>
        <a:prstGeom prst="bentArrow">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13</xdr:col>
      <xdr:colOff>773431</xdr:colOff>
      <xdr:row>173</xdr:row>
      <xdr:rowOff>169544</xdr:rowOff>
    </xdr:from>
    <xdr:to>
      <xdr:col>16</xdr:col>
      <xdr:colOff>333375</xdr:colOff>
      <xdr:row>175</xdr:row>
      <xdr:rowOff>19051</xdr:rowOff>
    </xdr:to>
    <xdr:sp macro="" textlink="">
      <xdr:nvSpPr>
        <xdr:cNvPr id="75" name="Accolade ouvrante 74">
          <a:extLst>
            <a:ext uri="{FF2B5EF4-FFF2-40B4-BE49-F238E27FC236}">
              <a16:creationId xmlns:a16="http://schemas.microsoft.com/office/drawing/2014/main" id="{00000000-0008-0000-2E00-00004B000000}"/>
            </a:ext>
          </a:extLst>
        </xdr:cNvPr>
        <xdr:cNvSpPr/>
      </xdr:nvSpPr>
      <xdr:spPr>
        <a:xfrm rot="16200000">
          <a:off x="14101762" y="31227713"/>
          <a:ext cx="211457" cy="1931669"/>
        </a:xfrm>
        <a:prstGeom prst="leftBrace">
          <a:avLst/>
        </a:prstGeom>
        <a:ln w="9525"/>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fr-FR" sz="1100"/>
        </a:p>
      </xdr:txBody>
    </xdr:sp>
    <xdr:clientData/>
  </xdr:twoCellAnchor>
  <xdr:twoCellAnchor>
    <xdr:from>
      <xdr:col>14</xdr:col>
      <xdr:colOff>188595</xdr:colOff>
      <xdr:row>175</xdr:row>
      <xdr:rowOff>98106</xdr:rowOff>
    </xdr:from>
    <xdr:to>
      <xdr:col>15</xdr:col>
      <xdr:colOff>750571</xdr:colOff>
      <xdr:row>177</xdr:row>
      <xdr:rowOff>104775</xdr:rowOff>
    </xdr:to>
    <xdr:sp macro="" textlink="">
      <xdr:nvSpPr>
        <xdr:cNvPr id="77" name="ZoneTexte 76">
          <a:extLst>
            <a:ext uri="{FF2B5EF4-FFF2-40B4-BE49-F238E27FC236}">
              <a16:creationId xmlns:a16="http://schemas.microsoft.com/office/drawing/2014/main" id="{00000000-0008-0000-2E00-00004D000000}"/>
            </a:ext>
          </a:extLst>
        </xdr:cNvPr>
        <xdr:cNvSpPr txBox="1"/>
      </xdr:nvSpPr>
      <xdr:spPr>
        <a:xfrm>
          <a:off x="13447395" y="32378331"/>
          <a:ext cx="1352551" cy="368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chemeClr val="tx2"/>
              </a:solidFill>
            </a:rPr>
            <a:t>Portfolio to confirm/document</a:t>
          </a:r>
        </a:p>
        <a:p>
          <a:pPr algn="ctr"/>
          <a:endParaRPr lang="fr-FR" sz="1100">
            <a:solidFill>
              <a:schemeClr val="tx2"/>
            </a:solidFill>
          </a:endParaRPr>
        </a:p>
      </xdr:txBody>
    </xdr:sp>
    <xdr:clientData/>
  </xdr:twoCellAnchor>
  <xdr:twoCellAnchor>
    <xdr:from>
      <xdr:col>9</xdr:col>
      <xdr:colOff>601978</xdr:colOff>
      <xdr:row>175</xdr:row>
      <xdr:rowOff>63816</xdr:rowOff>
    </xdr:from>
    <xdr:to>
      <xdr:col>11</xdr:col>
      <xdr:colOff>243840</xdr:colOff>
      <xdr:row>178</xdr:row>
      <xdr:rowOff>125731</xdr:rowOff>
    </xdr:to>
    <xdr:grpSp>
      <xdr:nvGrpSpPr>
        <xdr:cNvPr id="14" name="Groupe 13">
          <a:extLst>
            <a:ext uri="{FF2B5EF4-FFF2-40B4-BE49-F238E27FC236}">
              <a16:creationId xmlns:a16="http://schemas.microsoft.com/office/drawing/2014/main" id="{00000000-0008-0000-2E00-00000E000000}"/>
            </a:ext>
          </a:extLst>
        </xdr:cNvPr>
        <xdr:cNvGrpSpPr/>
      </xdr:nvGrpSpPr>
      <xdr:grpSpPr>
        <a:xfrm>
          <a:off x="9774553" y="33896616"/>
          <a:ext cx="1089662" cy="633415"/>
          <a:chOff x="10031728" y="32344041"/>
          <a:chExt cx="1127762" cy="604840"/>
        </a:xfrm>
      </xdr:grpSpPr>
      <xdr:sp macro="" textlink="">
        <xdr:nvSpPr>
          <xdr:cNvPr id="17" name="ZoneTexte 16">
            <a:extLst>
              <a:ext uri="{FF2B5EF4-FFF2-40B4-BE49-F238E27FC236}">
                <a16:creationId xmlns:a16="http://schemas.microsoft.com/office/drawing/2014/main" id="{00000000-0008-0000-2E00-000011000000}"/>
              </a:ext>
            </a:extLst>
          </xdr:cNvPr>
          <xdr:cNvSpPr txBox="1"/>
        </xdr:nvSpPr>
        <xdr:spPr>
          <a:xfrm>
            <a:off x="10031728" y="32488821"/>
            <a:ext cx="1114427" cy="46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fr-FR" sz="1100"/>
              <a:t>Hyp = +20kg vs Gen2 2024</a:t>
            </a:r>
          </a:p>
        </xdr:txBody>
      </xdr:sp>
      <xdr:sp macro="" textlink="$H$122">
        <xdr:nvSpPr>
          <xdr:cNvPr id="2" name="ZoneTexte 1">
            <a:extLst>
              <a:ext uri="{FF2B5EF4-FFF2-40B4-BE49-F238E27FC236}">
                <a16:creationId xmlns:a16="http://schemas.microsoft.com/office/drawing/2014/main" id="{00000000-0008-0000-2E00-000002000000}"/>
              </a:ext>
            </a:extLst>
          </xdr:cNvPr>
          <xdr:cNvSpPr txBox="1"/>
        </xdr:nvSpPr>
        <xdr:spPr>
          <a:xfrm>
            <a:off x="10060305" y="32344041"/>
            <a:ext cx="1099185" cy="214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10739527-3DC8-43B6-B4F5-1F31DB6D6134}" type="TxLink">
              <a:rPr lang="en-US" sz="1100" b="0" i="0" u="none" strike="noStrike">
                <a:solidFill>
                  <a:srgbClr val="000000"/>
                </a:solidFill>
                <a:latin typeface="Aptos Narrow"/>
              </a:rPr>
              <a:pPr algn="ctr"/>
              <a:t>#REF!</a:t>
            </a:fld>
            <a:endParaRPr lang="fr-FR" sz="1100"/>
          </a:p>
        </xdr:txBody>
      </xdr:sp>
    </xdr:grpSp>
    <xdr:clientData/>
  </xdr:twoCellAnchor>
  <xdr:twoCellAnchor>
    <xdr:from>
      <xdr:col>8</xdr:col>
      <xdr:colOff>123686</xdr:colOff>
      <xdr:row>152</xdr:row>
      <xdr:rowOff>64606</xdr:rowOff>
    </xdr:from>
    <xdr:to>
      <xdr:col>13</xdr:col>
      <xdr:colOff>432904</xdr:colOff>
      <xdr:row>162</xdr:row>
      <xdr:rowOff>17671</xdr:rowOff>
    </xdr:to>
    <xdr:sp macro="" textlink="">
      <xdr:nvSpPr>
        <xdr:cNvPr id="16" name="ZoneTexte 15">
          <a:extLst>
            <a:ext uri="{FF2B5EF4-FFF2-40B4-BE49-F238E27FC236}">
              <a16:creationId xmlns:a16="http://schemas.microsoft.com/office/drawing/2014/main" id="{00000000-0008-0000-2E00-000010000000}"/>
            </a:ext>
          </a:extLst>
        </xdr:cNvPr>
        <xdr:cNvSpPr txBox="1"/>
      </xdr:nvSpPr>
      <xdr:spPr>
        <a:xfrm>
          <a:off x="9320695" y="30085197"/>
          <a:ext cx="4170018" cy="1896717"/>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u="sng"/>
            <a:t>PHEV LR - FAST CHARGING:</a:t>
          </a:r>
          <a:endParaRPr lang="fr-FR" sz="1100" b="0" u="none"/>
        </a:p>
        <a:p>
          <a:r>
            <a:rPr lang="fr-FR" sz="1100" b="0" u="none"/>
            <a:t>- IDCM</a:t>
          </a:r>
          <a:r>
            <a:rPr lang="fr-FR" sz="1100" b="0" u="none" baseline="0"/>
            <a:t> 11kW</a:t>
          </a:r>
          <a:endParaRPr lang="fr-FR" sz="1100" b="0" u="none"/>
        </a:p>
        <a:p>
          <a:endParaRPr lang="fr-FR" sz="1100" b="0" u="none"/>
        </a:p>
        <a:p>
          <a:r>
            <a:rPr lang="fr-FR" sz="1100" b="0" u="none"/>
            <a:t>- HV HARNESS</a:t>
          </a:r>
        </a:p>
        <a:p>
          <a:r>
            <a:rPr lang="fr-FR" sz="1100" b="0" u="none"/>
            <a:t>   - TD :</a:t>
          </a:r>
        </a:p>
        <a:p>
          <a:r>
            <a:rPr lang="fr-FR" sz="1100" b="0" u="none"/>
            <a:t>   - ML</a:t>
          </a:r>
          <a:r>
            <a:rPr lang="fr-FR" sz="1100" b="0" u="none" baseline="0"/>
            <a:t> : </a:t>
          </a:r>
          <a:endParaRPr lang="fr-FR" sz="1100" b="0" u="none"/>
        </a:p>
        <a:p>
          <a:endParaRPr lang="fr-FR" sz="1100" b="0" u="none"/>
        </a:p>
        <a:p>
          <a:r>
            <a:rPr lang="fr-FR" sz="1100" b="0" u="none"/>
            <a:t>- CHARGING</a:t>
          </a:r>
          <a:r>
            <a:rPr lang="fr-FR" sz="1100" b="0" u="none" baseline="0"/>
            <a:t> PORT</a:t>
          </a:r>
          <a:endParaRPr lang="fr-FR" sz="1100" b="0" u="none"/>
        </a:p>
        <a:p>
          <a:endParaRPr lang="fr-FR" sz="1100" b="0" u="none"/>
        </a:p>
        <a:p>
          <a:r>
            <a:rPr lang="fr-FR" sz="1100" b="0" u="none"/>
            <a:t>- BATT HV PLUG</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7</xdr:row>
          <xdr:rowOff>66675</xdr:rowOff>
        </xdr:from>
        <xdr:to>
          <xdr:col>1</xdr:col>
          <xdr:colOff>1057275</xdr:colOff>
          <xdr:row>7</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49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Lignes 1à12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7</xdr:row>
          <xdr:rowOff>304800</xdr:rowOff>
        </xdr:from>
        <xdr:to>
          <xdr:col>1</xdr:col>
          <xdr:colOff>1295400</xdr:colOff>
          <xdr:row>7</xdr:row>
          <xdr:rowOff>504825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49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Lignes hors GAP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7</xdr:row>
          <xdr:rowOff>571500</xdr:rowOff>
        </xdr:from>
        <xdr:to>
          <xdr:col>1</xdr:col>
          <xdr:colOff>1171575</xdr:colOff>
          <xdr:row>7</xdr:row>
          <xdr:rowOff>790575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49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Lignes GAP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6</xdr:row>
          <xdr:rowOff>66675</xdr:rowOff>
        </xdr:from>
        <xdr:to>
          <xdr:col>1</xdr:col>
          <xdr:colOff>1066800</xdr:colOff>
          <xdr:row>6</xdr:row>
          <xdr:rowOff>266700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49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Avec onglet donnees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304800</xdr:rowOff>
        </xdr:from>
        <xdr:to>
          <xdr:col>1</xdr:col>
          <xdr:colOff>1362075</xdr:colOff>
          <xdr:row>6</xdr:row>
          <xdr:rowOff>542925</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49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Sans onglet donnees</a:t>
              </a:r>
            </a:p>
          </xdr:txBody>
        </xdr:sp>
        <xdr:clientData fPrintsWithSheet="0"/>
      </xdr:twoCellAnchor>
    </mc:Choice>
    <mc:Fallback/>
  </mc:AlternateContent>
  <xdr:twoCellAnchor>
    <xdr:from>
      <xdr:col>133</xdr:col>
      <xdr:colOff>181128</xdr:colOff>
      <xdr:row>0</xdr:row>
      <xdr:rowOff>203611</xdr:rowOff>
    </xdr:from>
    <xdr:to>
      <xdr:col>135</xdr:col>
      <xdr:colOff>237232</xdr:colOff>
      <xdr:row>3</xdr:row>
      <xdr:rowOff>9375</xdr:rowOff>
    </xdr:to>
    <xdr:sp macro="" textlink="">
      <xdr:nvSpPr>
        <xdr:cNvPr id="2" name="ZoneTexte 1">
          <a:extLst>
            <a:ext uri="{FF2B5EF4-FFF2-40B4-BE49-F238E27FC236}">
              <a16:creationId xmlns:a16="http://schemas.microsoft.com/office/drawing/2014/main" id="{00000000-0008-0000-4600-000002000000}"/>
            </a:ext>
          </a:extLst>
        </xdr:cNvPr>
        <xdr:cNvSpPr txBox="1"/>
      </xdr:nvSpPr>
      <xdr:spPr>
        <a:xfrm>
          <a:off x="68187723" y="178846"/>
          <a:ext cx="1241014" cy="375359"/>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solidFill>
                <a:srgbClr val="FF0000"/>
              </a:solidFill>
            </a:rPr>
            <a:t>&lt;!&gt; NE PAS INSERER OU SUPPRIMER DE LIGNE DANS CET ONGLET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297180</xdr:colOff>
      <xdr:row>541</xdr:row>
      <xdr:rowOff>0</xdr:rowOff>
    </xdr:from>
    <xdr:to>
      <xdr:col>1</xdr:col>
      <xdr:colOff>541020</xdr:colOff>
      <xdr:row>546</xdr:row>
      <xdr:rowOff>152400</xdr:rowOff>
    </xdr:to>
    <xdr:sp macro="" textlink="">
      <xdr:nvSpPr>
        <xdr:cNvPr id="2" name="AutoShape 117">
          <a:extLst>
            <a:ext uri="{FF2B5EF4-FFF2-40B4-BE49-F238E27FC236}">
              <a16:creationId xmlns:a16="http://schemas.microsoft.com/office/drawing/2014/main" id="{00000000-0008-0000-4700-000002000000}"/>
            </a:ext>
          </a:extLst>
        </xdr:cNvPr>
        <xdr:cNvSpPr>
          <a:spLocks/>
        </xdr:cNvSpPr>
      </xdr:nvSpPr>
      <xdr:spPr bwMode="auto">
        <a:xfrm>
          <a:off x="1691640" y="1653540"/>
          <a:ext cx="243840" cy="0"/>
        </a:xfrm>
        <a:prstGeom prst="leftBrace">
          <a:avLst>
            <a:gd name="adj1" fmla="val -214748364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shiftup.sharepoint.com/sites/GTmasseStella-M/Shared%20Documents/General/00%20-%20STLAM%20-%20HEV%20EMEA%20(EB%20-%20EP)/PORTFOLIO/STLA-M%20HEV%20EB%20-%20Mass%20Portfolio.xlsx" TargetMode="External"/><Relationship Id="rId1" Type="http://schemas.openxmlformats.org/officeDocument/2006/relationships/externalLinkPath" Target="https://shiftup.sharepoint.com/sites/GTmasseStella-M/Shared%20Documents/General/00%20-%20STLAM%20-%20HEV%20EMEA%20(EB%20-%20EP)/PORTFOLIO/STLA-M%20HEV%20EB%20-%20Mass%20Portfol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RTFOLIO"/>
      <sheetName val="TCD"/>
      <sheetName val="Axx"/>
      <sheetName val="A12"/>
      <sheetName val="A02"/>
      <sheetName val="B08b"/>
      <sheetName val="H13"/>
      <sheetName val="E05"/>
      <sheetName val="C10"/>
      <sheetName val="ePump"/>
      <sheetName val="STEP List"/>
      <sheetName val="CO2 Enablers"/>
      <sheetName val="Eurkg"/>
      <sheetName val="PLOTs"/>
      <sheetName val="Projects implementation"/>
      <sheetName val="Portfolio WE OLD"/>
    </sheetNames>
    <sheetDataSet>
      <sheetData sheetId="0" refreshError="1"/>
      <sheetData sheetId="1">
        <row r="101">
          <cell r="D101">
            <v>1.375</v>
          </cell>
        </row>
        <row r="102">
          <cell r="D102">
            <v>-0.98000000000000054</v>
          </cell>
        </row>
        <row r="103">
          <cell r="D103">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docinfogroupe.inetpsa.com/ead/dom/1001486285.fd"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docinfogroupe.inetpsa.com/ead/doc/ref.IASV_E2I07_0760/v.vc/fiche"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6AA5F-5291-4FAA-A661-7F39894F757C}">
  <sheetPr>
    <tabColor rgb="FF0000FF"/>
  </sheetPr>
  <dimension ref="B1:I79"/>
  <sheetViews>
    <sheetView workbookViewId="0">
      <selection activeCell="J53" sqref="J53"/>
    </sheetView>
  </sheetViews>
  <sheetFormatPr baseColWidth="10" defaultColWidth="11.5703125" defaultRowHeight="15" x14ac:dyDescent="0.25"/>
  <cols>
    <col min="1" max="1" width="5.7109375" style="786" customWidth="1"/>
    <col min="2" max="2" width="25.85546875" style="786" customWidth="1"/>
    <col min="3" max="3" width="2.7109375" style="786" customWidth="1"/>
    <col min="4" max="4" width="35.7109375" style="789" customWidth="1"/>
    <col min="5" max="5" width="5.85546875" style="786" customWidth="1"/>
    <col min="6" max="7" width="36.7109375" style="789" customWidth="1"/>
    <col min="8" max="8" width="5.85546875" style="786" customWidth="1"/>
    <col min="9" max="9" width="47.85546875" style="790" customWidth="1"/>
    <col min="10" max="16384" width="11.5703125" style="786"/>
  </cols>
  <sheetData>
    <row r="1" spans="2:9" x14ac:dyDescent="0.25">
      <c r="D1" s="787"/>
      <c r="F1" s="787"/>
      <c r="G1" s="787"/>
      <c r="I1" s="788"/>
    </row>
    <row r="2" spans="2:9" x14ac:dyDescent="0.25">
      <c r="B2" s="817" t="s">
        <v>27</v>
      </c>
      <c r="D2" s="815" t="s">
        <v>14</v>
      </c>
      <c r="F2" s="815" t="s">
        <v>63</v>
      </c>
      <c r="G2" s="815" t="s">
        <v>64</v>
      </c>
      <c r="I2" s="816" t="s">
        <v>65</v>
      </c>
    </row>
    <row r="3" spans="2:9" ht="9.1999999999999993" customHeight="1" x14ac:dyDescent="0.25">
      <c r="D3" s="787"/>
      <c r="F3" s="787"/>
      <c r="G3" s="787"/>
      <c r="I3" s="788"/>
    </row>
    <row r="4" spans="2:9" ht="9.1999999999999993" customHeight="1" x14ac:dyDescent="0.25"/>
    <row r="5" spans="2:9" x14ac:dyDescent="0.25">
      <c r="B5" s="809" t="s">
        <v>66</v>
      </c>
      <c r="C5" s="806"/>
      <c r="D5" s="807" t="s">
        <v>67</v>
      </c>
      <c r="F5" s="826" t="s">
        <v>68</v>
      </c>
      <c r="G5" s="826"/>
      <c r="I5" s="808" t="s">
        <v>69</v>
      </c>
    </row>
    <row r="6" spans="2:9" x14ac:dyDescent="0.25">
      <c r="B6" s="802" t="s">
        <v>70</v>
      </c>
      <c r="C6" s="803"/>
      <c r="D6" s="804" t="s">
        <v>71</v>
      </c>
      <c r="F6" s="825" t="s">
        <v>72</v>
      </c>
      <c r="G6" s="825"/>
      <c r="I6" s="805" t="s">
        <v>73</v>
      </c>
    </row>
    <row r="7" spans="2:9" ht="30" x14ac:dyDescent="0.25">
      <c r="D7" s="791" t="s">
        <v>20</v>
      </c>
      <c r="F7" s="792" t="s">
        <v>74</v>
      </c>
      <c r="G7" s="792" t="s">
        <v>75</v>
      </c>
      <c r="I7" s="799" t="s">
        <v>76</v>
      </c>
    </row>
    <row r="8" spans="2:9" ht="63.2" customHeight="1" x14ac:dyDescent="0.25">
      <c r="D8" s="793" t="s">
        <v>77</v>
      </c>
      <c r="F8" s="794" t="s">
        <v>78</v>
      </c>
      <c r="G8" s="793" t="s">
        <v>79</v>
      </c>
      <c r="I8" s="797" t="s">
        <v>80</v>
      </c>
    </row>
    <row r="10" spans="2:9" x14ac:dyDescent="0.25">
      <c r="B10" s="802" t="s">
        <v>23</v>
      </c>
      <c r="C10" s="803"/>
      <c r="D10" s="804" t="s">
        <v>81</v>
      </c>
      <c r="F10" s="825" t="s">
        <v>81</v>
      </c>
      <c r="G10" s="825"/>
      <c r="I10" s="805" t="s">
        <v>82</v>
      </c>
    </row>
    <row r="11" spans="2:9" ht="20.65" customHeight="1" x14ac:dyDescent="0.25">
      <c r="D11" s="791" t="s">
        <v>83</v>
      </c>
      <c r="F11" s="792" t="s">
        <v>84</v>
      </c>
      <c r="G11" s="791" t="s">
        <v>83</v>
      </c>
      <c r="I11" s="800" t="s">
        <v>85</v>
      </c>
    </row>
    <row r="12" spans="2:9" ht="58.9" customHeight="1" x14ac:dyDescent="0.25">
      <c r="D12" s="793" t="s">
        <v>86</v>
      </c>
      <c r="F12" s="793" t="s">
        <v>87</v>
      </c>
      <c r="G12" s="793" t="s">
        <v>88</v>
      </c>
      <c r="I12" s="793" t="s">
        <v>89</v>
      </c>
    </row>
    <row r="14" spans="2:9" x14ac:dyDescent="0.25">
      <c r="B14" s="802" t="s">
        <v>90</v>
      </c>
      <c r="C14" s="803"/>
      <c r="D14" s="804" t="s">
        <v>91</v>
      </c>
      <c r="F14" s="825" t="s">
        <v>92</v>
      </c>
      <c r="G14" s="825"/>
      <c r="I14" s="805" t="s">
        <v>93</v>
      </c>
    </row>
    <row r="15" spans="2:9" x14ac:dyDescent="0.25">
      <c r="D15" s="791" t="s">
        <v>94</v>
      </c>
      <c r="F15" s="791" t="s">
        <v>95</v>
      </c>
      <c r="G15" s="791" t="s">
        <v>94</v>
      </c>
      <c r="I15" s="796" t="s">
        <v>96</v>
      </c>
    </row>
    <row r="16" spans="2:9" ht="75" x14ac:dyDescent="0.25">
      <c r="D16" s="795" t="s">
        <v>97</v>
      </c>
      <c r="F16" s="793" t="s">
        <v>98</v>
      </c>
      <c r="G16" s="795" t="s">
        <v>99</v>
      </c>
      <c r="I16" s="801" t="s">
        <v>100</v>
      </c>
    </row>
    <row r="18" spans="2:9" x14ac:dyDescent="0.25">
      <c r="B18" s="802" t="s">
        <v>101</v>
      </c>
      <c r="C18" s="803"/>
      <c r="D18" s="804" t="s">
        <v>102</v>
      </c>
      <c r="F18" s="825" t="s">
        <v>102</v>
      </c>
      <c r="G18" s="825"/>
      <c r="I18" s="805" t="s">
        <v>102</v>
      </c>
    </row>
    <row r="19" spans="2:9" ht="62.65" customHeight="1" x14ac:dyDescent="0.25">
      <c r="D19" s="795" t="s">
        <v>103</v>
      </c>
      <c r="F19" s="818" t="s">
        <v>104</v>
      </c>
      <c r="G19" s="795" t="s">
        <v>105</v>
      </c>
      <c r="I19" s="814" t="s">
        <v>106</v>
      </c>
    </row>
    <row r="21" spans="2:9" x14ac:dyDescent="0.25">
      <c r="B21" s="802" t="s">
        <v>16</v>
      </c>
      <c r="C21" s="803"/>
      <c r="D21" s="804" t="s">
        <v>107</v>
      </c>
      <c r="F21" s="825" t="s">
        <v>107</v>
      </c>
      <c r="G21" s="825"/>
      <c r="I21" s="805" t="s">
        <v>107</v>
      </c>
    </row>
    <row r="22" spans="2:9" x14ac:dyDescent="0.25">
      <c r="D22" s="795" t="s">
        <v>108</v>
      </c>
      <c r="F22" s="795" t="s">
        <v>109</v>
      </c>
      <c r="G22" s="795" t="s">
        <v>109</v>
      </c>
      <c r="I22" s="795" t="s">
        <v>109</v>
      </c>
    </row>
    <row r="25" spans="2:9" x14ac:dyDescent="0.25">
      <c r="B25" s="809" t="s">
        <v>110</v>
      </c>
      <c r="C25" s="806"/>
      <c r="D25" s="807"/>
      <c r="F25" s="826"/>
      <c r="G25" s="826"/>
      <c r="I25" s="808"/>
    </row>
    <row r="26" spans="2:9" x14ac:dyDescent="0.25">
      <c r="B26" s="802" t="s">
        <v>111</v>
      </c>
      <c r="C26" s="803"/>
      <c r="D26" s="804" t="s">
        <v>112</v>
      </c>
      <c r="F26" s="825" t="s">
        <v>113</v>
      </c>
      <c r="G26" s="825" t="s">
        <v>113</v>
      </c>
      <c r="I26" s="805" t="s">
        <v>113</v>
      </c>
    </row>
    <row r="27" spans="2:9" ht="60" x14ac:dyDescent="0.25">
      <c r="B27" s="798" t="s">
        <v>114</v>
      </c>
      <c r="D27" s="795" t="s">
        <v>115</v>
      </c>
      <c r="F27" s="796" t="s">
        <v>116</v>
      </c>
      <c r="G27" s="795" t="s">
        <v>117</v>
      </c>
      <c r="I27" s="796" t="s">
        <v>116</v>
      </c>
    </row>
    <row r="28" spans="2:9" ht="30" x14ac:dyDescent="0.25">
      <c r="B28" s="798" t="s">
        <v>118</v>
      </c>
      <c r="D28" s="795" t="s">
        <v>119</v>
      </c>
      <c r="F28" s="796" t="s">
        <v>120</v>
      </c>
      <c r="G28" s="796" t="s">
        <v>121</v>
      </c>
      <c r="I28" s="796" t="s">
        <v>122</v>
      </c>
    </row>
    <row r="30" spans="2:9" x14ac:dyDescent="0.25">
      <c r="B30" s="802" t="s">
        <v>123</v>
      </c>
      <c r="C30" s="803"/>
      <c r="D30" s="804" t="s">
        <v>112</v>
      </c>
      <c r="F30" s="825" t="s">
        <v>113</v>
      </c>
      <c r="G30" s="825" t="s">
        <v>113</v>
      </c>
      <c r="I30" s="805" t="s">
        <v>113</v>
      </c>
    </row>
    <row r="31" spans="2:9" ht="45" x14ac:dyDescent="0.25">
      <c r="B31" s="798" t="s">
        <v>124</v>
      </c>
      <c r="D31" s="795" t="s">
        <v>125</v>
      </c>
      <c r="F31" s="795" t="s">
        <v>126</v>
      </c>
      <c r="G31" s="795" t="s">
        <v>127</v>
      </c>
      <c r="I31" s="795" t="s">
        <v>128</v>
      </c>
    </row>
    <row r="32" spans="2:9" ht="30" x14ac:dyDescent="0.25">
      <c r="B32" s="798" t="s">
        <v>129</v>
      </c>
      <c r="D32" s="795" t="s">
        <v>130</v>
      </c>
      <c r="F32" s="795" t="s">
        <v>131</v>
      </c>
      <c r="G32" s="795" t="s">
        <v>132</v>
      </c>
      <c r="I32" s="795" t="s">
        <v>131</v>
      </c>
    </row>
    <row r="34" spans="2:9" x14ac:dyDescent="0.25">
      <c r="B34" s="802" t="s">
        <v>133</v>
      </c>
      <c r="C34" s="803"/>
      <c r="D34" s="804" t="s">
        <v>112</v>
      </c>
      <c r="F34" s="825" t="s">
        <v>113</v>
      </c>
      <c r="G34" s="825" t="s">
        <v>113</v>
      </c>
      <c r="I34" s="805" t="s">
        <v>113</v>
      </c>
    </row>
    <row r="35" spans="2:9" ht="30" x14ac:dyDescent="0.25">
      <c r="D35" s="795" t="s">
        <v>134</v>
      </c>
      <c r="F35" s="795" t="s">
        <v>135</v>
      </c>
      <c r="G35" s="797" t="s">
        <v>136</v>
      </c>
      <c r="I35" s="795" t="s">
        <v>135</v>
      </c>
    </row>
    <row r="37" spans="2:9" ht="30" x14ac:dyDescent="0.25">
      <c r="B37" s="802" t="s">
        <v>137</v>
      </c>
      <c r="C37" s="803"/>
      <c r="D37" s="804" t="s">
        <v>138</v>
      </c>
      <c r="F37" s="825" t="s">
        <v>139</v>
      </c>
      <c r="G37" s="825" t="s">
        <v>139</v>
      </c>
      <c r="I37" s="805" t="s">
        <v>139</v>
      </c>
    </row>
    <row r="38" spans="2:9" x14ac:dyDescent="0.25">
      <c r="D38" s="797" t="s">
        <v>140</v>
      </c>
      <c r="F38" s="795" t="s">
        <v>141</v>
      </c>
      <c r="G38" s="796" t="s">
        <v>141</v>
      </c>
      <c r="I38" s="795" t="s">
        <v>141</v>
      </c>
    </row>
    <row r="40" spans="2:9" x14ac:dyDescent="0.25">
      <c r="B40" s="802" t="s">
        <v>142</v>
      </c>
      <c r="C40" s="803"/>
      <c r="D40" s="804" t="s">
        <v>143</v>
      </c>
      <c r="F40" s="825" t="s">
        <v>143</v>
      </c>
      <c r="G40" s="825" t="s">
        <v>143</v>
      </c>
      <c r="I40" s="805" t="s">
        <v>143</v>
      </c>
    </row>
    <row r="41" spans="2:9" ht="30" x14ac:dyDescent="0.25">
      <c r="B41" s="798" t="s">
        <v>144</v>
      </c>
      <c r="D41" s="795" t="s">
        <v>145</v>
      </c>
      <c r="F41" s="792" t="s">
        <v>146</v>
      </c>
      <c r="G41" s="795" t="s">
        <v>147</v>
      </c>
      <c r="I41" s="795" t="s">
        <v>148</v>
      </c>
    </row>
    <row r="42" spans="2:9" ht="60" x14ac:dyDescent="0.25">
      <c r="B42" s="798" t="s">
        <v>149</v>
      </c>
      <c r="D42" s="795" t="s">
        <v>150</v>
      </c>
      <c r="F42" s="792" t="s">
        <v>146</v>
      </c>
      <c r="G42" s="795" t="s">
        <v>151</v>
      </c>
      <c r="I42" s="795" t="s">
        <v>148</v>
      </c>
    </row>
    <row r="43" spans="2:9" ht="30" x14ac:dyDescent="0.25">
      <c r="B43" s="798" t="s">
        <v>152</v>
      </c>
      <c r="D43" s="795" t="s">
        <v>153</v>
      </c>
      <c r="F43" s="792" t="s">
        <v>146</v>
      </c>
      <c r="G43" s="792" t="s">
        <v>154</v>
      </c>
      <c r="I43" s="795" t="s">
        <v>148</v>
      </c>
    </row>
    <row r="44" spans="2:9" ht="30" x14ac:dyDescent="0.25">
      <c r="B44" s="798" t="s">
        <v>155</v>
      </c>
      <c r="D44" s="795" t="s">
        <v>58</v>
      </c>
      <c r="F44" s="795" t="s">
        <v>156</v>
      </c>
      <c r="G44" s="797" t="s">
        <v>157</v>
      </c>
      <c r="I44" s="795" t="s">
        <v>146</v>
      </c>
    </row>
    <row r="46" spans="2:9" x14ac:dyDescent="0.25">
      <c r="B46" s="802" t="s">
        <v>158</v>
      </c>
      <c r="C46" s="803"/>
      <c r="D46" s="804" t="s">
        <v>25</v>
      </c>
      <c r="F46" s="825" t="s">
        <v>25</v>
      </c>
      <c r="G46" s="825"/>
      <c r="I46" s="805" t="s">
        <v>25</v>
      </c>
    </row>
    <row r="47" spans="2:9" s="812" customFormat="1" x14ac:dyDescent="0.25">
      <c r="B47" s="810" t="s">
        <v>8</v>
      </c>
      <c r="C47" s="810"/>
      <c r="D47" s="811" t="s">
        <v>159</v>
      </c>
      <c r="F47" s="811"/>
      <c r="G47" s="811"/>
      <c r="I47" s="813"/>
    </row>
    <row r="48" spans="2:9" ht="45" x14ac:dyDescent="0.25">
      <c r="B48" s="798"/>
      <c r="D48" s="795" t="s">
        <v>160</v>
      </c>
      <c r="F48" s="796" t="s">
        <v>161</v>
      </c>
      <c r="G48" s="818" t="s">
        <v>162</v>
      </c>
      <c r="I48" s="819" t="s">
        <v>163</v>
      </c>
    </row>
    <row r="49" spans="2:9" s="812" customFormat="1" x14ac:dyDescent="0.25">
      <c r="B49" s="810" t="s">
        <v>5</v>
      </c>
      <c r="C49" s="810"/>
      <c r="D49" s="811" t="s">
        <v>164</v>
      </c>
      <c r="F49" s="811"/>
      <c r="G49" s="811"/>
      <c r="I49" s="813"/>
    </row>
    <row r="50" spans="2:9" ht="30" x14ac:dyDescent="0.25">
      <c r="B50" s="798"/>
      <c r="D50" s="795" t="s">
        <v>165</v>
      </c>
      <c r="F50" s="796" t="s">
        <v>166</v>
      </c>
      <c r="G50" s="795" t="s">
        <v>167</v>
      </c>
      <c r="I50" s="797" t="s">
        <v>168</v>
      </c>
    </row>
    <row r="51" spans="2:9" s="812" customFormat="1" x14ac:dyDescent="0.25">
      <c r="B51" s="810" t="s">
        <v>4</v>
      </c>
      <c r="C51" s="810"/>
      <c r="D51" s="811" t="s">
        <v>169</v>
      </c>
      <c r="F51" s="811"/>
      <c r="G51" s="811"/>
      <c r="I51" s="813"/>
    </row>
    <row r="52" spans="2:9" x14ac:dyDescent="0.25">
      <c r="B52" s="798"/>
      <c r="D52" s="795" t="s">
        <v>170</v>
      </c>
      <c r="F52" s="796" t="s">
        <v>146</v>
      </c>
      <c r="G52" s="795" t="s">
        <v>171</v>
      </c>
      <c r="I52" s="797" t="s">
        <v>172</v>
      </c>
    </row>
    <row r="53" spans="2:9" s="812" customFormat="1" x14ac:dyDescent="0.25">
      <c r="B53" s="810" t="s">
        <v>173</v>
      </c>
      <c r="C53" s="810"/>
      <c r="D53" s="811" t="s">
        <v>174</v>
      </c>
      <c r="F53" s="811"/>
      <c r="G53" s="811"/>
      <c r="I53" s="813"/>
    </row>
    <row r="54" spans="2:9" x14ac:dyDescent="0.25">
      <c r="B54" s="798"/>
      <c r="D54" s="793" t="s">
        <v>175</v>
      </c>
      <c r="F54" s="796" t="s">
        <v>146</v>
      </c>
      <c r="G54" s="797" t="s">
        <v>176</v>
      </c>
      <c r="I54" s="797" t="s">
        <v>163</v>
      </c>
    </row>
    <row r="55" spans="2:9" s="812" customFormat="1" x14ac:dyDescent="0.25">
      <c r="B55" s="810" t="s">
        <v>177</v>
      </c>
      <c r="C55" s="810"/>
      <c r="D55" s="811" t="s">
        <v>178</v>
      </c>
      <c r="F55" s="811"/>
      <c r="G55" s="811"/>
      <c r="I55" s="813"/>
    </row>
    <row r="56" spans="2:9" ht="45" x14ac:dyDescent="0.25">
      <c r="B56" s="798"/>
      <c r="D56" s="795" t="s">
        <v>179</v>
      </c>
      <c r="F56" s="796" t="s">
        <v>146</v>
      </c>
      <c r="G56" s="795" t="s">
        <v>180</v>
      </c>
      <c r="I56" s="797" t="s">
        <v>168</v>
      </c>
    </row>
    <row r="58" spans="2:9" x14ac:dyDescent="0.25">
      <c r="B58" s="802" t="s">
        <v>181</v>
      </c>
      <c r="C58" s="803"/>
      <c r="D58" s="804" t="s">
        <v>143</v>
      </c>
      <c r="F58" s="825" t="s">
        <v>143</v>
      </c>
      <c r="G58" s="825"/>
      <c r="I58" s="804" t="s">
        <v>143</v>
      </c>
    </row>
    <row r="59" spans="2:9" x14ac:dyDescent="0.25">
      <c r="B59" s="798"/>
      <c r="D59" s="795"/>
      <c r="F59" s="795"/>
      <c r="G59" s="795"/>
      <c r="I59" s="796" t="s">
        <v>182</v>
      </c>
    </row>
    <row r="61" spans="2:9" x14ac:dyDescent="0.25">
      <c r="B61" s="802" t="s">
        <v>12</v>
      </c>
      <c r="C61" s="803"/>
      <c r="D61" s="804" t="s">
        <v>183</v>
      </c>
      <c r="F61" s="825" t="s">
        <v>183</v>
      </c>
      <c r="G61" s="825"/>
      <c r="I61" s="804" t="s">
        <v>183</v>
      </c>
    </row>
    <row r="62" spans="2:9" ht="30" x14ac:dyDescent="0.25">
      <c r="B62" s="798"/>
      <c r="D62" s="795" t="s">
        <v>184</v>
      </c>
      <c r="F62" s="795" t="s">
        <v>185</v>
      </c>
      <c r="G62" s="795" t="s">
        <v>167</v>
      </c>
      <c r="I62" s="796"/>
    </row>
    <row r="64" spans="2:9" x14ac:dyDescent="0.25">
      <c r="B64" s="802" t="s">
        <v>6</v>
      </c>
      <c r="C64" s="803"/>
      <c r="D64" s="804" t="s">
        <v>186</v>
      </c>
      <c r="F64" s="825" t="s">
        <v>186</v>
      </c>
      <c r="G64" s="825"/>
      <c r="I64" s="804" t="s">
        <v>186</v>
      </c>
    </row>
    <row r="65" spans="2:9" x14ac:dyDescent="0.25">
      <c r="B65" s="798"/>
      <c r="D65" s="795"/>
      <c r="F65" s="795"/>
      <c r="G65" s="795"/>
      <c r="I65" s="796"/>
    </row>
    <row r="68" spans="2:9" x14ac:dyDescent="0.25">
      <c r="B68" s="809" t="s">
        <v>187</v>
      </c>
      <c r="C68" s="806"/>
      <c r="D68" s="807"/>
      <c r="F68" s="826"/>
      <c r="G68" s="826"/>
      <c r="I68" s="808"/>
    </row>
    <row r="69" spans="2:9" x14ac:dyDescent="0.25">
      <c r="B69" s="802" t="s">
        <v>188</v>
      </c>
      <c r="C69" s="803"/>
      <c r="D69" s="804"/>
      <c r="F69" s="825"/>
      <c r="G69" s="825"/>
      <c r="I69" s="805"/>
    </row>
    <row r="70" spans="2:9" x14ac:dyDescent="0.25">
      <c r="B70" s="789"/>
      <c r="D70" s="795" t="s">
        <v>58</v>
      </c>
      <c r="F70" s="795" t="s">
        <v>146</v>
      </c>
      <c r="G70" s="795" t="s">
        <v>58</v>
      </c>
      <c r="I70" s="795" t="s">
        <v>146</v>
      </c>
    </row>
    <row r="72" spans="2:9" x14ac:dyDescent="0.25">
      <c r="B72" s="802" t="s">
        <v>28</v>
      </c>
      <c r="C72" s="803"/>
      <c r="D72" s="804"/>
      <c r="F72" s="825"/>
      <c r="G72" s="825"/>
      <c r="I72" s="805"/>
    </row>
    <row r="73" spans="2:9" ht="45" x14ac:dyDescent="0.25">
      <c r="B73" s="798" t="s">
        <v>189</v>
      </c>
      <c r="D73" s="795" t="s">
        <v>190</v>
      </c>
      <c r="F73" s="795" t="s">
        <v>191</v>
      </c>
      <c r="G73" s="795" t="s">
        <v>191</v>
      </c>
      <c r="I73" s="796" t="s">
        <v>192</v>
      </c>
    </row>
    <row r="75" spans="2:9" x14ac:dyDescent="0.25">
      <c r="B75" s="802" t="s">
        <v>193</v>
      </c>
      <c r="C75" s="803"/>
      <c r="D75" s="804"/>
      <c r="F75" s="825"/>
      <c r="G75" s="825"/>
      <c r="I75" s="805"/>
    </row>
    <row r="76" spans="2:9" x14ac:dyDescent="0.25">
      <c r="B76" s="798"/>
      <c r="D76" s="795"/>
      <c r="F76" s="795"/>
      <c r="G76" s="795"/>
      <c r="I76" s="796"/>
    </row>
    <row r="78" spans="2:9" x14ac:dyDescent="0.25">
      <c r="B78" s="802" t="s">
        <v>142</v>
      </c>
      <c r="C78" s="803"/>
      <c r="D78" s="804"/>
      <c r="F78" s="825"/>
      <c r="G78" s="825"/>
      <c r="I78" s="805"/>
    </row>
    <row r="79" spans="2:9" ht="30" x14ac:dyDescent="0.25">
      <c r="B79" s="798" t="s">
        <v>194</v>
      </c>
      <c r="D79" s="795" t="s">
        <v>195</v>
      </c>
      <c r="F79" s="792" t="s">
        <v>146</v>
      </c>
      <c r="G79" s="795" t="s">
        <v>196</v>
      </c>
      <c r="I79" s="792" t="s">
        <v>146</v>
      </c>
    </row>
  </sheetData>
  <mergeCells count="21">
    <mergeCell ref="F40:G40"/>
    <mergeCell ref="F46:G46"/>
    <mergeCell ref="F5:G5"/>
    <mergeCell ref="F14:G14"/>
    <mergeCell ref="F18:G18"/>
    <mergeCell ref="F21:G21"/>
    <mergeCell ref="F6:G6"/>
    <mergeCell ref="F10:G10"/>
    <mergeCell ref="F25:G25"/>
    <mergeCell ref="F26:G26"/>
    <mergeCell ref="F30:G30"/>
    <mergeCell ref="F34:G34"/>
    <mergeCell ref="F37:G37"/>
    <mergeCell ref="F78:G78"/>
    <mergeCell ref="F68:G68"/>
    <mergeCell ref="F58:G58"/>
    <mergeCell ref="F61:G61"/>
    <mergeCell ref="F64:G64"/>
    <mergeCell ref="F69:G69"/>
    <mergeCell ref="F72:G72"/>
    <mergeCell ref="F75:G7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BA511-E6A2-46B1-9041-438D8A39222A}">
  <sheetPr codeName="Feuil4">
    <tabColor rgb="FFFFFF00"/>
    <outlinePr summaryBelow="0" summaryRight="0"/>
  </sheetPr>
  <dimension ref="A1:DA900"/>
  <sheetViews>
    <sheetView showGridLines="0" zoomScale="90" zoomScaleNormal="90" workbookViewId="0">
      <pane xSplit="13" ySplit="11" topLeftCell="N474" activePane="bottomRight" state="frozen"/>
      <selection pane="topRight" activeCell="N1" sqref="N1"/>
      <selection pane="bottomLeft" activeCell="A12" sqref="A12"/>
      <selection pane="bottomRight" activeCell="N495" sqref="N495:O495"/>
    </sheetView>
  </sheetViews>
  <sheetFormatPr baseColWidth="10" defaultColWidth="11.5703125" defaultRowHeight="15" outlineLevelRow="1" outlineLevelCol="1" x14ac:dyDescent="0.25"/>
  <cols>
    <col min="1" max="1" width="2.5703125" style="1" customWidth="1"/>
    <col min="2" max="2" width="5.5703125" style="3" customWidth="1"/>
    <col min="3" max="3" width="74" style="3" customWidth="1"/>
    <col min="4" max="4" width="2.85546875" style="3" customWidth="1"/>
    <col min="5" max="5" width="9" style="1" customWidth="1"/>
    <col min="6" max="6" width="0.5703125" style="3" customWidth="1"/>
    <col min="7" max="7" width="9" style="1" customWidth="1"/>
    <col min="8" max="8" width="9" style="401" customWidth="1"/>
    <col min="9" max="9" width="0.5703125" style="3" customWidth="1"/>
    <col min="10" max="12" width="10.85546875" style="1" customWidth="1"/>
    <col min="13" max="13" width="2.85546875" style="3" customWidth="1"/>
    <col min="14" max="15" width="8.85546875" style="1" customWidth="1"/>
    <col min="16" max="16" width="1.85546875" style="1" customWidth="1"/>
    <col min="17" max="18" width="8.85546875" style="1" customWidth="1"/>
    <col min="19" max="19" width="1.85546875" style="1" customWidth="1"/>
    <col min="20" max="21" width="8.85546875" style="1" customWidth="1"/>
    <col min="22" max="22" width="1.85546875" style="1" customWidth="1"/>
    <col min="23" max="24" width="8.85546875" style="1" customWidth="1"/>
    <col min="25" max="25" width="1.85546875" style="1" customWidth="1"/>
    <col min="26" max="27" width="8.85546875" style="1" customWidth="1"/>
    <col min="28" max="28" width="1.85546875" style="1" customWidth="1"/>
    <col min="29" max="30" width="8.85546875" style="1" customWidth="1"/>
    <col min="31" max="31" width="2.140625" style="1" customWidth="1"/>
    <col min="32" max="33" width="8.85546875" style="1" customWidth="1" outlineLevel="1"/>
    <col min="34" max="34" width="1.85546875" style="1" customWidth="1" outlineLevel="1"/>
    <col min="35" max="36" width="8.85546875" style="1" customWidth="1" outlineLevel="1"/>
    <col min="37" max="37" width="6" style="1" customWidth="1" outlineLevel="1"/>
    <col min="38" max="39" width="8.85546875" style="1" customWidth="1" outlineLevel="1"/>
    <col min="40" max="40" width="1.85546875" style="1" customWidth="1" outlineLevel="1"/>
    <col min="41" max="42" width="8.85546875" style="1" customWidth="1" outlineLevel="1"/>
    <col min="43" max="43" width="1.85546875" style="1" customWidth="1" outlineLevel="1"/>
    <col min="44" max="45" width="8.85546875" style="1" customWidth="1" outlineLevel="1"/>
    <col min="46" max="46" width="1.85546875" style="1" customWidth="1" outlineLevel="1"/>
    <col min="47" max="48" width="8.85546875" style="1" customWidth="1" outlineLevel="1"/>
    <col min="49" max="49" width="6.28515625" style="1" customWidth="1"/>
    <col min="50" max="51" width="8.85546875" style="1" customWidth="1" outlineLevel="1"/>
    <col min="52" max="52" width="1.85546875" style="1" customWidth="1" outlineLevel="1"/>
    <col min="53" max="54" width="8.85546875" style="1" customWidth="1" outlineLevel="1"/>
    <col min="55" max="55" width="1.85546875" style="1" customWidth="1" outlineLevel="1"/>
    <col min="56" max="57" width="8.85546875" style="1" customWidth="1" outlineLevel="1"/>
    <col min="58" max="58" width="6.28515625" style="1" customWidth="1"/>
    <col min="59" max="60" width="8.85546875" style="1" customWidth="1"/>
    <col min="61" max="61" width="1.85546875" style="1" customWidth="1"/>
    <col min="62" max="63" width="8.85546875" style="1" customWidth="1"/>
    <col min="64" max="64" width="1.85546875" style="1" customWidth="1"/>
    <col min="65" max="66" width="8.85546875" style="1" customWidth="1"/>
    <col min="67" max="67" width="6.28515625" style="1" customWidth="1"/>
    <col min="68" max="69" width="8.85546875" style="1" customWidth="1"/>
    <col min="70" max="70" width="1.85546875" style="1" customWidth="1"/>
    <col min="71" max="72" width="8.85546875" style="1" customWidth="1"/>
    <col min="73" max="73" width="1.85546875" style="1" customWidth="1"/>
    <col min="74" max="75" width="8.85546875" style="1" customWidth="1"/>
    <col min="76" max="76" width="1.85546875" style="1" customWidth="1"/>
    <col min="77" max="78" width="8.85546875" style="1" customWidth="1"/>
    <col min="79" max="79" width="6.28515625" style="1" customWidth="1"/>
    <col min="80" max="81" width="8.5703125" style="1" customWidth="1"/>
    <col min="82" max="82" width="1.7109375" style="1" customWidth="1"/>
    <col min="83" max="84" width="8.5703125" style="1" customWidth="1"/>
    <col min="85" max="85" width="1.7109375" style="1" customWidth="1"/>
    <col min="86" max="87" width="8.5703125" style="1" customWidth="1"/>
    <col min="88" max="88" width="1.7109375" style="1" customWidth="1"/>
    <col min="89" max="90" width="8.5703125" style="1" customWidth="1"/>
    <col min="91" max="91" width="1.7109375" style="1" customWidth="1"/>
    <col min="92" max="93" width="8.5703125" style="1" customWidth="1"/>
    <col min="94" max="94" width="1.7109375" style="1" customWidth="1"/>
    <col min="95" max="96" width="8.5703125" style="1" customWidth="1"/>
    <col min="97" max="97" width="1.7109375" style="1" customWidth="1"/>
    <col min="98" max="99" width="8.5703125" style="1" customWidth="1"/>
    <col min="100" max="100" width="1.7109375" style="1" customWidth="1"/>
    <col min="101" max="102" width="8.5703125" style="1" customWidth="1"/>
    <col min="103" max="103" width="15" style="1" customWidth="1"/>
    <col min="104" max="16384" width="11.5703125" style="3"/>
  </cols>
  <sheetData>
    <row r="1" spans="1:103" ht="8.1" customHeight="1" x14ac:dyDescent="0.25"/>
    <row r="2" spans="1:103" ht="15.75" x14ac:dyDescent="0.25">
      <c r="N2" s="851" t="s">
        <v>14</v>
      </c>
      <c r="O2" s="851"/>
      <c r="P2" s="851"/>
      <c r="Q2" s="851"/>
      <c r="R2" s="851"/>
      <c r="S2" s="851"/>
      <c r="T2" s="851"/>
      <c r="U2" s="851"/>
      <c r="V2" s="851"/>
      <c r="W2" s="851"/>
      <c r="X2" s="851"/>
      <c r="Y2" s="851"/>
      <c r="Z2" s="851"/>
      <c r="AA2" s="851"/>
      <c r="AB2" s="851"/>
      <c r="AC2" s="851"/>
      <c r="AD2" s="851"/>
      <c r="AE2" s="851"/>
      <c r="AF2" s="851"/>
      <c r="AG2" s="851"/>
      <c r="AH2" s="851"/>
      <c r="AI2" s="851"/>
      <c r="AJ2" s="851"/>
      <c r="AK2" s="851"/>
      <c r="AL2" s="851"/>
      <c r="AM2" s="851"/>
      <c r="AN2" s="851"/>
      <c r="AO2" s="851"/>
      <c r="AP2" s="851"/>
      <c r="AQ2" s="851"/>
      <c r="AR2" s="851"/>
      <c r="AS2" s="851"/>
      <c r="AT2" s="851"/>
      <c r="AU2" s="851"/>
      <c r="AV2" s="851"/>
      <c r="AW2" s="851"/>
      <c r="AX2" s="851"/>
      <c r="AY2" s="851"/>
      <c r="AZ2" s="851"/>
      <c r="BA2" s="851"/>
      <c r="BB2" s="851"/>
      <c r="BC2" s="851"/>
      <c r="BD2" s="851"/>
      <c r="BE2" s="851"/>
      <c r="BF2" s="851"/>
      <c r="BG2" s="851"/>
      <c r="BH2" s="851"/>
      <c r="BI2" s="851"/>
      <c r="BJ2" s="851"/>
      <c r="BK2" s="851"/>
      <c r="BL2" s="851"/>
      <c r="BM2" s="851"/>
      <c r="BN2" s="851"/>
      <c r="BO2" s="851"/>
      <c r="BP2" s="851"/>
      <c r="BQ2" s="851"/>
      <c r="BR2" s="851"/>
      <c r="BS2" s="851"/>
      <c r="BT2" s="851"/>
      <c r="BU2" s="851"/>
      <c r="BV2" s="851"/>
      <c r="BW2" s="851"/>
      <c r="BX2" s="851"/>
      <c r="BY2" s="851"/>
      <c r="BZ2" s="851"/>
      <c r="CA2" s="851"/>
      <c r="CB2" s="851"/>
      <c r="CC2" s="851"/>
      <c r="CD2" s="851"/>
      <c r="CE2" s="851"/>
      <c r="CF2" s="851"/>
      <c r="CG2" s="851"/>
      <c r="CH2" s="851"/>
      <c r="CI2" s="851"/>
      <c r="CJ2" s="851"/>
      <c r="CK2" s="851"/>
      <c r="CL2" s="851"/>
      <c r="CM2" s="851"/>
      <c r="CN2" s="851"/>
      <c r="CO2" s="851"/>
      <c r="CP2" s="851"/>
      <c r="CQ2" s="851"/>
      <c r="CR2" s="851"/>
      <c r="CS2" s="851"/>
      <c r="CT2" s="851"/>
      <c r="CU2" s="851"/>
      <c r="CV2" s="851"/>
      <c r="CW2" s="851"/>
      <c r="CX2" s="851"/>
      <c r="CY2" s="851"/>
    </row>
    <row r="3" spans="1:103" x14ac:dyDescent="0.25">
      <c r="J3" s="785"/>
      <c r="K3" s="494"/>
      <c r="N3" s="852" t="s">
        <v>203</v>
      </c>
      <c r="O3" s="853"/>
      <c r="P3" s="853"/>
      <c r="Q3" s="853"/>
      <c r="R3" s="853"/>
      <c r="S3" s="853"/>
      <c r="T3" s="853"/>
      <c r="U3" s="853"/>
      <c r="V3" s="853"/>
      <c r="W3" s="853"/>
      <c r="X3" s="853"/>
      <c r="Y3" s="853"/>
      <c r="Z3" s="853"/>
      <c r="AA3" s="853"/>
      <c r="AB3" s="853"/>
      <c r="AC3" s="853"/>
      <c r="AD3" s="854"/>
      <c r="AF3" s="858" t="s">
        <v>204</v>
      </c>
      <c r="AG3" s="858"/>
      <c r="AH3" s="858"/>
      <c r="AI3" s="858"/>
      <c r="AJ3" s="858"/>
      <c r="AL3" s="845" t="s">
        <v>205</v>
      </c>
      <c r="AM3" s="857"/>
      <c r="AN3" s="857"/>
      <c r="AO3" s="857"/>
      <c r="AP3" s="857"/>
      <c r="AQ3" s="857"/>
      <c r="AR3" s="857"/>
      <c r="AS3" s="857"/>
      <c r="AT3" s="857"/>
      <c r="AU3" s="857"/>
      <c r="AV3" s="846"/>
      <c r="AX3" s="862" t="s">
        <v>206</v>
      </c>
      <c r="AY3" s="862"/>
      <c r="AZ3" s="862"/>
      <c r="BA3" s="862"/>
      <c r="BB3" s="862"/>
      <c r="BC3" s="862"/>
      <c r="BD3" s="862"/>
      <c r="BE3" s="862"/>
      <c r="BG3" s="875" t="s">
        <v>207</v>
      </c>
      <c r="BH3" s="876"/>
      <c r="BI3" s="876"/>
      <c r="BJ3" s="876"/>
      <c r="BK3" s="876"/>
      <c r="BL3" s="876"/>
      <c r="BM3" s="876"/>
      <c r="BN3" s="876"/>
      <c r="BP3" s="855" t="s">
        <v>208</v>
      </c>
      <c r="BQ3" s="855"/>
      <c r="BR3" s="855"/>
      <c r="BS3" s="855"/>
      <c r="BT3" s="855"/>
      <c r="BU3" s="855"/>
      <c r="BV3" s="855"/>
      <c r="BW3" s="855"/>
      <c r="BX3" s="855"/>
      <c r="BY3" s="855"/>
      <c r="BZ3" s="856"/>
      <c r="CB3" s="859" t="s">
        <v>209</v>
      </c>
      <c r="CC3" s="860"/>
      <c r="CD3" s="860"/>
      <c r="CE3" s="860"/>
      <c r="CF3" s="860"/>
      <c r="CG3" s="860"/>
      <c r="CH3" s="860"/>
      <c r="CI3" s="860"/>
      <c r="CJ3" s="860"/>
      <c r="CK3" s="860"/>
      <c r="CL3" s="860"/>
      <c r="CM3" s="860"/>
      <c r="CN3" s="860"/>
      <c r="CO3" s="860"/>
      <c r="CP3" s="860"/>
      <c r="CQ3" s="860"/>
      <c r="CR3" s="861"/>
      <c r="CT3" s="863" t="s">
        <v>210</v>
      </c>
      <c r="CU3" s="863"/>
      <c r="CV3" s="863"/>
      <c r="CW3" s="863"/>
      <c r="CX3" s="863"/>
    </row>
    <row r="4" spans="1:103" ht="3" customHeight="1" x14ac:dyDescent="0.25"/>
    <row r="5" spans="1:103" x14ac:dyDescent="0.25">
      <c r="C5" s="6" t="s">
        <v>211</v>
      </c>
      <c r="D5" s="3" t="s">
        <v>0</v>
      </c>
      <c r="N5" s="824">
        <v>2730</v>
      </c>
      <c r="O5" s="824"/>
      <c r="Q5" s="824">
        <v>2730</v>
      </c>
      <c r="R5" s="824"/>
      <c r="T5" s="824">
        <v>2730</v>
      </c>
      <c r="U5" s="824"/>
      <c r="W5" s="824">
        <v>2730</v>
      </c>
      <c r="X5" s="824"/>
      <c r="Z5" s="824">
        <v>2730</v>
      </c>
      <c r="AA5" s="824"/>
      <c r="AC5" s="824">
        <v>2730</v>
      </c>
      <c r="AD5" s="824"/>
      <c r="AF5" s="824">
        <v>2730</v>
      </c>
      <c r="AG5" s="824"/>
      <c r="AI5" s="824">
        <v>2730</v>
      </c>
      <c r="AJ5" s="824"/>
      <c r="AL5" s="824">
        <v>2785</v>
      </c>
      <c r="AM5" s="824"/>
      <c r="AO5" s="824">
        <v>2785</v>
      </c>
      <c r="AP5" s="824"/>
      <c r="AR5" s="824">
        <v>2785</v>
      </c>
      <c r="AS5" s="824"/>
      <c r="AU5" s="824">
        <v>2785</v>
      </c>
      <c r="AV5" s="824"/>
      <c r="AX5" s="824">
        <v>2785</v>
      </c>
      <c r="AY5" s="824"/>
      <c r="BA5" s="824">
        <v>2785</v>
      </c>
      <c r="BB5" s="824"/>
      <c r="BD5" s="824">
        <v>2785</v>
      </c>
      <c r="BE5" s="824"/>
      <c r="BG5" s="824">
        <v>2785</v>
      </c>
      <c r="BH5" s="824"/>
      <c r="BJ5" s="824">
        <v>2785</v>
      </c>
      <c r="BK5" s="824"/>
      <c r="BM5" s="824">
        <v>2785</v>
      </c>
      <c r="BN5" s="824"/>
      <c r="BP5" s="824">
        <v>2785</v>
      </c>
      <c r="BQ5" s="824"/>
      <c r="BS5" s="824">
        <v>2785</v>
      </c>
      <c r="BT5" s="824"/>
      <c r="BV5" s="824">
        <v>2785</v>
      </c>
      <c r="BW5" s="824"/>
      <c r="BY5" s="824">
        <v>2785</v>
      </c>
      <c r="BZ5" s="824"/>
      <c r="CB5" s="824">
        <f>2730+165</f>
        <v>2895</v>
      </c>
      <c r="CC5" s="824"/>
      <c r="CE5" s="824">
        <f>2730+165</f>
        <v>2895</v>
      </c>
      <c r="CF5" s="824"/>
      <c r="CH5" s="824">
        <f>2730+165</f>
        <v>2895</v>
      </c>
      <c r="CI5" s="824"/>
      <c r="CK5" s="824">
        <f>2730+165</f>
        <v>2895</v>
      </c>
      <c r="CL5" s="824"/>
      <c r="CN5" s="824">
        <f>2730+165</f>
        <v>2895</v>
      </c>
      <c r="CO5" s="824"/>
      <c r="CQ5" s="824">
        <f>2730+165</f>
        <v>2895</v>
      </c>
      <c r="CR5" s="824"/>
      <c r="CT5" s="824">
        <f>2730+165</f>
        <v>2895</v>
      </c>
      <c r="CU5" s="824"/>
      <c r="CW5" s="824">
        <f>2730+165</f>
        <v>2895</v>
      </c>
      <c r="CX5" s="824"/>
    </row>
    <row r="6" spans="1:103" x14ac:dyDescent="0.25">
      <c r="C6" s="6" t="s">
        <v>212</v>
      </c>
      <c r="D6" s="3" t="s">
        <v>0</v>
      </c>
      <c r="N6" s="824">
        <v>-67.599999999999994</v>
      </c>
      <c r="O6" s="824"/>
      <c r="Q6" s="824">
        <v>-67.599999999999994</v>
      </c>
      <c r="R6" s="824"/>
      <c r="T6" s="824">
        <v>-67.599999999999994</v>
      </c>
      <c r="U6" s="824"/>
      <c r="W6" s="824">
        <v>-67.599999999999994</v>
      </c>
      <c r="X6" s="824"/>
      <c r="Z6" s="824">
        <v>-67.599999999999994</v>
      </c>
      <c r="AA6" s="824"/>
      <c r="AC6" s="824">
        <v>-67.599999999999994</v>
      </c>
      <c r="AD6" s="824"/>
      <c r="AF6" s="824">
        <v>-67.599999999999994</v>
      </c>
      <c r="AG6" s="824"/>
      <c r="AI6" s="824">
        <v>-67.599999999999994</v>
      </c>
      <c r="AJ6" s="824"/>
      <c r="AL6" s="824">
        <v>-67.599999999999994</v>
      </c>
      <c r="AM6" s="824"/>
      <c r="AO6" s="824">
        <v>-67.599999999999994</v>
      </c>
      <c r="AP6" s="824"/>
      <c r="AR6" s="824">
        <v>-67.599999999999994</v>
      </c>
      <c r="AS6" s="824"/>
      <c r="AU6" s="824">
        <v>-67.599999999999994</v>
      </c>
      <c r="AV6" s="824"/>
      <c r="AX6" s="824">
        <v>-67.599999999999994</v>
      </c>
      <c r="AY6" s="824"/>
      <c r="BA6" s="824">
        <v>-67.599999999999994</v>
      </c>
      <c r="BB6" s="824"/>
      <c r="BD6" s="824">
        <v>-67.599999999999994</v>
      </c>
      <c r="BE6" s="824"/>
      <c r="BG6" s="824">
        <v>-67.599999999999994</v>
      </c>
      <c r="BH6" s="824"/>
      <c r="BJ6" s="824">
        <v>-67.599999999999994</v>
      </c>
      <c r="BK6" s="824"/>
      <c r="BM6" s="824">
        <v>-67.599999999999994</v>
      </c>
      <c r="BN6" s="824"/>
      <c r="BP6" s="824">
        <v>-67.599999999999994</v>
      </c>
      <c r="BQ6" s="824"/>
      <c r="BS6" s="824">
        <v>-67.599999999999994</v>
      </c>
      <c r="BT6" s="824"/>
      <c r="BV6" s="824">
        <v>-67.599999999999994</v>
      </c>
      <c r="BW6" s="824"/>
      <c r="BY6" s="824">
        <v>-67.599999999999994</v>
      </c>
      <c r="BZ6" s="824"/>
      <c r="CB6" s="824">
        <v>-67.599999999999994</v>
      </c>
      <c r="CC6" s="824"/>
      <c r="CE6" s="824">
        <v>-67.599999999999994</v>
      </c>
      <c r="CF6" s="824"/>
      <c r="CH6" s="824">
        <v>-67.599999999999994</v>
      </c>
      <c r="CI6" s="824"/>
      <c r="CK6" s="824">
        <v>-67.599999999999994</v>
      </c>
      <c r="CL6" s="824"/>
      <c r="CN6" s="824">
        <v>-67.599999999999994</v>
      </c>
      <c r="CO6" s="824"/>
      <c r="CQ6" s="824">
        <v>-67.599999999999994</v>
      </c>
      <c r="CR6" s="824"/>
      <c r="CT6" s="824">
        <v>-67.599999999999994</v>
      </c>
      <c r="CU6" s="824"/>
      <c r="CW6" s="824">
        <v>-67.599999999999994</v>
      </c>
      <c r="CX6" s="824"/>
    </row>
    <row r="7" spans="1:103" ht="3.75" customHeight="1" x14ac:dyDescent="0.25">
      <c r="D7" s="3" t="s">
        <v>0</v>
      </c>
    </row>
    <row r="8" spans="1:103" ht="26.25" customHeight="1" x14ac:dyDescent="0.25">
      <c r="D8" s="3" t="s">
        <v>0</v>
      </c>
      <c r="J8" s="492" t="s">
        <v>213</v>
      </c>
      <c r="K8" s="492" t="s">
        <v>214</v>
      </c>
      <c r="L8" s="492" t="s">
        <v>215</v>
      </c>
      <c r="N8" s="19" t="s">
        <v>216</v>
      </c>
      <c r="O8" s="19" t="s">
        <v>217</v>
      </c>
      <c r="Q8" s="19" t="s">
        <v>216</v>
      </c>
      <c r="R8" s="19" t="s">
        <v>217</v>
      </c>
      <c r="T8" s="19" t="s">
        <v>216</v>
      </c>
      <c r="U8" s="19" t="s">
        <v>217</v>
      </c>
      <c r="W8" s="19" t="s">
        <v>216</v>
      </c>
      <c r="X8" s="19" t="s">
        <v>217</v>
      </c>
      <c r="Z8" s="19" t="s">
        <v>216</v>
      </c>
      <c r="AA8" s="19" t="s">
        <v>217</v>
      </c>
      <c r="AC8" s="19" t="s">
        <v>216</v>
      </c>
      <c r="AD8" s="19" t="s">
        <v>217</v>
      </c>
      <c r="AF8" s="19" t="s">
        <v>216</v>
      </c>
      <c r="AG8" s="19" t="s">
        <v>217</v>
      </c>
      <c r="AI8" s="19" t="s">
        <v>216</v>
      </c>
      <c r="AJ8" s="19" t="s">
        <v>217</v>
      </c>
      <c r="AL8" s="19" t="s">
        <v>216</v>
      </c>
      <c r="AM8" s="19" t="s">
        <v>217</v>
      </c>
      <c r="AO8" s="19" t="s">
        <v>216</v>
      </c>
      <c r="AP8" s="19" t="s">
        <v>217</v>
      </c>
      <c r="AR8" s="19" t="s">
        <v>216</v>
      </c>
      <c r="AS8" s="19" t="s">
        <v>217</v>
      </c>
      <c r="AU8" s="19" t="s">
        <v>216</v>
      </c>
      <c r="AV8" s="19" t="s">
        <v>217</v>
      </c>
      <c r="AX8" s="19" t="s">
        <v>216</v>
      </c>
      <c r="AY8" s="19" t="s">
        <v>217</v>
      </c>
      <c r="BA8" s="19" t="s">
        <v>216</v>
      </c>
      <c r="BB8" s="19" t="s">
        <v>217</v>
      </c>
      <c r="BD8" s="19" t="s">
        <v>216</v>
      </c>
      <c r="BE8" s="19" t="s">
        <v>217</v>
      </c>
      <c r="BG8" s="19" t="s">
        <v>216</v>
      </c>
      <c r="BH8" s="19" t="s">
        <v>217</v>
      </c>
      <c r="BJ8" s="19" t="s">
        <v>216</v>
      </c>
      <c r="BK8" s="19" t="s">
        <v>217</v>
      </c>
      <c r="BM8" s="19" t="s">
        <v>216</v>
      </c>
      <c r="BN8" s="19" t="s">
        <v>217</v>
      </c>
      <c r="BP8" s="19" t="s">
        <v>216</v>
      </c>
      <c r="BQ8" s="19" t="s">
        <v>217</v>
      </c>
      <c r="BS8" s="19" t="s">
        <v>216</v>
      </c>
      <c r="BT8" s="19" t="s">
        <v>217</v>
      </c>
      <c r="BV8" s="19" t="s">
        <v>216</v>
      </c>
      <c r="BW8" s="19" t="s">
        <v>217</v>
      </c>
      <c r="BY8" s="19" t="s">
        <v>216</v>
      </c>
      <c r="BZ8" s="19" t="s">
        <v>217</v>
      </c>
      <c r="CB8" s="19" t="s">
        <v>216</v>
      </c>
      <c r="CC8" s="19" t="s">
        <v>217</v>
      </c>
      <c r="CE8" s="19" t="s">
        <v>216</v>
      </c>
      <c r="CF8" s="19" t="s">
        <v>217</v>
      </c>
      <c r="CH8" s="19" t="s">
        <v>216</v>
      </c>
      <c r="CI8" s="19" t="s">
        <v>217</v>
      </c>
      <c r="CK8" s="19" t="s">
        <v>216</v>
      </c>
      <c r="CL8" s="19" t="s">
        <v>217</v>
      </c>
      <c r="CN8" s="19" t="s">
        <v>216</v>
      </c>
      <c r="CO8" s="19" t="s">
        <v>217</v>
      </c>
      <c r="CQ8" s="19" t="s">
        <v>216</v>
      </c>
      <c r="CR8" s="19" t="s">
        <v>217</v>
      </c>
      <c r="CT8" s="19" t="s">
        <v>216</v>
      </c>
      <c r="CU8" s="19" t="s">
        <v>217</v>
      </c>
      <c r="CW8" s="19" t="s">
        <v>216</v>
      </c>
      <c r="CX8" s="19" t="s">
        <v>217</v>
      </c>
    </row>
    <row r="9" spans="1:103" ht="5.45" customHeight="1" x14ac:dyDescent="0.25">
      <c r="D9" s="3" t="s">
        <v>0</v>
      </c>
    </row>
    <row r="10" spans="1:103" s="619" customFormat="1" x14ac:dyDescent="0.25">
      <c r="A10" s="771"/>
      <c r="B10" s="553" t="s">
        <v>218</v>
      </c>
      <c r="C10" s="553"/>
      <c r="D10" s="553" t="s">
        <v>0</v>
      </c>
      <c r="E10" s="618"/>
      <c r="F10" s="553"/>
      <c r="G10" s="618"/>
      <c r="H10" s="618"/>
      <c r="I10" s="553"/>
      <c r="J10" s="618"/>
      <c r="K10" s="618"/>
      <c r="L10" s="618"/>
      <c r="M10" s="553"/>
      <c r="N10" s="850" t="s">
        <v>57</v>
      </c>
      <c r="O10" s="850"/>
      <c r="P10" s="618"/>
      <c r="Q10" s="842" t="s">
        <v>51</v>
      </c>
      <c r="R10" s="842"/>
      <c r="S10" s="618"/>
      <c r="T10" s="842" t="s">
        <v>219</v>
      </c>
      <c r="U10" s="842"/>
      <c r="V10" s="618"/>
      <c r="W10" s="842" t="s">
        <v>220</v>
      </c>
      <c r="X10" s="842"/>
      <c r="Y10" s="618"/>
      <c r="Z10" s="842" t="s">
        <v>221</v>
      </c>
      <c r="AA10" s="842"/>
      <c r="AB10" s="618"/>
      <c r="AC10" s="842" t="s">
        <v>222</v>
      </c>
      <c r="AD10" s="842"/>
      <c r="AE10" s="618"/>
      <c r="AF10" s="842" t="s">
        <v>51</v>
      </c>
      <c r="AG10" s="842"/>
      <c r="AH10" s="618"/>
      <c r="AI10" s="842" t="s">
        <v>219</v>
      </c>
      <c r="AJ10" s="842"/>
      <c r="AK10" s="618"/>
      <c r="AL10" s="842" t="s">
        <v>223</v>
      </c>
      <c r="AM10" s="842"/>
      <c r="AN10" s="618"/>
      <c r="AO10" s="842" t="s">
        <v>224</v>
      </c>
      <c r="AP10" s="842"/>
      <c r="AQ10" s="618"/>
      <c r="AR10" s="842" t="s">
        <v>225</v>
      </c>
      <c r="AS10" s="842"/>
      <c r="AT10" s="618"/>
      <c r="AU10" s="842" t="s">
        <v>226</v>
      </c>
      <c r="AV10" s="842"/>
      <c r="AW10" s="618"/>
      <c r="AX10" s="842" t="s">
        <v>57</v>
      </c>
      <c r="AY10" s="842"/>
      <c r="AZ10" s="618"/>
      <c r="BA10" s="842" t="s">
        <v>227</v>
      </c>
      <c r="BB10" s="842"/>
      <c r="BC10" s="618"/>
      <c r="BD10" s="842" t="s">
        <v>228</v>
      </c>
      <c r="BE10" s="842"/>
      <c r="BF10" s="618"/>
      <c r="BG10" s="842" t="s">
        <v>53</v>
      </c>
      <c r="BH10" s="842"/>
      <c r="BI10" s="618"/>
      <c r="BJ10" s="842" t="s">
        <v>229</v>
      </c>
      <c r="BK10" s="842"/>
      <c r="BL10" s="618"/>
      <c r="BM10" s="842" t="s">
        <v>54</v>
      </c>
      <c r="BN10" s="842"/>
      <c r="BO10" s="618"/>
      <c r="BP10" s="842" t="s">
        <v>230</v>
      </c>
      <c r="BQ10" s="842"/>
      <c r="BR10" s="618"/>
      <c r="BS10" s="842" t="s">
        <v>231</v>
      </c>
      <c r="BT10" s="842"/>
      <c r="BU10" s="618"/>
      <c r="BV10" s="842" t="s">
        <v>232</v>
      </c>
      <c r="BW10" s="842"/>
      <c r="BX10" s="618"/>
      <c r="BY10" s="842" t="s">
        <v>233</v>
      </c>
      <c r="BZ10" s="842"/>
      <c r="CA10" s="618"/>
      <c r="CB10" s="850" t="s">
        <v>57</v>
      </c>
      <c r="CC10" s="850"/>
      <c r="CD10" s="618"/>
      <c r="CE10" s="842" t="s">
        <v>51</v>
      </c>
      <c r="CF10" s="842"/>
      <c r="CG10" s="618"/>
      <c r="CH10" s="842" t="s">
        <v>219</v>
      </c>
      <c r="CI10" s="842"/>
      <c r="CJ10" s="618"/>
      <c r="CK10" s="850" t="s">
        <v>234</v>
      </c>
      <c r="CL10" s="850"/>
      <c r="CM10" s="618"/>
      <c r="CN10" s="842" t="s">
        <v>235</v>
      </c>
      <c r="CO10" s="842"/>
      <c r="CP10" s="618"/>
      <c r="CQ10" s="842" t="s">
        <v>236</v>
      </c>
      <c r="CR10" s="842"/>
      <c r="CS10" s="618"/>
      <c r="CT10" s="842" t="s">
        <v>51</v>
      </c>
      <c r="CU10" s="842"/>
      <c r="CV10" s="618"/>
      <c r="CW10" s="842" t="s">
        <v>219</v>
      </c>
      <c r="CX10" s="842"/>
      <c r="CY10" s="618"/>
    </row>
    <row r="11" spans="1:103" s="622" customFormat="1" x14ac:dyDescent="0.25">
      <c r="A11" s="772"/>
      <c r="B11" s="620"/>
      <c r="C11" s="620"/>
      <c r="D11" s="620" t="s">
        <v>0</v>
      </c>
      <c r="E11" s="621"/>
      <c r="F11" s="620"/>
      <c r="G11" s="621"/>
      <c r="H11" s="621"/>
      <c r="I11" s="620"/>
      <c r="J11" s="621"/>
      <c r="K11" s="621"/>
      <c r="L11" s="621"/>
      <c r="M11" s="620"/>
      <c r="N11" s="843" t="s">
        <v>237</v>
      </c>
      <c r="O11" s="843"/>
      <c r="P11" s="621"/>
      <c r="Q11" s="843" t="s">
        <v>237</v>
      </c>
      <c r="R11" s="843"/>
      <c r="S11" s="621"/>
      <c r="T11" s="843" t="s">
        <v>238</v>
      </c>
      <c r="U11" s="843"/>
      <c r="V11" s="621"/>
      <c r="W11" s="843" t="s">
        <v>237</v>
      </c>
      <c r="X11" s="843"/>
      <c r="Y11" s="621"/>
      <c r="Z11" s="843" t="s">
        <v>237</v>
      </c>
      <c r="AA11" s="843"/>
      <c r="AB11" s="621"/>
      <c r="AC11" s="843" t="s">
        <v>238</v>
      </c>
      <c r="AD11" s="843"/>
      <c r="AE11" s="621"/>
      <c r="AF11" s="843" t="s">
        <v>238</v>
      </c>
      <c r="AG11" s="843"/>
      <c r="AH11" s="621"/>
      <c r="AI11" s="843" t="s">
        <v>238</v>
      </c>
      <c r="AJ11" s="843"/>
      <c r="AK11" s="621"/>
      <c r="AL11" s="849" t="s">
        <v>238</v>
      </c>
      <c r="AM11" s="849"/>
      <c r="AN11" s="621"/>
      <c r="AO11" s="843"/>
      <c r="AP11" s="843"/>
      <c r="AQ11" s="621"/>
      <c r="AR11" s="849" t="s">
        <v>238</v>
      </c>
      <c r="AS11" s="849"/>
      <c r="AT11" s="621"/>
      <c r="AU11" s="843" t="s">
        <v>238</v>
      </c>
      <c r="AV11" s="843"/>
      <c r="AW11" s="621"/>
      <c r="AX11" s="843" t="s">
        <v>45</v>
      </c>
      <c r="AY11" s="843"/>
      <c r="AZ11" s="621"/>
      <c r="BA11" s="843" t="s">
        <v>45</v>
      </c>
      <c r="BB11" s="843"/>
      <c r="BC11" s="621"/>
      <c r="BD11" s="843" t="s">
        <v>44</v>
      </c>
      <c r="BE11" s="843"/>
      <c r="BF11" s="621"/>
      <c r="BG11" s="843" t="s">
        <v>238</v>
      </c>
      <c r="BH11" s="843"/>
      <c r="BI11" s="621"/>
      <c r="BJ11" s="843" t="s">
        <v>239</v>
      </c>
      <c r="BK11" s="843"/>
      <c r="BL11" s="621"/>
      <c r="BM11" s="843"/>
      <c r="BN11" s="843"/>
      <c r="BO11" s="621"/>
      <c r="BP11" s="864" t="s">
        <v>45</v>
      </c>
      <c r="BQ11" s="864"/>
      <c r="BR11" s="621"/>
      <c r="BS11" s="864" t="s">
        <v>45</v>
      </c>
      <c r="BT11" s="864"/>
      <c r="BU11" s="621"/>
      <c r="BV11" s="864" t="s">
        <v>44</v>
      </c>
      <c r="BW11" s="864"/>
      <c r="BX11" s="621"/>
      <c r="BY11" s="864" t="s">
        <v>44</v>
      </c>
      <c r="BZ11" s="864"/>
      <c r="CA11" s="621"/>
      <c r="CB11" s="843" t="s">
        <v>237</v>
      </c>
      <c r="CC11" s="843"/>
      <c r="CD11" s="621"/>
      <c r="CE11" s="843" t="s">
        <v>238</v>
      </c>
      <c r="CF11" s="843"/>
      <c r="CG11" s="621"/>
      <c r="CH11" s="843" t="s">
        <v>237</v>
      </c>
      <c r="CI11" s="843"/>
      <c r="CJ11" s="621"/>
      <c r="CK11" s="843" t="s">
        <v>237</v>
      </c>
      <c r="CL11" s="843"/>
      <c r="CM11" s="621"/>
      <c r="CN11" s="843" t="s">
        <v>237</v>
      </c>
      <c r="CO11" s="843"/>
      <c r="CP11" s="621"/>
      <c r="CQ11" s="843" t="s">
        <v>238</v>
      </c>
      <c r="CR11" s="843"/>
      <c r="CS11" s="621"/>
      <c r="CT11" s="843" t="s">
        <v>238</v>
      </c>
      <c r="CU11" s="843"/>
      <c r="CV11" s="621"/>
      <c r="CW11" s="843" t="s">
        <v>238</v>
      </c>
      <c r="CX11" s="843"/>
      <c r="CY11" s="621"/>
    </row>
    <row r="12" spans="1:103" s="402" customFormat="1" x14ac:dyDescent="0.25">
      <c r="A12" s="401"/>
      <c r="D12" s="402" t="s">
        <v>0</v>
      </c>
      <c r="E12" s="401"/>
      <c r="G12" s="401"/>
      <c r="H12" s="401"/>
      <c r="J12" s="401"/>
      <c r="K12" s="401"/>
      <c r="L12" s="401"/>
      <c r="Z12" s="844" t="s">
        <v>24</v>
      </c>
      <c r="AA12" s="844"/>
      <c r="AB12" s="844"/>
      <c r="AC12" s="844"/>
      <c r="AD12" s="844"/>
      <c r="AE12" s="401"/>
      <c r="AF12" s="844" t="s">
        <v>24</v>
      </c>
      <c r="AG12" s="844"/>
      <c r="AH12" s="844"/>
      <c r="AI12" s="844"/>
      <c r="AJ12" s="844"/>
      <c r="AK12" s="401"/>
      <c r="AL12" s="401"/>
      <c r="AM12" s="401"/>
      <c r="AN12" s="401"/>
      <c r="AO12" s="401"/>
      <c r="AP12" s="401"/>
      <c r="AQ12" s="401"/>
      <c r="AR12" s="844" t="s">
        <v>24</v>
      </c>
      <c r="AS12" s="844"/>
      <c r="AT12" s="844"/>
      <c r="AU12" s="844"/>
      <c r="AV12" s="844"/>
      <c r="AW12" s="401"/>
      <c r="AX12" s="844" t="s">
        <v>24</v>
      </c>
      <c r="AY12" s="844"/>
      <c r="AZ12" s="844"/>
      <c r="BA12" s="844"/>
      <c r="BB12" s="844"/>
      <c r="BC12" s="844"/>
      <c r="BD12" s="844"/>
      <c r="BE12" s="844"/>
      <c r="BF12" s="401"/>
      <c r="BG12" s="844" t="s">
        <v>24</v>
      </c>
      <c r="BH12" s="844"/>
      <c r="BI12" s="844"/>
      <c r="BJ12" s="844"/>
      <c r="BK12" s="844"/>
      <c r="BL12" s="401"/>
      <c r="BM12" s="778"/>
      <c r="BN12" s="778"/>
      <c r="BO12" s="401"/>
      <c r="BP12" s="865" t="s">
        <v>240</v>
      </c>
      <c r="BQ12" s="866"/>
      <c r="BR12" s="866"/>
      <c r="BS12" s="866"/>
      <c r="BT12" s="866"/>
      <c r="BU12" s="866"/>
      <c r="BV12" s="866"/>
      <c r="BW12" s="866"/>
      <c r="BX12" s="866"/>
      <c r="BY12" s="866"/>
      <c r="BZ12" s="867"/>
      <c r="CA12" s="401"/>
      <c r="CB12" s="844" t="s">
        <v>24</v>
      </c>
      <c r="CC12" s="844"/>
      <c r="CD12" s="844"/>
      <c r="CE12" s="844"/>
      <c r="CF12" s="844"/>
      <c r="CG12" s="844"/>
      <c r="CH12" s="468"/>
      <c r="CI12" s="468"/>
      <c r="CJ12" s="468"/>
      <c r="CK12" s="468"/>
      <c r="CL12" s="468"/>
      <c r="CM12" s="468"/>
      <c r="CN12" s="844" t="s">
        <v>24</v>
      </c>
      <c r="CO12" s="844"/>
      <c r="CP12" s="844"/>
      <c r="CQ12" s="844"/>
      <c r="CR12" s="844"/>
      <c r="CS12" s="401"/>
      <c r="CT12" s="844" t="s">
        <v>24</v>
      </c>
      <c r="CU12" s="844"/>
      <c r="CV12" s="844"/>
      <c r="CW12" s="844"/>
      <c r="CX12" s="844"/>
      <c r="CY12" s="401"/>
    </row>
    <row r="13" spans="1:103" s="402" customFormat="1" x14ac:dyDescent="0.25">
      <c r="A13" s="401"/>
      <c r="C13" s="453" t="s">
        <v>241</v>
      </c>
      <c r="D13" s="453" t="s">
        <v>0</v>
      </c>
      <c r="E13" s="467"/>
      <c r="F13" s="453"/>
      <c r="G13" s="467"/>
      <c r="H13" s="467"/>
      <c r="I13" s="453"/>
      <c r="J13" s="559">
        <f>BG13-Q13</f>
        <v>48.54492399999981</v>
      </c>
      <c r="K13" s="467"/>
      <c r="L13" s="467"/>
      <c r="M13" s="453"/>
      <c r="N13" s="823">
        <v>1546.4780000000001</v>
      </c>
      <c r="O13" s="823"/>
      <c r="P13" s="467"/>
      <c r="Q13" s="823">
        <v>1571.4380000000001</v>
      </c>
      <c r="R13" s="823"/>
      <c r="S13" s="467"/>
      <c r="T13" s="823">
        <v>1597.1089999999999</v>
      </c>
      <c r="U13" s="823"/>
      <c r="V13" s="467"/>
      <c r="W13" s="823">
        <v>1546.8779999999999</v>
      </c>
      <c r="X13" s="823"/>
      <c r="Y13" s="467"/>
      <c r="Z13" s="823">
        <v>1571.838</v>
      </c>
      <c r="AA13" s="823"/>
      <c r="AB13" s="467"/>
      <c r="AC13" s="823">
        <v>1597.509</v>
      </c>
      <c r="AD13" s="823"/>
      <c r="AE13" s="467"/>
      <c r="AF13" s="848">
        <v>1585.183</v>
      </c>
      <c r="AG13" s="848"/>
      <c r="AH13" s="467"/>
      <c r="AI13" s="848">
        <v>1603.8889999999999</v>
      </c>
      <c r="AJ13" s="848"/>
      <c r="AK13" s="467"/>
      <c r="AL13" s="848">
        <v>1571.864</v>
      </c>
      <c r="AM13" s="848"/>
      <c r="AN13" s="467"/>
      <c r="AO13" s="847">
        <f>AO14+AP14</f>
        <v>0</v>
      </c>
      <c r="AP13" s="848"/>
      <c r="AQ13" s="467"/>
      <c r="AR13" s="848">
        <v>1597.664</v>
      </c>
      <c r="AS13" s="848"/>
      <c r="AT13" s="467"/>
      <c r="AU13" s="848">
        <v>1618.8130000000001</v>
      </c>
      <c r="AV13" s="848"/>
      <c r="AW13" s="467"/>
      <c r="AX13" s="847">
        <f>AX14+AY14</f>
        <v>1554.672664766666</v>
      </c>
      <c r="AY13" s="848"/>
      <c r="AZ13" s="467"/>
      <c r="BA13" s="847">
        <f>BA14+BB14</f>
        <v>1582.8666647666662</v>
      </c>
      <c r="BB13" s="848"/>
      <c r="BC13" s="467"/>
      <c r="BD13" s="847">
        <f>BD14+BE14</f>
        <v>1615.0376647666662</v>
      </c>
      <c r="BE13" s="848"/>
      <c r="BF13" s="467"/>
      <c r="BG13" s="847">
        <v>1619.9829239999999</v>
      </c>
      <c r="BH13" s="847"/>
      <c r="BI13" s="467"/>
      <c r="BJ13" s="847">
        <v>1652.1769240000001</v>
      </c>
      <c r="BK13" s="847"/>
      <c r="BL13" s="467"/>
      <c r="BM13" s="847"/>
      <c r="BN13" s="847"/>
      <c r="BO13" s="467"/>
      <c r="BP13" s="847">
        <f>BP14+BQ14</f>
        <v>1555.9380000000001</v>
      </c>
      <c r="BQ13" s="848"/>
      <c r="BR13" s="467"/>
      <c r="BS13" s="847">
        <f>BS14+BT14</f>
        <v>1580.6379999999999</v>
      </c>
      <c r="BT13" s="848"/>
      <c r="BU13" s="467"/>
      <c r="BV13" s="847">
        <f>BV14+BW14</f>
        <v>1599.4179999999999</v>
      </c>
      <c r="BW13" s="848"/>
      <c r="BX13" s="467"/>
      <c r="BY13" s="847">
        <f>BY14+BZ14</f>
        <v>1613.4259999999999</v>
      </c>
      <c r="BZ13" s="848"/>
      <c r="CA13" s="467"/>
      <c r="CB13" s="860">
        <v>1621.867</v>
      </c>
      <c r="CC13" s="860"/>
      <c r="CD13" s="467"/>
      <c r="CE13" s="860">
        <v>1672.748</v>
      </c>
      <c r="CF13" s="860"/>
      <c r="CG13" s="467"/>
      <c r="CH13" s="860">
        <v>1706.4179999999999</v>
      </c>
      <c r="CI13" s="860"/>
      <c r="CJ13" s="467"/>
      <c r="CK13" s="860">
        <v>1622.2670000000001</v>
      </c>
      <c r="CL13" s="860"/>
      <c r="CM13" s="467"/>
      <c r="CN13" s="860">
        <v>1673.1479999999999</v>
      </c>
      <c r="CO13" s="860"/>
      <c r="CP13" s="467"/>
      <c r="CQ13" s="860">
        <v>1706.818</v>
      </c>
      <c r="CR13" s="860"/>
      <c r="CS13" s="467"/>
      <c r="CT13" s="860">
        <v>1696.231</v>
      </c>
      <c r="CU13" s="860"/>
      <c r="CV13" s="467"/>
      <c r="CW13" s="860">
        <v>1712.836</v>
      </c>
      <c r="CX13" s="860"/>
      <c r="CY13" s="467"/>
    </row>
    <row r="14" spans="1:103" x14ac:dyDescent="0.25">
      <c r="C14" s="426" t="s">
        <v>242</v>
      </c>
      <c r="D14" s="3" t="s">
        <v>0</v>
      </c>
      <c r="H14" s="557"/>
      <c r="J14" s="422"/>
      <c r="K14" s="422"/>
      <c r="L14" s="695"/>
      <c r="N14" s="72">
        <v>943.08658376980281</v>
      </c>
      <c r="O14" s="72">
        <v>603.39141623019725</v>
      </c>
      <c r="Q14" s="72">
        <v>952.22302634593359</v>
      </c>
      <c r="R14" s="72">
        <v>619.21497365406651</v>
      </c>
      <c r="T14" s="72">
        <v>963.20542783795634</v>
      </c>
      <c r="U14" s="72">
        <v>633.90357216204359</v>
      </c>
      <c r="W14" s="72">
        <v>943.58658012799799</v>
      </c>
      <c r="X14" s="72">
        <v>603.29141987200194</v>
      </c>
      <c r="Z14" s="72">
        <v>952.72303257411897</v>
      </c>
      <c r="AA14" s="72">
        <v>619.11496742588099</v>
      </c>
      <c r="AC14" s="72">
        <v>963.70542929577471</v>
      </c>
      <c r="AD14" s="72">
        <v>633.80357070422531</v>
      </c>
      <c r="AF14" s="72">
        <v>957.78972836235164</v>
      </c>
      <c r="AG14" s="72">
        <v>627.39327163764835</v>
      </c>
      <c r="AI14" s="72">
        <v>965.29337969948233</v>
      </c>
      <c r="AJ14" s="72">
        <v>638.59562030051757</v>
      </c>
      <c r="AL14" s="72">
        <v>950.28067697314884</v>
      </c>
      <c r="AM14" s="72">
        <v>621.58332302685119</v>
      </c>
      <c r="AO14" s="72"/>
      <c r="AP14" s="72"/>
      <c r="AR14" s="72">
        <v>965.87823596419844</v>
      </c>
      <c r="AS14" s="72">
        <v>631.78576403580155</v>
      </c>
      <c r="AU14" s="72">
        <v>977.00784593526089</v>
      </c>
      <c r="AV14" s="72">
        <v>641.80515406473921</v>
      </c>
      <c r="AX14" s="72">
        <v>943.43640790088557</v>
      </c>
      <c r="AY14" s="72">
        <v>611.23625686578043</v>
      </c>
      <c r="BA14" s="72">
        <v>954.00214389787425</v>
      </c>
      <c r="BB14" s="72">
        <v>628.86452086879194</v>
      </c>
      <c r="BD14" s="72">
        <v>971.87493925015633</v>
      </c>
      <c r="BE14" s="72">
        <v>643.16272551650991</v>
      </c>
      <c r="BG14" s="72">
        <v>984.29875417707342</v>
      </c>
      <c r="BH14" s="72">
        <v>635.68416982292467</v>
      </c>
      <c r="BJ14" s="72">
        <v>999.05809859544968</v>
      </c>
      <c r="BK14" s="72">
        <v>653.11882540454883</v>
      </c>
      <c r="BM14" s="778"/>
      <c r="BN14" s="778"/>
      <c r="BP14" s="72">
        <v>940.73007711554499</v>
      </c>
      <c r="BQ14" s="72">
        <v>615.20792288445512</v>
      </c>
      <c r="BS14" s="72">
        <v>951.53728786156364</v>
      </c>
      <c r="BT14" s="72">
        <v>629.10071213843628</v>
      </c>
      <c r="BV14" s="72">
        <v>960.22871081485164</v>
      </c>
      <c r="BW14" s="72">
        <v>639.18928918514825</v>
      </c>
      <c r="BY14" s="72">
        <v>971.9217640810275</v>
      </c>
      <c r="BZ14" s="72">
        <v>641.50423591897243</v>
      </c>
      <c r="CB14" s="72">
        <v>964.08038393242498</v>
      </c>
      <c r="CC14" s="72">
        <v>657.78661606757498</v>
      </c>
      <c r="CE14" s="72">
        <v>970.82785819333992</v>
      </c>
      <c r="CF14" s="72">
        <v>701.92014180666013</v>
      </c>
      <c r="CH14" s="72">
        <v>985.01039029535866</v>
      </c>
      <c r="CI14" s="72">
        <v>721.40760970464123</v>
      </c>
      <c r="CK14" s="72">
        <v>964.58037859828642</v>
      </c>
      <c r="CL14" s="72">
        <v>657.68662140171364</v>
      </c>
      <c r="CN14" s="72">
        <v>971.32786587771204</v>
      </c>
      <c r="CO14" s="72">
        <v>701.82013412228787</v>
      </c>
      <c r="CQ14" s="72">
        <v>985.510393133349</v>
      </c>
      <c r="CR14" s="72">
        <v>721.30760686665099</v>
      </c>
      <c r="CT14" s="72">
        <v>980.01791062374707</v>
      </c>
      <c r="CU14" s="72">
        <v>716.21308937625292</v>
      </c>
      <c r="CW14" s="72">
        <v>987.3207512844466</v>
      </c>
      <c r="CX14" s="72">
        <v>725.51524871555341</v>
      </c>
    </row>
    <row r="15" spans="1:103" x14ac:dyDescent="0.25">
      <c r="C15" s="426" t="s">
        <v>243</v>
      </c>
      <c r="D15" s="3" t="s">
        <v>0</v>
      </c>
      <c r="H15" s="557"/>
      <c r="J15" s="422"/>
      <c r="K15" s="422"/>
      <c r="L15" s="422"/>
      <c r="N15" s="556">
        <f>N14/N13</f>
        <v>0.60982864532816039</v>
      </c>
      <c r="O15" s="552"/>
      <c r="Q15" s="556">
        <f>Q14/Q13</f>
        <v>0.60595647193585334</v>
      </c>
      <c r="R15" s="552"/>
      <c r="T15" s="556">
        <f>T14/T13</f>
        <v>0.60309310625508739</v>
      </c>
      <c r="U15" s="552"/>
      <c r="W15" s="556">
        <f>W14/W13</f>
        <v>0.60999418191221155</v>
      </c>
      <c r="X15" s="552"/>
      <c r="Z15" s="556">
        <f>Z14/Z13</f>
        <v>0.60612037154854315</v>
      </c>
      <c r="AA15" s="552"/>
      <c r="AC15" s="556">
        <f>AC14/AC13</f>
        <v>0.60325508607198752</v>
      </c>
      <c r="AD15" s="552"/>
      <c r="AF15" s="556">
        <f>AF14/AF13</f>
        <v>0.60421397930860454</v>
      </c>
      <c r="AG15" s="552"/>
      <c r="AI15" s="556">
        <f>AI14/AI13</f>
        <v>0.6018455015898746</v>
      </c>
      <c r="AJ15" s="552"/>
      <c r="AL15" s="556">
        <f>AL14/AL13</f>
        <v>0.60455655004068343</v>
      </c>
      <c r="AM15" s="552"/>
      <c r="AO15" s="556" t="e">
        <f>AO14/AO13</f>
        <v>#DIV/0!</v>
      </c>
      <c r="AP15" s="552"/>
      <c r="AR15" s="556">
        <f>AR14/AR13</f>
        <v>0.60455655004068343</v>
      </c>
      <c r="AS15" s="552"/>
      <c r="AU15" s="556">
        <f>AU14/AU13</f>
        <v>0.60353348159130227</v>
      </c>
      <c r="AV15" s="552"/>
      <c r="AX15" s="556">
        <f>AX14/AX13</f>
        <v>0.60683925901693381</v>
      </c>
      <c r="AY15" s="552"/>
      <c r="BA15" s="556">
        <f>BA14/BA13</f>
        <v>0.60270531001327632</v>
      </c>
      <c r="BB15" s="552"/>
      <c r="BD15" s="556">
        <f>BD14/BD13</f>
        <v>0.60176611385132539</v>
      </c>
      <c r="BE15" s="552"/>
      <c r="BG15" s="556">
        <f>BG14/BG13</f>
        <v>0.60759822810149167</v>
      </c>
      <c r="BH15" s="552"/>
      <c r="BJ15" s="556">
        <f>BJ14/BJ13</f>
        <v>0.60469195767283912</v>
      </c>
      <c r="BK15" s="552"/>
      <c r="BM15" s="778"/>
      <c r="BN15" s="778"/>
      <c r="BP15" s="556">
        <f>BP14/BP13</f>
        <v>0.60460640277154032</v>
      </c>
      <c r="BQ15" s="552"/>
      <c r="BS15" s="556">
        <f>BS14/BS13</f>
        <v>0.60199570544398129</v>
      </c>
      <c r="BT15" s="552"/>
      <c r="BV15" s="556">
        <f>BV14/BV13</f>
        <v>0.60036132569150258</v>
      </c>
      <c r="BW15" s="552"/>
      <c r="BY15" s="556">
        <f>BY14/BY13</f>
        <v>0.60239624505928846</v>
      </c>
      <c r="BZ15" s="552"/>
      <c r="CB15" s="556">
        <f>CB14/CB13</f>
        <v>0.59442629015352366</v>
      </c>
      <c r="CC15" s="552"/>
      <c r="CE15" s="556">
        <f>CE14/CE13</f>
        <v>0.58037902791893337</v>
      </c>
      <c r="CF15" s="552"/>
      <c r="CH15" s="556">
        <f>CH14/CH13</f>
        <v>0.5772386310360994</v>
      </c>
      <c r="CI15" s="552"/>
      <c r="CK15" s="556">
        <f>CK14/CK13</f>
        <v>0.59458793071565064</v>
      </c>
      <c r="CL15" s="552"/>
      <c r="CN15" s="556">
        <f>CN14/CN13</f>
        <v>0.58053911900065747</v>
      </c>
      <c r="CO15" s="552"/>
      <c r="CQ15" s="556">
        <f>CQ14/CQ13</f>
        <v>0.57739629716428409</v>
      </c>
      <c r="CR15" s="552"/>
      <c r="CT15" s="556">
        <f>CT14/CT13</f>
        <v>0.57776205636127809</v>
      </c>
      <c r="CU15" s="552"/>
      <c r="CW15" s="556">
        <f>CW14/CW13</f>
        <v>0.57642456795889774</v>
      </c>
      <c r="CX15" s="552"/>
    </row>
    <row r="16" spans="1:103" s="402" customFormat="1" x14ac:dyDescent="0.25">
      <c r="A16" s="401"/>
      <c r="C16" s="453" t="s">
        <v>244</v>
      </c>
      <c r="D16" s="453" t="s">
        <v>0</v>
      </c>
      <c r="E16" s="467"/>
      <c r="F16" s="453"/>
      <c r="G16" s="467"/>
      <c r="H16" s="467"/>
      <c r="I16" s="453"/>
      <c r="J16" s="467"/>
      <c r="K16" s="467"/>
      <c r="L16" s="467"/>
      <c r="M16" s="453"/>
      <c r="N16" s="840">
        <f>N17+O17</f>
        <v>8.9</v>
      </c>
      <c r="O16" s="823"/>
      <c r="P16" s="467"/>
      <c r="Q16" s="840">
        <f>Q17+R17</f>
        <v>23.1</v>
      </c>
      <c r="R16" s="823"/>
      <c r="S16" s="467"/>
      <c r="T16" s="840">
        <f>T17+U17</f>
        <v>63.099999999999994</v>
      </c>
      <c r="U16" s="823"/>
      <c r="V16" s="467"/>
      <c r="W16" s="840">
        <f>W17+X17</f>
        <v>29.900000000000002</v>
      </c>
      <c r="X16" s="823"/>
      <c r="Y16" s="467"/>
      <c r="Z16" s="840">
        <f>Z17+AA17</f>
        <v>44.1</v>
      </c>
      <c r="AA16" s="823"/>
      <c r="AB16" s="467"/>
      <c r="AC16" s="840">
        <f>AC17+AD17</f>
        <v>84.1</v>
      </c>
      <c r="AD16" s="823"/>
      <c r="AE16" s="467"/>
      <c r="AF16" s="840">
        <f>AF17+AG17</f>
        <v>102.4</v>
      </c>
      <c r="AG16" s="823"/>
      <c r="AH16" s="467"/>
      <c r="AI16" s="840">
        <f>AI17+AJ17</f>
        <v>108.10000000000001</v>
      </c>
      <c r="AJ16" s="823"/>
      <c r="AK16" s="467"/>
      <c r="AL16" s="840">
        <f>AL17+AM17</f>
        <v>55.238999999999997</v>
      </c>
      <c r="AM16" s="823"/>
      <c r="AN16" s="467"/>
      <c r="AO16" s="840">
        <f>AO17+AP17</f>
        <v>0</v>
      </c>
      <c r="AP16" s="823"/>
      <c r="AQ16" s="467"/>
      <c r="AR16" s="840">
        <f>AR17+AS17</f>
        <v>55.238999999999997</v>
      </c>
      <c r="AS16" s="823"/>
      <c r="AT16" s="467"/>
      <c r="AU16" s="840">
        <f>AU17+AV17</f>
        <v>99.835999999999999</v>
      </c>
      <c r="AV16" s="823"/>
      <c r="AW16" s="467"/>
      <c r="AX16" s="840">
        <f>AX17+AY17</f>
        <v>70.510000000000005</v>
      </c>
      <c r="AY16" s="823"/>
      <c r="AZ16" s="467"/>
      <c r="BA16" s="840">
        <f>BA17+BB17</f>
        <v>70.510000000000005</v>
      </c>
      <c r="BB16" s="823"/>
      <c r="BC16" s="467"/>
      <c r="BD16" s="840">
        <f>BD17+BE17</f>
        <v>64.045999999999992</v>
      </c>
      <c r="BE16" s="823"/>
      <c r="BF16" s="467"/>
      <c r="BG16" s="840">
        <f>BG17+BH17</f>
        <v>97.009000000000029</v>
      </c>
      <c r="BH16" s="823"/>
      <c r="BI16" s="467"/>
      <c r="BJ16" s="840">
        <f>BJ17+BK17</f>
        <v>83.270999999999987</v>
      </c>
      <c r="BK16" s="823"/>
      <c r="BL16" s="467"/>
      <c r="BM16" s="840"/>
      <c r="BN16" s="823"/>
      <c r="BO16" s="467"/>
      <c r="BP16" s="840">
        <f>BP17+BQ17</f>
        <v>0</v>
      </c>
      <c r="BQ16" s="823"/>
      <c r="BR16" s="467"/>
      <c r="BS16" s="840">
        <f>BS17+BT17</f>
        <v>61.876999999999995</v>
      </c>
      <c r="BT16" s="823"/>
      <c r="BU16" s="467"/>
      <c r="BV16" s="840">
        <f>BV17+BW17</f>
        <v>79.625</v>
      </c>
      <c r="BW16" s="823"/>
      <c r="BX16" s="467"/>
      <c r="BY16" s="840">
        <f>BY17+BZ17</f>
        <v>80.403999999999996</v>
      </c>
      <c r="BZ16" s="823"/>
      <c r="CA16" s="467"/>
      <c r="CB16" s="840">
        <f>CB17+CC17</f>
        <v>34.9</v>
      </c>
      <c r="CC16" s="823"/>
      <c r="CD16" s="467"/>
      <c r="CE16" s="840">
        <f>CE17+CF17</f>
        <v>24.599999999999998</v>
      </c>
      <c r="CF16" s="823"/>
      <c r="CG16" s="467"/>
      <c r="CH16" s="840">
        <f>CH17+CI17</f>
        <v>58.099999999999994</v>
      </c>
      <c r="CI16" s="823"/>
      <c r="CJ16" s="467"/>
      <c r="CK16" s="840">
        <f>CK17+CL17</f>
        <v>56.8</v>
      </c>
      <c r="CL16" s="823"/>
      <c r="CM16" s="467"/>
      <c r="CN16" s="840">
        <f>CN17+CO17</f>
        <v>46.500000000000007</v>
      </c>
      <c r="CO16" s="823"/>
      <c r="CP16" s="467"/>
      <c r="CQ16" s="840">
        <f>CQ17+CR17</f>
        <v>79.999999999999986</v>
      </c>
      <c r="CR16" s="823"/>
      <c r="CS16" s="467"/>
      <c r="CT16" s="840">
        <f>CT17+CU17</f>
        <v>102.80000000000001</v>
      </c>
      <c r="CU16" s="823"/>
      <c r="CV16" s="467"/>
      <c r="CW16" s="840">
        <f>CW17+CX17</f>
        <v>107</v>
      </c>
      <c r="CX16" s="823"/>
      <c r="CY16" s="467"/>
    </row>
    <row r="17" spans="1:105" x14ac:dyDescent="0.25">
      <c r="C17" s="426" t="s">
        <v>245</v>
      </c>
      <c r="D17" s="3" t="s">
        <v>0</v>
      </c>
      <c r="N17" s="420">
        <v>6.5</v>
      </c>
      <c r="O17" s="420">
        <v>2.4</v>
      </c>
      <c r="Q17" s="420">
        <v>12.599999999999998</v>
      </c>
      <c r="R17" s="420">
        <v>10.500000000000002</v>
      </c>
      <c r="T17" s="420">
        <v>25.2</v>
      </c>
      <c r="U17" s="420">
        <v>37.9</v>
      </c>
      <c r="W17" s="420">
        <v>2.0000000000000009</v>
      </c>
      <c r="X17" s="420">
        <v>27.900000000000002</v>
      </c>
      <c r="Z17" s="420">
        <v>8.1000000000000014</v>
      </c>
      <c r="AA17" s="420">
        <v>36</v>
      </c>
      <c r="AC17" s="19">
        <v>20.7</v>
      </c>
      <c r="AD17" s="19">
        <v>63.4</v>
      </c>
      <c r="AF17" s="420">
        <v>22.7</v>
      </c>
      <c r="AG17" s="420">
        <v>79.7</v>
      </c>
      <c r="AI17" s="19">
        <v>24.7</v>
      </c>
      <c r="AJ17" s="19">
        <v>83.4</v>
      </c>
      <c r="AL17" s="420">
        <v>8.2230000000000008</v>
      </c>
      <c r="AM17" s="420">
        <v>47.015999999999998</v>
      </c>
      <c r="AO17" s="420"/>
      <c r="AP17" s="420"/>
      <c r="AR17" s="420">
        <v>8.2230000000000008</v>
      </c>
      <c r="AS17" s="420">
        <v>47.015999999999998</v>
      </c>
      <c r="AU17" s="420">
        <v>22.655000000000001</v>
      </c>
      <c r="AV17" s="420">
        <v>77.180999999999997</v>
      </c>
      <c r="AX17" s="420">
        <v>35.181273246518423</v>
      </c>
      <c r="AY17" s="420">
        <v>35.328726753481583</v>
      </c>
      <c r="BA17" s="420">
        <v>35.181273246518423</v>
      </c>
      <c r="BB17" s="420">
        <v>35.328726753481583</v>
      </c>
      <c r="BD17" s="420">
        <v>30.913265743923546</v>
      </c>
      <c r="BE17" s="420">
        <v>33.132734256076446</v>
      </c>
      <c r="BG17" s="420">
        <v>26.238379429870474</v>
      </c>
      <c r="BH17" s="420">
        <v>70.770620570129552</v>
      </c>
      <c r="BJ17" s="420">
        <v>19.772086718918946</v>
      </c>
      <c r="BK17" s="420">
        <v>63.498913281081045</v>
      </c>
      <c r="BM17" s="778"/>
      <c r="BN17" s="778"/>
      <c r="BP17" s="420">
        <v>0</v>
      </c>
      <c r="BQ17" s="420">
        <v>0</v>
      </c>
      <c r="BS17" s="420">
        <v>7.202</v>
      </c>
      <c r="BT17" s="420">
        <v>54.674999999999997</v>
      </c>
      <c r="BV17" s="420">
        <v>16.638999999999999</v>
      </c>
      <c r="BW17" s="420">
        <v>62.985999999999997</v>
      </c>
      <c r="BY17" s="420">
        <v>11.907</v>
      </c>
      <c r="BZ17" s="420">
        <v>68.497</v>
      </c>
      <c r="CB17" s="420">
        <v>4.3999999999999995</v>
      </c>
      <c r="CC17" s="420">
        <v>30.5</v>
      </c>
      <c r="CE17" s="420">
        <v>13.599999999999998</v>
      </c>
      <c r="CF17" s="420">
        <v>11</v>
      </c>
      <c r="CH17" s="420">
        <v>25.699999999999996</v>
      </c>
      <c r="CI17" s="420">
        <v>32.4</v>
      </c>
      <c r="CK17" s="420">
        <v>-1.2000000000000008</v>
      </c>
      <c r="CL17" s="420">
        <v>58</v>
      </c>
      <c r="CN17" s="420">
        <v>8</v>
      </c>
      <c r="CO17" s="420">
        <v>38.500000000000007</v>
      </c>
      <c r="CQ17" s="420">
        <v>20.099999999999994</v>
      </c>
      <c r="CR17" s="420">
        <v>59.899999999999991</v>
      </c>
      <c r="CT17" s="420">
        <v>22.699999999999996</v>
      </c>
      <c r="CU17" s="420">
        <v>80.100000000000009</v>
      </c>
      <c r="CW17" s="420">
        <v>24.9</v>
      </c>
      <c r="CX17" s="420">
        <v>82.1</v>
      </c>
    </row>
    <row r="18" spans="1:105" x14ac:dyDescent="0.25">
      <c r="D18" s="3" t="s">
        <v>0</v>
      </c>
      <c r="N18" s="558" t="s">
        <v>246</v>
      </c>
      <c r="Q18" s="558"/>
      <c r="T18" s="558"/>
      <c r="W18" s="558"/>
      <c r="Z18" s="558"/>
      <c r="AF18" s="558" t="s">
        <v>246</v>
      </c>
      <c r="AL18" s="558" t="s">
        <v>247</v>
      </c>
      <c r="AO18" s="558"/>
      <c r="AR18" s="558"/>
      <c r="AX18" s="558" t="s">
        <v>248</v>
      </c>
      <c r="BG18" s="558" t="s">
        <v>249</v>
      </c>
      <c r="BP18" s="558" t="s">
        <v>250</v>
      </c>
      <c r="BS18" s="558"/>
      <c r="BV18" s="558"/>
      <c r="CB18" s="558" t="s">
        <v>251</v>
      </c>
      <c r="CE18" s="558" t="s">
        <v>252</v>
      </c>
      <c r="CH18" s="558" t="s">
        <v>252</v>
      </c>
      <c r="CK18" s="558"/>
      <c r="CN18" s="558"/>
      <c r="CT18" s="558" t="s">
        <v>251</v>
      </c>
    </row>
    <row r="19" spans="1:105" ht="30" x14ac:dyDescent="0.25">
      <c r="D19" s="3" t="s">
        <v>0</v>
      </c>
      <c r="E19" s="706" t="s">
        <v>253</v>
      </c>
      <c r="G19" s="845" t="s">
        <v>14</v>
      </c>
      <c r="H19" s="846"/>
    </row>
    <row r="20" spans="1:105" ht="26.1" customHeight="1" x14ac:dyDescent="0.25">
      <c r="B20" s="553" t="s">
        <v>254</v>
      </c>
      <c r="C20" s="554"/>
      <c r="D20" s="554" t="s">
        <v>0</v>
      </c>
      <c r="E20" s="16"/>
      <c r="F20" s="554"/>
      <c r="G20" s="16"/>
      <c r="H20" s="555"/>
      <c r="I20" s="554"/>
      <c r="J20" s="555"/>
      <c r="K20" s="555"/>
      <c r="L20" s="555"/>
      <c r="M20" s="554"/>
      <c r="N20" s="561"/>
      <c r="O20" s="16"/>
      <c r="P20" s="16"/>
      <c r="Q20" s="561"/>
      <c r="R20" s="16"/>
      <c r="S20" s="16"/>
      <c r="T20" s="561"/>
      <c r="U20" s="16"/>
      <c r="V20" s="16"/>
      <c r="W20" s="561"/>
      <c r="X20" s="16"/>
      <c r="Y20" s="16"/>
      <c r="Z20" s="561"/>
      <c r="AA20" s="16"/>
      <c r="AB20" s="16"/>
      <c r="AC20" s="16"/>
      <c r="AD20" s="16"/>
      <c r="AE20" s="16"/>
      <c r="AF20" s="16"/>
      <c r="AG20" s="16"/>
      <c r="AH20" s="16"/>
      <c r="AI20" s="16"/>
      <c r="AJ20" s="16"/>
      <c r="AK20" s="16"/>
      <c r="AL20" s="561"/>
      <c r="AM20" s="16"/>
      <c r="AN20" s="16"/>
      <c r="AO20" s="561"/>
      <c r="AP20" s="16"/>
      <c r="AQ20" s="16"/>
      <c r="AR20" s="561"/>
      <c r="AS20" s="16"/>
      <c r="AT20" s="16"/>
      <c r="AU20" s="16"/>
      <c r="AV20" s="16"/>
      <c r="AW20" s="16"/>
      <c r="AX20" s="561"/>
      <c r="AY20" s="16"/>
      <c r="AZ20" s="16"/>
      <c r="BA20" s="16"/>
      <c r="BB20" s="16"/>
      <c r="BC20" s="16"/>
      <c r="BD20" s="16"/>
      <c r="BE20" s="16"/>
      <c r="BF20" s="16"/>
      <c r="BG20" s="561"/>
      <c r="BH20" s="16"/>
      <c r="BI20" s="16"/>
      <c r="BJ20" s="16"/>
      <c r="BK20" s="16"/>
      <c r="BL20" s="16"/>
      <c r="BM20" s="16"/>
      <c r="BN20" s="16"/>
      <c r="BO20" s="16"/>
      <c r="BP20" s="561"/>
      <c r="BQ20" s="16"/>
      <c r="BR20" s="16"/>
      <c r="BS20" s="561"/>
      <c r="BT20" s="16"/>
      <c r="BU20" s="16"/>
      <c r="BV20" s="561"/>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561"/>
      <c r="CU20" s="16"/>
      <c r="CV20" s="16"/>
      <c r="CW20" s="16"/>
      <c r="CX20" s="16"/>
      <c r="CY20" s="16"/>
    </row>
    <row r="21" spans="1:105" x14ac:dyDescent="0.25">
      <c r="C21" s="453" t="s">
        <v>255</v>
      </c>
      <c r="D21" s="454" t="s">
        <v>0</v>
      </c>
      <c r="E21" s="452"/>
      <c r="F21" s="454"/>
      <c r="G21" s="452"/>
      <c r="H21" s="467"/>
      <c r="I21" s="454"/>
      <c r="J21" s="467"/>
      <c r="K21" s="467"/>
      <c r="L21" s="467"/>
      <c r="M21" s="454"/>
      <c r="N21" s="559"/>
      <c r="O21" s="559"/>
      <c r="P21" s="452"/>
      <c r="Q21" s="559"/>
      <c r="R21" s="559"/>
      <c r="S21" s="452"/>
      <c r="T21" s="559"/>
      <c r="U21" s="559"/>
      <c r="V21" s="452"/>
      <c r="W21" s="559"/>
      <c r="X21" s="559"/>
      <c r="Y21" s="452"/>
      <c r="Z21" s="559"/>
      <c r="AA21" s="559"/>
      <c r="AB21" s="452"/>
      <c r="AC21" s="559"/>
      <c r="AD21" s="559"/>
      <c r="AE21" s="452"/>
      <c r="AF21" s="560"/>
      <c r="AG21" s="560"/>
      <c r="AH21" s="452"/>
      <c r="AI21" s="560"/>
      <c r="AJ21" s="560"/>
      <c r="AK21" s="452"/>
      <c r="AL21" s="559"/>
      <c r="AM21" s="559"/>
      <c r="AN21" s="452"/>
      <c r="AO21" s="559"/>
      <c r="AP21" s="559"/>
      <c r="AQ21" s="452"/>
      <c r="AR21" s="559"/>
      <c r="AS21" s="559"/>
      <c r="AT21" s="452"/>
      <c r="AU21" s="559"/>
      <c r="AV21" s="559"/>
      <c r="AW21" s="452"/>
      <c r="AX21" s="559"/>
      <c r="AY21" s="559"/>
      <c r="AZ21" s="452"/>
      <c r="BA21" s="559"/>
      <c r="BB21" s="559"/>
      <c r="BC21" s="452"/>
      <c r="BD21" s="559"/>
      <c r="BE21" s="559"/>
      <c r="BF21" s="452"/>
      <c r="BG21" s="559"/>
      <c r="BH21" s="559"/>
      <c r="BI21" s="452"/>
      <c r="BJ21" s="559"/>
      <c r="BK21" s="559"/>
      <c r="BL21" s="452"/>
      <c r="BM21" s="559"/>
      <c r="BN21" s="559"/>
      <c r="BO21" s="452"/>
      <c r="BP21" s="559"/>
      <c r="BQ21" s="559"/>
      <c r="BR21" s="452"/>
      <c r="BS21" s="559"/>
      <c r="BT21" s="559"/>
      <c r="BU21" s="452"/>
      <c r="BV21" s="559"/>
      <c r="BW21" s="559"/>
      <c r="BX21" s="452"/>
      <c r="BY21" s="559"/>
      <c r="BZ21" s="559"/>
      <c r="CA21" s="452"/>
      <c r="CB21" s="559"/>
      <c r="CC21" s="559"/>
      <c r="CD21" s="452"/>
      <c r="CE21" s="559"/>
      <c r="CF21" s="559"/>
      <c r="CG21" s="452"/>
      <c r="CH21" s="559"/>
      <c r="CI21" s="559"/>
      <c r="CJ21" s="452"/>
      <c r="CK21" s="559"/>
      <c r="CL21" s="559"/>
      <c r="CM21" s="452"/>
      <c r="CN21" s="559"/>
      <c r="CO21" s="559"/>
      <c r="CP21" s="452"/>
      <c r="CQ21" s="559"/>
      <c r="CR21" s="559"/>
      <c r="CS21" s="452"/>
      <c r="CT21" s="560"/>
      <c r="CU21" s="560"/>
      <c r="CV21" s="452"/>
      <c r="CW21" s="560"/>
      <c r="CX21" s="560"/>
      <c r="CY21" s="452"/>
    </row>
    <row r="22" spans="1:105" s="402" customFormat="1" x14ac:dyDescent="0.25">
      <c r="A22" s="494"/>
      <c r="C22" s="565" t="s">
        <v>2</v>
      </c>
      <c r="D22" s="565" t="s">
        <v>0</v>
      </c>
      <c r="E22" s="566"/>
      <c r="F22" s="565"/>
      <c r="G22" s="566"/>
      <c r="H22" s="566"/>
      <c r="I22" s="565"/>
      <c r="J22" s="566"/>
      <c r="K22" s="566"/>
      <c r="L22" s="566"/>
      <c r="M22" s="565"/>
      <c r="N22" s="578"/>
      <c r="O22" s="565"/>
      <c r="P22" s="566"/>
      <c r="Q22" s="578"/>
      <c r="R22" s="565"/>
      <c r="S22" s="566"/>
      <c r="T22" s="578"/>
      <c r="U22" s="565"/>
      <c r="V22" s="566"/>
      <c r="W22" s="578"/>
      <c r="X22" s="565"/>
      <c r="Y22" s="566"/>
      <c r="Z22" s="578"/>
      <c r="AA22" s="565"/>
      <c r="AB22" s="566"/>
      <c r="AC22" s="578"/>
      <c r="AD22" s="565"/>
      <c r="AE22" s="566"/>
      <c r="AF22" s="578"/>
      <c r="AG22" s="565"/>
      <c r="AH22" s="566"/>
      <c r="AI22" s="578"/>
      <c r="AJ22" s="565"/>
      <c r="AK22" s="566"/>
      <c r="AL22" s="578"/>
      <c r="AM22" s="565"/>
      <c r="AN22" s="566"/>
      <c r="AO22" s="578"/>
      <c r="AP22" s="565"/>
      <c r="AQ22" s="566"/>
      <c r="AR22" s="578"/>
      <c r="AS22" s="565"/>
      <c r="AT22" s="566"/>
      <c r="AU22" s="578"/>
      <c r="AV22" s="565"/>
      <c r="AW22" s="566"/>
      <c r="AX22" s="578"/>
      <c r="AY22" s="565"/>
      <c r="AZ22" s="566"/>
      <c r="BA22" s="578"/>
      <c r="BB22" s="565"/>
      <c r="BC22" s="566"/>
      <c r="BD22" s="578"/>
      <c r="BE22" s="565"/>
      <c r="BF22" s="566"/>
      <c r="BG22" s="578"/>
      <c r="BH22" s="565"/>
      <c r="BI22" s="566"/>
      <c r="BJ22" s="578"/>
      <c r="BK22" s="565"/>
      <c r="BL22" s="566"/>
      <c r="BM22" s="578"/>
      <c r="BN22" s="565"/>
      <c r="BO22" s="566"/>
      <c r="BP22" s="578"/>
      <c r="BQ22" s="565"/>
      <c r="BR22" s="566"/>
      <c r="BS22" s="578"/>
      <c r="BT22" s="565"/>
      <c r="BU22" s="566"/>
      <c r="BV22" s="578"/>
      <c r="BW22" s="565"/>
      <c r="BX22" s="566"/>
      <c r="BY22" s="578"/>
      <c r="BZ22" s="565"/>
      <c r="CA22" s="566"/>
      <c r="CB22" s="578"/>
      <c r="CC22" s="565"/>
      <c r="CD22" s="566"/>
      <c r="CE22" s="578"/>
      <c r="CF22" s="565"/>
      <c r="CG22" s="566"/>
      <c r="CH22" s="578"/>
      <c r="CI22" s="565"/>
      <c r="CJ22" s="566"/>
      <c r="CK22" s="578"/>
      <c r="CL22" s="565"/>
      <c r="CM22" s="566"/>
      <c r="CN22" s="578"/>
      <c r="CO22" s="565"/>
      <c r="CP22" s="566"/>
      <c r="CQ22" s="578"/>
      <c r="CR22" s="565"/>
      <c r="CS22" s="566"/>
      <c r="CT22" s="578"/>
      <c r="CU22" s="565"/>
      <c r="CV22" s="566"/>
      <c r="CW22" s="578"/>
      <c r="CX22" s="565"/>
      <c r="CY22" s="566"/>
    </row>
    <row r="23" spans="1:105" x14ac:dyDescent="0.25">
      <c r="C23" s="455" t="s">
        <v>256</v>
      </c>
      <c r="D23" s="3" t="s">
        <v>0</v>
      </c>
      <c r="E23" s="19">
        <v>1.2</v>
      </c>
      <c r="G23" s="479"/>
      <c r="H23" s="704">
        <f>G23-$E23</f>
        <v>-1.2</v>
      </c>
      <c r="J23" s="562">
        <v>3046</v>
      </c>
      <c r="K23" s="562">
        <f>J23+55</f>
        <v>3101</v>
      </c>
      <c r="L23" s="562">
        <v>3156</v>
      </c>
      <c r="N23" s="72">
        <f>$H23*(1-($J23-N$6)/N$5)</f>
        <v>0.16861538461538464</v>
      </c>
      <c r="O23" s="72">
        <f>$H23-N23</f>
        <v>-1.3686153846153846</v>
      </c>
      <c r="Q23" s="72">
        <f>$H23*(1-($J23-Q$6)/Q$5)</f>
        <v>0.16861538461538464</v>
      </c>
      <c r="R23" s="72">
        <f>$H23-Q23</f>
        <v>-1.3686153846153846</v>
      </c>
      <c r="T23" s="72">
        <f>$H23*(1-($J23-T$6)/T$5)</f>
        <v>0.16861538461538464</v>
      </c>
      <c r="U23" s="72">
        <f>$H23-T23</f>
        <v>-1.3686153846153846</v>
      </c>
      <c r="W23" s="72">
        <f>$H23*(1-($J23-W$6)/W$5)</f>
        <v>0.16861538461538464</v>
      </c>
      <c r="X23" s="72">
        <f>$H23-W23</f>
        <v>-1.3686153846153846</v>
      </c>
      <c r="Z23" s="72">
        <f>$H23*(1-($J23-Z$6)/Z$5)</f>
        <v>0.16861538461538464</v>
      </c>
      <c r="AA23" s="72">
        <f>$H23-Z23</f>
        <v>-1.3686153846153846</v>
      </c>
      <c r="AC23" s="72">
        <f>$H23*(1-($J23-AC$6)/AC$5)</f>
        <v>0.16861538461538464</v>
      </c>
      <c r="AD23" s="72">
        <f t="shared" ref="AD23" si="0">$H23-AC23</f>
        <v>-1.3686153846153846</v>
      </c>
      <c r="AF23" s="478"/>
      <c r="AG23" s="478"/>
      <c r="AI23" s="478"/>
      <c r="AJ23" s="478"/>
      <c r="AL23" s="72">
        <f>$H23*(1-($K23-AL$6)/AL$5)</f>
        <v>0.16528545780969475</v>
      </c>
      <c r="AM23" s="72">
        <f>$H23-AL23</f>
        <v>-1.3652854578096947</v>
      </c>
      <c r="AO23" s="72">
        <f>$H23*(1-($K23-AO$6)/AO$5)</f>
        <v>0.16528545780969475</v>
      </c>
      <c r="AP23" s="72">
        <f>$H23-AO23</f>
        <v>-1.3652854578096947</v>
      </c>
      <c r="AR23" s="72">
        <f>$H23*(1-($K23-AR$6)/AR$5)</f>
        <v>0.16528545780969475</v>
      </c>
      <c r="AS23" s="72">
        <f>$H23-AR23</f>
        <v>-1.3652854578096947</v>
      </c>
      <c r="AU23" s="72">
        <f>$H23*(1-($K23-AU$6)/AU$5)</f>
        <v>0.16528545780969475</v>
      </c>
      <c r="AV23" s="72">
        <f t="shared" ref="AV23" si="1">$H23-AU23</f>
        <v>-1.3652854578096947</v>
      </c>
      <c r="AX23" s="72">
        <f>$H23*(1-($K23-AX$6)/AX$5)</f>
        <v>0.16528545780969475</v>
      </c>
      <c r="AY23" s="72">
        <f>$H23-AX23</f>
        <v>-1.3652854578096947</v>
      </c>
      <c r="BA23" s="72">
        <f>$H23*(1-($K23-BA$6)/BA$5)</f>
        <v>0.16528545780969475</v>
      </c>
      <c r="BB23" s="72">
        <f t="shared" ref="BB23" si="2">$H23-BA23</f>
        <v>-1.3652854578096947</v>
      </c>
      <c r="BD23" s="72">
        <f>$H23*(1-($K23-BD$6)/BD$5)</f>
        <v>0.16528545780969475</v>
      </c>
      <c r="BE23" s="72">
        <f t="shared" ref="BE23" si="3">$H23-BD23</f>
        <v>-1.3652854578096947</v>
      </c>
      <c r="BG23" s="479"/>
      <c r="BH23" s="479"/>
      <c r="BJ23" s="479"/>
      <c r="BK23" s="479"/>
      <c r="BM23" s="479"/>
      <c r="BN23" s="479"/>
      <c r="BP23" s="709">
        <f>$H23*(1-($K23-BP$6)/BP$5)</f>
        <v>0.16528545780969475</v>
      </c>
      <c r="BQ23" s="709">
        <f t="shared" ref="BQ23" si="4">$H23-BP23</f>
        <v>-1.3652854578096947</v>
      </c>
      <c r="BR23" s="710"/>
      <c r="BS23" s="709">
        <f>$H23*(1-($K23-BS$6)/BS$5)</f>
        <v>0.16528545780969475</v>
      </c>
      <c r="BT23" s="709">
        <f t="shared" ref="BT23" si="5">$H23-BS23</f>
        <v>-1.3652854578096947</v>
      </c>
      <c r="BU23" s="710"/>
      <c r="BV23" s="709">
        <f>$H23*(1-($K23-BV$6)/BV$5)</f>
        <v>0.16528545780969475</v>
      </c>
      <c r="BW23" s="709">
        <f t="shared" ref="BW23" si="6">$H23-BV23</f>
        <v>-1.3652854578096947</v>
      </c>
      <c r="BX23" s="710"/>
      <c r="BY23" s="709">
        <f>$H23*(1-($K23-BY$6)/BY$5)</f>
        <v>0.16528545780969475</v>
      </c>
      <c r="BZ23" s="709">
        <f t="shared" ref="BZ23" si="7">$H23-BY23</f>
        <v>-1.3652854578096947</v>
      </c>
      <c r="CB23" s="72">
        <f>$H23*(1-($L23-CB$6)/CB$5)</f>
        <v>0.13620725388601043</v>
      </c>
      <c r="CC23" s="72">
        <f>$H23-CB23</f>
        <v>-1.3362072538860104</v>
      </c>
      <c r="CE23" s="72">
        <f>$H23*(1-($L23-CE$6)/CE$5)</f>
        <v>0.13620725388601043</v>
      </c>
      <c r="CF23" s="72">
        <f>$H23-CE23</f>
        <v>-1.3362072538860104</v>
      </c>
      <c r="CH23" s="72">
        <f>$H23*(1-($L23-CH$6)/CH$5)</f>
        <v>0.13620725388601043</v>
      </c>
      <c r="CI23" s="72">
        <f>$H23-CH23</f>
        <v>-1.3362072538860104</v>
      </c>
      <c r="CK23" s="72">
        <f>$H23*(1-($L23-CK$6)/CK$5)</f>
        <v>0.13620725388601043</v>
      </c>
      <c r="CL23" s="72">
        <f>$H23-CK23</f>
        <v>-1.3362072538860104</v>
      </c>
      <c r="CN23" s="72">
        <f>$H23*(1-($L23-CN$6)/CN$5)</f>
        <v>0.13620725388601043</v>
      </c>
      <c r="CO23" s="72">
        <f>$H23-CN23</f>
        <v>-1.3362072538860104</v>
      </c>
      <c r="CQ23" s="72">
        <f>$H23*(1-($L23-CQ$6)/CQ$5)</f>
        <v>0.13620725388601043</v>
      </c>
      <c r="CR23" s="72">
        <f t="shared" ref="CR23" si="8">$H23-CQ23</f>
        <v>-1.3362072538860104</v>
      </c>
      <c r="CT23" s="478"/>
      <c r="CU23" s="478"/>
      <c r="CW23" s="478"/>
      <c r="CX23" s="478"/>
    </row>
    <row r="24" spans="1:105" x14ac:dyDescent="0.25">
      <c r="C24" s="455" t="s">
        <v>257</v>
      </c>
      <c r="D24" s="3" t="s">
        <v>0</v>
      </c>
      <c r="E24" s="479"/>
      <c r="G24" s="19">
        <v>2.2320000000000002</v>
      </c>
      <c r="H24" s="704">
        <f t="shared" ref="H24:H40" si="9">G24-$E24</f>
        <v>2.2320000000000002</v>
      </c>
      <c r="J24" s="562">
        <v>3046</v>
      </c>
      <c r="K24" s="562">
        <f>J24+55</f>
        <v>3101</v>
      </c>
      <c r="L24" s="562">
        <v>3156</v>
      </c>
      <c r="N24" s="72">
        <f>$H24*(1-($J24-N$6)/N$5)</f>
        <v>-0.3136246153846155</v>
      </c>
      <c r="O24" s="72">
        <f>$H24-N24</f>
        <v>2.5456246153846158</v>
      </c>
      <c r="Q24" s="72">
        <f>$H24*(1-($J24-Q$6)/Q$5)</f>
        <v>-0.3136246153846155</v>
      </c>
      <c r="R24" s="72">
        <f>$H24-Q24</f>
        <v>2.5456246153846158</v>
      </c>
      <c r="T24" s="72">
        <f>$H24*(1-($J24-T$6)/T$5)</f>
        <v>-0.3136246153846155</v>
      </c>
      <c r="U24" s="72">
        <f>$H24-T24</f>
        <v>2.5456246153846158</v>
      </c>
      <c r="W24" s="72">
        <f>$H24*(1-($J24-W$6)/W$5)</f>
        <v>-0.3136246153846155</v>
      </c>
      <c r="X24" s="72">
        <f>$H24-W24</f>
        <v>2.5456246153846158</v>
      </c>
      <c r="Z24" s="72">
        <f>$H24*(1-($J24-Z$6)/Z$5)</f>
        <v>-0.3136246153846155</v>
      </c>
      <c r="AA24" s="72">
        <f>$H24-Z24</f>
        <v>2.5456246153846158</v>
      </c>
      <c r="AC24" s="72">
        <f>$H24*(1-($J24-AC$6)/AC$5)</f>
        <v>-0.3136246153846155</v>
      </c>
      <c r="AD24" s="72">
        <f t="shared" ref="AD24" si="10">$H24-AC24</f>
        <v>2.5456246153846158</v>
      </c>
      <c r="AF24" s="478"/>
      <c r="AG24" s="478"/>
      <c r="AI24" s="478"/>
      <c r="AJ24" s="478"/>
      <c r="AL24" s="72">
        <f>$H24*(1-($K24-AL$6)/AL$5)</f>
        <v>-0.30743095152603228</v>
      </c>
      <c r="AM24" s="72">
        <f>$H24-AL24</f>
        <v>2.5394309515260325</v>
      </c>
      <c r="AO24" s="72">
        <f>$H24*(1-($K24-AO$6)/AO$5)</f>
        <v>-0.30743095152603228</v>
      </c>
      <c r="AP24" s="72">
        <f>$H24-AO24</f>
        <v>2.5394309515260325</v>
      </c>
      <c r="AR24" s="72">
        <f>$H24*(1-($K24-AR$6)/AR$5)</f>
        <v>-0.30743095152603228</v>
      </c>
      <c r="AS24" s="72">
        <f>$H24-AR24</f>
        <v>2.5394309515260325</v>
      </c>
      <c r="AU24" s="72">
        <f>$H24*(1-($K24-AU$6)/AU$5)</f>
        <v>-0.30743095152603228</v>
      </c>
      <c r="AV24" s="72">
        <f t="shared" ref="AV24" si="11">$H24-AU24</f>
        <v>2.5394309515260325</v>
      </c>
      <c r="AX24" s="72">
        <f>$H24*(1-($K24-AX$6)/AX$5)</f>
        <v>-0.30743095152603228</v>
      </c>
      <c r="AY24" s="72">
        <f>$H24-AX24</f>
        <v>2.5394309515260325</v>
      </c>
      <c r="BA24" s="72">
        <f>$H24*(1-($K24-BA$6)/BA$5)</f>
        <v>-0.30743095152603228</v>
      </c>
      <c r="BB24" s="72">
        <f t="shared" ref="BB24" si="12">$H24-BA24</f>
        <v>2.5394309515260325</v>
      </c>
      <c r="BD24" s="72">
        <f>$H24*(1-($K24-BD$6)/BD$5)</f>
        <v>-0.30743095152603228</v>
      </c>
      <c r="BE24" s="72">
        <f t="shared" ref="BE24" si="13">$H24-BD24</f>
        <v>2.5394309515260325</v>
      </c>
      <c r="BG24" s="479"/>
      <c r="BH24" s="479"/>
      <c r="BJ24" s="479"/>
      <c r="BK24" s="479"/>
      <c r="BM24" s="479"/>
      <c r="BN24" s="479"/>
      <c r="BP24" s="709">
        <f>$H24*(1-($K24-BP$6)/BP$5)</f>
        <v>-0.30743095152603228</v>
      </c>
      <c r="BQ24" s="709">
        <f t="shared" ref="BQ24" si="14">$H24-BP24</f>
        <v>2.5394309515260325</v>
      </c>
      <c r="BR24" s="710"/>
      <c r="BS24" s="709">
        <f>$H24*(1-($K24-BS$6)/BS$5)</f>
        <v>-0.30743095152603228</v>
      </c>
      <c r="BT24" s="709">
        <f t="shared" ref="BT24" si="15">$H24-BS24</f>
        <v>2.5394309515260325</v>
      </c>
      <c r="BU24" s="710"/>
      <c r="BV24" s="709">
        <f>$H24*(1-($K24-BV$6)/BV$5)</f>
        <v>-0.30743095152603228</v>
      </c>
      <c r="BW24" s="709">
        <f t="shared" ref="BW24" si="16">$H24-BV24</f>
        <v>2.5394309515260325</v>
      </c>
      <c r="BX24" s="710"/>
      <c r="BY24" s="709">
        <f>$H24*(1-($K24-BY$6)/BY$5)</f>
        <v>-0.30743095152603228</v>
      </c>
      <c r="BZ24" s="709">
        <f t="shared" ref="BZ24" si="17">$H24-BY24</f>
        <v>2.5394309515260325</v>
      </c>
      <c r="CB24" s="72">
        <f>$H24*(1-($L24-CB$6)/CB$5)</f>
        <v>-0.25334549222797947</v>
      </c>
      <c r="CC24" s="72">
        <f>$H24-CB24</f>
        <v>2.4853454922279798</v>
      </c>
      <c r="CE24" s="72">
        <f>$H24*(1-($L24-CE$6)/CE$5)</f>
        <v>-0.25334549222797947</v>
      </c>
      <c r="CF24" s="72">
        <f>$H24-CE24</f>
        <v>2.4853454922279798</v>
      </c>
      <c r="CH24" s="72">
        <f>$H24*(1-($L24-CH$6)/CH$5)</f>
        <v>-0.25334549222797947</v>
      </c>
      <c r="CI24" s="72">
        <f>$H24-CH24</f>
        <v>2.4853454922279798</v>
      </c>
      <c r="CK24" s="72">
        <f>$H24*(1-($L24-CK$6)/CK$5)</f>
        <v>-0.25334549222797947</v>
      </c>
      <c r="CL24" s="72">
        <f>$H24-CK24</f>
        <v>2.4853454922279798</v>
      </c>
      <c r="CN24" s="72">
        <f>$H24*(1-($L24-CN$6)/CN$5)</f>
        <v>-0.25334549222797947</v>
      </c>
      <c r="CO24" s="72">
        <f>$H24-CN24</f>
        <v>2.4853454922279798</v>
      </c>
      <c r="CQ24" s="72">
        <f>$H24*(1-($L24-CQ$6)/CQ$5)</f>
        <v>-0.25334549222797947</v>
      </c>
      <c r="CR24" s="72">
        <f t="shared" ref="CR24" si="18">$H24-CQ24</f>
        <v>2.4853454922279798</v>
      </c>
      <c r="CT24" s="478"/>
      <c r="CU24" s="478"/>
      <c r="CW24" s="478"/>
      <c r="CX24" s="478"/>
    </row>
    <row r="25" spans="1:105" s="402" customFormat="1" x14ac:dyDescent="0.25">
      <c r="A25" s="494"/>
      <c r="C25" s="565" t="s">
        <v>258</v>
      </c>
      <c r="D25" s="565" t="s">
        <v>0</v>
      </c>
      <c r="E25" s="566"/>
      <c r="F25" s="565"/>
      <c r="G25" s="566"/>
      <c r="H25" s="566"/>
      <c r="I25" s="565"/>
      <c r="J25" s="566"/>
      <c r="K25" s="566"/>
      <c r="L25" s="566"/>
      <c r="M25" s="565"/>
      <c r="N25" s="578"/>
      <c r="O25" s="565"/>
      <c r="P25" s="566"/>
      <c r="Q25" s="578"/>
      <c r="R25" s="565"/>
      <c r="S25" s="566"/>
      <c r="T25" s="578"/>
      <c r="U25" s="565"/>
      <c r="V25" s="566"/>
      <c r="W25" s="578"/>
      <c r="X25" s="565"/>
      <c r="Y25" s="566"/>
      <c r="Z25" s="578"/>
      <c r="AA25" s="565"/>
      <c r="AB25" s="566"/>
      <c r="AC25" s="578"/>
      <c r="AD25" s="565"/>
      <c r="AE25" s="566"/>
      <c r="AF25" s="578"/>
      <c r="AG25" s="565"/>
      <c r="AH25" s="566"/>
      <c r="AI25" s="578"/>
      <c r="AJ25" s="565"/>
      <c r="AK25" s="566"/>
      <c r="AL25" s="578"/>
      <c r="AM25" s="565"/>
      <c r="AN25" s="566"/>
      <c r="AO25" s="578"/>
      <c r="AP25" s="565"/>
      <c r="AQ25" s="566"/>
      <c r="AR25" s="578"/>
      <c r="AS25" s="565"/>
      <c r="AT25" s="566"/>
      <c r="AU25" s="578"/>
      <c r="AV25" s="565"/>
      <c r="AW25" s="566"/>
      <c r="AX25" s="578"/>
      <c r="AY25" s="565"/>
      <c r="AZ25" s="566"/>
      <c r="BA25" s="578"/>
      <c r="BB25" s="565"/>
      <c r="BC25" s="566"/>
      <c r="BD25" s="578"/>
      <c r="BE25" s="565"/>
      <c r="BF25" s="566"/>
      <c r="BG25" s="578"/>
      <c r="BH25" s="565"/>
      <c r="BI25" s="566"/>
      <c r="BJ25" s="578"/>
      <c r="BK25" s="565"/>
      <c r="BL25" s="566"/>
      <c r="BM25" s="578"/>
      <c r="BN25" s="565"/>
      <c r="BO25" s="566"/>
      <c r="BP25" s="578"/>
      <c r="BQ25" s="565"/>
      <c r="BR25" s="566"/>
      <c r="BS25" s="578"/>
      <c r="BT25" s="565"/>
      <c r="BU25" s="566"/>
      <c r="BV25" s="578"/>
      <c r="BW25" s="565"/>
      <c r="BX25" s="566"/>
      <c r="BY25" s="578"/>
      <c r="BZ25" s="565"/>
      <c r="CA25" s="566"/>
      <c r="CB25" s="578"/>
      <c r="CC25" s="565"/>
      <c r="CD25" s="566"/>
      <c r="CE25" s="578"/>
      <c r="CF25" s="565"/>
      <c r="CG25" s="566"/>
      <c r="CH25" s="578"/>
      <c r="CI25" s="565"/>
      <c r="CJ25" s="566"/>
      <c r="CK25" s="578"/>
      <c r="CL25" s="565"/>
      <c r="CM25" s="566"/>
      <c r="CN25" s="578"/>
      <c r="CO25" s="565"/>
      <c r="CP25" s="566"/>
      <c r="CQ25" s="578"/>
      <c r="CR25" s="565"/>
      <c r="CS25" s="566"/>
      <c r="CT25" s="578"/>
      <c r="CU25" s="565"/>
      <c r="CV25" s="566"/>
      <c r="CW25" s="578"/>
      <c r="CX25" s="565"/>
      <c r="CY25" s="566"/>
    </row>
    <row r="26" spans="1:105" x14ac:dyDescent="0.25">
      <c r="C26" s="455" t="s">
        <v>259</v>
      </c>
      <c r="D26" s="3" t="s">
        <v>0</v>
      </c>
      <c r="E26" s="19">
        <v>3.4</v>
      </c>
      <c r="G26" s="479"/>
      <c r="H26" s="704">
        <f t="shared" si="9"/>
        <v>-3.4</v>
      </c>
      <c r="J26" s="562">
        <v>-666.7</v>
      </c>
      <c r="K26" s="562">
        <f>J26</f>
        <v>-666.7</v>
      </c>
      <c r="L26" s="562">
        <f>J26</f>
        <v>-666.7</v>
      </c>
      <c r="N26" s="72">
        <f>$H26*(1-($J26-N$6)/N$5)</f>
        <v>-4.1461318681318682</v>
      </c>
      <c r="O26" s="72">
        <f>$H26-N26</f>
        <v>0.74613186813186827</v>
      </c>
      <c r="Q26" s="72">
        <f>$H26*(1-($J26-Q$6)/Q$5)</f>
        <v>-4.1461318681318682</v>
      </c>
      <c r="R26" s="72">
        <f>$H26-Q26</f>
        <v>0.74613186813186827</v>
      </c>
      <c r="T26" s="72">
        <f>$H26*(1-($J26-T$6)/T$5)</f>
        <v>-4.1461318681318682</v>
      </c>
      <c r="U26" s="72">
        <f>$H26-T26</f>
        <v>0.74613186813186827</v>
      </c>
      <c r="W26" s="479"/>
      <c r="X26" s="479"/>
      <c r="Z26" s="479"/>
      <c r="AA26" s="479"/>
      <c r="AC26" s="479"/>
      <c r="AD26" s="479"/>
      <c r="AF26" s="478"/>
      <c r="AG26" s="478"/>
      <c r="AI26" s="478"/>
      <c r="AJ26" s="478"/>
      <c r="AL26" s="479"/>
      <c r="AM26" s="479"/>
      <c r="AO26" s="479"/>
      <c r="AP26" s="479"/>
      <c r="AR26" s="479"/>
      <c r="AS26" s="479"/>
      <c r="AU26" s="479"/>
      <c r="AV26" s="479"/>
      <c r="AX26" s="72">
        <f t="shared" ref="AX26:AX37" si="19">$H26*(1-($K26-AX$6)/AX$5)</f>
        <v>-4.131396768402154</v>
      </c>
      <c r="AY26" s="72">
        <f t="shared" ref="AY26:AY37" si="20">$H26-AX26</f>
        <v>0.73139676840215406</v>
      </c>
      <c r="BA26" s="72">
        <f t="shared" ref="BA26:BA37" si="21">$H26*(1-($K26-BA$6)/BA$5)</f>
        <v>-4.131396768402154</v>
      </c>
      <c r="BB26" s="72">
        <f t="shared" ref="BB26:BB37" si="22">$H26-BA26</f>
        <v>0.73139676840215406</v>
      </c>
      <c r="BD26" s="72">
        <f t="shared" ref="BD26:BD37" si="23">$H26*(1-($K26-BD$6)/BD$5)</f>
        <v>-4.131396768402154</v>
      </c>
      <c r="BE26" s="72">
        <f t="shared" ref="BE26:BE37" si="24">$H26-BD26</f>
        <v>0.73139676840215406</v>
      </c>
      <c r="BG26" s="479"/>
      <c r="BH26" s="479"/>
      <c r="BJ26" s="479"/>
      <c r="BK26" s="479"/>
      <c r="BM26" s="479"/>
      <c r="BN26" s="479"/>
      <c r="BP26" s="479"/>
      <c r="BQ26" s="479"/>
      <c r="BS26" s="479"/>
      <c r="BT26" s="479"/>
      <c r="BV26" s="479"/>
      <c r="BW26" s="479"/>
      <c r="BX26" s="710"/>
      <c r="BY26" s="479"/>
      <c r="BZ26" s="479"/>
      <c r="CB26" s="72">
        <f t="shared" ref="CB26:CB37" si="25">$H26*(1-($L26-CB$6)/CB$5)</f>
        <v>-4.1036062176165808</v>
      </c>
      <c r="CC26" s="72">
        <f t="shared" ref="CC26:CC37" si="26">$H26-CB26</f>
        <v>0.70360621761658093</v>
      </c>
      <c r="CE26" s="72">
        <f t="shared" ref="CE26:CE37" si="27">$H26*(1-($L26-CE$6)/CE$5)</f>
        <v>-4.1036062176165808</v>
      </c>
      <c r="CF26" s="72">
        <f t="shared" ref="CF26:CF37" si="28">$H26-CE26</f>
        <v>0.70360621761658093</v>
      </c>
      <c r="CH26" s="72">
        <f t="shared" ref="CH26:CH37" si="29">$H26*(1-($L26-CH$6)/CH$5)</f>
        <v>-4.1036062176165808</v>
      </c>
      <c r="CI26" s="72">
        <f t="shared" ref="CI26:CI37" si="30">$H26-CH26</f>
        <v>0.70360621761658093</v>
      </c>
      <c r="CK26" s="479"/>
      <c r="CL26" s="479"/>
      <c r="CN26" s="479"/>
      <c r="CO26" s="479"/>
      <c r="CQ26" s="479"/>
      <c r="CR26" s="479"/>
      <c r="CT26" s="478"/>
      <c r="CU26" s="478"/>
      <c r="CW26" s="478"/>
      <c r="CX26" s="478"/>
      <c r="CZ26" s="1"/>
      <c r="DA26" s="1"/>
    </row>
    <row r="27" spans="1:105" x14ac:dyDescent="0.25">
      <c r="C27" s="455" t="s">
        <v>260</v>
      </c>
      <c r="D27" s="3" t="s">
        <v>0</v>
      </c>
      <c r="E27" s="479"/>
      <c r="G27" s="19">
        <v>4.0330000000000004</v>
      </c>
      <c r="H27" s="704">
        <f t="shared" si="9"/>
        <v>4.0330000000000004</v>
      </c>
      <c r="J27" s="562">
        <v>-666.7</v>
      </c>
      <c r="K27" s="562">
        <f>J27</f>
        <v>-666.7</v>
      </c>
      <c r="L27" s="562">
        <f>J27</f>
        <v>-666.7</v>
      </c>
      <c r="N27" s="72">
        <f>$H27*(1-($J27-N$6)/N$5)</f>
        <v>4.9180440659340663</v>
      </c>
      <c r="O27" s="72">
        <f>$H27-N27</f>
        <v>-0.88504406593406593</v>
      </c>
      <c r="Q27" s="72">
        <f>$H27*(1-($J27-Q$6)/Q$5)</f>
        <v>4.9180440659340663</v>
      </c>
      <c r="R27" s="72">
        <f>$H27-Q27</f>
        <v>-0.88504406593406593</v>
      </c>
      <c r="T27" s="72">
        <f>$H27*(1-($J27-T$6)/T$5)</f>
        <v>4.9180440659340663</v>
      </c>
      <c r="U27" s="72">
        <f>$H27-T27</f>
        <v>-0.88504406593406593</v>
      </c>
      <c r="W27" s="479"/>
      <c r="X27" s="479"/>
      <c r="Z27" s="479"/>
      <c r="AA27" s="479"/>
      <c r="AC27" s="479"/>
      <c r="AD27" s="479"/>
      <c r="AF27" s="478"/>
      <c r="AG27" s="478"/>
      <c r="AI27" s="478"/>
      <c r="AJ27" s="478"/>
      <c r="AL27" s="479"/>
      <c r="AM27" s="479"/>
      <c r="AO27" s="479"/>
      <c r="AP27" s="479"/>
      <c r="AR27" s="479"/>
      <c r="AS27" s="479"/>
      <c r="AU27" s="479"/>
      <c r="AV27" s="479"/>
      <c r="AX27" s="72">
        <f t="shared" si="19"/>
        <v>4.9005656373429085</v>
      </c>
      <c r="AY27" s="72">
        <f t="shared" si="20"/>
        <v>-0.86756563734290815</v>
      </c>
      <c r="BA27" s="72">
        <f t="shared" si="21"/>
        <v>4.9005656373429085</v>
      </c>
      <c r="BB27" s="72">
        <f t="shared" si="22"/>
        <v>-0.86756563734290815</v>
      </c>
      <c r="BD27" s="72">
        <f t="shared" si="23"/>
        <v>4.9005656373429085</v>
      </c>
      <c r="BE27" s="72">
        <f t="shared" si="24"/>
        <v>-0.86756563734290815</v>
      </c>
      <c r="BG27" s="479"/>
      <c r="BH27" s="479"/>
      <c r="BJ27" s="479"/>
      <c r="BK27" s="479"/>
      <c r="BM27" s="479"/>
      <c r="BN27" s="479"/>
      <c r="BP27" s="479"/>
      <c r="BQ27" s="479"/>
      <c r="BS27" s="479"/>
      <c r="BT27" s="479"/>
      <c r="BV27" s="479"/>
      <c r="BW27" s="479"/>
      <c r="BX27" s="710"/>
      <c r="BY27" s="479"/>
      <c r="BZ27" s="479"/>
      <c r="CB27" s="72">
        <f t="shared" si="25"/>
        <v>4.8676011398963741</v>
      </c>
      <c r="CC27" s="72">
        <f t="shared" si="26"/>
        <v>-0.83460113989637374</v>
      </c>
      <c r="CE27" s="72">
        <f t="shared" si="27"/>
        <v>4.8676011398963741</v>
      </c>
      <c r="CF27" s="72">
        <f t="shared" si="28"/>
        <v>-0.83460113989637374</v>
      </c>
      <c r="CH27" s="72">
        <f t="shared" si="29"/>
        <v>4.8676011398963741</v>
      </c>
      <c r="CI27" s="72">
        <f t="shared" si="30"/>
        <v>-0.83460113989637374</v>
      </c>
      <c r="CK27" s="479"/>
      <c r="CL27" s="479"/>
      <c r="CN27" s="479"/>
      <c r="CO27" s="479"/>
      <c r="CQ27" s="479"/>
      <c r="CR27" s="479"/>
      <c r="CT27" s="478"/>
      <c r="CU27" s="478"/>
      <c r="CW27" s="478"/>
      <c r="CX27" s="478"/>
      <c r="CZ27" s="1"/>
      <c r="DA27" s="1"/>
    </row>
    <row r="28" spans="1:105" x14ac:dyDescent="0.25">
      <c r="C28" s="455" t="s">
        <v>261</v>
      </c>
      <c r="E28" s="19">
        <v>3.8</v>
      </c>
      <c r="G28" s="19">
        <v>4.0330000000000004</v>
      </c>
      <c r="H28" s="704">
        <f t="shared" ref="H28" si="31">G28-$E28</f>
        <v>0.23300000000000054</v>
      </c>
      <c r="J28" s="562">
        <v>-666.7</v>
      </c>
      <c r="K28" s="562">
        <f>J28</f>
        <v>-666.7</v>
      </c>
      <c r="L28" s="562">
        <f>J28</f>
        <v>-666.7</v>
      </c>
      <c r="N28" s="479"/>
      <c r="O28" s="479"/>
      <c r="Q28" s="479"/>
      <c r="R28" s="479"/>
      <c r="T28" s="479"/>
      <c r="U28" s="479"/>
      <c r="W28" s="72">
        <f t="shared" ref="W28:W37" si="32">$H28*(1-($J28-W$6)/W$5)</f>
        <v>0.28413197802197865</v>
      </c>
      <c r="X28" s="72">
        <f t="shared" ref="X28" si="33">$H28-W28</f>
        <v>-5.1131978021978108E-2</v>
      </c>
      <c r="Z28" s="72">
        <f t="shared" ref="Z28:Z37" si="34">$H28*(1-($J28-Z$6)/Z$5)</f>
        <v>0.28413197802197865</v>
      </c>
      <c r="AA28" s="72">
        <f t="shared" ref="AA28" si="35">$H28-Z28</f>
        <v>-5.1131978021978108E-2</v>
      </c>
      <c r="AC28" s="72">
        <f t="shared" ref="AC28:AC37" si="36">$H28*(1-($J28-AC$6)/AC$5)</f>
        <v>0.28413197802197865</v>
      </c>
      <c r="AD28" s="72">
        <f t="shared" ref="AD28" si="37">$H28-AC28</f>
        <v>-5.1131978021978108E-2</v>
      </c>
      <c r="AF28" s="478"/>
      <c r="AG28" s="478"/>
      <c r="AI28" s="478"/>
      <c r="AJ28" s="478"/>
      <c r="AL28" s="72">
        <f t="shared" ref="AL28:AL37" si="38">$H28*(1-($K28-AL$6)/AL$5)</f>
        <v>0.28312219030520713</v>
      </c>
      <c r="AM28" s="72">
        <f t="shared" ref="AM28" si="39">$H28-AL28</f>
        <v>-5.0122190305206593E-2</v>
      </c>
      <c r="AO28" s="72">
        <f t="shared" ref="AO28:AO37" si="40">$H28*(1-($K28-AO$6)/AO$5)</f>
        <v>0.28312219030520713</v>
      </c>
      <c r="AP28" s="72">
        <f t="shared" ref="AP28:AP37" si="41">$H28-AO28</f>
        <v>-5.0122190305206593E-2</v>
      </c>
      <c r="AR28" s="72">
        <f t="shared" ref="AR28:AR37" si="42">$H28*(1-($K28-AR$6)/AR$5)</f>
        <v>0.28312219030520713</v>
      </c>
      <c r="AS28" s="72">
        <f t="shared" ref="AS28" si="43">$H28-AR28</f>
        <v>-5.0122190305206593E-2</v>
      </c>
      <c r="AU28" s="72">
        <f t="shared" ref="AU28:AU37" si="44">$H28*(1-($K28-AU$6)/AU$5)</f>
        <v>0.28312219030520713</v>
      </c>
      <c r="AV28" s="72">
        <f t="shared" ref="AV28" si="45">$H28-AU28</f>
        <v>-5.0122190305206593E-2</v>
      </c>
      <c r="AX28" s="479"/>
      <c r="AY28" s="479"/>
      <c r="BA28" s="479"/>
      <c r="BB28" s="479"/>
      <c r="BD28" s="479"/>
      <c r="BE28" s="479"/>
      <c r="BG28" s="479"/>
      <c r="BH28" s="479"/>
      <c r="BJ28" s="479"/>
      <c r="BK28" s="479"/>
      <c r="BM28" s="479"/>
      <c r="BN28" s="479"/>
      <c r="BP28" s="479"/>
      <c r="BQ28" s="479"/>
      <c r="BS28" s="479"/>
      <c r="BT28" s="479"/>
      <c r="BV28" s="479"/>
      <c r="BW28" s="479"/>
      <c r="BX28" s="710"/>
      <c r="BY28" s="479"/>
      <c r="BZ28" s="479"/>
      <c r="CB28" s="479"/>
      <c r="CC28" s="479"/>
      <c r="CE28" s="479"/>
      <c r="CF28" s="479"/>
      <c r="CH28" s="479"/>
      <c r="CI28" s="479"/>
      <c r="CK28" s="479"/>
      <c r="CL28" s="479"/>
      <c r="CN28" s="479"/>
      <c r="CO28" s="479"/>
      <c r="CQ28" s="479"/>
      <c r="CR28" s="479"/>
      <c r="CT28" s="478"/>
      <c r="CU28" s="478"/>
      <c r="CW28" s="478"/>
      <c r="CX28" s="478"/>
      <c r="CZ28" s="1"/>
      <c r="DA28" s="1"/>
    </row>
    <row r="29" spans="1:105" x14ac:dyDescent="0.25">
      <c r="C29" s="455" t="s">
        <v>262</v>
      </c>
      <c r="D29" s="3" t="s">
        <v>0</v>
      </c>
      <c r="E29" s="19">
        <v>1.8</v>
      </c>
      <c r="G29" s="479"/>
      <c r="H29" s="704">
        <f t="shared" si="9"/>
        <v>-1.8</v>
      </c>
      <c r="J29" s="419">
        <v>-692.36248731613159</v>
      </c>
      <c r="K29" s="419">
        <v>-692.36248731613159</v>
      </c>
      <c r="L29" s="419">
        <v>-692.36248731613159</v>
      </c>
      <c r="N29" s="72">
        <f t="shared" ref="N29:N37" si="46">$H29*(1-($J29-N$6)/N$5)</f>
        <v>-2.2119313103183287</v>
      </c>
      <c r="O29" s="72">
        <f t="shared" ref="O29:O37" si="47">$H29-N29</f>
        <v>0.41193131031832864</v>
      </c>
      <c r="Q29" s="72">
        <f t="shared" ref="Q29:Q37" si="48">$H29*(1-($J29-Q$6)/Q$5)</f>
        <v>-2.2119313103183287</v>
      </c>
      <c r="R29" s="72">
        <f t="shared" ref="R29:R37" si="49">$H29-Q29</f>
        <v>0.41193131031832864</v>
      </c>
      <c r="T29" s="72">
        <f t="shared" ref="T29:T37" si="50">$H29*(1-($J29-T$6)/T$5)</f>
        <v>-2.2119313103183287</v>
      </c>
      <c r="U29" s="72">
        <f t="shared" ref="U29:U37" si="51">$H29-T29</f>
        <v>0.41193131031832864</v>
      </c>
      <c r="W29" s="72">
        <f t="shared" si="32"/>
        <v>-2.2119313103183287</v>
      </c>
      <c r="X29" s="72">
        <f t="shared" ref="X29:X37" si="52">$H29-W29</f>
        <v>0.41193131031832864</v>
      </c>
      <c r="Z29" s="72">
        <f t="shared" si="34"/>
        <v>-2.2119313103183287</v>
      </c>
      <c r="AA29" s="72">
        <f t="shared" ref="AA29:AA37" si="53">$H29-Z29</f>
        <v>0.41193131031832864</v>
      </c>
      <c r="AC29" s="72">
        <f t="shared" si="36"/>
        <v>-2.2119313103183287</v>
      </c>
      <c r="AD29" s="72">
        <f t="shared" ref="AD29:AD37" si="54">$H29-AC29</f>
        <v>0.41193131031832864</v>
      </c>
      <c r="AF29" s="478"/>
      <c r="AG29" s="478"/>
      <c r="AI29" s="478"/>
      <c r="AJ29" s="478"/>
      <c r="AL29" s="72">
        <f t="shared" si="38"/>
        <v>-2.2037962216046814</v>
      </c>
      <c r="AM29" s="72">
        <f t="shared" ref="AM29:AM37" si="55">$H29-AL29</f>
        <v>0.40379622160468132</v>
      </c>
      <c r="AO29" s="72">
        <f t="shared" si="40"/>
        <v>-2.2037962216046814</v>
      </c>
      <c r="AP29" s="72">
        <f t="shared" si="41"/>
        <v>0.40379622160468132</v>
      </c>
      <c r="AR29" s="72">
        <f t="shared" si="42"/>
        <v>-2.2037962216046814</v>
      </c>
      <c r="AS29" s="72">
        <f t="shared" ref="AS29:AS37" si="56">$H29-AR29</f>
        <v>0.40379622160468132</v>
      </c>
      <c r="AU29" s="72">
        <f t="shared" si="44"/>
        <v>-2.2037962216046814</v>
      </c>
      <c r="AV29" s="72">
        <f t="shared" ref="AV29:AV37" si="57">$H29-AU29</f>
        <v>0.40379622160468132</v>
      </c>
      <c r="AX29" s="72">
        <f t="shared" si="19"/>
        <v>-2.2037962216046814</v>
      </c>
      <c r="AY29" s="72">
        <f t="shared" si="20"/>
        <v>0.40379622160468132</v>
      </c>
      <c r="BA29" s="72">
        <f t="shared" si="21"/>
        <v>-2.2037962216046814</v>
      </c>
      <c r="BB29" s="72">
        <f t="shared" si="22"/>
        <v>0.40379622160468132</v>
      </c>
      <c r="BD29" s="72">
        <f t="shared" si="23"/>
        <v>-2.2037962216046814</v>
      </c>
      <c r="BE29" s="72">
        <f t="shared" si="24"/>
        <v>0.40379622160468132</v>
      </c>
      <c r="BG29" s="479"/>
      <c r="BH29" s="479"/>
      <c r="BJ29" s="479"/>
      <c r="BK29" s="479"/>
      <c r="BM29" s="479"/>
      <c r="BN29" s="479"/>
      <c r="BP29" s="709">
        <f t="shared" ref="BP29:BP37" si="58">$H29*(1-($K29-BP$6)/BP$5)</f>
        <v>-2.2037962216046814</v>
      </c>
      <c r="BQ29" s="709">
        <f t="shared" ref="BQ29:BQ37" si="59">$H29-BP29</f>
        <v>0.40379622160468132</v>
      </c>
      <c r="BR29" s="710"/>
      <c r="BS29" s="709">
        <f t="shared" ref="BS29:BS37" si="60">$H29*(1-($K29-BS$6)/BS$5)</f>
        <v>-2.2037962216046814</v>
      </c>
      <c r="BT29" s="709">
        <f t="shared" ref="BT29:BT37" si="61">$H29-BS29</f>
        <v>0.40379622160468132</v>
      </c>
      <c r="BU29" s="710"/>
      <c r="BV29" s="709">
        <f t="shared" ref="BV29:BV37" si="62">$H29*(1-($K29-BV$6)/BV$5)</f>
        <v>-2.2037962216046814</v>
      </c>
      <c r="BW29" s="709">
        <f t="shared" ref="BW29:BW37" si="63">$H29-BV29</f>
        <v>0.40379622160468132</v>
      </c>
      <c r="BX29" s="710"/>
      <c r="BY29" s="709">
        <f t="shared" ref="BY29:BY37" si="64">$H29*(1-($K29-BY$6)/BY$5)</f>
        <v>-2.2037962216046814</v>
      </c>
      <c r="BZ29" s="709">
        <f t="shared" ref="BZ29:BZ37" si="65">$H29-BY29</f>
        <v>0.40379622160468132</v>
      </c>
      <c r="CB29" s="72">
        <f t="shared" si="25"/>
        <v>-2.1884533599893046</v>
      </c>
      <c r="CC29" s="72">
        <f t="shared" si="26"/>
        <v>0.38845335998930453</v>
      </c>
      <c r="CE29" s="72">
        <f t="shared" si="27"/>
        <v>-2.1884533599893046</v>
      </c>
      <c r="CF29" s="72">
        <f t="shared" si="28"/>
        <v>0.38845335998930453</v>
      </c>
      <c r="CH29" s="72">
        <f t="shared" si="29"/>
        <v>-2.1884533599893046</v>
      </c>
      <c r="CI29" s="72">
        <f t="shared" si="30"/>
        <v>0.38845335998930453</v>
      </c>
      <c r="CK29" s="72">
        <f t="shared" ref="CK29:CK37" si="66">$H29*(1-($L29-CK$6)/CK$5)</f>
        <v>-2.1884533599893046</v>
      </c>
      <c r="CL29" s="72">
        <f t="shared" ref="CL29:CL37" si="67">$H29-CK29</f>
        <v>0.38845335998930453</v>
      </c>
      <c r="CN29" s="72">
        <f t="shared" ref="CN29:CN37" si="68">$H29*(1-($L29-CN$6)/CN$5)</f>
        <v>-2.1884533599893046</v>
      </c>
      <c r="CO29" s="72">
        <f t="shared" ref="CO29:CO37" si="69">$H29-CN29</f>
        <v>0.38845335998930453</v>
      </c>
      <c r="CQ29" s="72">
        <f t="shared" ref="CQ29:CQ37" si="70">$H29*(1-($L29-CQ$6)/CQ$5)</f>
        <v>-2.1884533599893046</v>
      </c>
      <c r="CR29" s="72">
        <f t="shared" ref="CR29:CR37" si="71">$H29-CQ29</f>
        <v>0.38845335998930453</v>
      </c>
      <c r="CT29" s="478"/>
      <c r="CU29" s="478"/>
      <c r="CW29" s="478"/>
      <c r="CX29" s="478"/>
    </row>
    <row r="30" spans="1:105" x14ac:dyDescent="0.25">
      <c r="C30" s="455" t="s">
        <v>263</v>
      </c>
      <c r="D30" s="3" t="s">
        <v>0</v>
      </c>
      <c r="E30" s="479"/>
      <c r="G30" s="567">
        <v>1.8</v>
      </c>
      <c r="H30" s="704">
        <f t="shared" ref="H30" si="72">G30-$E30</f>
        <v>1.8</v>
      </c>
      <c r="J30" s="419">
        <v>-692.36248731613159</v>
      </c>
      <c r="K30" s="419">
        <v>-692.36248731613159</v>
      </c>
      <c r="L30" s="419">
        <v>-692.36248731613159</v>
      </c>
      <c r="N30" s="72">
        <f t="shared" si="46"/>
        <v>2.2119313103183287</v>
      </c>
      <c r="O30" s="72">
        <f t="shared" ref="O30" si="73">$H30-N30</f>
        <v>-0.41193131031832864</v>
      </c>
      <c r="Q30" s="72">
        <f t="shared" si="48"/>
        <v>2.2119313103183287</v>
      </c>
      <c r="R30" s="72">
        <f t="shared" ref="R30" si="74">$H30-Q30</f>
        <v>-0.41193131031832864</v>
      </c>
      <c r="T30" s="72">
        <f t="shared" si="50"/>
        <v>2.2119313103183287</v>
      </c>
      <c r="U30" s="72">
        <f t="shared" ref="U30" si="75">$H30-T30</f>
        <v>-0.41193131031832864</v>
      </c>
      <c r="W30" s="72">
        <f t="shared" si="32"/>
        <v>2.2119313103183287</v>
      </c>
      <c r="X30" s="72">
        <f t="shared" ref="X30" si="76">$H30-W30</f>
        <v>-0.41193131031832864</v>
      </c>
      <c r="Z30" s="72">
        <f t="shared" si="34"/>
        <v>2.2119313103183287</v>
      </c>
      <c r="AA30" s="72">
        <f t="shared" ref="AA30" si="77">$H30-Z30</f>
        <v>-0.41193131031832864</v>
      </c>
      <c r="AC30" s="72">
        <f t="shared" si="36"/>
        <v>2.2119313103183287</v>
      </c>
      <c r="AD30" s="72">
        <f t="shared" ref="AD30" si="78">$H30-AC30</f>
        <v>-0.41193131031832864</v>
      </c>
      <c r="AF30" s="478"/>
      <c r="AG30" s="478"/>
      <c r="AI30" s="478"/>
      <c r="AJ30" s="478"/>
      <c r="AL30" s="72">
        <f t="shared" si="38"/>
        <v>2.2037962216046814</v>
      </c>
      <c r="AM30" s="72">
        <f t="shared" ref="AM30" si="79">$H30-AL30</f>
        <v>-0.40379622160468132</v>
      </c>
      <c r="AO30" s="72">
        <f t="shared" si="40"/>
        <v>2.2037962216046814</v>
      </c>
      <c r="AP30" s="72">
        <f t="shared" si="41"/>
        <v>-0.40379622160468132</v>
      </c>
      <c r="AR30" s="72">
        <f t="shared" si="42"/>
        <v>2.2037962216046814</v>
      </c>
      <c r="AS30" s="72">
        <f t="shared" ref="AS30" si="80">$H30-AR30</f>
        <v>-0.40379622160468132</v>
      </c>
      <c r="AU30" s="72">
        <f t="shared" si="44"/>
        <v>2.2037962216046814</v>
      </c>
      <c r="AV30" s="72">
        <f t="shared" ref="AV30" si="81">$H30-AU30</f>
        <v>-0.40379622160468132</v>
      </c>
      <c r="AX30" s="72">
        <f t="shared" si="19"/>
        <v>2.2037962216046814</v>
      </c>
      <c r="AY30" s="72">
        <f t="shared" ref="AY30" si="82">$H30-AX30</f>
        <v>-0.40379622160468132</v>
      </c>
      <c r="BA30" s="72">
        <f t="shared" si="21"/>
        <v>2.2037962216046814</v>
      </c>
      <c r="BB30" s="72">
        <f t="shared" ref="BB30" si="83">$H30-BA30</f>
        <v>-0.40379622160468132</v>
      </c>
      <c r="BD30" s="72">
        <f t="shared" si="23"/>
        <v>2.2037962216046814</v>
      </c>
      <c r="BE30" s="72">
        <f t="shared" ref="BE30" si="84">$H30-BD30</f>
        <v>-0.40379622160468132</v>
      </c>
      <c r="BG30" s="479"/>
      <c r="BH30" s="479"/>
      <c r="BJ30" s="479"/>
      <c r="BK30" s="479"/>
      <c r="BM30" s="479"/>
      <c r="BN30" s="479"/>
      <c r="BP30" s="709">
        <f t="shared" si="58"/>
        <v>2.2037962216046814</v>
      </c>
      <c r="BQ30" s="709">
        <f t="shared" ref="BQ30" si="85">$H30-BP30</f>
        <v>-0.40379622160468132</v>
      </c>
      <c r="BR30" s="710"/>
      <c r="BS30" s="709">
        <f t="shared" si="60"/>
        <v>2.2037962216046814</v>
      </c>
      <c r="BT30" s="709">
        <f t="shared" ref="BT30" si="86">$H30-BS30</f>
        <v>-0.40379622160468132</v>
      </c>
      <c r="BU30" s="710"/>
      <c r="BV30" s="709">
        <f t="shared" si="62"/>
        <v>2.2037962216046814</v>
      </c>
      <c r="BW30" s="709">
        <f t="shared" ref="BW30" si="87">$H30-BV30</f>
        <v>-0.40379622160468132</v>
      </c>
      <c r="BX30" s="710"/>
      <c r="BY30" s="709">
        <f t="shared" si="64"/>
        <v>2.2037962216046814</v>
      </c>
      <c r="BZ30" s="709">
        <f t="shared" ref="BZ30" si="88">$H30-BY30</f>
        <v>-0.40379622160468132</v>
      </c>
      <c r="CB30" s="72">
        <f t="shared" si="25"/>
        <v>2.1884533599893046</v>
      </c>
      <c r="CC30" s="72">
        <f t="shared" ref="CC30" si="89">$H30-CB30</f>
        <v>-0.38845335998930453</v>
      </c>
      <c r="CE30" s="72">
        <f t="shared" si="27"/>
        <v>2.1884533599893046</v>
      </c>
      <c r="CF30" s="72">
        <f t="shared" ref="CF30" si="90">$H30-CE30</f>
        <v>-0.38845335998930453</v>
      </c>
      <c r="CH30" s="72">
        <f t="shared" si="29"/>
        <v>2.1884533599893046</v>
      </c>
      <c r="CI30" s="72">
        <f t="shared" ref="CI30" si="91">$H30-CH30</f>
        <v>-0.38845335998930453</v>
      </c>
      <c r="CK30" s="72">
        <f t="shared" si="66"/>
        <v>2.1884533599893046</v>
      </c>
      <c r="CL30" s="72">
        <f t="shared" ref="CL30" si="92">$H30-CK30</f>
        <v>-0.38845335998930453</v>
      </c>
      <c r="CN30" s="72">
        <f t="shared" si="68"/>
        <v>2.1884533599893046</v>
      </c>
      <c r="CO30" s="72">
        <f t="shared" ref="CO30" si="93">$H30-CN30</f>
        <v>-0.38845335998930453</v>
      </c>
      <c r="CQ30" s="72">
        <f t="shared" si="70"/>
        <v>2.1884533599893046</v>
      </c>
      <c r="CR30" s="72">
        <f t="shared" ref="CR30" si="94">$H30-CQ30</f>
        <v>-0.38845335998930453</v>
      </c>
      <c r="CT30" s="478"/>
      <c r="CU30" s="478"/>
      <c r="CW30" s="478"/>
      <c r="CX30" s="478"/>
    </row>
    <row r="31" spans="1:105" x14ac:dyDescent="0.25">
      <c r="C31" s="455" t="s">
        <v>264</v>
      </c>
      <c r="D31" s="3" t="s">
        <v>0</v>
      </c>
      <c r="E31" s="479"/>
      <c r="G31" s="567">
        <v>0.39500000000000002</v>
      </c>
      <c r="H31" s="704">
        <f t="shared" si="9"/>
        <v>0.39500000000000002</v>
      </c>
      <c r="J31" s="419">
        <v>-692.36248731613159</v>
      </c>
      <c r="K31" s="419">
        <v>-692.36248731613159</v>
      </c>
      <c r="L31" s="419">
        <v>-692.36248731613159</v>
      </c>
      <c r="N31" s="72">
        <f t="shared" si="46"/>
        <v>0.48539603754207772</v>
      </c>
      <c r="O31" s="72">
        <f t="shared" si="47"/>
        <v>-9.0396037542077701E-2</v>
      </c>
      <c r="Q31" s="72">
        <f t="shared" si="48"/>
        <v>0.48539603754207772</v>
      </c>
      <c r="R31" s="72">
        <f t="shared" si="49"/>
        <v>-9.0396037542077701E-2</v>
      </c>
      <c r="T31" s="72">
        <f t="shared" si="50"/>
        <v>0.48539603754207772</v>
      </c>
      <c r="U31" s="72">
        <f t="shared" si="51"/>
        <v>-9.0396037542077701E-2</v>
      </c>
      <c r="W31" s="72">
        <f t="shared" si="32"/>
        <v>0.48539603754207772</v>
      </c>
      <c r="X31" s="72">
        <f t="shared" si="52"/>
        <v>-9.0396037542077701E-2</v>
      </c>
      <c r="Z31" s="72">
        <f t="shared" si="34"/>
        <v>0.48539603754207772</v>
      </c>
      <c r="AA31" s="72">
        <f t="shared" si="53"/>
        <v>-9.0396037542077701E-2</v>
      </c>
      <c r="AC31" s="72">
        <f t="shared" si="36"/>
        <v>0.48539603754207772</v>
      </c>
      <c r="AD31" s="72">
        <f t="shared" si="54"/>
        <v>-9.0396037542077701E-2</v>
      </c>
      <c r="AF31" s="478"/>
      <c r="AG31" s="478"/>
      <c r="AI31" s="478"/>
      <c r="AJ31" s="478"/>
      <c r="AL31" s="72">
        <f t="shared" si="38"/>
        <v>0.48361083751880507</v>
      </c>
      <c r="AM31" s="72">
        <f t="shared" si="55"/>
        <v>-8.8610837518805052E-2</v>
      </c>
      <c r="AO31" s="72">
        <f t="shared" si="40"/>
        <v>0.48361083751880507</v>
      </c>
      <c r="AP31" s="72">
        <f t="shared" si="41"/>
        <v>-8.8610837518805052E-2</v>
      </c>
      <c r="AR31" s="72">
        <f t="shared" si="42"/>
        <v>0.48361083751880507</v>
      </c>
      <c r="AS31" s="72">
        <f t="shared" si="56"/>
        <v>-8.8610837518805052E-2</v>
      </c>
      <c r="AU31" s="72">
        <f t="shared" si="44"/>
        <v>0.48361083751880507</v>
      </c>
      <c r="AV31" s="72">
        <f t="shared" si="57"/>
        <v>-8.8610837518805052E-2</v>
      </c>
      <c r="AX31" s="72">
        <f t="shared" si="19"/>
        <v>0.48361083751880507</v>
      </c>
      <c r="AY31" s="72">
        <f t="shared" si="20"/>
        <v>-8.8610837518805052E-2</v>
      </c>
      <c r="BA31" s="72">
        <f t="shared" si="21"/>
        <v>0.48361083751880507</v>
      </c>
      <c r="BB31" s="72">
        <f t="shared" si="22"/>
        <v>-8.8610837518805052E-2</v>
      </c>
      <c r="BD31" s="72">
        <f t="shared" si="23"/>
        <v>0.48361083751880507</v>
      </c>
      <c r="BE31" s="72">
        <f t="shared" si="24"/>
        <v>-8.8610837518805052E-2</v>
      </c>
      <c r="BG31" s="479"/>
      <c r="BH31" s="479"/>
      <c r="BJ31" s="479"/>
      <c r="BK31" s="479"/>
      <c r="BM31" s="479"/>
      <c r="BN31" s="479"/>
      <c r="BP31" s="709">
        <f t="shared" si="58"/>
        <v>0.48361083751880507</v>
      </c>
      <c r="BQ31" s="709">
        <f t="shared" si="59"/>
        <v>-8.8610837518805052E-2</v>
      </c>
      <c r="BR31" s="710"/>
      <c r="BS31" s="709">
        <f t="shared" si="60"/>
        <v>0.48361083751880507</v>
      </c>
      <c r="BT31" s="709">
        <f t="shared" si="61"/>
        <v>-8.8610837518805052E-2</v>
      </c>
      <c r="BU31" s="710"/>
      <c r="BV31" s="709">
        <f t="shared" si="62"/>
        <v>0.48361083751880507</v>
      </c>
      <c r="BW31" s="709">
        <f t="shared" si="63"/>
        <v>-8.8610837518805052E-2</v>
      </c>
      <c r="BX31" s="710"/>
      <c r="BY31" s="709">
        <f t="shared" si="64"/>
        <v>0.48361083751880507</v>
      </c>
      <c r="BZ31" s="709">
        <f t="shared" si="65"/>
        <v>-8.8610837518805052E-2</v>
      </c>
      <c r="CB31" s="72">
        <f t="shared" si="25"/>
        <v>0.48024393177543073</v>
      </c>
      <c r="CC31" s="72">
        <f t="shared" si="26"/>
        <v>-8.5243931775430715E-2</v>
      </c>
      <c r="CE31" s="72">
        <f t="shared" si="27"/>
        <v>0.48024393177543073</v>
      </c>
      <c r="CF31" s="72">
        <f t="shared" si="28"/>
        <v>-8.5243931775430715E-2</v>
      </c>
      <c r="CH31" s="72">
        <f t="shared" si="29"/>
        <v>0.48024393177543073</v>
      </c>
      <c r="CI31" s="72">
        <f t="shared" si="30"/>
        <v>-8.5243931775430715E-2</v>
      </c>
      <c r="CK31" s="72">
        <f t="shared" si="66"/>
        <v>0.48024393177543073</v>
      </c>
      <c r="CL31" s="72">
        <f t="shared" si="67"/>
        <v>-8.5243931775430715E-2</v>
      </c>
      <c r="CN31" s="72">
        <f t="shared" si="68"/>
        <v>0.48024393177543073</v>
      </c>
      <c r="CO31" s="72">
        <f t="shared" si="69"/>
        <v>-8.5243931775430715E-2</v>
      </c>
      <c r="CQ31" s="72">
        <f t="shared" si="70"/>
        <v>0.48024393177543073</v>
      </c>
      <c r="CR31" s="72">
        <f t="shared" si="71"/>
        <v>-8.5243931775430715E-2</v>
      </c>
      <c r="CT31" s="478"/>
      <c r="CU31" s="478"/>
      <c r="CW31" s="478"/>
      <c r="CX31" s="478"/>
    </row>
    <row r="32" spans="1:105" x14ac:dyDescent="0.25">
      <c r="C32" s="455" t="s">
        <v>265</v>
      </c>
      <c r="D32" s="3" t="s">
        <v>0</v>
      </c>
      <c r="E32" s="72">
        <v>0.71</v>
      </c>
      <c r="G32" s="479"/>
      <c r="H32" s="704">
        <f t="shared" ref="H32:H37" si="95">G32-$E32</f>
        <v>-0.71</v>
      </c>
      <c r="J32" s="19">
        <v>-444.9</v>
      </c>
      <c r="K32" s="19">
        <f t="shared" ref="K32:K37" si="96">J32</f>
        <v>-444.9</v>
      </c>
      <c r="L32" s="19">
        <f t="shared" ref="L32:L37" si="97">J32</f>
        <v>-444.9</v>
      </c>
      <c r="N32" s="72">
        <f t="shared" si="46"/>
        <v>-0.80812564102564099</v>
      </c>
      <c r="O32" s="72">
        <f t="shared" si="47"/>
        <v>9.8125641025641031E-2</v>
      </c>
      <c r="Q32" s="72">
        <f t="shared" si="48"/>
        <v>-0.80812564102564099</v>
      </c>
      <c r="R32" s="72">
        <f t="shared" si="49"/>
        <v>9.8125641025641031E-2</v>
      </c>
      <c r="T32" s="72">
        <f t="shared" si="50"/>
        <v>-0.80812564102564099</v>
      </c>
      <c r="U32" s="72">
        <f t="shared" si="51"/>
        <v>9.8125641025641031E-2</v>
      </c>
      <c r="W32" s="72">
        <f t="shared" si="32"/>
        <v>-0.80812564102564099</v>
      </c>
      <c r="X32" s="72">
        <f t="shared" si="52"/>
        <v>9.8125641025641031E-2</v>
      </c>
      <c r="Z32" s="72">
        <f t="shared" si="34"/>
        <v>-0.80812564102564099</v>
      </c>
      <c r="AA32" s="72">
        <f t="shared" si="53"/>
        <v>9.8125641025641031E-2</v>
      </c>
      <c r="AC32" s="72">
        <f t="shared" si="36"/>
        <v>-0.80812564102564099</v>
      </c>
      <c r="AD32" s="72">
        <f t="shared" si="54"/>
        <v>9.8125641025641031E-2</v>
      </c>
      <c r="AF32" s="478"/>
      <c r="AG32" s="478"/>
      <c r="AI32" s="478"/>
      <c r="AJ32" s="478"/>
      <c r="AL32" s="72">
        <f t="shared" si="38"/>
        <v>-0.80618779174147215</v>
      </c>
      <c r="AM32" s="72">
        <f t="shared" si="55"/>
        <v>9.6187791741472184E-2</v>
      </c>
      <c r="AO32" s="72">
        <f t="shared" si="40"/>
        <v>-0.80618779174147215</v>
      </c>
      <c r="AP32" s="72">
        <f t="shared" si="41"/>
        <v>9.6187791741472184E-2</v>
      </c>
      <c r="AR32" s="72">
        <f t="shared" si="42"/>
        <v>-0.80618779174147215</v>
      </c>
      <c r="AS32" s="72">
        <f t="shared" si="56"/>
        <v>9.6187791741472184E-2</v>
      </c>
      <c r="AU32" s="72">
        <f t="shared" si="44"/>
        <v>-0.80618779174147215</v>
      </c>
      <c r="AV32" s="72">
        <f t="shared" si="57"/>
        <v>9.6187791741472184E-2</v>
      </c>
      <c r="AX32" s="72">
        <f t="shared" si="19"/>
        <v>-0.80618779174147215</v>
      </c>
      <c r="AY32" s="72">
        <f t="shared" si="20"/>
        <v>9.6187791741472184E-2</v>
      </c>
      <c r="BA32" s="72">
        <f t="shared" si="21"/>
        <v>-0.80618779174147215</v>
      </c>
      <c r="BB32" s="72">
        <f t="shared" si="22"/>
        <v>9.6187791741472184E-2</v>
      </c>
      <c r="BD32" s="72">
        <f t="shared" si="23"/>
        <v>-0.80618779174147215</v>
      </c>
      <c r="BE32" s="72">
        <f t="shared" si="24"/>
        <v>9.6187791741472184E-2</v>
      </c>
      <c r="BG32" s="479"/>
      <c r="BH32" s="479"/>
      <c r="BJ32" s="479"/>
      <c r="BK32" s="479"/>
      <c r="BM32" s="479"/>
      <c r="BN32" s="479"/>
      <c r="BP32" s="709">
        <f t="shared" si="58"/>
        <v>-0.80618779174147215</v>
      </c>
      <c r="BQ32" s="709">
        <f t="shared" si="59"/>
        <v>9.6187791741472184E-2</v>
      </c>
      <c r="BR32" s="710"/>
      <c r="BS32" s="709">
        <f t="shared" si="60"/>
        <v>-0.80618779174147215</v>
      </c>
      <c r="BT32" s="709">
        <f t="shared" si="61"/>
        <v>9.6187791741472184E-2</v>
      </c>
      <c r="BU32" s="710"/>
      <c r="BV32" s="709">
        <f t="shared" si="62"/>
        <v>-0.80618779174147215</v>
      </c>
      <c r="BW32" s="709">
        <f t="shared" si="63"/>
        <v>9.6187791741472184E-2</v>
      </c>
      <c r="BX32" s="710"/>
      <c r="BY32" s="709">
        <f t="shared" si="64"/>
        <v>-0.80618779174147215</v>
      </c>
      <c r="BZ32" s="709">
        <f t="shared" si="65"/>
        <v>9.6187791741472184E-2</v>
      </c>
      <c r="CB32" s="72">
        <f t="shared" si="25"/>
        <v>-0.8025329879101899</v>
      </c>
      <c r="CC32" s="72">
        <f t="shared" si="26"/>
        <v>9.2532987910189934E-2</v>
      </c>
      <c r="CE32" s="72">
        <f t="shared" si="27"/>
        <v>-0.8025329879101899</v>
      </c>
      <c r="CF32" s="72">
        <f t="shared" si="28"/>
        <v>9.2532987910189934E-2</v>
      </c>
      <c r="CH32" s="72">
        <f t="shared" si="29"/>
        <v>-0.8025329879101899</v>
      </c>
      <c r="CI32" s="72">
        <f t="shared" si="30"/>
        <v>9.2532987910189934E-2</v>
      </c>
      <c r="CK32" s="72">
        <f t="shared" si="66"/>
        <v>-0.8025329879101899</v>
      </c>
      <c r="CL32" s="72">
        <f t="shared" si="67"/>
        <v>9.2532987910189934E-2</v>
      </c>
      <c r="CN32" s="72">
        <f t="shared" si="68"/>
        <v>-0.8025329879101899</v>
      </c>
      <c r="CO32" s="72">
        <f t="shared" si="69"/>
        <v>9.2532987910189934E-2</v>
      </c>
      <c r="CQ32" s="72">
        <f t="shared" si="70"/>
        <v>-0.8025329879101899</v>
      </c>
      <c r="CR32" s="72">
        <f t="shared" si="71"/>
        <v>9.2532987910189934E-2</v>
      </c>
      <c r="CT32" s="478"/>
      <c r="CU32" s="478"/>
      <c r="CW32" s="478"/>
      <c r="CX32" s="478"/>
    </row>
    <row r="33" spans="1:103" x14ac:dyDescent="0.25">
      <c r="C33" s="455" t="s">
        <v>266</v>
      </c>
      <c r="D33" s="3" t="s">
        <v>0</v>
      </c>
      <c r="E33" s="479"/>
      <c r="G33" s="72">
        <v>0.71</v>
      </c>
      <c r="H33" s="704">
        <f t="shared" si="95"/>
        <v>0.71</v>
      </c>
      <c r="J33" s="19">
        <v>-444.9</v>
      </c>
      <c r="K33" s="19">
        <f t="shared" si="96"/>
        <v>-444.9</v>
      </c>
      <c r="L33" s="19">
        <f t="shared" si="97"/>
        <v>-444.9</v>
      </c>
      <c r="N33" s="72">
        <f t="shared" si="46"/>
        <v>0.80812564102564099</v>
      </c>
      <c r="O33" s="72">
        <f t="shared" si="47"/>
        <v>-9.8125641025641031E-2</v>
      </c>
      <c r="Q33" s="72">
        <f t="shared" si="48"/>
        <v>0.80812564102564099</v>
      </c>
      <c r="R33" s="72">
        <f t="shared" si="49"/>
        <v>-9.8125641025641031E-2</v>
      </c>
      <c r="T33" s="72">
        <f t="shared" si="50"/>
        <v>0.80812564102564099</v>
      </c>
      <c r="U33" s="72">
        <f t="shared" si="51"/>
        <v>-9.8125641025641031E-2</v>
      </c>
      <c r="W33" s="72">
        <f t="shared" si="32"/>
        <v>0.80812564102564099</v>
      </c>
      <c r="X33" s="72">
        <f t="shared" si="52"/>
        <v>-9.8125641025641031E-2</v>
      </c>
      <c r="Z33" s="72">
        <f t="shared" si="34"/>
        <v>0.80812564102564099</v>
      </c>
      <c r="AA33" s="72">
        <f t="shared" si="53"/>
        <v>-9.8125641025641031E-2</v>
      </c>
      <c r="AC33" s="72">
        <f t="shared" si="36"/>
        <v>0.80812564102564099</v>
      </c>
      <c r="AD33" s="72">
        <f t="shared" si="54"/>
        <v>-9.8125641025641031E-2</v>
      </c>
      <c r="AF33" s="478"/>
      <c r="AG33" s="478"/>
      <c r="AI33" s="478"/>
      <c r="AJ33" s="478"/>
      <c r="AL33" s="72">
        <f t="shared" si="38"/>
        <v>0.80618779174147215</v>
      </c>
      <c r="AM33" s="72">
        <f t="shared" si="55"/>
        <v>-9.6187791741472184E-2</v>
      </c>
      <c r="AO33" s="72">
        <f t="shared" si="40"/>
        <v>0.80618779174147215</v>
      </c>
      <c r="AP33" s="72">
        <f t="shared" si="41"/>
        <v>-9.6187791741472184E-2</v>
      </c>
      <c r="AR33" s="72">
        <f t="shared" si="42"/>
        <v>0.80618779174147215</v>
      </c>
      <c r="AS33" s="72">
        <f t="shared" si="56"/>
        <v>-9.6187791741472184E-2</v>
      </c>
      <c r="AU33" s="72">
        <f t="shared" si="44"/>
        <v>0.80618779174147215</v>
      </c>
      <c r="AV33" s="72">
        <f t="shared" si="57"/>
        <v>-9.6187791741472184E-2</v>
      </c>
      <c r="AX33" s="72">
        <f t="shared" si="19"/>
        <v>0.80618779174147215</v>
      </c>
      <c r="AY33" s="72">
        <f t="shared" si="20"/>
        <v>-9.6187791741472184E-2</v>
      </c>
      <c r="BA33" s="72">
        <f t="shared" si="21"/>
        <v>0.80618779174147215</v>
      </c>
      <c r="BB33" s="72">
        <f t="shared" si="22"/>
        <v>-9.6187791741472184E-2</v>
      </c>
      <c r="BD33" s="72">
        <f t="shared" si="23"/>
        <v>0.80618779174147215</v>
      </c>
      <c r="BE33" s="72">
        <f t="shared" si="24"/>
        <v>-9.6187791741472184E-2</v>
      </c>
      <c r="BG33" s="479"/>
      <c r="BH33" s="479"/>
      <c r="BJ33" s="479"/>
      <c r="BK33" s="479"/>
      <c r="BM33" s="479"/>
      <c r="BN33" s="479"/>
      <c r="BP33" s="709">
        <f t="shared" si="58"/>
        <v>0.80618779174147215</v>
      </c>
      <c r="BQ33" s="709">
        <f t="shared" si="59"/>
        <v>-9.6187791741472184E-2</v>
      </c>
      <c r="BR33" s="710"/>
      <c r="BS33" s="709">
        <f t="shared" si="60"/>
        <v>0.80618779174147215</v>
      </c>
      <c r="BT33" s="709">
        <f t="shared" si="61"/>
        <v>-9.6187791741472184E-2</v>
      </c>
      <c r="BU33" s="710"/>
      <c r="BV33" s="709">
        <f t="shared" si="62"/>
        <v>0.80618779174147215</v>
      </c>
      <c r="BW33" s="709">
        <f t="shared" si="63"/>
        <v>-9.6187791741472184E-2</v>
      </c>
      <c r="BX33" s="710"/>
      <c r="BY33" s="709">
        <f t="shared" si="64"/>
        <v>0.80618779174147215</v>
      </c>
      <c r="BZ33" s="709">
        <f t="shared" si="65"/>
        <v>-9.6187791741472184E-2</v>
      </c>
      <c r="CB33" s="72">
        <f t="shared" si="25"/>
        <v>0.8025329879101899</v>
      </c>
      <c r="CC33" s="72">
        <f t="shared" si="26"/>
        <v>-9.2532987910189934E-2</v>
      </c>
      <c r="CE33" s="72">
        <f t="shared" si="27"/>
        <v>0.8025329879101899</v>
      </c>
      <c r="CF33" s="72">
        <f t="shared" si="28"/>
        <v>-9.2532987910189934E-2</v>
      </c>
      <c r="CH33" s="72">
        <f t="shared" si="29"/>
        <v>0.8025329879101899</v>
      </c>
      <c r="CI33" s="72">
        <f t="shared" si="30"/>
        <v>-9.2532987910189934E-2</v>
      </c>
      <c r="CK33" s="72">
        <f t="shared" si="66"/>
        <v>0.8025329879101899</v>
      </c>
      <c r="CL33" s="72">
        <f t="shared" si="67"/>
        <v>-9.2532987910189934E-2</v>
      </c>
      <c r="CN33" s="72">
        <f t="shared" si="68"/>
        <v>0.8025329879101899</v>
      </c>
      <c r="CO33" s="72">
        <f t="shared" si="69"/>
        <v>-9.2532987910189934E-2</v>
      </c>
      <c r="CQ33" s="72">
        <f t="shared" si="70"/>
        <v>0.8025329879101899</v>
      </c>
      <c r="CR33" s="72">
        <f t="shared" si="71"/>
        <v>-9.2532987910189934E-2</v>
      </c>
      <c r="CT33" s="478"/>
      <c r="CU33" s="478"/>
      <c r="CW33" s="478"/>
      <c r="CX33" s="478"/>
    </row>
    <row r="34" spans="1:103" x14ac:dyDescent="0.25">
      <c r="C34" s="455" t="s">
        <v>267</v>
      </c>
      <c r="D34" s="3" t="s">
        <v>0</v>
      </c>
      <c r="E34" s="577"/>
      <c r="G34" s="577"/>
      <c r="H34" s="704">
        <f t="shared" si="95"/>
        <v>0</v>
      </c>
      <c r="J34" s="19">
        <v>-444.9</v>
      </c>
      <c r="K34" s="19">
        <f t="shared" si="96"/>
        <v>-444.9</v>
      </c>
      <c r="L34" s="19">
        <f t="shared" si="97"/>
        <v>-444.9</v>
      </c>
      <c r="N34" s="72">
        <f t="shared" si="46"/>
        <v>0</v>
      </c>
      <c r="O34" s="72">
        <f t="shared" ref="O34" si="98">$H34-N34</f>
        <v>0</v>
      </c>
      <c r="Q34" s="72">
        <f t="shared" si="48"/>
        <v>0</v>
      </c>
      <c r="R34" s="72">
        <f t="shared" ref="R34" si="99">$H34-Q34</f>
        <v>0</v>
      </c>
      <c r="T34" s="72">
        <f t="shared" si="50"/>
        <v>0</v>
      </c>
      <c r="U34" s="72">
        <f t="shared" ref="U34" si="100">$H34-T34</f>
        <v>0</v>
      </c>
      <c r="W34" s="72">
        <f t="shared" si="32"/>
        <v>0</v>
      </c>
      <c r="X34" s="72">
        <f t="shared" ref="X34" si="101">$H34-W34</f>
        <v>0</v>
      </c>
      <c r="Z34" s="72">
        <f t="shared" si="34"/>
        <v>0</v>
      </c>
      <c r="AA34" s="72">
        <f t="shared" ref="AA34" si="102">$H34-Z34</f>
        <v>0</v>
      </c>
      <c r="AC34" s="72">
        <f t="shared" si="36"/>
        <v>0</v>
      </c>
      <c r="AD34" s="72">
        <f t="shared" ref="AD34" si="103">$H34-AC34</f>
        <v>0</v>
      </c>
      <c r="AF34" s="478"/>
      <c r="AG34" s="478"/>
      <c r="AI34" s="478"/>
      <c r="AJ34" s="478"/>
      <c r="AL34" s="72">
        <f t="shared" si="38"/>
        <v>0</v>
      </c>
      <c r="AM34" s="72">
        <f t="shared" ref="AM34" si="104">$H34-AL34</f>
        <v>0</v>
      </c>
      <c r="AO34" s="72">
        <f t="shared" si="40"/>
        <v>0</v>
      </c>
      <c r="AP34" s="72">
        <f t="shared" si="41"/>
        <v>0</v>
      </c>
      <c r="AR34" s="72">
        <f t="shared" si="42"/>
        <v>0</v>
      </c>
      <c r="AS34" s="72">
        <f t="shared" ref="AS34" si="105">$H34-AR34</f>
        <v>0</v>
      </c>
      <c r="AU34" s="72">
        <f t="shared" si="44"/>
        <v>0</v>
      </c>
      <c r="AV34" s="72">
        <f t="shared" ref="AV34" si="106">$H34-AU34</f>
        <v>0</v>
      </c>
      <c r="AX34" s="72">
        <f t="shared" si="19"/>
        <v>0</v>
      </c>
      <c r="AY34" s="72">
        <f t="shared" ref="AY34" si="107">$H34-AX34</f>
        <v>0</v>
      </c>
      <c r="BA34" s="72">
        <f t="shared" si="21"/>
        <v>0</v>
      </c>
      <c r="BB34" s="72">
        <f t="shared" ref="BB34" si="108">$H34-BA34</f>
        <v>0</v>
      </c>
      <c r="BD34" s="72">
        <f t="shared" si="23"/>
        <v>0</v>
      </c>
      <c r="BE34" s="72">
        <f t="shared" ref="BE34" si="109">$H34-BD34</f>
        <v>0</v>
      </c>
      <c r="BG34" s="479"/>
      <c r="BH34" s="479"/>
      <c r="BJ34" s="479"/>
      <c r="BK34" s="479"/>
      <c r="BM34" s="479"/>
      <c r="BN34" s="479"/>
      <c r="BP34" s="709">
        <f t="shared" si="58"/>
        <v>0</v>
      </c>
      <c r="BQ34" s="709">
        <f t="shared" ref="BQ34" si="110">$H34-BP34</f>
        <v>0</v>
      </c>
      <c r="BR34" s="710"/>
      <c r="BS34" s="709">
        <f t="shared" si="60"/>
        <v>0</v>
      </c>
      <c r="BT34" s="709">
        <f t="shared" ref="BT34" si="111">$H34-BS34</f>
        <v>0</v>
      </c>
      <c r="BU34" s="710"/>
      <c r="BV34" s="709">
        <f t="shared" si="62"/>
        <v>0</v>
      </c>
      <c r="BW34" s="709">
        <f t="shared" ref="BW34" si="112">$H34-BV34</f>
        <v>0</v>
      </c>
      <c r="BX34" s="710"/>
      <c r="BY34" s="709">
        <f t="shared" si="64"/>
        <v>0</v>
      </c>
      <c r="BZ34" s="709">
        <f t="shared" ref="BZ34" si="113">$H34-BY34</f>
        <v>0</v>
      </c>
      <c r="CB34" s="72">
        <f t="shared" si="25"/>
        <v>0</v>
      </c>
      <c r="CC34" s="72">
        <f t="shared" ref="CC34" si="114">$H34-CB34</f>
        <v>0</v>
      </c>
      <c r="CE34" s="72">
        <f t="shared" si="27"/>
        <v>0</v>
      </c>
      <c r="CF34" s="72">
        <f t="shared" ref="CF34" si="115">$H34-CE34</f>
        <v>0</v>
      </c>
      <c r="CH34" s="72">
        <f t="shared" si="29"/>
        <v>0</v>
      </c>
      <c r="CI34" s="72">
        <f t="shared" ref="CI34" si="116">$H34-CH34</f>
        <v>0</v>
      </c>
      <c r="CK34" s="72">
        <f t="shared" si="66"/>
        <v>0</v>
      </c>
      <c r="CL34" s="72">
        <f t="shared" ref="CL34" si="117">$H34-CK34</f>
        <v>0</v>
      </c>
      <c r="CN34" s="72">
        <f t="shared" si="68"/>
        <v>0</v>
      </c>
      <c r="CO34" s="72">
        <f t="shared" ref="CO34" si="118">$H34-CN34</f>
        <v>0</v>
      </c>
      <c r="CQ34" s="72">
        <f t="shared" si="70"/>
        <v>0</v>
      </c>
      <c r="CR34" s="72">
        <f t="shared" ref="CR34" si="119">$H34-CQ34</f>
        <v>0</v>
      </c>
      <c r="CT34" s="478"/>
      <c r="CU34" s="478"/>
      <c r="CW34" s="478"/>
      <c r="CX34" s="478"/>
    </row>
    <row r="35" spans="1:103" x14ac:dyDescent="0.25">
      <c r="C35" s="455" t="s">
        <v>268</v>
      </c>
      <c r="D35" s="3" t="s">
        <v>0</v>
      </c>
      <c r="E35" s="577"/>
      <c r="G35" s="577"/>
      <c r="H35" s="704">
        <f t="shared" si="95"/>
        <v>0</v>
      </c>
      <c r="J35" s="19">
        <v>-444.9</v>
      </c>
      <c r="K35" s="19">
        <f t="shared" si="96"/>
        <v>-444.9</v>
      </c>
      <c r="L35" s="19">
        <f t="shared" si="97"/>
        <v>-444.9</v>
      </c>
      <c r="N35" s="72">
        <f t="shared" si="46"/>
        <v>0</v>
      </c>
      <c r="O35" s="72">
        <f t="shared" ref="O35:O36" si="120">$H35-N35</f>
        <v>0</v>
      </c>
      <c r="Q35" s="72">
        <f t="shared" si="48"/>
        <v>0</v>
      </c>
      <c r="R35" s="72">
        <f t="shared" ref="R35:R36" si="121">$H35-Q35</f>
        <v>0</v>
      </c>
      <c r="T35" s="72">
        <f t="shared" si="50"/>
        <v>0</v>
      </c>
      <c r="U35" s="72">
        <f t="shared" ref="U35:U36" si="122">$H35-T35</f>
        <v>0</v>
      </c>
      <c r="W35" s="72">
        <f t="shared" si="32"/>
        <v>0</v>
      </c>
      <c r="X35" s="72">
        <f t="shared" ref="X35:X36" si="123">$H35-W35</f>
        <v>0</v>
      </c>
      <c r="Z35" s="72">
        <f t="shared" si="34"/>
        <v>0</v>
      </c>
      <c r="AA35" s="72">
        <f t="shared" ref="AA35:AA36" si="124">$H35-Z35</f>
        <v>0</v>
      </c>
      <c r="AC35" s="72">
        <f t="shared" si="36"/>
        <v>0</v>
      </c>
      <c r="AD35" s="72">
        <f t="shared" ref="AD35:AD36" si="125">$H35-AC35</f>
        <v>0</v>
      </c>
      <c r="AF35" s="478"/>
      <c r="AG35" s="478"/>
      <c r="AI35" s="478"/>
      <c r="AJ35" s="478"/>
      <c r="AL35" s="72">
        <f t="shared" si="38"/>
        <v>0</v>
      </c>
      <c r="AM35" s="72">
        <f t="shared" ref="AM35:AM36" si="126">$H35-AL35</f>
        <v>0</v>
      </c>
      <c r="AO35" s="72">
        <f t="shared" si="40"/>
        <v>0</v>
      </c>
      <c r="AP35" s="72">
        <f t="shared" si="41"/>
        <v>0</v>
      </c>
      <c r="AR35" s="72">
        <f t="shared" si="42"/>
        <v>0</v>
      </c>
      <c r="AS35" s="72">
        <f t="shared" ref="AS35:AS36" si="127">$H35-AR35</f>
        <v>0</v>
      </c>
      <c r="AU35" s="72">
        <f t="shared" si="44"/>
        <v>0</v>
      </c>
      <c r="AV35" s="72">
        <f t="shared" ref="AV35:AV36" si="128">$H35-AU35</f>
        <v>0</v>
      </c>
      <c r="AX35" s="72">
        <f t="shared" si="19"/>
        <v>0</v>
      </c>
      <c r="AY35" s="72">
        <f t="shared" ref="AY35:AY36" si="129">$H35-AX35</f>
        <v>0</v>
      </c>
      <c r="BA35" s="72">
        <f t="shared" si="21"/>
        <v>0</v>
      </c>
      <c r="BB35" s="72">
        <f t="shared" ref="BB35:BB36" si="130">$H35-BA35</f>
        <v>0</v>
      </c>
      <c r="BD35" s="72">
        <f t="shared" si="23"/>
        <v>0</v>
      </c>
      <c r="BE35" s="72">
        <f t="shared" ref="BE35:BE36" si="131">$H35-BD35</f>
        <v>0</v>
      </c>
      <c r="BG35" s="479"/>
      <c r="BH35" s="479"/>
      <c r="BJ35" s="479"/>
      <c r="BK35" s="479"/>
      <c r="BM35" s="479"/>
      <c r="BN35" s="479"/>
      <c r="BP35" s="709">
        <f t="shared" si="58"/>
        <v>0</v>
      </c>
      <c r="BQ35" s="709">
        <f t="shared" ref="BQ35:BQ36" si="132">$H35-BP35</f>
        <v>0</v>
      </c>
      <c r="BR35" s="710"/>
      <c r="BS35" s="709">
        <f t="shared" si="60"/>
        <v>0</v>
      </c>
      <c r="BT35" s="709">
        <f t="shared" ref="BT35:BT36" si="133">$H35-BS35</f>
        <v>0</v>
      </c>
      <c r="BU35" s="710"/>
      <c r="BV35" s="709">
        <f t="shared" si="62"/>
        <v>0</v>
      </c>
      <c r="BW35" s="709">
        <f t="shared" ref="BW35:BW36" si="134">$H35-BV35</f>
        <v>0</v>
      </c>
      <c r="BX35" s="710"/>
      <c r="BY35" s="709">
        <f t="shared" si="64"/>
        <v>0</v>
      </c>
      <c r="BZ35" s="709">
        <f t="shared" ref="BZ35:BZ36" si="135">$H35-BY35</f>
        <v>0</v>
      </c>
      <c r="CB35" s="72">
        <f t="shared" si="25"/>
        <v>0</v>
      </c>
      <c r="CC35" s="72">
        <f t="shared" ref="CC35:CC36" si="136">$H35-CB35</f>
        <v>0</v>
      </c>
      <c r="CE35" s="72">
        <f t="shared" si="27"/>
        <v>0</v>
      </c>
      <c r="CF35" s="72">
        <f t="shared" ref="CF35:CF36" si="137">$H35-CE35</f>
        <v>0</v>
      </c>
      <c r="CH35" s="72">
        <f t="shared" si="29"/>
        <v>0</v>
      </c>
      <c r="CI35" s="72">
        <f t="shared" ref="CI35:CI36" si="138">$H35-CH35</f>
        <v>0</v>
      </c>
      <c r="CK35" s="72">
        <f t="shared" si="66"/>
        <v>0</v>
      </c>
      <c r="CL35" s="72">
        <f t="shared" ref="CL35:CL36" si="139">$H35-CK35</f>
        <v>0</v>
      </c>
      <c r="CN35" s="72">
        <f t="shared" si="68"/>
        <v>0</v>
      </c>
      <c r="CO35" s="72">
        <f t="shared" ref="CO35:CO36" si="140">$H35-CN35</f>
        <v>0</v>
      </c>
      <c r="CQ35" s="72">
        <f t="shared" si="70"/>
        <v>0</v>
      </c>
      <c r="CR35" s="72">
        <f t="shared" ref="CR35:CR36" si="141">$H35-CQ35</f>
        <v>0</v>
      </c>
      <c r="CT35" s="478"/>
      <c r="CU35" s="478"/>
      <c r="CW35" s="478"/>
      <c r="CX35" s="478"/>
    </row>
    <row r="36" spans="1:103" x14ac:dyDescent="0.25">
      <c r="C36" s="455" t="s">
        <v>269</v>
      </c>
      <c r="D36" s="3" t="s">
        <v>0</v>
      </c>
      <c r="E36" s="479"/>
      <c r="G36" s="567">
        <f>0.225</f>
        <v>0.22500000000000001</v>
      </c>
      <c r="H36" s="704">
        <f t="shared" si="95"/>
        <v>0.22500000000000001</v>
      </c>
      <c r="J36" s="19">
        <v>-500</v>
      </c>
      <c r="K36" s="19">
        <f t="shared" si="96"/>
        <v>-500</v>
      </c>
      <c r="L36" s="19">
        <f t="shared" si="97"/>
        <v>-500</v>
      </c>
      <c r="N36" s="72">
        <f t="shared" si="46"/>
        <v>0.26063736263736265</v>
      </c>
      <c r="O36" s="72">
        <f t="shared" si="120"/>
        <v>-3.5637362637362641E-2</v>
      </c>
      <c r="Q36" s="72">
        <f t="shared" si="48"/>
        <v>0.26063736263736265</v>
      </c>
      <c r="R36" s="72">
        <f t="shared" si="121"/>
        <v>-3.5637362637362641E-2</v>
      </c>
      <c r="T36" s="72">
        <f t="shared" si="50"/>
        <v>0.26063736263736265</v>
      </c>
      <c r="U36" s="72">
        <f t="shared" si="122"/>
        <v>-3.5637362637362641E-2</v>
      </c>
      <c r="W36" s="72">
        <f t="shared" si="32"/>
        <v>0.26063736263736265</v>
      </c>
      <c r="X36" s="72">
        <f t="shared" si="123"/>
        <v>-3.5637362637362641E-2</v>
      </c>
      <c r="Z36" s="72">
        <f t="shared" si="34"/>
        <v>0.26063736263736265</v>
      </c>
      <c r="AA36" s="72">
        <f t="shared" si="124"/>
        <v>-3.5637362637362641E-2</v>
      </c>
      <c r="AC36" s="72">
        <f t="shared" si="36"/>
        <v>0.26063736263736265</v>
      </c>
      <c r="AD36" s="72">
        <f t="shared" si="125"/>
        <v>-3.5637362637362641E-2</v>
      </c>
      <c r="AF36" s="478"/>
      <c r="AG36" s="478"/>
      <c r="AI36" s="478"/>
      <c r="AJ36" s="478"/>
      <c r="AL36" s="72">
        <f t="shared" si="38"/>
        <v>0.25993357271095152</v>
      </c>
      <c r="AM36" s="72">
        <f t="shared" si="126"/>
        <v>-3.4933572710951516E-2</v>
      </c>
      <c r="AO36" s="72">
        <f t="shared" si="40"/>
        <v>0.25993357271095152</v>
      </c>
      <c r="AP36" s="72">
        <f t="shared" si="41"/>
        <v>-3.4933572710951516E-2</v>
      </c>
      <c r="AR36" s="72">
        <f t="shared" si="42"/>
        <v>0.25993357271095152</v>
      </c>
      <c r="AS36" s="72">
        <f t="shared" si="127"/>
        <v>-3.4933572710951516E-2</v>
      </c>
      <c r="AU36" s="72">
        <f t="shared" si="44"/>
        <v>0.25993357271095152</v>
      </c>
      <c r="AV36" s="72">
        <f t="shared" si="128"/>
        <v>-3.4933572710951516E-2</v>
      </c>
      <c r="AX36" s="72">
        <f t="shared" si="19"/>
        <v>0.25993357271095152</v>
      </c>
      <c r="AY36" s="72">
        <f t="shared" si="129"/>
        <v>-3.4933572710951516E-2</v>
      </c>
      <c r="BA36" s="72">
        <f t="shared" si="21"/>
        <v>0.25993357271095152</v>
      </c>
      <c r="BB36" s="72">
        <f t="shared" si="130"/>
        <v>-3.4933572710951516E-2</v>
      </c>
      <c r="BD36" s="72">
        <f t="shared" si="23"/>
        <v>0.25993357271095152</v>
      </c>
      <c r="BE36" s="72">
        <f t="shared" si="131"/>
        <v>-3.4933572710951516E-2</v>
      </c>
      <c r="BG36" s="479"/>
      <c r="BH36" s="479"/>
      <c r="BJ36" s="479"/>
      <c r="BK36" s="479"/>
      <c r="BM36" s="479"/>
      <c r="BN36" s="479"/>
      <c r="BP36" s="709">
        <f t="shared" si="58"/>
        <v>0.25993357271095152</v>
      </c>
      <c r="BQ36" s="709">
        <f t="shared" si="132"/>
        <v>-3.4933572710951516E-2</v>
      </c>
      <c r="BR36" s="710"/>
      <c r="BS36" s="709">
        <f t="shared" si="60"/>
        <v>0.25993357271095152</v>
      </c>
      <c r="BT36" s="709">
        <f t="shared" si="133"/>
        <v>-3.4933572710951516E-2</v>
      </c>
      <c r="BU36" s="710"/>
      <c r="BV36" s="709">
        <f t="shared" si="62"/>
        <v>0.25993357271095152</v>
      </c>
      <c r="BW36" s="709">
        <f t="shared" si="134"/>
        <v>-3.4933572710951516E-2</v>
      </c>
      <c r="BX36" s="710"/>
      <c r="BY36" s="709">
        <f t="shared" si="64"/>
        <v>0.25993357271095152</v>
      </c>
      <c r="BZ36" s="709">
        <f t="shared" si="135"/>
        <v>-3.4933572710951516E-2</v>
      </c>
      <c r="CB36" s="72">
        <f t="shared" si="25"/>
        <v>0.25860621761658031</v>
      </c>
      <c r="CC36" s="72">
        <f t="shared" si="136"/>
        <v>-3.3606217616580308E-2</v>
      </c>
      <c r="CE36" s="72">
        <f t="shared" si="27"/>
        <v>0.25860621761658031</v>
      </c>
      <c r="CF36" s="72">
        <f t="shared" si="137"/>
        <v>-3.3606217616580308E-2</v>
      </c>
      <c r="CH36" s="72">
        <f t="shared" si="29"/>
        <v>0.25860621761658031</v>
      </c>
      <c r="CI36" s="72">
        <f t="shared" si="138"/>
        <v>-3.3606217616580308E-2</v>
      </c>
      <c r="CK36" s="72">
        <f t="shared" si="66"/>
        <v>0.25860621761658031</v>
      </c>
      <c r="CL36" s="72">
        <f t="shared" si="139"/>
        <v>-3.3606217616580308E-2</v>
      </c>
      <c r="CN36" s="72">
        <f t="shared" si="68"/>
        <v>0.25860621761658031</v>
      </c>
      <c r="CO36" s="72">
        <f t="shared" si="140"/>
        <v>-3.3606217616580308E-2</v>
      </c>
      <c r="CQ36" s="72">
        <f t="shared" si="70"/>
        <v>0.25860621761658031</v>
      </c>
      <c r="CR36" s="72">
        <f t="shared" si="141"/>
        <v>-3.3606217616580308E-2</v>
      </c>
      <c r="CT36" s="478"/>
      <c r="CU36" s="478"/>
      <c r="CW36" s="478"/>
      <c r="CX36" s="478"/>
    </row>
    <row r="37" spans="1:103" x14ac:dyDescent="0.25">
      <c r="C37" s="455" t="s">
        <v>270</v>
      </c>
      <c r="D37" s="3" t="s">
        <v>0</v>
      </c>
      <c r="E37" s="479"/>
      <c r="G37" s="77">
        <f>0.395-G36+0.24</f>
        <v>0.41000000000000003</v>
      </c>
      <c r="H37" s="755">
        <f t="shared" si="95"/>
        <v>0.41000000000000003</v>
      </c>
      <c r="J37" s="19">
        <v>-500</v>
      </c>
      <c r="K37" s="19">
        <f t="shared" si="96"/>
        <v>-500</v>
      </c>
      <c r="L37" s="19">
        <f t="shared" si="97"/>
        <v>-500</v>
      </c>
      <c r="N37" s="72">
        <f t="shared" si="46"/>
        <v>0.47493919413919417</v>
      </c>
      <c r="O37" s="72">
        <f t="shared" si="47"/>
        <v>-6.4939194139194134E-2</v>
      </c>
      <c r="Q37" s="72">
        <f t="shared" si="48"/>
        <v>0.47493919413919417</v>
      </c>
      <c r="R37" s="72">
        <f t="shared" si="49"/>
        <v>-6.4939194139194134E-2</v>
      </c>
      <c r="T37" s="72">
        <f t="shared" si="50"/>
        <v>0.47493919413919417</v>
      </c>
      <c r="U37" s="72">
        <f t="shared" si="51"/>
        <v>-6.4939194139194134E-2</v>
      </c>
      <c r="W37" s="72">
        <f t="shared" si="32"/>
        <v>0.47493919413919417</v>
      </c>
      <c r="X37" s="72">
        <f t="shared" si="52"/>
        <v>-6.4939194139194134E-2</v>
      </c>
      <c r="Z37" s="72">
        <f t="shared" si="34"/>
        <v>0.47493919413919417</v>
      </c>
      <c r="AA37" s="72">
        <f t="shared" si="53"/>
        <v>-6.4939194139194134E-2</v>
      </c>
      <c r="AC37" s="72">
        <f t="shared" si="36"/>
        <v>0.47493919413919417</v>
      </c>
      <c r="AD37" s="72">
        <f t="shared" si="54"/>
        <v>-6.4939194139194134E-2</v>
      </c>
      <c r="AF37" s="478"/>
      <c r="AG37" s="478"/>
      <c r="AI37" s="478"/>
      <c r="AJ37" s="478"/>
      <c r="AL37" s="72">
        <f t="shared" si="38"/>
        <v>0.47365673249551166</v>
      </c>
      <c r="AM37" s="72">
        <f t="shared" si="55"/>
        <v>-6.3656732495511625E-2</v>
      </c>
      <c r="AO37" s="72">
        <f t="shared" si="40"/>
        <v>0.47365673249551166</v>
      </c>
      <c r="AP37" s="72">
        <f t="shared" si="41"/>
        <v>-6.3656732495511625E-2</v>
      </c>
      <c r="AR37" s="72">
        <f t="shared" si="42"/>
        <v>0.47365673249551166</v>
      </c>
      <c r="AS37" s="72">
        <f t="shared" si="56"/>
        <v>-6.3656732495511625E-2</v>
      </c>
      <c r="AU37" s="72">
        <f t="shared" si="44"/>
        <v>0.47365673249551166</v>
      </c>
      <c r="AV37" s="72">
        <f t="shared" si="57"/>
        <v>-6.3656732495511625E-2</v>
      </c>
      <c r="AX37" s="72">
        <f t="shared" si="19"/>
        <v>0.47365673249551166</v>
      </c>
      <c r="AY37" s="72">
        <f t="shared" si="20"/>
        <v>-6.3656732495511625E-2</v>
      </c>
      <c r="BA37" s="72">
        <f t="shared" si="21"/>
        <v>0.47365673249551166</v>
      </c>
      <c r="BB37" s="72">
        <f t="shared" si="22"/>
        <v>-6.3656732495511625E-2</v>
      </c>
      <c r="BD37" s="72">
        <f t="shared" si="23"/>
        <v>0.47365673249551166</v>
      </c>
      <c r="BE37" s="72">
        <f t="shared" si="24"/>
        <v>-6.3656732495511625E-2</v>
      </c>
      <c r="BG37" s="479"/>
      <c r="BH37" s="479"/>
      <c r="BJ37" s="479"/>
      <c r="BK37" s="479"/>
      <c r="BM37" s="479"/>
      <c r="BN37" s="479"/>
      <c r="BP37" s="709">
        <f t="shared" si="58"/>
        <v>0.47365673249551166</v>
      </c>
      <c r="BQ37" s="709">
        <f t="shared" si="59"/>
        <v>-6.3656732495511625E-2</v>
      </c>
      <c r="BR37" s="710"/>
      <c r="BS37" s="709">
        <f t="shared" si="60"/>
        <v>0.47365673249551166</v>
      </c>
      <c r="BT37" s="709">
        <f t="shared" si="61"/>
        <v>-6.3656732495511625E-2</v>
      </c>
      <c r="BU37" s="710"/>
      <c r="BV37" s="709">
        <f t="shared" si="62"/>
        <v>0.47365673249551166</v>
      </c>
      <c r="BW37" s="709">
        <f t="shared" si="63"/>
        <v>-6.3656732495511625E-2</v>
      </c>
      <c r="BX37" s="710"/>
      <c r="BY37" s="709">
        <f t="shared" si="64"/>
        <v>0.47365673249551166</v>
      </c>
      <c r="BZ37" s="709">
        <f t="shared" si="65"/>
        <v>-6.3656732495511625E-2</v>
      </c>
      <c r="CB37" s="72">
        <f t="shared" si="25"/>
        <v>0.47123799654576859</v>
      </c>
      <c r="CC37" s="72">
        <f t="shared" si="26"/>
        <v>-6.1237996545768558E-2</v>
      </c>
      <c r="CE37" s="72">
        <f t="shared" si="27"/>
        <v>0.47123799654576859</v>
      </c>
      <c r="CF37" s="72">
        <f t="shared" si="28"/>
        <v>-6.1237996545768558E-2</v>
      </c>
      <c r="CH37" s="72">
        <f t="shared" si="29"/>
        <v>0.47123799654576859</v>
      </c>
      <c r="CI37" s="72">
        <f t="shared" si="30"/>
        <v>-6.1237996545768558E-2</v>
      </c>
      <c r="CK37" s="72">
        <f t="shared" si="66"/>
        <v>0.47123799654576859</v>
      </c>
      <c r="CL37" s="72">
        <f t="shared" si="67"/>
        <v>-6.1237996545768558E-2</v>
      </c>
      <c r="CN37" s="72">
        <f t="shared" si="68"/>
        <v>0.47123799654576859</v>
      </c>
      <c r="CO37" s="72">
        <f t="shared" si="69"/>
        <v>-6.1237996545768558E-2</v>
      </c>
      <c r="CQ37" s="72">
        <f t="shared" si="70"/>
        <v>0.47123799654576859</v>
      </c>
      <c r="CR37" s="72">
        <f t="shared" si="71"/>
        <v>-6.1237996545768558E-2</v>
      </c>
      <c r="CT37" s="478"/>
      <c r="CU37" s="478"/>
      <c r="CW37" s="478"/>
      <c r="CX37" s="478"/>
    </row>
    <row r="38" spans="1:103" s="402" customFormat="1" x14ac:dyDescent="0.25">
      <c r="A38" s="494"/>
      <c r="C38" s="565" t="s">
        <v>3</v>
      </c>
      <c r="D38" s="565" t="s">
        <v>0</v>
      </c>
      <c r="E38" s="566"/>
      <c r="F38" s="565"/>
      <c r="G38" s="566"/>
      <c r="H38" s="566"/>
      <c r="I38" s="565"/>
      <c r="J38" s="566"/>
      <c r="K38" s="566"/>
      <c r="L38" s="566"/>
      <c r="M38" s="565"/>
      <c r="N38" s="578"/>
      <c r="O38" s="565"/>
      <c r="P38" s="566"/>
      <c r="Q38" s="578"/>
      <c r="R38" s="565"/>
      <c r="S38" s="566"/>
      <c r="T38" s="578"/>
      <c r="U38" s="565"/>
      <c r="V38" s="566"/>
      <c r="W38" s="578"/>
      <c r="X38" s="565"/>
      <c r="Y38" s="566"/>
      <c r="Z38" s="578"/>
      <c r="AA38" s="565"/>
      <c r="AB38" s="566"/>
      <c r="AC38" s="578"/>
      <c r="AD38" s="565"/>
      <c r="AE38" s="566"/>
      <c r="AF38" s="578"/>
      <c r="AG38" s="565"/>
      <c r="AH38" s="566"/>
      <c r="AI38" s="578"/>
      <c r="AJ38" s="565"/>
      <c r="AK38" s="566"/>
      <c r="AL38" s="578"/>
      <c r="AM38" s="565"/>
      <c r="AN38" s="566"/>
      <c r="AO38" s="578"/>
      <c r="AP38" s="565"/>
      <c r="AQ38" s="566"/>
      <c r="AR38" s="578"/>
      <c r="AS38" s="565"/>
      <c r="AT38" s="566"/>
      <c r="AU38" s="578"/>
      <c r="AV38" s="565"/>
      <c r="AW38" s="566"/>
      <c r="AX38" s="578"/>
      <c r="AY38" s="565"/>
      <c r="AZ38" s="566"/>
      <c r="BA38" s="578"/>
      <c r="BB38" s="565"/>
      <c r="BC38" s="566"/>
      <c r="BD38" s="578"/>
      <c r="BE38" s="565"/>
      <c r="BF38" s="566"/>
      <c r="BG38" s="578"/>
      <c r="BH38" s="565"/>
      <c r="BI38" s="566"/>
      <c r="BJ38" s="578"/>
      <c r="BK38" s="565"/>
      <c r="BL38" s="566"/>
      <c r="BM38" s="578"/>
      <c r="BN38" s="565"/>
      <c r="BO38" s="566"/>
      <c r="BP38" s="578"/>
      <c r="BQ38" s="565"/>
      <c r="BR38" s="566"/>
      <c r="BS38" s="578"/>
      <c r="BT38" s="565"/>
      <c r="BU38" s="566"/>
      <c r="BV38" s="578"/>
      <c r="BW38" s="565"/>
      <c r="BX38" s="566"/>
      <c r="BY38" s="578"/>
      <c r="BZ38" s="565"/>
      <c r="CA38" s="566"/>
      <c r="CB38" s="578"/>
      <c r="CC38" s="565"/>
      <c r="CD38" s="566"/>
      <c r="CE38" s="578"/>
      <c r="CF38" s="565"/>
      <c r="CG38" s="566"/>
      <c r="CH38" s="578"/>
      <c r="CI38" s="565"/>
      <c r="CJ38" s="566"/>
      <c r="CK38" s="578"/>
      <c r="CL38" s="565"/>
      <c r="CM38" s="566"/>
      <c r="CN38" s="578"/>
      <c r="CO38" s="565"/>
      <c r="CP38" s="566"/>
      <c r="CQ38" s="578"/>
      <c r="CR38" s="565"/>
      <c r="CS38" s="566"/>
      <c r="CT38" s="578"/>
      <c r="CU38" s="565"/>
      <c r="CV38" s="566"/>
      <c r="CW38" s="578"/>
      <c r="CX38" s="565"/>
      <c r="CY38" s="566"/>
    </row>
    <row r="39" spans="1:103" x14ac:dyDescent="0.25">
      <c r="C39" s="455" t="s">
        <v>271</v>
      </c>
      <c r="D39" s="3" t="s">
        <v>0</v>
      </c>
      <c r="E39" s="479"/>
      <c r="G39" s="19">
        <v>0.4</v>
      </c>
      <c r="H39" s="704">
        <f t="shared" si="9"/>
        <v>0.4</v>
      </c>
      <c r="J39" s="562">
        <v>1651.8</v>
      </c>
      <c r="K39" s="562">
        <f>J39+55</f>
        <v>1706.8</v>
      </c>
      <c r="L39" s="562">
        <f>J39+165</f>
        <v>1816.8</v>
      </c>
      <c r="N39" s="72">
        <f t="shared" ref="N39:N40" si="142">$H39*(1-($J39-N$6)/N$5)</f>
        <v>0.14807326007326008</v>
      </c>
      <c r="O39" s="72">
        <f t="shared" ref="O39:O40" si="143">$H39-N39</f>
        <v>0.25192673992673997</v>
      </c>
      <c r="Q39" s="72">
        <f t="shared" ref="Q39:Q40" si="144">$H39*(1-($J39-Q$6)/Q$5)</f>
        <v>0.14807326007326008</v>
      </c>
      <c r="R39" s="72">
        <f t="shared" ref="R39:R40" si="145">$H39-Q39</f>
        <v>0.25192673992673997</v>
      </c>
      <c r="T39" s="72">
        <f t="shared" ref="T39:T40" si="146">$H39*(1-($J39-T$6)/T$5)</f>
        <v>0.14807326007326008</v>
      </c>
      <c r="U39" s="72">
        <f t="shared" ref="U39:U40" si="147">$H39-T39</f>
        <v>0.25192673992673997</v>
      </c>
      <c r="W39" s="72">
        <f t="shared" ref="W39:W40" si="148">$H39*(1-($J39-W$6)/W$5)</f>
        <v>0.14807326007326008</v>
      </c>
      <c r="X39" s="72">
        <f t="shared" ref="X39:X40" si="149">$H39-W39</f>
        <v>0.25192673992673997</v>
      </c>
      <c r="Z39" s="72">
        <f t="shared" ref="Z39:Z40" si="150">$H39*(1-($J39-Z$6)/Z$5)</f>
        <v>0.14807326007326008</v>
      </c>
      <c r="AA39" s="72">
        <f t="shared" ref="AA39:AA40" si="151">$H39-Z39</f>
        <v>0.25192673992673997</v>
      </c>
      <c r="AC39" s="72">
        <f t="shared" ref="AC39:AC40" si="152">$H39*(1-($J39-AC$6)/AC$5)</f>
        <v>0.14807326007326008</v>
      </c>
      <c r="AD39" s="72">
        <f t="shared" ref="AD39:AD40" si="153">$H39-AC39</f>
        <v>0.25192673992673997</v>
      </c>
      <c r="AF39" s="478"/>
      <c r="AG39" s="478"/>
      <c r="AI39" s="478"/>
      <c r="AJ39" s="478"/>
      <c r="AL39" s="72">
        <f t="shared" ref="AL39:AL40" si="154">$H39*(1-($K39-AL$6)/AL$5)</f>
        <v>0.14514901256732499</v>
      </c>
      <c r="AM39" s="72">
        <f t="shared" ref="AM39:AM40" si="155">$H39-AL39</f>
        <v>0.25485098743267504</v>
      </c>
      <c r="AO39" s="72">
        <f t="shared" ref="AO39:AO40" si="156">$H39*(1-($K39-AO$6)/AO$5)</f>
        <v>0.14514901256732499</v>
      </c>
      <c r="AP39" s="72">
        <f t="shared" ref="AP39:AP40" si="157">$H39-AO39</f>
        <v>0.25485098743267504</v>
      </c>
      <c r="AR39" s="72">
        <f t="shared" ref="AR39:AR40" si="158">$H39*(1-($K39-AR$6)/AR$5)</f>
        <v>0.14514901256732499</v>
      </c>
      <c r="AS39" s="72">
        <f t="shared" ref="AS39:AS40" si="159">$H39-AR39</f>
        <v>0.25485098743267504</v>
      </c>
      <c r="AU39" s="72">
        <f t="shared" ref="AU39:AU40" si="160">$H39*(1-($K39-AU$6)/AU$5)</f>
        <v>0.14514901256732499</v>
      </c>
      <c r="AV39" s="72">
        <f t="shared" ref="AV39:AV40" si="161">$H39-AU39</f>
        <v>0.25485098743267504</v>
      </c>
      <c r="AX39" s="72">
        <f t="shared" ref="AX39:AX40" si="162">$H39*(1-($K39-AX$6)/AX$5)</f>
        <v>0.14514901256732499</v>
      </c>
      <c r="AY39" s="72">
        <f t="shared" ref="AY39:AY40" si="163">$H39-AX39</f>
        <v>0.25485098743267504</v>
      </c>
      <c r="BA39" s="72">
        <f t="shared" ref="BA39:BA40" si="164">$H39*(1-($K39-BA$6)/BA$5)</f>
        <v>0.14514901256732499</v>
      </c>
      <c r="BB39" s="72">
        <f t="shared" ref="BB39:BB40" si="165">$H39-BA39</f>
        <v>0.25485098743267504</v>
      </c>
      <c r="BD39" s="72">
        <f t="shared" ref="BD39:BD40" si="166">$H39*(1-($K39-BD$6)/BD$5)</f>
        <v>0.14514901256732499</v>
      </c>
      <c r="BE39" s="72">
        <f t="shared" ref="BE39:BE40" si="167">$H39-BD39</f>
        <v>0.25485098743267504</v>
      </c>
      <c r="BG39" s="479"/>
      <c r="BH39" s="479"/>
      <c r="BJ39" s="479"/>
      <c r="BK39" s="479"/>
      <c r="BM39" s="479"/>
      <c r="BN39" s="479"/>
      <c r="BP39" s="709">
        <f t="shared" ref="BP39:BP40" si="168">$H39*(1-($K39-BP$6)/BP$5)</f>
        <v>0.14514901256732499</v>
      </c>
      <c r="BQ39" s="709">
        <f t="shared" ref="BQ39:BQ40" si="169">$H39-BP39</f>
        <v>0.25485098743267504</v>
      </c>
      <c r="BR39" s="710"/>
      <c r="BS39" s="709">
        <f t="shared" ref="BS39:BS40" si="170">$H39*(1-($K39-BS$6)/BS$5)</f>
        <v>0.14514901256732499</v>
      </c>
      <c r="BT39" s="709">
        <f t="shared" ref="BT39:BT40" si="171">$H39-BS39</f>
        <v>0.25485098743267504</v>
      </c>
      <c r="BU39" s="710"/>
      <c r="BV39" s="709">
        <f t="shared" ref="BV39:BV40" si="172">$H39*(1-($K39-BV$6)/BV$5)</f>
        <v>0.14514901256732499</v>
      </c>
      <c r="BW39" s="709">
        <f t="shared" ref="BW39:BW40" si="173">$H39-BV39</f>
        <v>0.25485098743267504</v>
      </c>
      <c r="BX39" s="710"/>
      <c r="BY39" s="709">
        <f t="shared" ref="BY39:BY40" si="174">$H39*(1-($K39-BY$6)/BY$5)</f>
        <v>0.14514901256732499</v>
      </c>
      <c r="BZ39" s="709">
        <f t="shared" ref="BZ39:BZ40" si="175">$H39-BY39</f>
        <v>0.25485098743267504</v>
      </c>
      <c r="CB39" s="72">
        <f t="shared" ref="CB39:CB40" si="176">$H39*(1-($L39-CB$6)/CB$5)</f>
        <v>0.13963385146804838</v>
      </c>
      <c r="CC39" s="72">
        <f t="shared" ref="CC39:CC40" si="177">$H39-CB39</f>
        <v>0.26036614853195161</v>
      </c>
      <c r="CE39" s="72">
        <f t="shared" ref="CE39:CE40" si="178">$H39*(1-($L39-CE$6)/CE$5)</f>
        <v>0.13963385146804838</v>
      </c>
      <c r="CF39" s="72">
        <f t="shared" ref="CF39:CF40" si="179">$H39-CE39</f>
        <v>0.26036614853195161</v>
      </c>
      <c r="CH39" s="72">
        <f t="shared" ref="CH39:CH40" si="180">$H39*(1-($L39-CH$6)/CH$5)</f>
        <v>0.13963385146804838</v>
      </c>
      <c r="CI39" s="72">
        <f t="shared" ref="CI39:CI40" si="181">$H39-CH39</f>
        <v>0.26036614853195161</v>
      </c>
      <c r="CK39" s="72">
        <f t="shared" ref="CK39:CK40" si="182">$H39*(1-($L39-CK$6)/CK$5)</f>
        <v>0.13963385146804838</v>
      </c>
      <c r="CL39" s="72">
        <f t="shared" ref="CL39:CL40" si="183">$H39-CK39</f>
        <v>0.26036614853195161</v>
      </c>
      <c r="CN39" s="72">
        <f t="shared" ref="CN39:CN40" si="184">$H39*(1-($L39-CN$6)/CN$5)</f>
        <v>0.13963385146804838</v>
      </c>
      <c r="CO39" s="72">
        <f t="shared" ref="CO39:CO40" si="185">$H39-CN39</f>
        <v>0.26036614853195161</v>
      </c>
      <c r="CQ39" s="72">
        <f t="shared" ref="CQ39:CQ40" si="186">$H39*(1-($L39-CQ$6)/CQ$5)</f>
        <v>0.13963385146804838</v>
      </c>
      <c r="CR39" s="72">
        <f t="shared" ref="CR39:CR40" si="187">$H39-CQ39</f>
        <v>0.26036614853195161</v>
      </c>
      <c r="CT39" s="478"/>
      <c r="CU39" s="478"/>
      <c r="CW39" s="478"/>
      <c r="CX39" s="478"/>
    </row>
    <row r="40" spans="1:103" x14ac:dyDescent="0.25">
      <c r="C40" s="455" t="s">
        <v>272</v>
      </c>
      <c r="D40" s="3" t="s">
        <v>0</v>
      </c>
      <c r="E40" s="479"/>
      <c r="G40" s="19">
        <v>0.41499999999999998</v>
      </c>
      <c r="H40" s="704">
        <f t="shared" si="9"/>
        <v>0.41499999999999998</v>
      </c>
      <c r="J40" s="562">
        <v>1651.8</v>
      </c>
      <c r="K40" s="562">
        <f>J40+55</f>
        <v>1706.8</v>
      </c>
      <c r="L40" s="562">
        <f>J40+165</f>
        <v>1816.8</v>
      </c>
      <c r="N40" s="72">
        <f t="shared" si="142"/>
        <v>0.15362600732600731</v>
      </c>
      <c r="O40" s="72">
        <f t="shared" si="143"/>
        <v>0.26137399267399264</v>
      </c>
      <c r="Q40" s="72">
        <f t="shared" si="144"/>
        <v>0.15362600732600731</v>
      </c>
      <c r="R40" s="72">
        <f t="shared" si="145"/>
        <v>0.26137399267399264</v>
      </c>
      <c r="T40" s="72">
        <f t="shared" si="146"/>
        <v>0.15362600732600731</v>
      </c>
      <c r="U40" s="72">
        <f t="shared" si="147"/>
        <v>0.26137399267399264</v>
      </c>
      <c r="W40" s="72">
        <f t="shared" si="148"/>
        <v>0.15362600732600731</v>
      </c>
      <c r="X40" s="72">
        <f t="shared" si="149"/>
        <v>0.26137399267399264</v>
      </c>
      <c r="Z40" s="72">
        <f t="shared" si="150"/>
        <v>0.15362600732600731</v>
      </c>
      <c r="AA40" s="72">
        <f t="shared" si="151"/>
        <v>0.26137399267399264</v>
      </c>
      <c r="AC40" s="72">
        <f t="shared" si="152"/>
        <v>0.15362600732600731</v>
      </c>
      <c r="AD40" s="72">
        <f t="shared" si="153"/>
        <v>0.26137399267399264</v>
      </c>
      <c r="AF40" s="478"/>
      <c r="AG40" s="478"/>
      <c r="AI40" s="478"/>
      <c r="AJ40" s="478"/>
      <c r="AL40" s="72">
        <f t="shared" si="154"/>
        <v>0.15059210053859964</v>
      </c>
      <c r="AM40" s="72">
        <f t="shared" si="155"/>
        <v>0.26440789946140031</v>
      </c>
      <c r="AO40" s="72">
        <f t="shared" si="156"/>
        <v>0.15059210053859964</v>
      </c>
      <c r="AP40" s="72">
        <f t="shared" si="157"/>
        <v>0.26440789946140031</v>
      </c>
      <c r="AR40" s="72">
        <f t="shared" si="158"/>
        <v>0.15059210053859964</v>
      </c>
      <c r="AS40" s="72">
        <f t="shared" si="159"/>
        <v>0.26440789946140031</v>
      </c>
      <c r="AU40" s="72">
        <f t="shared" si="160"/>
        <v>0.15059210053859964</v>
      </c>
      <c r="AV40" s="72">
        <f t="shared" si="161"/>
        <v>0.26440789946140031</v>
      </c>
      <c r="AX40" s="72">
        <f t="shared" si="162"/>
        <v>0.15059210053859964</v>
      </c>
      <c r="AY40" s="72">
        <f t="shared" si="163"/>
        <v>0.26440789946140031</v>
      </c>
      <c r="BA40" s="72">
        <f t="shared" si="164"/>
        <v>0.15059210053859964</v>
      </c>
      <c r="BB40" s="72">
        <f t="shared" si="165"/>
        <v>0.26440789946140031</v>
      </c>
      <c r="BD40" s="72">
        <f t="shared" si="166"/>
        <v>0.15059210053859964</v>
      </c>
      <c r="BE40" s="72">
        <f t="shared" si="167"/>
        <v>0.26440789946140031</v>
      </c>
      <c r="BG40" s="479"/>
      <c r="BH40" s="479"/>
      <c r="BJ40" s="479"/>
      <c r="BK40" s="479"/>
      <c r="BM40" s="479"/>
      <c r="BN40" s="479"/>
      <c r="BP40" s="709">
        <f t="shared" si="168"/>
        <v>0.15059210053859964</v>
      </c>
      <c r="BQ40" s="709">
        <f t="shared" si="169"/>
        <v>0.26440789946140031</v>
      </c>
      <c r="BR40" s="710"/>
      <c r="BS40" s="709">
        <f t="shared" si="170"/>
        <v>0.15059210053859964</v>
      </c>
      <c r="BT40" s="709">
        <f t="shared" si="171"/>
        <v>0.26440789946140031</v>
      </c>
      <c r="BU40" s="710"/>
      <c r="BV40" s="709">
        <f t="shared" si="172"/>
        <v>0.15059210053859964</v>
      </c>
      <c r="BW40" s="709">
        <f t="shared" si="173"/>
        <v>0.26440789946140031</v>
      </c>
      <c r="BX40" s="710"/>
      <c r="BY40" s="709">
        <f t="shared" si="174"/>
        <v>0.15059210053859964</v>
      </c>
      <c r="BZ40" s="709">
        <f t="shared" si="175"/>
        <v>0.26440789946140031</v>
      </c>
      <c r="CB40" s="72">
        <f t="shared" si="176"/>
        <v>0.14487012089810017</v>
      </c>
      <c r="CC40" s="72">
        <f t="shared" si="177"/>
        <v>0.27012987910189978</v>
      </c>
      <c r="CE40" s="72">
        <f t="shared" si="178"/>
        <v>0.14487012089810017</v>
      </c>
      <c r="CF40" s="72">
        <f t="shared" si="179"/>
        <v>0.27012987910189978</v>
      </c>
      <c r="CH40" s="72">
        <f t="shared" si="180"/>
        <v>0.14487012089810017</v>
      </c>
      <c r="CI40" s="72">
        <f t="shared" si="181"/>
        <v>0.27012987910189978</v>
      </c>
      <c r="CK40" s="72">
        <f t="shared" si="182"/>
        <v>0.14487012089810017</v>
      </c>
      <c r="CL40" s="72">
        <f t="shared" si="183"/>
        <v>0.27012987910189978</v>
      </c>
      <c r="CN40" s="72">
        <f t="shared" si="184"/>
        <v>0.14487012089810017</v>
      </c>
      <c r="CO40" s="72">
        <f t="shared" si="185"/>
        <v>0.27012987910189978</v>
      </c>
      <c r="CQ40" s="72">
        <f t="shared" si="186"/>
        <v>0.14487012089810017</v>
      </c>
      <c r="CR40" s="72">
        <f t="shared" si="187"/>
        <v>0.27012987910189978</v>
      </c>
      <c r="CT40" s="478"/>
      <c r="CU40" s="478"/>
      <c r="CW40" s="478"/>
      <c r="CX40" s="478"/>
    </row>
    <row r="41" spans="1:103" x14ac:dyDescent="0.25">
      <c r="D41" s="3" t="s">
        <v>0</v>
      </c>
    </row>
    <row r="42" spans="1:103" x14ac:dyDescent="0.25">
      <c r="C42" s="453" t="s">
        <v>273</v>
      </c>
      <c r="D42" s="454" t="s">
        <v>0</v>
      </c>
      <c r="E42" s="452"/>
      <c r="F42" s="454"/>
      <c r="G42" s="452"/>
      <c r="H42" s="467"/>
      <c r="I42" s="454"/>
      <c r="J42" s="467"/>
      <c r="K42" s="467"/>
      <c r="L42" s="467"/>
      <c r="M42" s="454"/>
      <c r="N42" s="559"/>
      <c r="O42" s="559"/>
      <c r="P42" s="452"/>
      <c r="Q42" s="559"/>
      <c r="R42" s="559"/>
      <c r="S42" s="452"/>
      <c r="T42" s="559"/>
      <c r="U42" s="559"/>
      <c r="V42" s="452"/>
      <c r="W42" s="559"/>
      <c r="X42" s="559"/>
      <c r="Y42" s="452"/>
      <c r="Z42" s="559"/>
      <c r="AA42" s="559"/>
      <c r="AB42" s="452"/>
      <c r="AC42" s="559"/>
      <c r="AD42" s="559"/>
      <c r="AE42" s="452"/>
      <c r="AF42" s="559"/>
      <c r="AG42" s="559"/>
      <c r="AH42" s="452"/>
      <c r="AI42" s="559"/>
      <c r="AJ42" s="559"/>
      <c r="AK42" s="452"/>
      <c r="AL42" s="559"/>
      <c r="AM42" s="559"/>
      <c r="AN42" s="452"/>
      <c r="AO42" s="559"/>
      <c r="AP42" s="559"/>
      <c r="AQ42" s="452"/>
      <c r="AR42" s="559"/>
      <c r="AS42" s="559"/>
      <c r="AT42" s="452"/>
      <c r="AU42" s="559"/>
      <c r="AV42" s="559"/>
      <c r="AW42" s="452"/>
      <c r="AX42" s="559"/>
      <c r="AY42" s="559"/>
      <c r="AZ42" s="452"/>
      <c r="BA42" s="559"/>
      <c r="BB42" s="559"/>
      <c r="BC42" s="452"/>
      <c r="BD42" s="559"/>
      <c r="BE42" s="559"/>
      <c r="BF42" s="452"/>
      <c r="BG42" s="559"/>
      <c r="BH42" s="559"/>
      <c r="BI42" s="452"/>
      <c r="BJ42" s="559"/>
      <c r="BK42" s="559"/>
      <c r="BL42" s="452"/>
      <c r="BM42" s="559"/>
      <c r="BN42" s="559"/>
      <c r="BO42" s="452"/>
      <c r="BP42" s="559"/>
      <c r="BQ42" s="559"/>
      <c r="BR42" s="452"/>
      <c r="BS42" s="559"/>
      <c r="BT42" s="559"/>
      <c r="BU42" s="452"/>
      <c r="BV42" s="559"/>
      <c r="BW42" s="559"/>
      <c r="BX42" s="452"/>
      <c r="BY42" s="559"/>
      <c r="BZ42" s="559"/>
      <c r="CA42" s="452"/>
      <c r="CB42" s="559"/>
      <c r="CC42" s="559"/>
      <c r="CD42" s="452"/>
      <c r="CE42" s="559"/>
      <c r="CF42" s="559"/>
      <c r="CG42" s="452"/>
      <c r="CH42" s="559"/>
      <c r="CI42" s="559"/>
      <c r="CJ42" s="452"/>
      <c r="CK42" s="559"/>
      <c r="CL42" s="559"/>
      <c r="CM42" s="452"/>
      <c r="CN42" s="559"/>
      <c r="CO42" s="559"/>
      <c r="CP42" s="452"/>
      <c r="CQ42" s="559"/>
      <c r="CR42" s="559"/>
      <c r="CS42" s="452"/>
      <c r="CT42" s="559"/>
      <c r="CU42" s="559"/>
      <c r="CV42" s="452"/>
      <c r="CW42" s="559"/>
      <c r="CX42" s="559"/>
      <c r="CY42" s="452"/>
    </row>
    <row r="43" spans="1:103" x14ac:dyDescent="0.25">
      <c r="B43" s="3" t="s">
        <v>274</v>
      </c>
      <c r="C43" s="455" t="s">
        <v>275</v>
      </c>
      <c r="D43" s="3" t="s">
        <v>0</v>
      </c>
      <c r="E43" s="72">
        <v>-0.75</v>
      </c>
      <c r="F43" s="424"/>
      <c r="G43" s="72">
        <v>-1.5109999999999999</v>
      </c>
      <c r="H43" s="755">
        <f>G43-$E43</f>
        <v>-0.7609999999999999</v>
      </c>
      <c r="J43" s="19">
        <v>1245</v>
      </c>
      <c r="K43" s="479"/>
      <c r="L43" s="479"/>
      <c r="N43" s="72">
        <f t="shared" ref="N43:N46" si="188">$H43*(1-($J43-N$6)/N$5)</f>
        <v>-0.39510673992673995</v>
      </c>
      <c r="O43" s="72">
        <f t="shared" ref="O43:O46" si="189">$H43-N43</f>
        <v>-0.36589326007325995</v>
      </c>
      <c r="Q43" s="72">
        <f t="shared" ref="Q43:Q46" si="190">$H43*(1-($J43-Q$6)/Q$5)</f>
        <v>-0.39510673992673995</v>
      </c>
      <c r="R43" s="72">
        <f t="shared" ref="R43:R46" si="191">$H43-Q43</f>
        <v>-0.36589326007325995</v>
      </c>
      <c r="T43" s="72">
        <f t="shared" ref="T43:T46" si="192">$H43*(1-($J43-T$6)/T$5)</f>
        <v>-0.39510673992673995</v>
      </c>
      <c r="U43" s="72">
        <f t="shared" ref="U43:U46" si="193">$H43-T43</f>
        <v>-0.36589326007325995</v>
      </c>
      <c r="W43" s="72">
        <f t="shared" ref="W43:W46" si="194">$H43*(1-($J43-W$6)/W$5)</f>
        <v>-0.39510673992673995</v>
      </c>
      <c r="X43" s="72">
        <f t="shared" ref="X43:X46" si="195">$H43-W43</f>
        <v>-0.36589326007325995</v>
      </c>
      <c r="Z43" s="72">
        <f t="shared" ref="Z43:Z46" si="196">$H43*(1-($J43-Z$6)/Z$5)</f>
        <v>-0.39510673992673995</v>
      </c>
      <c r="AA43" s="72">
        <f t="shared" ref="AA43:AA46" si="197">$H43-Z43</f>
        <v>-0.36589326007325995</v>
      </c>
      <c r="AC43" s="72">
        <f t="shared" ref="AC43:AC46" si="198">$H43*(1-($J43-AC$6)/AC$5)</f>
        <v>-0.39510673992673995</v>
      </c>
      <c r="AD43" s="72">
        <f t="shared" ref="AD43:AD46" si="199">$H43-AC43</f>
        <v>-0.36589326007325995</v>
      </c>
      <c r="AF43" s="72">
        <f t="shared" ref="AF43:AF46" si="200">$H43*(1-($J43-AF$6)/AF$5)</f>
        <v>-0.39510673992673995</v>
      </c>
      <c r="AG43" s="72">
        <f t="shared" ref="AG43" si="201">$H43-AF43</f>
        <v>-0.36589326007325995</v>
      </c>
      <c r="AI43" s="72">
        <f t="shared" ref="AI43:AI46" si="202">$H43*(1-($J43-AI$6)/AI$5)</f>
        <v>-0.39510673992673995</v>
      </c>
      <c r="AJ43" s="72">
        <f t="shared" ref="AJ43" si="203">$H43-AI43</f>
        <v>-0.36589326007325995</v>
      </c>
      <c r="AL43" s="563"/>
      <c r="AM43" s="563"/>
      <c r="AO43" s="563"/>
      <c r="AP43" s="563"/>
      <c r="AR43" s="563"/>
      <c r="AS43" s="563"/>
      <c r="AU43" s="563"/>
      <c r="AV43" s="563"/>
      <c r="AX43" s="563"/>
      <c r="AY43" s="563"/>
      <c r="BA43" s="563"/>
      <c r="BB43" s="563"/>
      <c r="BD43" s="563"/>
      <c r="BE43" s="563"/>
      <c r="BG43" s="563"/>
      <c r="BH43" s="563"/>
      <c r="BJ43" s="563"/>
      <c r="BK43" s="563"/>
      <c r="BM43" s="563"/>
      <c r="BN43" s="563"/>
      <c r="BP43" s="563"/>
      <c r="BQ43" s="563"/>
      <c r="BS43" s="563"/>
      <c r="BT43" s="563"/>
      <c r="BV43" s="563"/>
      <c r="BW43" s="563"/>
      <c r="BY43" s="563"/>
      <c r="BZ43" s="563"/>
      <c r="CB43" s="563"/>
      <c r="CC43" s="563"/>
      <c r="CE43" s="563"/>
      <c r="CF43" s="563"/>
      <c r="CH43" s="563"/>
      <c r="CI43" s="563"/>
      <c r="CK43" s="563"/>
      <c r="CL43" s="563"/>
      <c r="CN43" s="563"/>
      <c r="CO43" s="563"/>
      <c r="CQ43" s="563"/>
      <c r="CR43" s="563"/>
      <c r="CT43" s="563"/>
      <c r="CU43" s="563"/>
      <c r="CW43" s="563"/>
      <c r="CX43" s="563"/>
    </row>
    <row r="44" spans="1:103" x14ac:dyDescent="0.25">
      <c r="B44" s="3" t="s">
        <v>274</v>
      </c>
      <c r="C44" s="455" t="s">
        <v>276</v>
      </c>
      <c r="D44" s="3" t="s">
        <v>0</v>
      </c>
      <c r="E44" s="72">
        <v>-1.75</v>
      </c>
      <c r="F44" s="424"/>
      <c r="G44" s="72">
        <v>-1.3879999999999999</v>
      </c>
      <c r="H44" s="704">
        <f>G44-$E44</f>
        <v>0.3620000000000001</v>
      </c>
      <c r="J44" s="19">
        <v>1677</v>
      </c>
      <c r="K44" s="479"/>
      <c r="L44" s="479"/>
      <c r="N44" s="72">
        <f t="shared" si="188"/>
        <v>0.13066476190476198</v>
      </c>
      <c r="O44" s="72">
        <f t="shared" si="189"/>
        <v>0.23133523809523812</v>
      </c>
      <c r="Q44" s="72">
        <f t="shared" si="190"/>
        <v>0.13066476190476198</v>
      </c>
      <c r="R44" s="72">
        <f t="shared" si="191"/>
        <v>0.23133523809523812</v>
      </c>
      <c r="T44" s="72">
        <f t="shared" si="192"/>
        <v>0.13066476190476198</v>
      </c>
      <c r="U44" s="72">
        <f t="shared" si="193"/>
        <v>0.23133523809523812</v>
      </c>
      <c r="W44" s="72">
        <f t="shared" si="194"/>
        <v>0.13066476190476198</v>
      </c>
      <c r="X44" s="72">
        <f t="shared" si="195"/>
        <v>0.23133523809523812</v>
      </c>
      <c r="Z44" s="72">
        <f t="shared" si="196"/>
        <v>0.13066476190476198</v>
      </c>
      <c r="AA44" s="72">
        <f t="shared" si="197"/>
        <v>0.23133523809523812</v>
      </c>
      <c r="AC44" s="72">
        <f t="shared" si="198"/>
        <v>0.13066476190476198</v>
      </c>
      <c r="AD44" s="72">
        <f t="shared" si="199"/>
        <v>0.23133523809523812</v>
      </c>
      <c r="AF44" s="72">
        <f t="shared" si="200"/>
        <v>0.13066476190476198</v>
      </c>
      <c r="AG44" s="72">
        <f t="shared" ref="AG44:AG46" si="204">$H44-AF44</f>
        <v>0.23133523809523812</v>
      </c>
      <c r="AI44" s="72">
        <f t="shared" si="202"/>
        <v>0.13066476190476198</v>
      </c>
      <c r="AJ44" s="72">
        <f t="shared" ref="AJ44:AJ46" si="205">$H44-AI44</f>
        <v>0.23133523809523812</v>
      </c>
      <c r="AL44" s="563"/>
      <c r="AM44" s="563"/>
      <c r="AO44" s="563"/>
      <c r="AP44" s="563"/>
      <c r="AR44" s="563"/>
      <c r="AS44" s="563"/>
      <c r="AU44" s="563"/>
      <c r="AV44" s="563"/>
      <c r="AX44" s="563"/>
      <c r="AY44" s="563"/>
      <c r="BA44" s="563"/>
      <c r="BB44" s="563"/>
      <c r="BD44" s="563"/>
      <c r="BE44" s="563"/>
      <c r="BG44" s="563"/>
      <c r="BH44" s="563"/>
      <c r="BJ44" s="563"/>
      <c r="BK44" s="563"/>
      <c r="BM44" s="563"/>
      <c r="BN44" s="563"/>
      <c r="BP44" s="563"/>
      <c r="BQ44" s="563"/>
      <c r="BS44" s="563"/>
      <c r="BT44" s="563"/>
      <c r="BV44" s="563"/>
      <c r="BW44" s="563"/>
      <c r="BY44" s="563"/>
      <c r="BZ44" s="563"/>
      <c r="CB44" s="563"/>
      <c r="CC44" s="563"/>
      <c r="CE44" s="563"/>
      <c r="CF44" s="563"/>
      <c r="CH44" s="563"/>
      <c r="CI44" s="563"/>
      <c r="CK44" s="563"/>
      <c r="CL44" s="563"/>
      <c r="CN44" s="563"/>
      <c r="CO44" s="563"/>
      <c r="CQ44" s="563"/>
      <c r="CR44" s="563"/>
      <c r="CT44" s="563"/>
      <c r="CU44" s="563"/>
      <c r="CW44" s="563"/>
      <c r="CX44" s="563"/>
    </row>
    <row r="45" spans="1:103" x14ac:dyDescent="0.25">
      <c r="B45" s="3" t="s">
        <v>277</v>
      </c>
      <c r="C45" s="455" t="s">
        <v>278</v>
      </c>
      <c r="D45" s="3" t="s">
        <v>0</v>
      </c>
      <c r="E45" s="563"/>
      <c r="F45" s="424"/>
      <c r="G45" s="72">
        <v>2.4E-2</v>
      </c>
      <c r="H45" s="704">
        <f t="shared" ref="H45:H46" si="206">G45-$E45</f>
        <v>2.4E-2</v>
      </c>
      <c r="J45" s="19">
        <v>1245</v>
      </c>
      <c r="K45" s="479"/>
      <c r="L45" s="479"/>
      <c r="N45" s="72">
        <f t="shared" si="188"/>
        <v>1.2460659340659342E-2</v>
      </c>
      <c r="O45" s="72">
        <f t="shared" si="189"/>
        <v>1.1539340659340659E-2</v>
      </c>
      <c r="Q45" s="72">
        <f t="shared" si="190"/>
        <v>1.2460659340659342E-2</v>
      </c>
      <c r="R45" s="72">
        <f t="shared" si="191"/>
        <v>1.1539340659340659E-2</v>
      </c>
      <c r="T45" s="72">
        <f t="shared" si="192"/>
        <v>1.2460659340659342E-2</v>
      </c>
      <c r="U45" s="72">
        <f t="shared" si="193"/>
        <v>1.1539340659340659E-2</v>
      </c>
      <c r="W45" s="72">
        <f t="shared" si="194"/>
        <v>1.2460659340659342E-2</v>
      </c>
      <c r="X45" s="72">
        <f t="shared" si="195"/>
        <v>1.1539340659340659E-2</v>
      </c>
      <c r="Z45" s="72">
        <f t="shared" si="196"/>
        <v>1.2460659340659342E-2</v>
      </c>
      <c r="AA45" s="72">
        <f t="shared" si="197"/>
        <v>1.1539340659340659E-2</v>
      </c>
      <c r="AC45" s="72">
        <f t="shared" si="198"/>
        <v>1.2460659340659342E-2</v>
      </c>
      <c r="AD45" s="72">
        <f t="shared" si="199"/>
        <v>1.1539340659340659E-2</v>
      </c>
      <c r="AF45" s="72">
        <f t="shared" si="200"/>
        <v>1.2460659340659342E-2</v>
      </c>
      <c r="AG45" s="72">
        <f t="shared" si="204"/>
        <v>1.1539340659340659E-2</v>
      </c>
      <c r="AI45" s="72">
        <f t="shared" si="202"/>
        <v>1.2460659340659342E-2</v>
      </c>
      <c r="AJ45" s="72">
        <f t="shared" si="205"/>
        <v>1.1539340659340659E-2</v>
      </c>
      <c r="AL45" s="563"/>
      <c r="AM45" s="563"/>
      <c r="AO45" s="563"/>
      <c r="AP45" s="563"/>
      <c r="AR45" s="563"/>
      <c r="AS45" s="563"/>
      <c r="AU45" s="563"/>
      <c r="AV45" s="563"/>
      <c r="AX45" s="563"/>
      <c r="AY45" s="563"/>
      <c r="BA45" s="563"/>
      <c r="BB45" s="563"/>
      <c r="BD45" s="563"/>
      <c r="BE45" s="563"/>
      <c r="BG45" s="563"/>
      <c r="BH45" s="563"/>
      <c r="BJ45" s="563"/>
      <c r="BK45" s="563"/>
      <c r="BM45" s="563"/>
      <c r="BN45" s="563"/>
      <c r="BP45" s="563"/>
      <c r="BQ45" s="563"/>
      <c r="BS45" s="563"/>
      <c r="BT45" s="563"/>
      <c r="BV45" s="563"/>
      <c r="BW45" s="563"/>
      <c r="BY45" s="563"/>
      <c r="BZ45" s="563"/>
      <c r="CB45" s="563"/>
      <c r="CC45" s="563"/>
      <c r="CE45" s="563"/>
      <c r="CF45" s="563"/>
      <c r="CH45" s="563"/>
      <c r="CI45" s="563"/>
      <c r="CK45" s="563"/>
      <c r="CL45" s="563"/>
      <c r="CN45" s="563"/>
      <c r="CO45" s="563"/>
      <c r="CQ45" s="563"/>
      <c r="CR45" s="563"/>
      <c r="CT45" s="563"/>
      <c r="CU45" s="563"/>
      <c r="CW45" s="563"/>
      <c r="CX45" s="563"/>
    </row>
    <row r="46" spans="1:103" x14ac:dyDescent="0.25">
      <c r="B46" s="3" t="s">
        <v>277</v>
      </c>
      <c r="C46" s="455" t="s">
        <v>279</v>
      </c>
      <c r="D46" s="3" t="s">
        <v>0</v>
      </c>
      <c r="E46" s="563"/>
      <c r="F46" s="424"/>
      <c r="G46" s="72">
        <v>-1.974</v>
      </c>
      <c r="H46" s="704">
        <f t="shared" si="206"/>
        <v>-1.974</v>
      </c>
      <c r="J46" s="19">
        <v>1245</v>
      </c>
      <c r="K46" s="479"/>
      <c r="L46" s="479"/>
      <c r="N46" s="72">
        <f t="shared" si="188"/>
        <v>-1.0248892307692308</v>
      </c>
      <c r="O46" s="72">
        <f t="shared" si="189"/>
        <v>-0.9491107692307692</v>
      </c>
      <c r="Q46" s="72">
        <f t="shared" si="190"/>
        <v>-1.0248892307692308</v>
      </c>
      <c r="R46" s="72">
        <f t="shared" si="191"/>
        <v>-0.9491107692307692</v>
      </c>
      <c r="T46" s="72">
        <f t="shared" si="192"/>
        <v>-1.0248892307692308</v>
      </c>
      <c r="U46" s="72">
        <f t="shared" si="193"/>
        <v>-0.9491107692307692</v>
      </c>
      <c r="W46" s="72">
        <f t="shared" si="194"/>
        <v>-1.0248892307692308</v>
      </c>
      <c r="X46" s="72">
        <f t="shared" si="195"/>
        <v>-0.9491107692307692</v>
      </c>
      <c r="Z46" s="72">
        <f t="shared" si="196"/>
        <v>-1.0248892307692308</v>
      </c>
      <c r="AA46" s="72">
        <f t="shared" si="197"/>
        <v>-0.9491107692307692</v>
      </c>
      <c r="AC46" s="72">
        <f t="shared" si="198"/>
        <v>-1.0248892307692308</v>
      </c>
      <c r="AD46" s="72">
        <f t="shared" si="199"/>
        <v>-0.9491107692307692</v>
      </c>
      <c r="AF46" s="72">
        <f t="shared" si="200"/>
        <v>-1.0248892307692308</v>
      </c>
      <c r="AG46" s="72">
        <f t="shared" si="204"/>
        <v>-0.9491107692307692</v>
      </c>
      <c r="AI46" s="72">
        <f t="shared" si="202"/>
        <v>-1.0248892307692308</v>
      </c>
      <c r="AJ46" s="72">
        <f t="shared" si="205"/>
        <v>-0.9491107692307692</v>
      </c>
      <c r="AL46" s="563"/>
      <c r="AM46" s="563"/>
      <c r="AO46" s="563"/>
      <c r="AP46" s="563"/>
      <c r="AR46" s="563"/>
      <c r="AS46" s="563"/>
      <c r="AU46" s="563"/>
      <c r="AV46" s="563"/>
      <c r="AX46" s="563"/>
      <c r="AY46" s="563"/>
      <c r="BA46" s="563"/>
      <c r="BB46" s="563"/>
      <c r="BD46" s="563"/>
      <c r="BE46" s="563"/>
      <c r="BG46" s="563"/>
      <c r="BH46" s="563"/>
      <c r="BJ46" s="563"/>
      <c r="BK46" s="563"/>
      <c r="BM46" s="563"/>
      <c r="BN46" s="563"/>
      <c r="BP46" s="563"/>
      <c r="BQ46" s="563"/>
      <c r="BS46" s="563"/>
      <c r="BT46" s="563"/>
      <c r="BV46" s="563"/>
      <c r="BW46" s="563"/>
      <c r="BY46" s="563"/>
      <c r="BZ46" s="563"/>
      <c r="CB46" s="563"/>
      <c r="CC46" s="563"/>
      <c r="CE46" s="563"/>
      <c r="CF46" s="563"/>
      <c r="CH46" s="563"/>
      <c r="CI46" s="563"/>
      <c r="CK46" s="563"/>
      <c r="CL46" s="563"/>
      <c r="CN46" s="563"/>
      <c r="CO46" s="563"/>
      <c r="CQ46" s="563"/>
      <c r="CR46" s="563"/>
      <c r="CT46" s="563"/>
      <c r="CU46" s="563"/>
      <c r="CW46" s="563"/>
      <c r="CX46" s="563"/>
    </row>
    <row r="47" spans="1:103" ht="5.45" customHeight="1" x14ac:dyDescent="0.25">
      <c r="D47" s="3" t="s">
        <v>0</v>
      </c>
      <c r="E47" s="494"/>
      <c r="F47" s="424"/>
      <c r="G47" s="494"/>
    </row>
    <row r="48" spans="1:103" x14ac:dyDescent="0.25">
      <c r="B48" s="3" t="s">
        <v>280</v>
      </c>
      <c r="C48" s="455" t="s">
        <v>281</v>
      </c>
      <c r="D48" s="3" t="s">
        <v>0</v>
      </c>
      <c r="E48" s="563"/>
      <c r="F48" s="424"/>
      <c r="G48" s="72">
        <v>-1.5109999999999999</v>
      </c>
      <c r="H48" s="704">
        <f t="shared" ref="H48:H49" si="207">G48-$E48</f>
        <v>-1.5109999999999999</v>
      </c>
      <c r="J48" s="479"/>
      <c r="K48" s="19">
        <v>1300</v>
      </c>
      <c r="L48" s="479"/>
      <c r="N48" s="479"/>
      <c r="O48" s="479"/>
      <c r="Q48" s="479"/>
      <c r="R48" s="479"/>
      <c r="T48" s="479"/>
      <c r="U48" s="479"/>
      <c r="W48" s="479"/>
      <c r="X48" s="479"/>
      <c r="Z48" s="479"/>
      <c r="AA48" s="479"/>
      <c r="AC48" s="479"/>
      <c r="AD48" s="479"/>
      <c r="AF48" s="479"/>
      <c r="AG48" s="479"/>
      <c r="AI48" s="479"/>
      <c r="AJ48" s="479"/>
      <c r="AL48" s="72">
        <f t="shared" ref="AL48:AL49" si="208">$H48*(1-($K48-AL$6)/AL$5)</f>
        <v>-0.76900947935368047</v>
      </c>
      <c r="AM48" s="72">
        <f t="shared" ref="AM48:AM49" si="209">$H48-AL48</f>
        <v>-0.74199052064631943</v>
      </c>
      <c r="AO48" s="72">
        <f t="shared" ref="AO48:AO49" si="210">$H48*(1-($K48-AO$6)/AO$5)</f>
        <v>-0.76900947935368047</v>
      </c>
      <c r="AP48" s="72">
        <f t="shared" ref="AP48:AP49" si="211">$H48-AO48</f>
        <v>-0.74199052064631943</v>
      </c>
      <c r="AR48" s="72">
        <f t="shared" ref="AR48:AR49" si="212">$H48*(1-($K48-AR$6)/AR$5)</f>
        <v>-0.76900947935368047</v>
      </c>
      <c r="AS48" s="72">
        <f t="shared" ref="AS48:AS49" si="213">$H48-AR48</f>
        <v>-0.74199052064631943</v>
      </c>
      <c r="AU48" s="72">
        <f t="shared" ref="AU48:AU49" si="214">$H48*(1-($K48-AU$6)/AU$5)</f>
        <v>-0.76900947935368047</v>
      </c>
      <c r="AV48" s="72">
        <f t="shared" ref="AV48:AV49" si="215">$H48-AU48</f>
        <v>-0.74199052064631943</v>
      </c>
      <c r="AX48" s="72">
        <f t="shared" ref="AX48:AX49" si="216">$H48*(1-($K48-AX$6)/AX$5)</f>
        <v>-0.76900947935368047</v>
      </c>
      <c r="AY48" s="72">
        <f t="shared" ref="AY48:AY49" si="217">$H48-AX48</f>
        <v>-0.74199052064631943</v>
      </c>
      <c r="BA48" s="72">
        <f t="shared" ref="BA48:BA49" si="218">$H48*(1-($K48-BA$6)/BA$5)</f>
        <v>-0.76900947935368047</v>
      </c>
      <c r="BB48" s="72">
        <f t="shared" ref="BB48:BB49" si="219">$H48-BA48</f>
        <v>-0.74199052064631943</v>
      </c>
      <c r="BD48" s="72">
        <f t="shared" ref="BD48:BD49" si="220">$H48*(1-($K48-BD$6)/BD$5)</f>
        <v>-0.76900947935368047</v>
      </c>
      <c r="BE48" s="72">
        <f t="shared" ref="BE48:BE49" si="221">$H48-BD48</f>
        <v>-0.74199052064631943</v>
      </c>
      <c r="BG48" s="563"/>
      <c r="BH48" s="563"/>
      <c r="BJ48" s="563"/>
      <c r="BK48" s="563"/>
      <c r="BM48" s="563"/>
      <c r="BN48" s="563"/>
      <c r="BP48" s="563"/>
      <c r="BQ48" s="563"/>
      <c r="BS48" s="563"/>
      <c r="BT48" s="563"/>
      <c r="BV48" s="563"/>
      <c r="BW48" s="563"/>
      <c r="BY48" s="563"/>
      <c r="BZ48" s="563"/>
      <c r="CB48" s="563"/>
      <c r="CC48" s="563"/>
      <c r="CE48" s="563"/>
      <c r="CF48" s="563"/>
      <c r="CH48" s="563"/>
      <c r="CI48" s="563"/>
      <c r="CK48" s="563"/>
      <c r="CL48" s="563"/>
      <c r="CN48" s="563"/>
      <c r="CO48" s="563"/>
      <c r="CQ48" s="563"/>
      <c r="CR48" s="563"/>
      <c r="CT48" s="563"/>
      <c r="CU48" s="563"/>
      <c r="CW48" s="563"/>
      <c r="CX48" s="563"/>
    </row>
    <row r="49" spans="2:102" x14ac:dyDescent="0.25">
      <c r="B49" s="3" t="s">
        <v>280</v>
      </c>
      <c r="C49" s="455" t="s">
        <v>282</v>
      </c>
      <c r="D49" s="3" t="s">
        <v>0</v>
      </c>
      <c r="E49" s="563"/>
      <c r="F49" s="424"/>
      <c r="G49" s="72">
        <v>0</v>
      </c>
      <c r="H49" s="755">
        <f t="shared" si="207"/>
        <v>0</v>
      </c>
      <c r="J49" s="479"/>
      <c r="K49" s="19">
        <v>1300</v>
      </c>
      <c r="L49" s="479"/>
      <c r="N49" s="479"/>
      <c r="O49" s="479"/>
      <c r="Q49" s="479"/>
      <c r="R49" s="479"/>
      <c r="T49" s="479"/>
      <c r="U49" s="479"/>
      <c r="W49" s="479"/>
      <c r="X49" s="479"/>
      <c r="Z49" s="479"/>
      <c r="AA49" s="479"/>
      <c r="AC49" s="479"/>
      <c r="AD49" s="479"/>
      <c r="AF49" s="479"/>
      <c r="AG49" s="479"/>
      <c r="AI49" s="479"/>
      <c r="AJ49" s="479"/>
      <c r="AL49" s="72">
        <f t="shared" si="208"/>
        <v>0</v>
      </c>
      <c r="AM49" s="72">
        <f t="shared" si="209"/>
        <v>0</v>
      </c>
      <c r="AO49" s="72">
        <f t="shared" si="210"/>
        <v>0</v>
      </c>
      <c r="AP49" s="72">
        <f t="shared" si="211"/>
        <v>0</v>
      </c>
      <c r="AR49" s="72">
        <f t="shared" si="212"/>
        <v>0</v>
      </c>
      <c r="AS49" s="72">
        <f t="shared" si="213"/>
        <v>0</v>
      </c>
      <c r="AU49" s="72">
        <f t="shared" si="214"/>
        <v>0</v>
      </c>
      <c r="AV49" s="72">
        <f t="shared" si="215"/>
        <v>0</v>
      </c>
      <c r="AX49" s="72">
        <f t="shared" si="216"/>
        <v>0</v>
      </c>
      <c r="AY49" s="72">
        <f t="shared" si="217"/>
        <v>0</v>
      </c>
      <c r="BA49" s="72">
        <f t="shared" si="218"/>
        <v>0</v>
      </c>
      <c r="BB49" s="72">
        <f t="shared" si="219"/>
        <v>0</v>
      </c>
      <c r="BD49" s="72">
        <f t="shared" si="220"/>
        <v>0</v>
      </c>
      <c r="BE49" s="72">
        <f t="shared" si="221"/>
        <v>0</v>
      </c>
      <c r="BG49" s="563"/>
      <c r="BH49" s="563"/>
      <c r="BJ49" s="563"/>
      <c r="BK49" s="563"/>
      <c r="BM49" s="563"/>
      <c r="BN49" s="563"/>
      <c r="BP49" s="563"/>
      <c r="BQ49" s="563"/>
      <c r="BS49" s="563"/>
      <c r="BT49" s="563"/>
      <c r="BV49" s="563"/>
      <c r="BW49" s="563"/>
      <c r="BY49" s="563"/>
      <c r="BZ49" s="563"/>
      <c r="CB49" s="563"/>
      <c r="CC49" s="563"/>
      <c r="CE49" s="563"/>
      <c r="CF49" s="563"/>
      <c r="CH49" s="563"/>
      <c r="CI49" s="563"/>
      <c r="CK49" s="563"/>
      <c r="CL49" s="563"/>
      <c r="CN49" s="563"/>
      <c r="CO49" s="563"/>
      <c r="CQ49" s="563"/>
      <c r="CR49" s="563"/>
      <c r="CT49" s="563"/>
      <c r="CU49" s="563"/>
      <c r="CW49" s="563"/>
      <c r="CX49" s="563"/>
    </row>
    <row r="50" spans="2:102" ht="5.45" customHeight="1" x14ac:dyDescent="0.25">
      <c r="D50" s="3" t="s">
        <v>0</v>
      </c>
      <c r="G50" s="494"/>
    </row>
    <row r="51" spans="2:102" x14ac:dyDescent="0.25">
      <c r="B51" s="3" t="s">
        <v>274</v>
      </c>
      <c r="C51" s="455" t="s">
        <v>283</v>
      </c>
      <c r="D51" s="3" t="s">
        <v>0</v>
      </c>
      <c r="E51" s="479">
        <v>-0.84299999999999997</v>
      </c>
      <c r="G51" s="72">
        <v>-1.5109999999999999</v>
      </c>
      <c r="H51" s="704">
        <f t="shared" ref="H51:H52" si="222">G51-$E51</f>
        <v>-0.66799999999999993</v>
      </c>
      <c r="J51" s="479"/>
      <c r="K51" s="19">
        <v>1300</v>
      </c>
      <c r="L51" s="479"/>
      <c r="N51" s="479"/>
      <c r="O51" s="479"/>
      <c r="Q51" s="479"/>
      <c r="R51" s="479"/>
      <c r="T51" s="479"/>
      <c r="U51" s="479"/>
      <c r="W51" s="479"/>
      <c r="X51" s="479"/>
      <c r="Z51" s="479"/>
      <c r="AA51" s="479"/>
      <c r="AC51" s="479"/>
      <c r="AD51" s="479"/>
      <c r="AF51" s="479"/>
      <c r="AG51" s="479"/>
      <c r="AI51" s="479"/>
      <c r="AJ51" s="479"/>
      <c r="AL51" s="563"/>
      <c r="AM51" s="563"/>
      <c r="AO51" s="563"/>
      <c r="AP51" s="563"/>
      <c r="AR51" s="563"/>
      <c r="AS51" s="563"/>
      <c r="AU51" s="563"/>
      <c r="AV51" s="563"/>
      <c r="AX51" s="563"/>
      <c r="AY51" s="563"/>
      <c r="BA51" s="563"/>
      <c r="BB51" s="563"/>
      <c r="BD51" s="563"/>
      <c r="BE51" s="563"/>
      <c r="BG51" s="709">
        <f>$H51*(1-($K51-BG$6)/BG$5)</f>
        <v>-0.33997242369838421</v>
      </c>
      <c r="BH51" s="709">
        <f t="shared" ref="BH51" si="223">$H51-BG51</f>
        <v>-0.32802757630161572</v>
      </c>
      <c r="BI51" s="710"/>
      <c r="BJ51" s="709">
        <f>$H51*(1-($K51-BJ$6)/BJ$5)</f>
        <v>-0.33997242369838421</v>
      </c>
      <c r="BK51" s="709">
        <f t="shared" ref="BK51" si="224">$H51-BJ51</f>
        <v>-0.32802757630161572</v>
      </c>
      <c r="BL51" s="710"/>
      <c r="BM51" s="563"/>
      <c r="BN51" s="563"/>
      <c r="BP51" s="563"/>
      <c r="BQ51" s="563"/>
      <c r="BS51" s="563"/>
      <c r="BT51" s="563"/>
      <c r="BV51" s="563"/>
      <c r="BW51" s="563"/>
      <c r="BY51" s="563"/>
      <c r="BZ51" s="563"/>
      <c r="CB51" s="563"/>
      <c r="CC51" s="563"/>
      <c r="CE51" s="563"/>
      <c r="CF51" s="563"/>
      <c r="CH51" s="563"/>
      <c r="CI51" s="563"/>
      <c r="CK51" s="563"/>
      <c r="CL51" s="563"/>
      <c r="CN51" s="563"/>
      <c r="CO51" s="563"/>
      <c r="CQ51" s="563"/>
      <c r="CR51" s="563"/>
      <c r="CT51" s="563"/>
      <c r="CU51" s="563"/>
      <c r="CW51" s="563"/>
      <c r="CX51" s="563"/>
    </row>
    <row r="52" spans="2:102" x14ac:dyDescent="0.25">
      <c r="B52" s="3" t="s">
        <v>274</v>
      </c>
      <c r="C52" s="455" t="s">
        <v>284</v>
      </c>
      <c r="D52" s="3" t="s">
        <v>0</v>
      </c>
      <c r="E52" s="479">
        <v>-2.0609999999999999</v>
      </c>
      <c r="G52" s="72">
        <v>0</v>
      </c>
      <c r="H52" s="704">
        <f t="shared" si="222"/>
        <v>2.0609999999999999</v>
      </c>
      <c r="J52" s="479"/>
      <c r="K52" s="19">
        <v>1300</v>
      </c>
      <c r="L52" s="479"/>
      <c r="N52" s="479"/>
      <c r="O52" s="479"/>
      <c r="Q52" s="479"/>
      <c r="R52" s="479"/>
      <c r="T52" s="479"/>
      <c r="U52" s="479"/>
      <c r="W52" s="479"/>
      <c r="X52" s="479"/>
      <c r="Z52" s="479"/>
      <c r="AA52" s="479"/>
      <c r="AC52" s="479"/>
      <c r="AD52" s="479"/>
      <c r="AF52" s="479"/>
      <c r="AG52" s="479"/>
      <c r="AI52" s="479"/>
      <c r="AJ52" s="479"/>
      <c r="AL52" s="563"/>
      <c r="AM52" s="563"/>
      <c r="AO52" s="563"/>
      <c r="AP52" s="563"/>
      <c r="AR52" s="563"/>
      <c r="AS52" s="563"/>
      <c r="AU52" s="563"/>
      <c r="AV52" s="563"/>
      <c r="AX52" s="563"/>
      <c r="AY52" s="563"/>
      <c r="BA52" s="563"/>
      <c r="BB52" s="563"/>
      <c r="BD52" s="563"/>
      <c r="BE52" s="563"/>
      <c r="BG52" s="709">
        <f t="shared" ref="BG52:BG54" si="225">$H52*(1-($K52-BG$6)/BG$5)</f>
        <v>1.048926894075404</v>
      </c>
      <c r="BH52" s="709">
        <f t="shared" ref="BH52:BH54" si="226">$H52-BG52</f>
        <v>1.012073105924596</v>
      </c>
      <c r="BI52" s="710"/>
      <c r="BJ52" s="709">
        <f t="shared" ref="BJ52:BJ54" si="227">$H52*(1-($K52-BJ$6)/BJ$5)</f>
        <v>1.048926894075404</v>
      </c>
      <c r="BK52" s="709">
        <f t="shared" ref="BK52:BK54" si="228">$H52-BJ52</f>
        <v>1.012073105924596</v>
      </c>
      <c r="BL52" s="710"/>
      <c r="BM52" s="563"/>
      <c r="BN52" s="563"/>
      <c r="BP52" s="563"/>
      <c r="BQ52" s="563"/>
      <c r="BS52" s="563"/>
      <c r="BT52" s="563"/>
      <c r="BV52" s="563"/>
      <c r="BW52" s="563"/>
      <c r="BY52" s="563"/>
      <c r="BZ52" s="563"/>
      <c r="CB52" s="563"/>
      <c r="CC52" s="563"/>
      <c r="CE52" s="563"/>
      <c r="CF52" s="563"/>
      <c r="CH52" s="563"/>
      <c r="CI52" s="563"/>
      <c r="CK52" s="563"/>
      <c r="CL52" s="563"/>
      <c r="CN52" s="563"/>
      <c r="CO52" s="563"/>
      <c r="CQ52" s="563"/>
      <c r="CR52" s="563"/>
      <c r="CT52" s="563"/>
      <c r="CU52" s="563"/>
      <c r="CW52" s="563"/>
      <c r="CX52" s="563"/>
    </row>
    <row r="53" spans="2:102" x14ac:dyDescent="0.25">
      <c r="B53" s="3" t="s">
        <v>277</v>
      </c>
      <c r="C53" s="455" t="s">
        <v>285</v>
      </c>
      <c r="D53" s="3" t="s">
        <v>0</v>
      </c>
      <c r="E53" s="479">
        <v>-0.14199999999999999</v>
      </c>
      <c r="G53" s="72">
        <v>0</v>
      </c>
      <c r="H53" s="704">
        <f t="shared" ref="H53:H54" si="229">G53-$E53</f>
        <v>0.14199999999999999</v>
      </c>
      <c r="J53" s="479"/>
      <c r="K53" s="19">
        <v>1300</v>
      </c>
      <c r="L53" s="479"/>
      <c r="N53" s="479"/>
      <c r="O53" s="479"/>
      <c r="Q53" s="479"/>
      <c r="R53" s="479"/>
      <c r="T53" s="479"/>
      <c r="U53" s="479"/>
      <c r="W53" s="479"/>
      <c r="X53" s="479"/>
      <c r="Z53" s="479"/>
      <c r="AA53" s="479"/>
      <c r="AC53" s="479"/>
      <c r="AD53" s="479"/>
      <c r="AF53" s="479"/>
      <c r="AG53" s="479"/>
      <c r="AI53" s="479"/>
      <c r="AJ53" s="479"/>
      <c r="AL53" s="563"/>
      <c r="AM53" s="563"/>
      <c r="AO53" s="563"/>
      <c r="AP53" s="563"/>
      <c r="AR53" s="563"/>
      <c r="AS53" s="563"/>
      <c r="AU53" s="563"/>
      <c r="AV53" s="563"/>
      <c r="AX53" s="563"/>
      <c r="AY53" s="563"/>
      <c r="BA53" s="563"/>
      <c r="BB53" s="563"/>
      <c r="BD53" s="563"/>
      <c r="BE53" s="563"/>
      <c r="BG53" s="709">
        <f t="shared" si="225"/>
        <v>7.2269587073608615E-2</v>
      </c>
      <c r="BH53" s="709">
        <f t="shared" si="226"/>
        <v>6.9730412926391372E-2</v>
      </c>
      <c r="BI53" s="710"/>
      <c r="BJ53" s="709">
        <f t="shared" si="227"/>
        <v>7.2269587073608615E-2</v>
      </c>
      <c r="BK53" s="709">
        <f t="shared" si="228"/>
        <v>6.9730412926391372E-2</v>
      </c>
      <c r="BL53" s="710"/>
      <c r="BM53" s="563"/>
      <c r="BN53" s="563"/>
      <c r="BP53" s="563"/>
      <c r="BQ53" s="563"/>
      <c r="BS53" s="563"/>
      <c r="BT53" s="563"/>
      <c r="BV53" s="563"/>
      <c r="BW53" s="563"/>
      <c r="BY53" s="563"/>
      <c r="BZ53" s="563"/>
      <c r="CB53" s="563"/>
      <c r="CC53" s="563"/>
      <c r="CE53" s="563"/>
      <c r="CF53" s="563"/>
      <c r="CH53" s="563"/>
      <c r="CI53" s="563"/>
      <c r="CK53" s="563"/>
      <c r="CL53" s="563"/>
      <c r="CN53" s="563"/>
      <c r="CO53" s="563"/>
      <c r="CQ53" s="563"/>
      <c r="CR53" s="563"/>
      <c r="CT53" s="563"/>
      <c r="CU53" s="563"/>
      <c r="CW53" s="563"/>
      <c r="CX53" s="563"/>
    </row>
    <row r="54" spans="2:102" x14ac:dyDescent="0.25">
      <c r="B54" s="3" t="s">
        <v>277</v>
      </c>
      <c r="C54" s="455" t="s">
        <v>286</v>
      </c>
      <c r="D54" s="3" t="s">
        <v>0</v>
      </c>
      <c r="E54" s="479">
        <v>0</v>
      </c>
      <c r="G54" s="72">
        <v>0</v>
      </c>
      <c r="H54" s="704">
        <f t="shared" si="229"/>
        <v>0</v>
      </c>
      <c r="J54" s="479"/>
      <c r="K54" s="19">
        <v>1300</v>
      </c>
      <c r="L54" s="479"/>
      <c r="N54" s="479"/>
      <c r="O54" s="479"/>
      <c r="Q54" s="479"/>
      <c r="R54" s="479"/>
      <c r="T54" s="479"/>
      <c r="U54" s="479"/>
      <c r="W54" s="479"/>
      <c r="X54" s="479"/>
      <c r="Z54" s="479"/>
      <c r="AA54" s="479"/>
      <c r="AC54" s="479"/>
      <c r="AD54" s="479"/>
      <c r="AF54" s="479"/>
      <c r="AG54" s="479"/>
      <c r="AI54" s="479"/>
      <c r="AJ54" s="479"/>
      <c r="AL54" s="563"/>
      <c r="AM54" s="563"/>
      <c r="AO54" s="563"/>
      <c r="AP54" s="563"/>
      <c r="AR54" s="563"/>
      <c r="AS54" s="563"/>
      <c r="AU54" s="563"/>
      <c r="AV54" s="563"/>
      <c r="AX54" s="563"/>
      <c r="AY54" s="563"/>
      <c r="BA54" s="563"/>
      <c r="BB54" s="563"/>
      <c r="BD54" s="563"/>
      <c r="BE54" s="563"/>
      <c r="BG54" s="709">
        <f t="shared" si="225"/>
        <v>0</v>
      </c>
      <c r="BH54" s="709">
        <f t="shared" si="226"/>
        <v>0</v>
      </c>
      <c r="BI54" s="710"/>
      <c r="BJ54" s="709">
        <f t="shared" si="227"/>
        <v>0</v>
      </c>
      <c r="BK54" s="709">
        <f t="shared" si="228"/>
        <v>0</v>
      </c>
      <c r="BL54" s="710"/>
      <c r="BM54" s="563"/>
      <c r="BN54" s="563"/>
      <c r="BP54" s="563"/>
      <c r="BQ54" s="563"/>
      <c r="BS54" s="563"/>
      <c r="BT54" s="563"/>
      <c r="BV54" s="563"/>
      <c r="BW54" s="563"/>
      <c r="BY54" s="563"/>
      <c r="BZ54" s="563"/>
      <c r="CB54" s="563"/>
      <c r="CC54" s="563"/>
      <c r="CE54" s="563"/>
      <c r="CF54" s="563"/>
      <c r="CH54" s="563"/>
      <c r="CI54" s="563"/>
      <c r="CK54" s="563"/>
      <c r="CL54" s="563"/>
      <c r="CN54" s="563"/>
      <c r="CO54" s="563"/>
      <c r="CQ54" s="563"/>
      <c r="CR54" s="563"/>
      <c r="CT54" s="563"/>
      <c r="CU54" s="563"/>
      <c r="CW54" s="563"/>
      <c r="CX54" s="563"/>
    </row>
    <row r="55" spans="2:102" ht="5.45" customHeight="1" x14ac:dyDescent="0.25">
      <c r="D55" s="3" t="s">
        <v>0</v>
      </c>
      <c r="G55" s="494"/>
    </row>
    <row r="56" spans="2:102" x14ac:dyDescent="0.25">
      <c r="B56" s="3" t="s">
        <v>274</v>
      </c>
      <c r="C56" s="455" t="s">
        <v>287</v>
      </c>
      <c r="D56" s="3" t="s">
        <v>0</v>
      </c>
      <c r="E56" s="479"/>
      <c r="G56" s="72"/>
      <c r="H56" s="704">
        <f t="shared" ref="H56:H59" si="230">G56-$E56</f>
        <v>0</v>
      </c>
      <c r="J56" s="479"/>
      <c r="K56" s="19">
        <v>1300</v>
      </c>
      <c r="L56" s="479"/>
      <c r="N56" s="479"/>
      <c r="O56" s="479"/>
      <c r="Q56" s="479"/>
      <c r="R56" s="479"/>
      <c r="T56" s="479"/>
      <c r="U56" s="479"/>
      <c r="W56" s="479"/>
      <c r="X56" s="479"/>
      <c r="Z56" s="479"/>
      <c r="AA56" s="479"/>
      <c r="AC56" s="479"/>
      <c r="AD56" s="479"/>
      <c r="AF56" s="479"/>
      <c r="AG56" s="479"/>
      <c r="AI56" s="479"/>
      <c r="AJ56" s="479"/>
      <c r="AL56" s="563"/>
      <c r="AM56" s="563"/>
      <c r="AO56" s="563"/>
      <c r="AP56" s="563"/>
      <c r="AR56" s="563"/>
      <c r="AS56" s="563"/>
      <c r="AU56" s="563"/>
      <c r="AV56" s="563"/>
      <c r="AX56" s="563"/>
      <c r="AY56" s="563"/>
      <c r="BA56" s="563"/>
      <c r="BB56" s="563"/>
      <c r="BD56" s="563"/>
      <c r="BE56" s="563"/>
      <c r="BG56" s="563"/>
      <c r="BH56" s="563"/>
      <c r="BJ56" s="563"/>
      <c r="BK56" s="563"/>
      <c r="BM56" s="563"/>
      <c r="BN56" s="563"/>
      <c r="BP56" s="709">
        <f t="shared" ref="BP56:BP59" si="231">$H56*(1-($K56-BP$6)/BP$5)</f>
        <v>0</v>
      </c>
      <c r="BQ56" s="709">
        <f t="shared" ref="BQ56:BQ59" si="232">$H56-BP56</f>
        <v>0</v>
      </c>
      <c r="BR56" s="710"/>
      <c r="BS56" s="709">
        <f t="shared" ref="BS56:BS59" si="233">$H56*(1-($K56-BS$6)/BS$5)</f>
        <v>0</v>
      </c>
      <c r="BT56" s="709">
        <f t="shared" ref="BT56:BT59" si="234">$H56-BS56</f>
        <v>0</v>
      </c>
      <c r="BU56" s="710"/>
      <c r="BV56" s="709">
        <f t="shared" ref="BV56:BV59" si="235">$H56*(1-($K56-BV$6)/BV$5)</f>
        <v>0</v>
      </c>
      <c r="BW56" s="709">
        <f t="shared" ref="BW56:BW59" si="236">$H56-BV56</f>
        <v>0</v>
      </c>
      <c r="BX56" s="710"/>
      <c r="BY56" s="709">
        <f t="shared" ref="BY56:BY59" si="237">$H56*(1-($K56-BY$6)/BY$5)</f>
        <v>0</v>
      </c>
      <c r="BZ56" s="709">
        <f t="shared" ref="BZ56:BZ59" si="238">$H56-BY56</f>
        <v>0</v>
      </c>
      <c r="CB56" s="563"/>
      <c r="CC56" s="563"/>
      <c r="CE56" s="563"/>
      <c r="CF56" s="563"/>
      <c r="CH56" s="563"/>
      <c r="CI56" s="563"/>
      <c r="CK56" s="563"/>
      <c r="CL56" s="563"/>
      <c r="CN56" s="563"/>
      <c r="CO56" s="563"/>
      <c r="CQ56" s="563"/>
      <c r="CR56" s="563"/>
      <c r="CT56" s="563"/>
      <c r="CU56" s="563"/>
      <c r="CW56" s="563"/>
      <c r="CX56" s="563"/>
    </row>
    <row r="57" spans="2:102" x14ac:dyDescent="0.25">
      <c r="B57" s="3" t="s">
        <v>274</v>
      </c>
      <c r="C57" s="455" t="s">
        <v>288</v>
      </c>
      <c r="D57" s="3" t="s">
        <v>0</v>
      </c>
      <c r="E57" s="479"/>
      <c r="G57" s="72"/>
      <c r="H57" s="704">
        <f t="shared" si="230"/>
        <v>0</v>
      </c>
      <c r="J57" s="479"/>
      <c r="K57" s="19">
        <v>1300</v>
      </c>
      <c r="L57" s="479"/>
      <c r="N57" s="479"/>
      <c r="O57" s="479"/>
      <c r="Q57" s="479"/>
      <c r="R57" s="479"/>
      <c r="T57" s="479"/>
      <c r="U57" s="479"/>
      <c r="W57" s="479"/>
      <c r="X57" s="479"/>
      <c r="Z57" s="479"/>
      <c r="AA57" s="479"/>
      <c r="AC57" s="479"/>
      <c r="AD57" s="479"/>
      <c r="AF57" s="479"/>
      <c r="AG57" s="479"/>
      <c r="AI57" s="479"/>
      <c r="AJ57" s="479"/>
      <c r="AL57" s="563"/>
      <c r="AM57" s="563"/>
      <c r="AO57" s="563"/>
      <c r="AP57" s="563"/>
      <c r="AR57" s="563"/>
      <c r="AS57" s="563"/>
      <c r="AU57" s="563"/>
      <c r="AV57" s="563"/>
      <c r="AX57" s="563"/>
      <c r="AY57" s="563"/>
      <c r="BA57" s="563"/>
      <c r="BB57" s="563"/>
      <c r="BD57" s="563"/>
      <c r="BE57" s="563"/>
      <c r="BG57" s="563"/>
      <c r="BH57" s="563"/>
      <c r="BJ57" s="563"/>
      <c r="BK57" s="563"/>
      <c r="BM57" s="563"/>
      <c r="BN57" s="563"/>
      <c r="BP57" s="709">
        <f t="shared" si="231"/>
        <v>0</v>
      </c>
      <c r="BQ57" s="709">
        <f t="shared" si="232"/>
        <v>0</v>
      </c>
      <c r="BR57" s="710"/>
      <c r="BS57" s="709">
        <f t="shared" si="233"/>
        <v>0</v>
      </c>
      <c r="BT57" s="709">
        <f t="shared" si="234"/>
        <v>0</v>
      </c>
      <c r="BU57" s="710"/>
      <c r="BV57" s="709">
        <f t="shared" si="235"/>
        <v>0</v>
      </c>
      <c r="BW57" s="709">
        <f t="shared" si="236"/>
        <v>0</v>
      </c>
      <c r="BX57" s="710"/>
      <c r="BY57" s="709">
        <f t="shared" si="237"/>
        <v>0</v>
      </c>
      <c r="BZ57" s="709">
        <f t="shared" si="238"/>
        <v>0</v>
      </c>
      <c r="CB57" s="563"/>
      <c r="CC57" s="563"/>
      <c r="CE57" s="563"/>
      <c r="CF57" s="563"/>
      <c r="CH57" s="563"/>
      <c r="CI57" s="563"/>
      <c r="CK57" s="563"/>
      <c r="CL57" s="563"/>
      <c r="CN57" s="563"/>
      <c r="CO57" s="563"/>
      <c r="CQ57" s="563"/>
      <c r="CR57" s="563"/>
      <c r="CT57" s="563"/>
      <c r="CU57" s="563"/>
      <c r="CW57" s="563"/>
      <c r="CX57" s="563"/>
    </row>
    <row r="58" spans="2:102" x14ac:dyDescent="0.25">
      <c r="B58" s="3" t="s">
        <v>277</v>
      </c>
      <c r="C58" s="455" t="s">
        <v>289</v>
      </c>
      <c r="D58" s="3" t="s">
        <v>0</v>
      </c>
      <c r="E58" s="479"/>
      <c r="G58" s="72"/>
      <c r="H58" s="704">
        <f t="shared" si="230"/>
        <v>0</v>
      </c>
      <c r="J58" s="479"/>
      <c r="K58" s="19">
        <v>1300</v>
      </c>
      <c r="L58" s="479"/>
      <c r="N58" s="479"/>
      <c r="O58" s="479"/>
      <c r="Q58" s="479"/>
      <c r="R58" s="479"/>
      <c r="T58" s="479"/>
      <c r="U58" s="479"/>
      <c r="W58" s="479"/>
      <c r="X58" s="479"/>
      <c r="Z58" s="479"/>
      <c r="AA58" s="479"/>
      <c r="AC58" s="479"/>
      <c r="AD58" s="479"/>
      <c r="AF58" s="479"/>
      <c r="AG58" s="479"/>
      <c r="AI58" s="479"/>
      <c r="AJ58" s="479"/>
      <c r="AL58" s="563"/>
      <c r="AM58" s="563"/>
      <c r="AO58" s="563"/>
      <c r="AP58" s="563"/>
      <c r="AR58" s="563"/>
      <c r="AS58" s="563"/>
      <c r="AU58" s="563"/>
      <c r="AV58" s="563"/>
      <c r="AX58" s="563"/>
      <c r="AY58" s="563"/>
      <c r="BA58" s="563"/>
      <c r="BB58" s="563"/>
      <c r="BD58" s="563"/>
      <c r="BE58" s="563"/>
      <c r="BG58" s="563"/>
      <c r="BH58" s="563"/>
      <c r="BJ58" s="563"/>
      <c r="BK58" s="563"/>
      <c r="BM58" s="563"/>
      <c r="BN58" s="563"/>
      <c r="BP58" s="709">
        <f t="shared" si="231"/>
        <v>0</v>
      </c>
      <c r="BQ58" s="709">
        <f t="shared" si="232"/>
        <v>0</v>
      </c>
      <c r="BR58" s="710"/>
      <c r="BS58" s="709">
        <f t="shared" si="233"/>
        <v>0</v>
      </c>
      <c r="BT58" s="709">
        <f t="shared" si="234"/>
        <v>0</v>
      </c>
      <c r="BU58" s="710"/>
      <c r="BV58" s="709">
        <f t="shared" si="235"/>
        <v>0</v>
      </c>
      <c r="BW58" s="709">
        <f t="shared" si="236"/>
        <v>0</v>
      </c>
      <c r="BX58" s="710"/>
      <c r="BY58" s="709">
        <f t="shared" si="237"/>
        <v>0</v>
      </c>
      <c r="BZ58" s="709">
        <f t="shared" si="238"/>
        <v>0</v>
      </c>
      <c r="CB58" s="563"/>
      <c r="CC58" s="563"/>
      <c r="CE58" s="563"/>
      <c r="CF58" s="563"/>
      <c r="CH58" s="563"/>
      <c r="CI58" s="563"/>
      <c r="CK58" s="563"/>
      <c r="CL58" s="563"/>
      <c r="CN58" s="563"/>
      <c r="CO58" s="563"/>
      <c r="CQ58" s="563"/>
      <c r="CR58" s="563"/>
      <c r="CT58" s="563"/>
      <c r="CU58" s="563"/>
      <c r="CW58" s="563"/>
      <c r="CX58" s="563"/>
    </row>
    <row r="59" spans="2:102" x14ac:dyDescent="0.25">
      <c r="B59" s="3" t="s">
        <v>277</v>
      </c>
      <c r="C59" s="455" t="s">
        <v>290</v>
      </c>
      <c r="D59" s="3" t="s">
        <v>0</v>
      </c>
      <c r="E59" s="479"/>
      <c r="G59" s="72"/>
      <c r="H59" s="704">
        <f t="shared" si="230"/>
        <v>0</v>
      </c>
      <c r="J59" s="479"/>
      <c r="K59" s="19">
        <v>1300</v>
      </c>
      <c r="L59" s="479"/>
      <c r="N59" s="479"/>
      <c r="O59" s="479"/>
      <c r="Q59" s="479"/>
      <c r="R59" s="479"/>
      <c r="T59" s="479"/>
      <c r="U59" s="479"/>
      <c r="W59" s="479"/>
      <c r="X59" s="479"/>
      <c r="Z59" s="479"/>
      <c r="AA59" s="479"/>
      <c r="AC59" s="479"/>
      <c r="AD59" s="479"/>
      <c r="AF59" s="479"/>
      <c r="AG59" s="479"/>
      <c r="AI59" s="479"/>
      <c r="AJ59" s="479"/>
      <c r="AL59" s="563"/>
      <c r="AM59" s="563"/>
      <c r="AO59" s="563"/>
      <c r="AP59" s="563"/>
      <c r="AR59" s="563"/>
      <c r="AS59" s="563"/>
      <c r="AU59" s="563"/>
      <c r="AV59" s="563"/>
      <c r="AX59" s="563"/>
      <c r="AY59" s="563"/>
      <c r="BA59" s="563"/>
      <c r="BB59" s="563"/>
      <c r="BD59" s="563"/>
      <c r="BE59" s="563"/>
      <c r="BG59" s="563"/>
      <c r="BH59" s="563"/>
      <c r="BJ59" s="563"/>
      <c r="BK59" s="563"/>
      <c r="BM59" s="563"/>
      <c r="BN59" s="563"/>
      <c r="BP59" s="709">
        <f t="shared" si="231"/>
        <v>0</v>
      </c>
      <c r="BQ59" s="709">
        <f t="shared" si="232"/>
        <v>0</v>
      </c>
      <c r="BR59" s="710"/>
      <c r="BS59" s="709">
        <f t="shared" si="233"/>
        <v>0</v>
      </c>
      <c r="BT59" s="709">
        <f t="shared" si="234"/>
        <v>0</v>
      </c>
      <c r="BU59" s="710"/>
      <c r="BV59" s="709">
        <f t="shared" si="235"/>
        <v>0</v>
      </c>
      <c r="BW59" s="709">
        <f t="shared" si="236"/>
        <v>0</v>
      </c>
      <c r="BX59" s="710"/>
      <c r="BY59" s="709">
        <f t="shared" si="237"/>
        <v>0</v>
      </c>
      <c r="BZ59" s="709">
        <f t="shared" si="238"/>
        <v>0</v>
      </c>
      <c r="CB59" s="563"/>
      <c r="CC59" s="563"/>
      <c r="CE59" s="563"/>
      <c r="CF59" s="563"/>
      <c r="CH59" s="563"/>
      <c r="CI59" s="563"/>
      <c r="CK59" s="563"/>
      <c r="CL59" s="563"/>
      <c r="CN59" s="563"/>
      <c r="CO59" s="563"/>
      <c r="CQ59" s="563"/>
      <c r="CR59" s="563"/>
      <c r="CT59" s="563"/>
      <c r="CU59" s="563"/>
      <c r="CW59" s="563"/>
      <c r="CX59" s="563"/>
    </row>
    <row r="60" spans="2:102" ht="5.45" customHeight="1" x14ac:dyDescent="0.25">
      <c r="D60" s="3" t="s">
        <v>0</v>
      </c>
      <c r="G60" s="494"/>
    </row>
    <row r="61" spans="2:102" x14ac:dyDescent="0.25">
      <c r="B61" s="3" t="s">
        <v>274</v>
      </c>
      <c r="C61" s="455" t="s">
        <v>291</v>
      </c>
      <c r="D61" s="3" t="s">
        <v>0</v>
      </c>
      <c r="E61" s="72">
        <v>-0.75</v>
      </c>
      <c r="G61" s="72">
        <v>-1.716</v>
      </c>
      <c r="H61" s="704">
        <f t="shared" ref="H61:H64" si="239">G61-$E61</f>
        <v>-0.96599999999999997</v>
      </c>
      <c r="J61" s="479"/>
      <c r="K61" s="479"/>
      <c r="L61" s="19">
        <v>1345</v>
      </c>
      <c r="N61" s="479"/>
      <c r="O61" s="479"/>
      <c r="Q61" s="479"/>
      <c r="R61" s="479"/>
      <c r="T61" s="479"/>
      <c r="U61" s="479"/>
      <c r="W61" s="479"/>
      <c r="X61" s="479"/>
      <c r="Z61" s="479"/>
      <c r="AA61" s="479"/>
      <c r="AC61" s="479"/>
      <c r="AD61" s="479"/>
      <c r="AF61" s="479"/>
      <c r="AG61" s="479"/>
      <c r="AI61" s="479"/>
      <c r="AJ61" s="479"/>
      <c r="AL61" s="563"/>
      <c r="AM61" s="563"/>
      <c r="AO61" s="563"/>
      <c r="AP61" s="563"/>
      <c r="AR61" s="563"/>
      <c r="AS61" s="563"/>
      <c r="AU61" s="563"/>
      <c r="AV61" s="563"/>
      <c r="AX61" s="563"/>
      <c r="AY61" s="563"/>
      <c r="BA61" s="563"/>
      <c r="BB61" s="563"/>
      <c r="BD61" s="563"/>
      <c r="BE61" s="563"/>
      <c r="BG61" s="563"/>
      <c r="BH61" s="563"/>
      <c r="BJ61" s="563"/>
      <c r="BK61" s="563"/>
      <c r="BM61" s="563"/>
      <c r="BN61" s="563"/>
      <c r="BP61" s="563"/>
      <c r="BQ61" s="563"/>
      <c r="BS61" s="563"/>
      <c r="BT61" s="563"/>
      <c r="BV61" s="563"/>
      <c r="BW61" s="563"/>
      <c r="BY61" s="563"/>
      <c r="BZ61" s="563"/>
      <c r="CB61" s="72">
        <f t="shared" ref="CB61:CB67" si="240">$H61*(1-($L61-CB$6)/CB$5)</f>
        <v>-0.49464538860103635</v>
      </c>
      <c r="CC61" s="72">
        <f t="shared" ref="CC61:CC67" si="241">$H61-CB61</f>
        <v>-0.47135461139896362</v>
      </c>
      <c r="CE61" s="72">
        <f t="shared" ref="CE61:CE67" si="242">$H61*(1-($L61-CE$6)/CE$5)</f>
        <v>-0.49464538860103635</v>
      </c>
      <c r="CF61" s="72">
        <f t="shared" ref="CF61:CF67" si="243">$H61-CE61</f>
        <v>-0.47135461139896362</v>
      </c>
      <c r="CH61" s="72">
        <f t="shared" ref="CH61:CH67" si="244">$H61*(1-($L61-CH$6)/CH$5)</f>
        <v>-0.49464538860103635</v>
      </c>
      <c r="CI61" s="72">
        <f t="shared" ref="CI61:CI64" si="245">$H61-CH61</f>
        <v>-0.47135461139896362</v>
      </c>
      <c r="CK61" s="72">
        <f t="shared" ref="CK61:CK67" si="246">$H61*(1-($L61-CK$6)/CK$5)</f>
        <v>-0.49464538860103635</v>
      </c>
      <c r="CL61" s="72">
        <f t="shared" ref="CL61:CL64" si="247">$H61-CK61</f>
        <v>-0.47135461139896362</v>
      </c>
      <c r="CN61" s="72">
        <f t="shared" ref="CN61:CN67" si="248">$H61*(1-($L61-CN$6)/CN$5)</f>
        <v>-0.49464538860103635</v>
      </c>
      <c r="CO61" s="72">
        <f t="shared" ref="CO61:CO67" si="249">$H61-CN61</f>
        <v>-0.47135461139896362</v>
      </c>
      <c r="CQ61" s="72">
        <f t="shared" ref="CQ61:CQ67" si="250">$H61*(1-($L61-CQ$6)/CQ$5)</f>
        <v>-0.49464538860103635</v>
      </c>
      <c r="CR61" s="72">
        <f t="shared" ref="CR61" si="251">$H61-CQ61</f>
        <v>-0.47135461139896362</v>
      </c>
      <c r="CT61" s="72">
        <f t="shared" ref="CT61:CT67" si="252">$H61*(1-($L61-CT$6)/CT$5)</f>
        <v>-0.49464538860103635</v>
      </c>
      <c r="CU61" s="72">
        <f t="shared" ref="CU61" si="253">$H61-CT61</f>
        <v>-0.47135461139896362</v>
      </c>
      <c r="CW61" s="72">
        <f t="shared" ref="CW61:CW67" si="254">$H61*(1-($L61-CW$6)/CW$5)</f>
        <v>-0.49464538860103635</v>
      </c>
      <c r="CX61" s="72">
        <f t="shared" ref="CX61" si="255">$H61-CW61</f>
        <v>-0.47135461139896362</v>
      </c>
    </row>
    <row r="62" spans="2:102" x14ac:dyDescent="0.25">
      <c r="B62" s="3" t="s">
        <v>274</v>
      </c>
      <c r="C62" s="455" t="s">
        <v>292</v>
      </c>
      <c r="D62" s="3" t="s">
        <v>0</v>
      </c>
      <c r="E62" s="72">
        <v>-1.75</v>
      </c>
      <c r="G62" s="72">
        <v>-1.413</v>
      </c>
      <c r="H62" s="704">
        <f t="shared" si="239"/>
        <v>0.33699999999999997</v>
      </c>
      <c r="J62" s="479"/>
      <c r="K62" s="479"/>
      <c r="L62" s="19">
        <v>1345</v>
      </c>
      <c r="N62" s="479"/>
      <c r="O62" s="479"/>
      <c r="Q62" s="479"/>
      <c r="R62" s="479"/>
      <c r="T62" s="479"/>
      <c r="U62" s="479"/>
      <c r="W62" s="479"/>
      <c r="X62" s="479"/>
      <c r="Z62" s="479"/>
      <c r="AA62" s="479"/>
      <c r="AC62" s="479"/>
      <c r="AD62" s="479"/>
      <c r="AF62" s="479"/>
      <c r="AG62" s="479"/>
      <c r="AI62" s="479"/>
      <c r="AJ62" s="479"/>
      <c r="AL62" s="563"/>
      <c r="AM62" s="563"/>
      <c r="AO62" s="563"/>
      <c r="AP62" s="563"/>
      <c r="AR62" s="563"/>
      <c r="AS62" s="563"/>
      <c r="AU62" s="563"/>
      <c r="AV62" s="563"/>
      <c r="AX62" s="563"/>
      <c r="AY62" s="563"/>
      <c r="BA62" s="563"/>
      <c r="BB62" s="563"/>
      <c r="BD62" s="563"/>
      <c r="BE62" s="563"/>
      <c r="BG62" s="563"/>
      <c r="BH62" s="563"/>
      <c r="BJ62" s="563"/>
      <c r="BK62" s="563"/>
      <c r="BM62" s="563"/>
      <c r="BN62" s="563"/>
      <c r="BP62" s="563"/>
      <c r="BQ62" s="563"/>
      <c r="BS62" s="563"/>
      <c r="BT62" s="563"/>
      <c r="BV62" s="563"/>
      <c r="BW62" s="563"/>
      <c r="BY62" s="563"/>
      <c r="BZ62" s="563"/>
      <c r="CB62" s="72">
        <f t="shared" si="240"/>
        <v>0.17256262521588947</v>
      </c>
      <c r="CC62" s="72">
        <f t="shared" si="241"/>
        <v>0.1644373747841105</v>
      </c>
      <c r="CE62" s="72">
        <f t="shared" si="242"/>
        <v>0.17256262521588947</v>
      </c>
      <c r="CF62" s="72">
        <f t="shared" si="243"/>
        <v>0.1644373747841105</v>
      </c>
      <c r="CH62" s="72">
        <f t="shared" si="244"/>
        <v>0.17256262521588947</v>
      </c>
      <c r="CI62" s="72">
        <f t="shared" si="245"/>
        <v>0.1644373747841105</v>
      </c>
      <c r="CK62" s="72">
        <f t="shared" si="246"/>
        <v>0.17256262521588947</v>
      </c>
      <c r="CL62" s="72">
        <f t="shared" si="247"/>
        <v>0.1644373747841105</v>
      </c>
      <c r="CN62" s="72">
        <f t="shared" si="248"/>
        <v>0.17256262521588947</v>
      </c>
      <c r="CO62" s="72">
        <f t="shared" si="249"/>
        <v>0.1644373747841105</v>
      </c>
      <c r="CQ62" s="72">
        <f t="shared" si="250"/>
        <v>0.17256262521588947</v>
      </c>
      <c r="CR62" s="72">
        <f t="shared" ref="CR62:CR64" si="256">$H62-CQ62</f>
        <v>0.1644373747841105</v>
      </c>
      <c r="CT62" s="72">
        <f t="shared" si="252"/>
        <v>0.17256262521588947</v>
      </c>
      <c r="CU62" s="72">
        <f t="shared" ref="CU62:CU64" si="257">$H62-CT62</f>
        <v>0.1644373747841105</v>
      </c>
      <c r="CW62" s="72">
        <f t="shared" si="254"/>
        <v>0.17256262521588947</v>
      </c>
      <c r="CX62" s="72">
        <f t="shared" ref="CX62:CX64" si="258">$H62-CW62</f>
        <v>0.1644373747841105</v>
      </c>
    </row>
    <row r="63" spans="2:102" x14ac:dyDescent="0.25">
      <c r="B63" s="3" t="s">
        <v>277</v>
      </c>
      <c r="C63" s="455" t="s">
        <v>293</v>
      </c>
      <c r="D63" s="3" t="s">
        <v>0</v>
      </c>
      <c r="E63" s="479"/>
      <c r="G63" s="72">
        <v>2.4E-2</v>
      </c>
      <c r="H63" s="704">
        <f t="shared" si="239"/>
        <v>2.4E-2</v>
      </c>
      <c r="J63" s="479"/>
      <c r="K63" s="479"/>
      <c r="L63" s="19">
        <v>1345</v>
      </c>
      <c r="N63" s="479"/>
      <c r="O63" s="479"/>
      <c r="Q63" s="479"/>
      <c r="R63" s="479"/>
      <c r="T63" s="479"/>
      <c r="U63" s="479"/>
      <c r="W63" s="479"/>
      <c r="X63" s="479"/>
      <c r="Z63" s="479"/>
      <c r="AA63" s="479"/>
      <c r="AC63" s="479"/>
      <c r="AD63" s="479"/>
      <c r="AF63" s="479"/>
      <c r="AG63" s="479"/>
      <c r="AI63" s="479"/>
      <c r="AJ63" s="479"/>
      <c r="AL63" s="563"/>
      <c r="AM63" s="563"/>
      <c r="AO63" s="563"/>
      <c r="AP63" s="563"/>
      <c r="AR63" s="563"/>
      <c r="AS63" s="563"/>
      <c r="AU63" s="563"/>
      <c r="AV63" s="563"/>
      <c r="AX63" s="563"/>
      <c r="AY63" s="563"/>
      <c r="BA63" s="563"/>
      <c r="BB63" s="563"/>
      <c r="BD63" s="563"/>
      <c r="BE63" s="563"/>
      <c r="BG63" s="563"/>
      <c r="BH63" s="563"/>
      <c r="BJ63" s="563"/>
      <c r="BK63" s="563"/>
      <c r="BM63" s="563"/>
      <c r="BN63" s="563"/>
      <c r="BP63" s="563"/>
      <c r="BQ63" s="563"/>
      <c r="BS63" s="563"/>
      <c r="BT63" s="563"/>
      <c r="BV63" s="563"/>
      <c r="BW63" s="563"/>
      <c r="BY63" s="563"/>
      <c r="BZ63" s="563"/>
      <c r="CB63" s="72">
        <f t="shared" si="240"/>
        <v>1.2289326424870468E-2</v>
      </c>
      <c r="CC63" s="72">
        <f t="shared" si="241"/>
        <v>1.1710673575129532E-2</v>
      </c>
      <c r="CE63" s="72">
        <f t="shared" si="242"/>
        <v>1.2289326424870468E-2</v>
      </c>
      <c r="CF63" s="72">
        <f t="shared" si="243"/>
        <v>1.1710673575129532E-2</v>
      </c>
      <c r="CH63" s="72">
        <f t="shared" si="244"/>
        <v>1.2289326424870468E-2</v>
      </c>
      <c r="CI63" s="72">
        <f t="shared" si="245"/>
        <v>1.1710673575129532E-2</v>
      </c>
      <c r="CK63" s="72">
        <f t="shared" si="246"/>
        <v>1.2289326424870468E-2</v>
      </c>
      <c r="CL63" s="72">
        <f t="shared" si="247"/>
        <v>1.1710673575129532E-2</v>
      </c>
      <c r="CN63" s="72">
        <f t="shared" si="248"/>
        <v>1.2289326424870468E-2</v>
      </c>
      <c r="CO63" s="72">
        <f t="shared" si="249"/>
        <v>1.1710673575129532E-2</v>
      </c>
      <c r="CQ63" s="72">
        <f t="shared" si="250"/>
        <v>1.2289326424870468E-2</v>
      </c>
      <c r="CR63" s="72">
        <f t="shared" si="256"/>
        <v>1.1710673575129532E-2</v>
      </c>
      <c r="CT63" s="72">
        <f t="shared" si="252"/>
        <v>1.2289326424870468E-2</v>
      </c>
      <c r="CU63" s="72">
        <f t="shared" si="257"/>
        <v>1.1710673575129532E-2</v>
      </c>
      <c r="CW63" s="72">
        <f t="shared" si="254"/>
        <v>1.2289326424870468E-2</v>
      </c>
      <c r="CX63" s="72">
        <f t="shared" si="258"/>
        <v>1.1710673575129532E-2</v>
      </c>
    </row>
    <row r="64" spans="2:102" x14ac:dyDescent="0.25">
      <c r="B64" s="3" t="s">
        <v>277</v>
      </c>
      <c r="C64" s="455" t="s">
        <v>294</v>
      </c>
      <c r="D64" s="3" t="s">
        <v>0</v>
      </c>
      <c r="E64" s="479"/>
      <c r="G64" s="72">
        <v>-1.8120000000000001</v>
      </c>
      <c r="H64" s="704">
        <f t="shared" si="239"/>
        <v>-1.8120000000000001</v>
      </c>
      <c r="J64" s="479"/>
      <c r="K64" s="479"/>
      <c r="L64" s="19">
        <v>1345</v>
      </c>
      <c r="N64" s="479"/>
      <c r="O64" s="479"/>
      <c r="Q64" s="479"/>
      <c r="R64" s="479"/>
      <c r="T64" s="479"/>
      <c r="U64" s="479"/>
      <c r="W64" s="479"/>
      <c r="X64" s="479"/>
      <c r="Z64" s="479"/>
      <c r="AA64" s="479"/>
      <c r="AC64" s="479"/>
      <c r="AD64" s="479"/>
      <c r="AF64" s="479"/>
      <c r="AG64" s="479"/>
      <c r="AI64" s="479"/>
      <c r="AJ64" s="479"/>
      <c r="AL64" s="563"/>
      <c r="AM64" s="563"/>
      <c r="AO64" s="563"/>
      <c r="AP64" s="563"/>
      <c r="AR64" s="563"/>
      <c r="AS64" s="563"/>
      <c r="AU64" s="563"/>
      <c r="AV64" s="563"/>
      <c r="AX64" s="563"/>
      <c r="AY64" s="563"/>
      <c r="BA64" s="563"/>
      <c r="BB64" s="563"/>
      <c r="BD64" s="563"/>
      <c r="BE64" s="563"/>
      <c r="BG64" s="563"/>
      <c r="BH64" s="563"/>
      <c r="BJ64" s="563"/>
      <c r="BK64" s="563"/>
      <c r="BM64" s="563"/>
      <c r="BN64" s="563"/>
      <c r="BP64" s="563"/>
      <c r="BQ64" s="563"/>
      <c r="BS64" s="563"/>
      <c r="BT64" s="563"/>
      <c r="BV64" s="563"/>
      <c r="BW64" s="563"/>
      <c r="BY64" s="563"/>
      <c r="BZ64" s="563"/>
      <c r="CB64" s="72">
        <f t="shared" si="240"/>
        <v>-0.92784414507772039</v>
      </c>
      <c r="CC64" s="72">
        <f t="shared" si="241"/>
        <v>-0.88415585492227966</v>
      </c>
      <c r="CE64" s="72">
        <f t="shared" si="242"/>
        <v>-0.92784414507772039</v>
      </c>
      <c r="CF64" s="72">
        <f t="shared" si="243"/>
        <v>-0.88415585492227966</v>
      </c>
      <c r="CH64" s="72">
        <f t="shared" si="244"/>
        <v>-0.92784414507772039</v>
      </c>
      <c r="CI64" s="72">
        <f t="shared" si="245"/>
        <v>-0.88415585492227966</v>
      </c>
      <c r="CK64" s="72">
        <f t="shared" si="246"/>
        <v>-0.92784414507772039</v>
      </c>
      <c r="CL64" s="72">
        <f t="shared" si="247"/>
        <v>-0.88415585492227966</v>
      </c>
      <c r="CN64" s="72">
        <f t="shared" si="248"/>
        <v>-0.92784414507772039</v>
      </c>
      <c r="CO64" s="72">
        <f t="shared" si="249"/>
        <v>-0.88415585492227966</v>
      </c>
      <c r="CQ64" s="72">
        <f t="shared" si="250"/>
        <v>-0.92784414507772039</v>
      </c>
      <c r="CR64" s="72">
        <f t="shared" si="256"/>
        <v>-0.88415585492227966</v>
      </c>
      <c r="CT64" s="72">
        <f t="shared" si="252"/>
        <v>-0.92784414507772039</v>
      </c>
      <c r="CU64" s="72">
        <f t="shared" si="257"/>
        <v>-0.88415585492227966</v>
      </c>
      <c r="CW64" s="72">
        <f t="shared" si="254"/>
        <v>-0.92784414507772039</v>
      </c>
      <c r="CX64" s="72">
        <f t="shared" si="258"/>
        <v>-0.88415585492227966</v>
      </c>
    </row>
    <row r="65" spans="2:103" ht="5.45" customHeight="1" x14ac:dyDescent="0.25">
      <c r="D65" s="3" t="s">
        <v>0</v>
      </c>
      <c r="G65" s="494"/>
    </row>
    <row r="66" spans="2:103" x14ac:dyDescent="0.25">
      <c r="B66" s="3" t="s">
        <v>295</v>
      </c>
      <c r="C66" s="455" t="s">
        <v>296</v>
      </c>
      <c r="D66" s="3" t="s">
        <v>0</v>
      </c>
      <c r="E66" s="479"/>
      <c r="G66" s="19">
        <v>-2.17</v>
      </c>
      <c r="H66" s="690">
        <f>G66-$E66</f>
        <v>-2.17</v>
      </c>
      <c r="J66" s="19">
        <v>-782</v>
      </c>
      <c r="K66" s="562">
        <f>J66</f>
        <v>-782</v>
      </c>
      <c r="L66" s="562">
        <f>J66</f>
        <v>-782</v>
      </c>
      <c r="N66" s="72">
        <f t="shared" ref="N66:N67" si="259">$H66*(1-($J66-N$6)/N$5)</f>
        <v>-2.73785641025641</v>
      </c>
      <c r="O66" s="72">
        <f t="shared" ref="O66:O67" si="260">$H66-N66</f>
        <v>0.56785641025641009</v>
      </c>
      <c r="Q66" s="72">
        <f t="shared" ref="Q66:Q67" si="261">$H66*(1-($J66-Q$6)/Q$5)</f>
        <v>-2.73785641025641</v>
      </c>
      <c r="R66" s="72">
        <f t="shared" ref="R66:R67" si="262">$H66-Q66</f>
        <v>0.56785641025641009</v>
      </c>
      <c r="T66" s="72">
        <f t="shared" ref="T66:T67" si="263">$H66*(1-($J66-T$6)/T$5)</f>
        <v>-2.73785641025641</v>
      </c>
      <c r="U66" s="72">
        <f t="shared" ref="U66:U67" si="264">$H66-T66</f>
        <v>0.56785641025641009</v>
      </c>
      <c r="W66" s="72">
        <f t="shared" ref="W66:W67" si="265">$H66*(1-($J66-W$6)/W$5)</f>
        <v>-2.73785641025641</v>
      </c>
      <c r="X66" s="72">
        <f t="shared" ref="X66:X67" si="266">$H66-W66</f>
        <v>0.56785641025641009</v>
      </c>
      <c r="Z66" s="72">
        <f t="shared" ref="Z66:Z67" si="267">$H66*(1-($J66-Z$6)/Z$5)</f>
        <v>-2.73785641025641</v>
      </c>
      <c r="AA66" s="72">
        <f t="shared" ref="AA66:AA67" si="268">$H66-Z66</f>
        <v>0.56785641025641009</v>
      </c>
      <c r="AC66" s="72">
        <f t="shared" ref="AC66:AC67" si="269">$H66*(1-($J66-AC$6)/AC$5)</f>
        <v>-2.73785641025641</v>
      </c>
      <c r="AD66" s="72">
        <f t="shared" ref="AD66:AD67" si="270">$H66-AC66</f>
        <v>0.56785641025641009</v>
      </c>
      <c r="AF66" s="72">
        <f t="shared" ref="AF66:AF67" si="271">$H66*(1-($J66-AF$6)/AF$5)</f>
        <v>-2.73785641025641</v>
      </c>
      <c r="AG66" s="72">
        <f t="shared" ref="AG66:AG67" si="272">$H66-AF66</f>
        <v>0.56785641025641009</v>
      </c>
      <c r="AI66" s="72">
        <f t="shared" ref="AI66:AI67" si="273">$H66*(1-($J66-AI$6)/AI$5)</f>
        <v>-2.73785641025641</v>
      </c>
      <c r="AJ66" s="72">
        <f t="shared" ref="AJ66:AJ67" si="274">$H66-AI66</f>
        <v>0.56785641025641009</v>
      </c>
      <c r="AL66" s="72">
        <f t="shared" ref="AL66:AL67" si="275">$H66*(1-($K66-AL$6)/AL$5)</f>
        <v>-2.7266420107719926</v>
      </c>
      <c r="AM66" s="72">
        <f t="shared" ref="AM66:AM67" si="276">$H66-AL66</f>
        <v>0.55664201077199271</v>
      </c>
      <c r="AO66" s="72">
        <f t="shared" ref="AO66:AO67" si="277">$H66*(1-($K66-AO$6)/AO$5)</f>
        <v>-2.7266420107719926</v>
      </c>
      <c r="AP66" s="72">
        <f t="shared" ref="AP66:AP67" si="278">$H66-AO66</f>
        <v>0.55664201077199271</v>
      </c>
      <c r="AR66" s="72">
        <f t="shared" ref="AR66:AR67" si="279">$H66*(1-($K66-AR$6)/AR$5)</f>
        <v>-2.7266420107719926</v>
      </c>
      <c r="AS66" s="72">
        <f t="shared" ref="AS66:AS67" si="280">$H66-AR66</f>
        <v>0.55664201077199271</v>
      </c>
      <c r="AU66" s="72">
        <f t="shared" ref="AU66:AU67" si="281">$H66*(1-($K66-AU$6)/AU$5)</f>
        <v>-2.7266420107719926</v>
      </c>
      <c r="AV66" s="72">
        <f t="shared" ref="AV66:AV67" si="282">$H66-AU66</f>
        <v>0.55664201077199271</v>
      </c>
      <c r="AX66" s="72">
        <f t="shared" ref="AX66:AX67" si="283">$H66*(1-($K66-AX$6)/AX$5)</f>
        <v>-2.7266420107719926</v>
      </c>
      <c r="AY66" s="72">
        <f t="shared" ref="AY66:AY67" si="284">$H66-AX66</f>
        <v>0.55664201077199271</v>
      </c>
      <c r="BA66" s="72">
        <f t="shared" ref="BA66:BA67" si="285">$H66*(1-($K66-BA$6)/BA$5)</f>
        <v>-2.7266420107719926</v>
      </c>
      <c r="BB66" s="72">
        <f t="shared" ref="BB66:BB67" si="286">$H66-BA66</f>
        <v>0.55664201077199271</v>
      </c>
      <c r="BD66" s="72">
        <f t="shared" ref="BD66:BD67" si="287">$H66*(1-($K66-BD$6)/BD$5)</f>
        <v>-2.7266420107719926</v>
      </c>
      <c r="BE66" s="72">
        <f t="shared" ref="BE66:BE67" si="288">$H66-BD66</f>
        <v>0.55664201077199271</v>
      </c>
      <c r="BG66" s="709">
        <f t="shared" ref="BG66:BG67" si="289">$H66*(1-($K66-BG$6)/BG$5)</f>
        <v>-2.7266420107719926</v>
      </c>
      <c r="BH66" s="709">
        <f t="shared" ref="BH66:BH67" si="290">$H66-BG66</f>
        <v>0.55664201077199271</v>
      </c>
      <c r="BI66" s="710"/>
      <c r="BJ66" s="709">
        <f t="shared" ref="BJ66:BJ67" si="291">$H66*(1-($K66-BJ$6)/BJ$5)</f>
        <v>-2.7266420107719926</v>
      </c>
      <c r="BK66" s="709">
        <f t="shared" ref="BK66:BK67" si="292">$H66-BJ66</f>
        <v>0.55664201077199271</v>
      </c>
      <c r="BL66" s="710"/>
      <c r="BM66" s="563"/>
      <c r="BN66" s="563"/>
      <c r="BP66" s="709">
        <f t="shared" ref="BP66:BP67" si="293">$H66*(1-($K66-BP$6)/BP$5)</f>
        <v>-2.7266420107719926</v>
      </c>
      <c r="BQ66" s="709">
        <f t="shared" ref="BQ66:BQ67" si="294">$H66-BP66</f>
        <v>0.55664201077199271</v>
      </c>
      <c r="BR66" s="710"/>
      <c r="BS66" s="709">
        <f t="shared" ref="BS66:BS67" si="295">$H66*(1-($K66-BS$6)/BS$5)</f>
        <v>-2.7266420107719926</v>
      </c>
      <c r="BT66" s="709">
        <f t="shared" ref="BT66:BT67" si="296">$H66-BS66</f>
        <v>0.55664201077199271</v>
      </c>
      <c r="BU66" s="710"/>
      <c r="BV66" s="709">
        <f t="shared" ref="BV66:BV67" si="297">$H66*(1-($K66-BV$6)/BV$5)</f>
        <v>-2.7266420107719926</v>
      </c>
      <c r="BW66" s="709">
        <f t="shared" ref="BW66:BW67" si="298">$H66-BV66</f>
        <v>0.55664201077199271</v>
      </c>
      <c r="BX66" s="710"/>
      <c r="BY66" s="709">
        <f t="shared" ref="BY66:BY67" si="299">$H66*(1-($K66-BY$6)/BY$5)</f>
        <v>-2.7266420107719926</v>
      </c>
      <c r="BZ66" s="709">
        <f t="shared" ref="BZ66:BZ67" si="300">$H66-BY66</f>
        <v>0.55664201077199271</v>
      </c>
      <c r="CB66" s="72">
        <f t="shared" si="240"/>
        <v>-2.7054915371329877</v>
      </c>
      <c r="CC66" s="72">
        <f t="shared" si="241"/>
        <v>0.5354915371329878</v>
      </c>
      <c r="CE66" s="72">
        <f t="shared" si="242"/>
        <v>-2.7054915371329877</v>
      </c>
      <c r="CF66" s="72">
        <f t="shared" si="243"/>
        <v>0.5354915371329878</v>
      </c>
      <c r="CH66" s="72">
        <f t="shared" si="244"/>
        <v>-2.7054915371329877</v>
      </c>
      <c r="CI66" s="72">
        <f t="shared" ref="CI66:CI67" si="301">$H66-CH66</f>
        <v>0.5354915371329878</v>
      </c>
      <c r="CK66" s="72">
        <f t="shared" si="246"/>
        <v>-2.7054915371329877</v>
      </c>
      <c r="CL66" s="72">
        <f t="shared" ref="CL66:CL67" si="302">$H66-CK66</f>
        <v>0.5354915371329878</v>
      </c>
      <c r="CN66" s="72">
        <f t="shared" si="248"/>
        <v>-2.7054915371329877</v>
      </c>
      <c r="CO66" s="72">
        <f t="shared" si="249"/>
        <v>0.5354915371329878</v>
      </c>
      <c r="CQ66" s="72">
        <f t="shared" si="250"/>
        <v>-2.7054915371329877</v>
      </c>
      <c r="CR66" s="72">
        <f t="shared" ref="CR66:CR67" si="303">$H66-CQ66</f>
        <v>0.5354915371329878</v>
      </c>
      <c r="CT66" s="72">
        <f t="shared" si="252"/>
        <v>-2.7054915371329877</v>
      </c>
      <c r="CU66" s="72">
        <f t="shared" ref="CU66:CU67" si="304">$H66-CT66</f>
        <v>0.5354915371329878</v>
      </c>
      <c r="CW66" s="72">
        <f t="shared" si="254"/>
        <v>-2.7054915371329877</v>
      </c>
      <c r="CX66" s="72">
        <f t="shared" ref="CX66:CX67" si="305">$H66-CW66</f>
        <v>0.5354915371329878</v>
      </c>
    </row>
    <row r="67" spans="2:103" x14ac:dyDescent="0.25">
      <c r="B67" s="3" t="s">
        <v>295</v>
      </c>
      <c r="C67" s="455" t="s">
        <v>297</v>
      </c>
      <c r="D67" s="3" t="s">
        <v>0</v>
      </c>
      <c r="E67" s="479"/>
      <c r="G67" s="19">
        <v>-1.5</v>
      </c>
      <c r="H67" s="690">
        <f>G67-$E67</f>
        <v>-1.5</v>
      </c>
      <c r="J67" s="19">
        <v>-787</v>
      </c>
      <c r="K67" s="562">
        <f>J67</f>
        <v>-787</v>
      </c>
      <c r="L67" s="562">
        <f>J67</f>
        <v>-787</v>
      </c>
      <c r="N67" s="72">
        <f t="shared" si="259"/>
        <v>-1.8952747252747251</v>
      </c>
      <c r="O67" s="72">
        <f t="shared" si="260"/>
        <v>0.39527472527472507</v>
      </c>
      <c r="Q67" s="72">
        <f t="shared" si="261"/>
        <v>-1.8952747252747251</v>
      </c>
      <c r="R67" s="72">
        <f t="shared" si="262"/>
        <v>0.39527472527472507</v>
      </c>
      <c r="T67" s="72">
        <f t="shared" si="263"/>
        <v>-1.8952747252747251</v>
      </c>
      <c r="U67" s="72">
        <f t="shared" si="264"/>
        <v>0.39527472527472507</v>
      </c>
      <c r="W67" s="72">
        <f t="shared" si="265"/>
        <v>-1.8952747252747251</v>
      </c>
      <c r="X67" s="72">
        <f t="shared" si="266"/>
        <v>0.39527472527472507</v>
      </c>
      <c r="Z67" s="72">
        <f t="shared" si="267"/>
        <v>-1.8952747252747251</v>
      </c>
      <c r="AA67" s="72">
        <f t="shared" si="268"/>
        <v>0.39527472527472507</v>
      </c>
      <c r="AC67" s="72">
        <f t="shared" si="269"/>
        <v>-1.8952747252747251</v>
      </c>
      <c r="AD67" s="72">
        <f t="shared" si="270"/>
        <v>0.39527472527472507</v>
      </c>
      <c r="AF67" s="72">
        <f t="shared" si="271"/>
        <v>-1.8952747252747251</v>
      </c>
      <c r="AG67" s="72">
        <f t="shared" si="272"/>
        <v>0.39527472527472507</v>
      </c>
      <c r="AI67" s="72">
        <f t="shared" si="273"/>
        <v>-1.8952747252747251</v>
      </c>
      <c r="AJ67" s="72">
        <f t="shared" si="274"/>
        <v>0.39527472527472507</v>
      </c>
      <c r="AL67" s="72">
        <f t="shared" si="275"/>
        <v>-1.8874685816876122</v>
      </c>
      <c r="AM67" s="72">
        <f t="shared" si="276"/>
        <v>0.38746858168761222</v>
      </c>
      <c r="AO67" s="72">
        <f t="shared" si="277"/>
        <v>-1.8874685816876122</v>
      </c>
      <c r="AP67" s="72">
        <f t="shared" si="278"/>
        <v>0.38746858168761222</v>
      </c>
      <c r="AR67" s="72">
        <f t="shared" si="279"/>
        <v>-1.8874685816876122</v>
      </c>
      <c r="AS67" s="72">
        <f t="shared" si="280"/>
        <v>0.38746858168761222</v>
      </c>
      <c r="AU67" s="72">
        <f t="shared" si="281"/>
        <v>-1.8874685816876122</v>
      </c>
      <c r="AV67" s="72">
        <f t="shared" si="282"/>
        <v>0.38746858168761222</v>
      </c>
      <c r="AX67" s="72">
        <f t="shared" si="283"/>
        <v>-1.8874685816876122</v>
      </c>
      <c r="AY67" s="72">
        <f t="shared" si="284"/>
        <v>0.38746858168761222</v>
      </c>
      <c r="BA67" s="72">
        <f t="shared" si="285"/>
        <v>-1.8874685816876122</v>
      </c>
      <c r="BB67" s="72">
        <f t="shared" si="286"/>
        <v>0.38746858168761222</v>
      </c>
      <c r="BD67" s="72">
        <f t="shared" si="287"/>
        <v>-1.8874685816876122</v>
      </c>
      <c r="BE67" s="72">
        <f t="shared" si="288"/>
        <v>0.38746858168761222</v>
      </c>
      <c r="BG67" s="709">
        <f t="shared" si="289"/>
        <v>-1.8874685816876122</v>
      </c>
      <c r="BH67" s="709">
        <f t="shared" si="290"/>
        <v>0.38746858168761222</v>
      </c>
      <c r="BI67" s="710"/>
      <c r="BJ67" s="709">
        <f t="shared" si="291"/>
        <v>-1.8874685816876122</v>
      </c>
      <c r="BK67" s="709">
        <f t="shared" si="292"/>
        <v>0.38746858168761222</v>
      </c>
      <c r="BL67" s="710"/>
      <c r="BM67" s="563"/>
      <c r="BN67" s="563"/>
      <c r="BP67" s="709">
        <f t="shared" si="293"/>
        <v>-1.8874685816876122</v>
      </c>
      <c r="BQ67" s="709">
        <f t="shared" si="294"/>
        <v>0.38746858168761222</v>
      </c>
      <c r="BR67" s="710"/>
      <c r="BS67" s="709">
        <f t="shared" si="295"/>
        <v>-1.8874685816876122</v>
      </c>
      <c r="BT67" s="709">
        <f t="shared" si="296"/>
        <v>0.38746858168761222</v>
      </c>
      <c r="BU67" s="710"/>
      <c r="BV67" s="709">
        <f t="shared" si="297"/>
        <v>-1.8874685816876122</v>
      </c>
      <c r="BW67" s="709">
        <f t="shared" si="298"/>
        <v>0.38746858168761222</v>
      </c>
      <c r="BX67" s="710"/>
      <c r="BY67" s="709">
        <f t="shared" si="299"/>
        <v>-1.8874685816876122</v>
      </c>
      <c r="BZ67" s="709">
        <f t="shared" si="300"/>
        <v>0.38746858168761222</v>
      </c>
      <c r="CB67" s="72">
        <f t="shared" si="240"/>
        <v>-1.8727461139896375</v>
      </c>
      <c r="CC67" s="72">
        <f t="shared" si="241"/>
        <v>0.37274611398963753</v>
      </c>
      <c r="CE67" s="72">
        <f t="shared" si="242"/>
        <v>-1.8727461139896375</v>
      </c>
      <c r="CF67" s="72">
        <f t="shared" si="243"/>
        <v>0.37274611398963753</v>
      </c>
      <c r="CH67" s="72">
        <f t="shared" si="244"/>
        <v>-1.8727461139896375</v>
      </c>
      <c r="CI67" s="72">
        <f t="shared" si="301"/>
        <v>0.37274611398963753</v>
      </c>
      <c r="CK67" s="72">
        <f t="shared" si="246"/>
        <v>-1.8727461139896375</v>
      </c>
      <c r="CL67" s="72">
        <f t="shared" si="302"/>
        <v>0.37274611398963753</v>
      </c>
      <c r="CN67" s="72">
        <f t="shared" si="248"/>
        <v>-1.8727461139896375</v>
      </c>
      <c r="CO67" s="72">
        <f t="shared" si="249"/>
        <v>0.37274611398963753</v>
      </c>
      <c r="CQ67" s="72">
        <f t="shared" si="250"/>
        <v>-1.8727461139896375</v>
      </c>
      <c r="CR67" s="72">
        <f t="shared" si="303"/>
        <v>0.37274611398963753</v>
      </c>
      <c r="CT67" s="72">
        <f t="shared" si="252"/>
        <v>-1.8727461139896375</v>
      </c>
      <c r="CU67" s="72">
        <f t="shared" si="304"/>
        <v>0.37274611398963753</v>
      </c>
      <c r="CW67" s="72">
        <f t="shared" si="254"/>
        <v>-1.8727461139896375</v>
      </c>
      <c r="CX67" s="72">
        <f t="shared" si="305"/>
        <v>0.37274611398963753</v>
      </c>
    </row>
    <row r="68" spans="2:103" ht="6" customHeight="1" x14ac:dyDescent="0.25">
      <c r="D68" s="3" t="s">
        <v>0</v>
      </c>
      <c r="H68" s="576"/>
    </row>
    <row r="69" spans="2:103" ht="5.45" customHeight="1" x14ac:dyDescent="0.25">
      <c r="D69" s="3" t="s">
        <v>0</v>
      </c>
    </row>
    <row r="70" spans="2:103" x14ac:dyDescent="0.25">
      <c r="B70" s="3" t="s">
        <v>298</v>
      </c>
      <c r="C70" s="455" t="s">
        <v>299</v>
      </c>
      <c r="D70" s="3" t="s">
        <v>0</v>
      </c>
      <c r="E70" s="479"/>
      <c r="G70" s="19">
        <v>-0.35</v>
      </c>
      <c r="H70" s="704">
        <f t="shared" ref="H70" si="306">G70-$E70</f>
        <v>-0.35</v>
      </c>
      <c r="J70" s="19">
        <v>347.5</v>
      </c>
      <c r="K70" s="19">
        <v>347.5</v>
      </c>
      <c r="L70" s="19">
        <v>347.5</v>
      </c>
      <c r="N70" s="72">
        <f t="shared" ref="N70" si="307">$H70*(1-($J70-N$6)/N$5)</f>
        <v>-0.29678205128205126</v>
      </c>
      <c r="O70" s="72">
        <f t="shared" ref="O70" si="308">$H70-N70</f>
        <v>-5.3217948717948715E-2</v>
      </c>
      <c r="Q70" s="72">
        <f t="shared" ref="Q70" si="309">$H70*(1-($J70-Q$6)/Q$5)</f>
        <v>-0.29678205128205126</v>
      </c>
      <c r="R70" s="72">
        <f t="shared" ref="R70" si="310">$H70-Q70</f>
        <v>-5.3217948717948715E-2</v>
      </c>
      <c r="T70" s="72">
        <f t="shared" ref="T70" si="311">$H70*(1-($J70-T$6)/T$5)</f>
        <v>-0.29678205128205126</v>
      </c>
      <c r="U70" s="72">
        <f t="shared" ref="U70" si="312">$H70-T70</f>
        <v>-5.3217948717948715E-2</v>
      </c>
      <c r="W70" s="72">
        <f t="shared" ref="W70" si="313">$H70*(1-($J70-W$6)/W$5)</f>
        <v>-0.29678205128205126</v>
      </c>
      <c r="X70" s="72">
        <f t="shared" ref="X70" si="314">$H70-W70</f>
        <v>-5.3217948717948715E-2</v>
      </c>
      <c r="Z70" s="72">
        <f t="shared" ref="Z70" si="315">$H70*(1-($J70-Z$6)/Z$5)</f>
        <v>-0.29678205128205126</v>
      </c>
      <c r="AA70" s="72">
        <f t="shared" ref="AA70" si="316">$H70-Z70</f>
        <v>-5.3217948717948715E-2</v>
      </c>
      <c r="AC70" s="72">
        <f t="shared" ref="AC70" si="317">$H70*(1-($J70-AC$6)/AC$5)</f>
        <v>-0.29678205128205126</v>
      </c>
      <c r="AD70" s="72">
        <f t="shared" ref="AD70" si="318">$H70-AC70</f>
        <v>-5.3217948717948715E-2</v>
      </c>
      <c r="AF70" s="72">
        <f t="shared" ref="AF70" si="319">$H70*(1-($J70-AF$6)/AF$5)</f>
        <v>-0.29678205128205126</v>
      </c>
      <c r="AG70" s="72">
        <f t="shared" ref="AG70" si="320">$H70-AF70</f>
        <v>-5.3217948717948715E-2</v>
      </c>
      <c r="AI70" s="72">
        <f t="shared" ref="AI70" si="321">$H70*(1-($J70-AI$6)/AI$5)</f>
        <v>-0.29678205128205126</v>
      </c>
      <c r="AJ70" s="72">
        <f t="shared" ref="AJ70" si="322">$H70-AI70</f>
        <v>-5.3217948717948715E-2</v>
      </c>
      <c r="AL70" s="72">
        <f t="shared" ref="AL70" si="323">$H70*(1-($K70-AL$6)/AL$5)</f>
        <v>-0.29783303411131057</v>
      </c>
      <c r="AM70" s="72">
        <f t="shared" ref="AM70" si="324">$H70-AL70</f>
        <v>-5.2166965888689409E-2</v>
      </c>
      <c r="AO70" s="72">
        <f t="shared" ref="AO70" si="325">$H70*(1-($K70-AO$6)/AO$5)</f>
        <v>-0.29783303411131057</v>
      </c>
      <c r="AP70" s="72">
        <f t="shared" ref="AP70" si="326">$H70-AO70</f>
        <v>-5.2166965888689409E-2</v>
      </c>
      <c r="AR70" s="72">
        <f t="shared" ref="AR70" si="327">$H70*(1-($K70-AR$6)/AR$5)</f>
        <v>-0.29783303411131057</v>
      </c>
      <c r="AS70" s="72">
        <f t="shared" ref="AS70" si="328">$H70-AR70</f>
        <v>-5.2166965888689409E-2</v>
      </c>
      <c r="AU70" s="72">
        <f t="shared" ref="AU70" si="329">$H70*(1-($K70-AU$6)/AU$5)</f>
        <v>-0.29783303411131057</v>
      </c>
      <c r="AV70" s="72">
        <f t="shared" ref="AV70" si="330">$H70-AU70</f>
        <v>-5.2166965888689409E-2</v>
      </c>
      <c r="AX70" s="72">
        <f>$H70*(1-($K70-AX$6)/AX$5)</f>
        <v>-0.29783303411131057</v>
      </c>
      <c r="AY70" s="72">
        <f>$H70-AX70</f>
        <v>-5.2166965888689409E-2</v>
      </c>
      <c r="BA70" s="72">
        <f>$H70*(1-($K70-BA$6)/BA$5)</f>
        <v>-0.29783303411131057</v>
      </c>
      <c r="BB70" s="72">
        <f t="shared" ref="BB70" si="331">$H70-BA70</f>
        <v>-5.2166965888689409E-2</v>
      </c>
      <c r="BD70" s="72">
        <f>$H70*(1-($K70-BD$6)/BD$5)</f>
        <v>-0.29783303411131057</v>
      </c>
      <c r="BE70" s="72">
        <f t="shared" ref="BE70" si="332">$H70-BD70</f>
        <v>-5.2166965888689409E-2</v>
      </c>
      <c r="BG70" s="563"/>
      <c r="BH70" s="563"/>
      <c r="BJ70" s="563"/>
      <c r="BK70" s="563"/>
      <c r="BM70" s="563"/>
      <c r="BN70" s="563"/>
      <c r="BP70" s="563"/>
      <c r="BQ70" s="563"/>
      <c r="BS70" s="563"/>
      <c r="BT70" s="563"/>
      <c r="BV70" s="563"/>
      <c r="BW70" s="563"/>
      <c r="BY70" s="563"/>
      <c r="BZ70" s="563"/>
      <c r="CB70" s="563"/>
      <c r="CC70" s="563"/>
      <c r="CE70" s="563"/>
      <c r="CF70" s="563"/>
      <c r="CH70" s="563"/>
      <c r="CI70" s="563"/>
      <c r="CK70" s="563"/>
      <c r="CL70" s="563"/>
      <c r="CN70" s="563"/>
      <c r="CO70" s="563"/>
      <c r="CQ70" s="563"/>
      <c r="CR70" s="563"/>
      <c r="CT70" s="563"/>
      <c r="CU70" s="563"/>
      <c r="CW70" s="563"/>
      <c r="CX70" s="563"/>
    </row>
    <row r="71" spans="2:103" ht="6" customHeight="1" x14ac:dyDescent="0.25">
      <c r="D71" s="3" t="s">
        <v>0</v>
      </c>
      <c r="H71" s="576"/>
    </row>
    <row r="72" spans="2:103" ht="5.45" customHeight="1" x14ac:dyDescent="0.25">
      <c r="D72" s="3" t="s">
        <v>0</v>
      </c>
    </row>
    <row r="73" spans="2:103" x14ac:dyDescent="0.25">
      <c r="C73" s="455"/>
      <c r="D73" s="3" t="s">
        <v>0</v>
      </c>
      <c r="E73" s="19"/>
      <c r="G73" s="19"/>
      <c r="H73" s="704"/>
      <c r="J73" s="19"/>
      <c r="K73" s="19"/>
      <c r="L73" s="19"/>
      <c r="N73" s="19"/>
      <c r="O73" s="19"/>
      <c r="Q73" s="19"/>
      <c r="R73" s="19"/>
      <c r="T73" s="19"/>
      <c r="U73" s="19"/>
      <c r="W73" s="19"/>
      <c r="X73" s="19"/>
      <c r="Z73" s="19"/>
      <c r="AA73" s="19"/>
      <c r="AC73" s="19"/>
      <c r="AD73" s="19"/>
      <c r="AF73" s="19"/>
      <c r="AG73" s="19"/>
      <c r="AI73" s="19"/>
      <c r="AJ73" s="19"/>
      <c r="AL73" s="19"/>
      <c r="AM73" s="19"/>
      <c r="AO73" s="19"/>
      <c r="AP73" s="19"/>
      <c r="AR73" s="19"/>
      <c r="AS73" s="19"/>
      <c r="AU73" s="19"/>
      <c r="AV73" s="19"/>
      <c r="AX73" s="19"/>
      <c r="AY73" s="19"/>
      <c r="BA73" s="19"/>
      <c r="BB73" s="19"/>
      <c r="BD73" s="19"/>
      <c r="BE73" s="19"/>
      <c r="BG73" s="19"/>
      <c r="BH73" s="19"/>
      <c r="BJ73" s="19"/>
      <c r="BK73" s="19"/>
      <c r="BM73" s="563"/>
      <c r="BN73" s="563"/>
      <c r="BP73" s="19"/>
      <c r="BQ73" s="19"/>
      <c r="BS73" s="19"/>
      <c r="BT73" s="19"/>
      <c r="BV73" s="19"/>
      <c r="BW73" s="19"/>
      <c r="BY73" s="19"/>
      <c r="BZ73" s="19"/>
      <c r="CB73" s="19"/>
      <c r="CC73" s="19"/>
      <c r="CE73" s="19"/>
      <c r="CF73" s="19"/>
      <c r="CH73" s="19"/>
      <c r="CI73" s="19"/>
      <c r="CK73" s="19"/>
      <c r="CL73" s="19"/>
      <c r="CN73" s="19"/>
      <c r="CO73" s="19"/>
      <c r="CQ73" s="19"/>
      <c r="CR73" s="19"/>
      <c r="CT73" s="19"/>
      <c r="CU73" s="19"/>
      <c r="CW73" s="19"/>
      <c r="CX73" s="19"/>
    </row>
    <row r="74" spans="2:103" x14ac:dyDescent="0.25">
      <c r="C74"/>
      <c r="D74" s="3" t="s">
        <v>0</v>
      </c>
    </row>
    <row r="75" spans="2:103" x14ac:dyDescent="0.25">
      <c r="C75" s="453" t="s">
        <v>300</v>
      </c>
      <c r="D75" s="454" t="s">
        <v>0</v>
      </c>
      <c r="E75" s="452"/>
      <c r="F75" s="454"/>
      <c r="G75" s="452"/>
      <c r="H75" s="467"/>
      <c r="I75" s="454"/>
      <c r="J75" s="467"/>
      <c r="K75" s="467"/>
      <c r="L75" s="467"/>
      <c r="M75" s="454"/>
      <c r="N75" s="559"/>
      <c r="O75" s="559"/>
      <c r="P75" s="452"/>
      <c r="Q75" s="559"/>
      <c r="R75" s="559"/>
      <c r="S75" s="452"/>
      <c r="T75" s="559"/>
      <c r="U75" s="559"/>
      <c r="V75" s="452"/>
      <c r="W75" s="559"/>
      <c r="X75" s="559"/>
      <c r="Y75" s="452"/>
      <c r="Z75" s="559"/>
      <c r="AA75" s="559"/>
      <c r="AB75" s="452"/>
      <c r="AC75" s="559"/>
      <c r="AD75" s="559"/>
      <c r="AE75" s="452"/>
      <c r="AF75" s="559"/>
      <c r="AG75" s="559"/>
      <c r="AH75" s="452"/>
      <c r="AI75" s="559"/>
      <c r="AJ75" s="559"/>
      <c r="AK75" s="452"/>
      <c r="AL75" s="559"/>
      <c r="AM75" s="559"/>
      <c r="AN75" s="452"/>
      <c r="AO75" s="559"/>
      <c r="AP75" s="559"/>
      <c r="AQ75" s="452"/>
      <c r="AR75" s="559"/>
      <c r="AS75" s="559"/>
      <c r="AT75" s="452"/>
      <c r="AU75" s="559"/>
      <c r="AV75" s="559"/>
      <c r="AW75" s="452"/>
      <c r="AX75" s="559"/>
      <c r="AY75" s="559"/>
      <c r="AZ75" s="452"/>
      <c r="BA75" s="559"/>
      <c r="BB75" s="559"/>
      <c r="BC75" s="452"/>
      <c r="BD75" s="559"/>
      <c r="BE75" s="559"/>
      <c r="BF75" s="452"/>
      <c r="BG75" s="559"/>
      <c r="BH75" s="559"/>
      <c r="BI75" s="452"/>
      <c r="BJ75" s="559"/>
      <c r="BK75" s="559"/>
      <c r="BL75" s="452"/>
      <c r="BM75" s="559"/>
      <c r="BN75" s="559"/>
      <c r="BO75" s="452"/>
      <c r="BP75" s="559"/>
      <c r="BQ75" s="559"/>
      <c r="BR75" s="452"/>
      <c r="BS75" s="559"/>
      <c r="BT75" s="559"/>
      <c r="BU75" s="452"/>
      <c r="BV75" s="559"/>
      <c r="BW75" s="559"/>
      <c r="BX75" s="452"/>
      <c r="BY75" s="559"/>
      <c r="BZ75" s="559"/>
      <c r="CA75" s="452"/>
      <c r="CB75" s="559"/>
      <c r="CC75" s="559"/>
      <c r="CD75" s="452"/>
      <c r="CE75" s="559"/>
      <c r="CF75" s="559"/>
      <c r="CG75" s="452"/>
      <c r="CH75" s="559"/>
      <c r="CI75" s="559"/>
      <c r="CJ75" s="452"/>
      <c r="CK75" s="559"/>
      <c r="CL75" s="559"/>
      <c r="CM75" s="452"/>
      <c r="CN75" s="559"/>
      <c r="CO75" s="559"/>
      <c r="CP75" s="452"/>
      <c r="CQ75" s="559"/>
      <c r="CR75" s="559"/>
      <c r="CS75" s="452"/>
      <c r="CT75" s="559"/>
      <c r="CU75" s="559"/>
      <c r="CV75" s="452"/>
      <c r="CW75" s="559"/>
      <c r="CX75" s="559"/>
      <c r="CY75" s="452"/>
    </row>
    <row r="76" spans="2:103" x14ac:dyDescent="0.25">
      <c r="C76" s="711" t="s">
        <v>301</v>
      </c>
      <c r="D76" s="3" t="s">
        <v>0</v>
      </c>
      <c r="E76" s="479"/>
      <c r="G76" s="479">
        <v>0</v>
      </c>
      <c r="H76" s="704">
        <f t="shared" ref="H76:H77" si="333">G76-$E76</f>
        <v>0</v>
      </c>
      <c r="J76" s="564">
        <v>1297.4000000000001</v>
      </c>
      <c r="K76" s="19"/>
      <c r="L76" s="19"/>
      <c r="N76" s="72">
        <f t="shared" ref="N76:N77" si="334">$H76*(1-($J76-N$6)/N$5)</f>
        <v>0</v>
      </c>
      <c r="O76" s="72">
        <f t="shared" ref="O76:O77" si="335">$H76-N76</f>
        <v>0</v>
      </c>
      <c r="Q76" s="72">
        <f t="shared" ref="Q76:Q77" si="336">$H76*(1-($J76-Q$6)/Q$5)</f>
        <v>0</v>
      </c>
      <c r="R76" s="72">
        <f t="shared" ref="R76:R77" si="337">$H76-Q76</f>
        <v>0</v>
      </c>
      <c r="T76" s="479"/>
      <c r="U76" s="479"/>
      <c r="W76" s="72">
        <f t="shared" ref="W76:W77" si="338">$H76*(1-($J76-W$6)/W$5)</f>
        <v>0</v>
      </c>
      <c r="X76" s="72">
        <f t="shared" ref="X76:X77" si="339">$H76-W76</f>
        <v>0</v>
      </c>
      <c r="Z76" s="72">
        <f t="shared" ref="Z76:Z77" si="340">$H76*(1-($J76-Z$6)/Z$5)</f>
        <v>0</v>
      </c>
      <c r="AA76" s="72">
        <f t="shared" ref="AA76:AA77" si="341">$H76-Z76</f>
        <v>0</v>
      </c>
      <c r="AC76" s="479"/>
      <c r="AD76" s="479"/>
      <c r="AF76" s="478"/>
      <c r="AG76" s="478"/>
      <c r="AI76" s="479"/>
      <c r="AJ76" s="479"/>
      <c r="AL76" s="478"/>
      <c r="AM76" s="478"/>
      <c r="AO76" s="478"/>
      <c r="AP76" s="478"/>
      <c r="AR76" s="478"/>
      <c r="AS76" s="478"/>
      <c r="AU76" s="479"/>
      <c r="AV76" s="479"/>
      <c r="AX76" s="478"/>
      <c r="AY76" s="478"/>
      <c r="BA76" s="479"/>
      <c r="BB76" s="479"/>
      <c r="BD76" s="479"/>
      <c r="BE76" s="479"/>
      <c r="BG76" s="563"/>
      <c r="BH76" s="563"/>
      <c r="BJ76" s="479"/>
      <c r="BK76" s="479"/>
      <c r="BM76" s="479"/>
      <c r="BN76" s="479"/>
      <c r="BP76" s="563"/>
      <c r="BQ76" s="563"/>
      <c r="BS76" s="563"/>
      <c r="BT76" s="563"/>
      <c r="BV76" s="563"/>
      <c r="BW76" s="563"/>
      <c r="BY76" s="479"/>
      <c r="BZ76" s="479"/>
      <c r="CB76" s="72">
        <f t="shared" ref="CB76:CB77" si="342">$H76*(1-($L76-CB$6)/CB$5)</f>
        <v>0</v>
      </c>
      <c r="CC76" s="72">
        <f t="shared" ref="CC76:CC77" si="343">$H76-CB76</f>
        <v>0</v>
      </c>
      <c r="CE76" s="72">
        <f t="shared" ref="CE76:CE77" si="344">$H76*(1-($L76-CE$6)/CE$5)</f>
        <v>0</v>
      </c>
      <c r="CF76" s="72">
        <f t="shared" ref="CF76:CF77" si="345">$H76-CE76</f>
        <v>0</v>
      </c>
      <c r="CH76" s="479"/>
      <c r="CI76" s="479"/>
      <c r="CK76" s="72">
        <f t="shared" ref="CK76:CK77" si="346">$H76*(1-($L76-CK$6)/CK$5)</f>
        <v>0</v>
      </c>
      <c r="CL76" s="72">
        <f t="shared" ref="CL76:CL77" si="347">$H76-CK76</f>
        <v>0</v>
      </c>
      <c r="CN76" s="72">
        <f t="shared" ref="CN76:CN77" si="348">$H76*(1-($L76-CN$6)/CN$5)</f>
        <v>0</v>
      </c>
      <c r="CO76" s="72">
        <f t="shared" ref="CO76:CO77" si="349">$H76-CN76</f>
        <v>0</v>
      </c>
      <c r="CQ76" s="479"/>
      <c r="CR76" s="479"/>
      <c r="CT76" s="479"/>
      <c r="CU76" s="479"/>
      <c r="CW76" s="479"/>
      <c r="CX76" s="479"/>
    </row>
    <row r="77" spans="2:103" x14ac:dyDescent="0.25">
      <c r="C77" s="455" t="s">
        <v>302</v>
      </c>
      <c r="D77" s="3" t="s">
        <v>0</v>
      </c>
      <c r="E77" s="479"/>
      <c r="G77" s="19">
        <v>-5</v>
      </c>
      <c r="H77" s="704">
        <f t="shared" si="333"/>
        <v>-5</v>
      </c>
      <c r="J77" s="564">
        <v>1750</v>
      </c>
      <c r="K77" s="19"/>
      <c r="L77" s="19"/>
      <c r="N77" s="72">
        <f t="shared" si="334"/>
        <v>-1.6710622710622713</v>
      </c>
      <c r="O77" s="72">
        <f t="shared" si="335"/>
        <v>-3.3289377289377287</v>
      </c>
      <c r="Q77" s="72">
        <f t="shared" si="336"/>
        <v>-1.6710622710622713</v>
      </c>
      <c r="R77" s="72">
        <f t="shared" si="337"/>
        <v>-3.3289377289377287</v>
      </c>
      <c r="T77" s="479"/>
      <c r="U77" s="479"/>
      <c r="W77" s="72">
        <f t="shared" si="338"/>
        <v>-1.6710622710622713</v>
      </c>
      <c r="X77" s="72">
        <f t="shared" si="339"/>
        <v>-3.3289377289377287</v>
      </c>
      <c r="Z77" s="72">
        <f t="shared" si="340"/>
        <v>-1.6710622710622713</v>
      </c>
      <c r="AA77" s="72">
        <f t="shared" si="341"/>
        <v>-3.3289377289377287</v>
      </c>
      <c r="AC77" s="479"/>
      <c r="AD77" s="479"/>
      <c r="AF77" s="478"/>
      <c r="AG77" s="478"/>
      <c r="AI77" s="479"/>
      <c r="AJ77" s="479"/>
      <c r="AL77" s="478"/>
      <c r="AM77" s="478"/>
      <c r="AO77" s="478"/>
      <c r="AP77" s="478"/>
      <c r="AR77" s="478"/>
      <c r="AS77" s="478"/>
      <c r="AU77" s="479"/>
      <c r="AV77" s="479"/>
      <c r="AX77" s="478"/>
      <c r="AY77" s="478"/>
      <c r="BA77" s="479"/>
      <c r="BB77" s="479"/>
      <c r="BD77" s="479"/>
      <c r="BE77" s="479"/>
      <c r="BG77" s="563"/>
      <c r="BH77" s="563"/>
      <c r="BJ77" s="479"/>
      <c r="BK77" s="479"/>
      <c r="BM77" s="479"/>
      <c r="BN77" s="479"/>
      <c r="BP77" s="563"/>
      <c r="BQ77" s="563"/>
      <c r="BS77" s="563"/>
      <c r="BT77" s="563"/>
      <c r="BV77" s="563"/>
      <c r="BW77" s="563"/>
      <c r="BY77" s="479"/>
      <c r="BZ77" s="479"/>
      <c r="CB77" s="72">
        <f t="shared" si="342"/>
        <v>-4.883246977547496</v>
      </c>
      <c r="CC77" s="72">
        <f t="shared" si="343"/>
        <v>-0.11675302245250396</v>
      </c>
      <c r="CE77" s="72">
        <f t="shared" si="344"/>
        <v>-4.883246977547496</v>
      </c>
      <c r="CF77" s="72">
        <f t="shared" si="345"/>
        <v>-0.11675302245250396</v>
      </c>
      <c r="CH77" s="479"/>
      <c r="CI77" s="479"/>
      <c r="CK77" s="72">
        <f t="shared" si="346"/>
        <v>-4.883246977547496</v>
      </c>
      <c r="CL77" s="72">
        <f t="shared" si="347"/>
        <v>-0.11675302245250396</v>
      </c>
      <c r="CN77" s="72">
        <f t="shared" si="348"/>
        <v>-4.883246977547496</v>
      </c>
      <c r="CO77" s="72">
        <f t="shared" si="349"/>
        <v>-0.11675302245250396</v>
      </c>
      <c r="CQ77" s="479"/>
      <c r="CR77" s="479"/>
      <c r="CT77" s="479"/>
      <c r="CU77" s="479"/>
      <c r="CW77" s="479"/>
      <c r="CX77" s="479"/>
    </row>
    <row r="78" spans="2:103" x14ac:dyDescent="0.25">
      <c r="D78" s="3" t="s">
        <v>0</v>
      </c>
    </row>
    <row r="79" spans="2:103" x14ac:dyDescent="0.25">
      <c r="C79" s="453" t="s">
        <v>303</v>
      </c>
      <c r="D79" s="454" t="s">
        <v>0</v>
      </c>
      <c r="E79" s="452"/>
      <c r="F79" s="454"/>
      <c r="G79" s="452"/>
      <c r="H79" s="467"/>
      <c r="I79" s="454"/>
      <c r="J79" s="467"/>
      <c r="K79" s="467"/>
      <c r="L79" s="467"/>
      <c r="M79" s="454"/>
      <c r="N79" s="559"/>
      <c r="O79" s="559"/>
      <c r="P79" s="452"/>
      <c r="Q79" s="559"/>
      <c r="R79" s="559"/>
      <c r="S79" s="452"/>
      <c r="T79" s="559"/>
      <c r="U79" s="559"/>
      <c r="V79" s="452"/>
      <c r="W79" s="559"/>
      <c r="X79" s="559"/>
      <c r="Y79" s="452"/>
      <c r="Z79" s="559"/>
      <c r="AA79" s="559"/>
      <c r="AB79" s="452"/>
      <c r="AC79" s="559"/>
      <c r="AD79" s="559"/>
      <c r="AE79" s="452"/>
      <c r="AF79" s="559"/>
      <c r="AG79" s="559"/>
      <c r="AH79" s="452"/>
      <c r="AI79" s="559"/>
      <c r="AJ79" s="559"/>
      <c r="AK79" s="452"/>
      <c r="AL79" s="559"/>
      <c r="AM79" s="559"/>
      <c r="AN79" s="452"/>
      <c r="AO79" s="559"/>
      <c r="AP79" s="559"/>
      <c r="AQ79" s="452"/>
      <c r="AR79" s="559"/>
      <c r="AS79" s="559"/>
      <c r="AT79" s="452"/>
      <c r="AU79" s="559"/>
      <c r="AV79" s="559"/>
      <c r="AW79" s="452"/>
      <c r="AX79" s="559"/>
      <c r="AY79" s="559"/>
      <c r="AZ79" s="452"/>
      <c r="BA79" s="559"/>
      <c r="BB79" s="559"/>
      <c r="BC79" s="452"/>
      <c r="BD79" s="559"/>
      <c r="BE79" s="559"/>
      <c r="BF79" s="452"/>
      <c r="BG79" s="559"/>
      <c r="BH79" s="559"/>
      <c r="BI79" s="452"/>
      <c r="BJ79" s="559"/>
      <c r="BK79" s="559"/>
      <c r="BL79" s="452"/>
      <c r="BM79" s="559"/>
      <c r="BN79" s="559"/>
      <c r="BO79" s="452"/>
      <c r="BP79" s="559"/>
      <c r="BQ79" s="559"/>
      <c r="BR79" s="452"/>
      <c r="BS79" s="559"/>
      <c r="BT79" s="559"/>
      <c r="BU79" s="452"/>
      <c r="BV79" s="559"/>
      <c r="BW79" s="559"/>
      <c r="BX79" s="452"/>
      <c r="BY79" s="559"/>
      <c r="BZ79" s="559"/>
      <c r="CA79" s="452"/>
      <c r="CB79" s="559"/>
      <c r="CC79" s="559"/>
      <c r="CD79" s="452"/>
      <c r="CE79" s="559"/>
      <c r="CF79" s="559"/>
      <c r="CG79" s="452"/>
      <c r="CH79" s="559"/>
      <c r="CI79" s="559"/>
      <c r="CJ79" s="452"/>
      <c r="CK79" s="559"/>
      <c r="CL79" s="559"/>
      <c r="CM79" s="452"/>
      <c r="CN79" s="559"/>
      <c r="CO79" s="559"/>
      <c r="CP79" s="452"/>
      <c r="CQ79" s="559"/>
      <c r="CR79" s="559"/>
      <c r="CS79" s="452"/>
      <c r="CT79" s="559"/>
      <c r="CU79" s="559"/>
      <c r="CV79" s="452"/>
      <c r="CW79" s="559"/>
      <c r="CX79" s="559"/>
      <c r="CY79" s="452"/>
    </row>
    <row r="80" spans="2:103" x14ac:dyDescent="0.25">
      <c r="C80" s="455" t="s">
        <v>59</v>
      </c>
      <c r="D80" s="3" t="s">
        <v>0</v>
      </c>
      <c r="E80" s="19">
        <v>109</v>
      </c>
      <c r="G80" s="19">
        <v>107</v>
      </c>
      <c r="H80" s="704">
        <f>G80-$E80</f>
        <v>-2</v>
      </c>
      <c r="J80" s="19">
        <v>-265</v>
      </c>
      <c r="K80" s="19">
        <v>-265</v>
      </c>
      <c r="L80" s="19">
        <v>-265</v>
      </c>
      <c r="N80" s="72">
        <f t="shared" ref="N80" si="350">$H80*(1-($J80-N$6)/N$5)</f>
        <v>-2.1446153846153848</v>
      </c>
      <c r="O80" s="72">
        <f t="shared" ref="O80" si="351">$H80-N80</f>
        <v>0.14461538461538481</v>
      </c>
      <c r="Q80" s="72">
        <f t="shared" ref="Q80" si="352">$H80*(1-($J80-Q$6)/Q$5)</f>
        <v>-2.1446153846153848</v>
      </c>
      <c r="R80" s="72">
        <f t="shared" ref="R80" si="353">$H80-Q80</f>
        <v>0.14461538461538481</v>
      </c>
      <c r="T80" s="72">
        <f t="shared" ref="T80" si="354">$H80*(1-($J80-T$6)/T$5)</f>
        <v>-2.1446153846153848</v>
      </c>
      <c r="U80" s="72">
        <f t="shared" ref="U80" si="355">$H80-T80</f>
        <v>0.14461538461538481</v>
      </c>
      <c r="W80" s="72">
        <f t="shared" ref="W80" si="356">$H80*(1-($J80-W$6)/W$5)</f>
        <v>-2.1446153846153848</v>
      </c>
      <c r="X80" s="72">
        <f t="shared" ref="X80" si="357">$H80-W80</f>
        <v>0.14461538461538481</v>
      </c>
      <c r="Z80" s="72">
        <f t="shared" ref="Z80" si="358">$H80*(1-($J80-Z$6)/Z$5)</f>
        <v>-2.1446153846153848</v>
      </c>
      <c r="AA80" s="72">
        <f t="shared" ref="AA80" si="359">$H80-Z80</f>
        <v>0.14461538461538481</v>
      </c>
      <c r="AC80" s="72">
        <f t="shared" ref="AC80" si="360">$H80*(1-($J80-AC$6)/AC$5)</f>
        <v>-2.1446153846153848</v>
      </c>
      <c r="AD80" s="72">
        <f t="shared" ref="AD80" si="361">$H80-AC80</f>
        <v>0.14461538461538481</v>
      </c>
      <c r="AF80" s="72">
        <f t="shared" ref="AF80" si="362">$H80*(1-($J80-AF$6)/AF$5)</f>
        <v>-2.1446153846153848</v>
      </c>
      <c r="AG80" s="72">
        <f t="shared" ref="AG80" si="363">$H80-AF80</f>
        <v>0.14461538461538481</v>
      </c>
      <c r="AI80" s="72">
        <f t="shared" ref="AI80" si="364">$H80*(1-($J80-AI$6)/AI$5)</f>
        <v>-2.1446153846153848</v>
      </c>
      <c r="AJ80" s="72">
        <f t="shared" ref="AJ80" si="365">$H80-AI80</f>
        <v>0.14461538461538481</v>
      </c>
      <c r="AL80" s="72">
        <f t="shared" ref="AL80" si="366">$H80*(1-($K80-AL$6)/AL$5)</f>
        <v>-2.1417594254937162</v>
      </c>
      <c r="AM80" s="72">
        <f t="shared" ref="AM80" si="367">$H80-AL80</f>
        <v>0.14175942549371623</v>
      </c>
      <c r="AO80" s="72">
        <f t="shared" ref="AO80" si="368">$H80*(1-($K80-AO$6)/AO$5)</f>
        <v>-2.1417594254937162</v>
      </c>
      <c r="AP80" s="72">
        <f t="shared" ref="AP80" si="369">$H80-AO80</f>
        <v>0.14175942549371623</v>
      </c>
      <c r="AR80" s="72">
        <f t="shared" ref="AR80" si="370">$H80*(1-($K80-AR$6)/AR$5)</f>
        <v>-2.1417594254937162</v>
      </c>
      <c r="AS80" s="72">
        <f t="shared" ref="AS80" si="371">$H80-AR80</f>
        <v>0.14175942549371623</v>
      </c>
      <c r="AU80" s="72">
        <f t="shared" ref="AU80" si="372">$H80*(1-($K80-AU$6)/AU$5)</f>
        <v>-2.1417594254937162</v>
      </c>
      <c r="AV80" s="72">
        <f t="shared" ref="AV80" si="373">$H80-AU80</f>
        <v>0.14175942549371623</v>
      </c>
      <c r="AX80" s="72">
        <f>$H80*(1-($K80-AX$6)/AX$5)</f>
        <v>-2.1417594254937162</v>
      </c>
      <c r="AY80" s="72">
        <f>$H80-AX80</f>
        <v>0.14175942549371623</v>
      </c>
      <c r="BA80" s="72">
        <f>$H80*(1-($K80-BA$6)/BA$5)</f>
        <v>-2.1417594254937162</v>
      </c>
      <c r="BB80" s="72">
        <f t="shared" ref="BB80" si="374">$H80-BA80</f>
        <v>0.14175942549371623</v>
      </c>
      <c r="BD80" s="72">
        <f>$H80*(1-($K80-BD$6)/BD$5)</f>
        <v>-2.1417594254937162</v>
      </c>
      <c r="BE80" s="72">
        <f t="shared" ref="BE80" si="375">$H80-BD80</f>
        <v>0.14175942549371623</v>
      </c>
      <c r="BG80" s="563"/>
      <c r="BH80" s="563"/>
      <c r="BJ80" s="479"/>
      <c r="BK80" s="479"/>
      <c r="BM80" s="479"/>
      <c r="BN80" s="479"/>
      <c r="BP80" s="563"/>
      <c r="BQ80" s="563"/>
      <c r="BS80" s="563"/>
      <c r="BT80" s="563"/>
      <c r="BV80" s="563"/>
      <c r="BW80" s="563"/>
      <c r="BY80" s="479"/>
      <c r="BZ80" s="479"/>
      <c r="CB80" s="72">
        <f t="shared" ref="CB80" si="376">$H80*(1-($L80-CB$6)/CB$5)</f>
        <v>-2.1363730569948185</v>
      </c>
      <c r="CC80" s="72">
        <f t="shared" ref="CC80" si="377">$H80-CB80</f>
        <v>0.1363730569948185</v>
      </c>
      <c r="CE80" s="72">
        <f t="shared" ref="CE80" si="378">$H80*(1-($L80-CE$6)/CE$5)</f>
        <v>-2.1363730569948185</v>
      </c>
      <c r="CF80" s="72">
        <f t="shared" ref="CF80" si="379">$H80-CE80</f>
        <v>0.1363730569948185</v>
      </c>
      <c r="CH80" s="72">
        <f t="shared" ref="CH80" si="380">$H80*(1-($L80-CH$6)/CH$5)</f>
        <v>-2.1363730569948185</v>
      </c>
      <c r="CI80" s="72">
        <f t="shared" ref="CI80" si="381">$H80-CH80</f>
        <v>0.1363730569948185</v>
      </c>
      <c r="CK80" s="72">
        <f t="shared" ref="CK80" si="382">$H80*(1-($L80-CK$6)/CK$5)</f>
        <v>-2.1363730569948185</v>
      </c>
      <c r="CL80" s="72">
        <f t="shared" ref="CL80" si="383">$H80-CK80</f>
        <v>0.1363730569948185</v>
      </c>
      <c r="CN80" s="72">
        <f t="shared" ref="CN80" si="384">$H80*(1-($L80-CN$6)/CN$5)</f>
        <v>-2.1363730569948185</v>
      </c>
      <c r="CO80" s="72">
        <f t="shared" ref="CO80" si="385">$H80-CN80</f>
        <v>0.1363730569948185</v>
      </c>
      <c r="CQ80" s="72">
        <f t="shared" ref="CQ80" si="386">$H80*(1-($L80-CQ$6)/CQ$5)</f>
        <v>-2.1363730569948185</v>
      </c>
      <c r="CR80" s="72">
        <f t="shared" ref="CR80" si="387">$H80-CQ80</f>
        <v>0.1363730569948185</v>
      </c>
      <c r="CT80" s="72">
        <f t="shared" ref="CT80" si="388">$H80*(1-($L80-CT$6)/CT$5)</f>
        <v>-2.1363730569948185</v>
      </c>
      <c r="CU80" s="72">
        <f t="shared" ref="CU80" si="389">$H80-CT80</f>
        <v>0.1363730569948185</v>
      </c>
      <c r="CW80" s="72">
        <f t="shared" ref="CW80" si="390">$H80*(1-($L80-CW$6)/CW$5)</f>
        <v>-2.1363730569948185</v>
      </c>
      <c r="CX80" s="72">
        <f t="shared" ref="CX80" si="391">$H80-CW80</f>
        <v>0.1363730569948185</v>
      </c>
    </row>
    <row r="81" spans="1:103" x14ac:dyDescent="0.25">
      <c r="D81" s="3" t="s">
        <v>0</v>
      </c>
    </row>
    <row r="82" spans="1:103" x14ac:dyDescent="0.25">
      <c r="D82" s="3" t="s">
        <v>0</v>
      </c>
    </row>
    <row r="83" spans="1:103" s="402" customFormat="1" x14ac:dyDescent="0.25">
      <c r="A83" s="401"/>
      <c r="C83" s="696" t="s">
        <v>304</v>
      </c>
      <c r="D83" s="696" t="s">
        <v>0</v>
      </c>
      <c r="E83" s="697"/>
      <c r="F83" s="696"/>
      <c r="G83" s="697"/>
      <c r="H83" s="697"/>
      <c r="I83" s="696"/>
      <c r="J83" s="697"/>
      <c r="K83" s="697"/>
      <c r="L83" s="697"/>
      <c r="M83" s="696"/>
      <c r="N83" s="868" t="str">
        <f>N10</f>
        <v>Level 0</v>
      </c>
      <c r="O83" s="868"/>
      <c r="P83" s="697"/>
      <c r="Q83" s="829" t="s">
        <v>52</v>
      </c>
      <c r="R83" s="829"/>
      <c r="S83" s="697"/>
      <c r="T83" s="829" t="str">
        <f>T10</f>
        <v>Level B</v>
      </c>
      <c r="U83" s="829"/>
      <c r="V83" s="697"/>
      <c r="W83" s="868" t="s">
        <v>57</v>
      </c>
      <c r="X83" s="868"/>
      <c r="Y83" s="697"/>
      <c r="Z83" s="829" t="s">
        <v>52</v>
      </c>
      <c r="AA83" s="829"/>
      <c r="AB83" s="697"/>
      <c r="AC83" s="829" t="s">
        <v>219</v>
      </c>
      <c r="AD83" s="829"/>
      <c r="AE83" s="697"/>
      <c r="AF83" s="829" t="s">
        <v>52</v>
      </c>
      <c r="AG83" s="838"/>
      <c r="AH83" s="697"/>
      <c r="AI83" s="829" t="s">
        <v>219</v>
      </c>
      <c r="AJ83" s="838"/>
      <c r="AK83" s="697"/>
      <c r="AL83" s="829" t="s">
        <v>305</v>
      </c>
      <c r="AM83" s="838"/>
      <c r="AN83" s="697"/>
      <c r="AO83" s="829" t="s">
        <v>306</v>
      </c>
      <c r="AP83" s="838"/>
      <c r="AQ83" s="697"/>
      <c r="AR83" s="829" t="s">
        <v>306</v>
      </c>
      <c r="AS83" s="838"/>
      <c r="AT83" s="697"/>
      <c r="AU83" s="829" t="s">
        <v>307</v>
      </c>
      <c r="AV83" s="838"/>
      <c r="AW83" s="697"/>
      <c r="AX83" s="829" t="str">
        <f>AX10</f>
        <v>Level 0</v>
      </c>
      <c r="AY83" s="838"/>
      <c r="AZ83" s="697"/>
      <c r="BA83" s="829" t="str">
        <f>BA10</f>
        <v>ALTITUDE</v>
      </c>
      <c r="BB83" s="838"/>
      <c r="BC83" s="697"/>
      <c r="BD83" s="829" t="str">
        <f>BD10</f>
        <v>SUMMIT</v>
      </c>
      <c r="BE83" s="838"/>
      <c r="BF83" s="697"/>
      <c r="BG83" s="829" t="str">
        <f>BG10</f>
        <v>SPRINT</v>
      </c>
      <c r="BH83" s="838"/>
      <c r="BI83" s="697"/>
      <c r="BJ83" s="829" t="str">
        <f>BJ10</f>
        <v>TI</v>
      </c>
      <c r="BK83" s="838"/>
      <c r="BL83" s="697"/>
      <c r="BM83" s="871"/>
      <c r="BN83" s="872"/>
      <c r="BO83" s="697"/>
      <c r="BP83" s="829" t="str">
        <f>BP$10</f>
        <v>Level0</v>
      </c>
      <c r="BQ83" s="838"/>
      <c r="BR83" s="697"/>
      <c r="BS83" s="829" t="str">
        <f>BS$10</f>
        <v>ENTRY</v>
      </c>
      <c r="BT83" s="838"/>
      <c r="BU83" s="697"/>
      <c r="BV83" s="829" t="str">
        <f>BV$10</f>
        <v>PALLAS</v>
      </c>
      <c r="BW83" s="838"/>
      <c r="BX83" s="697"/>
      <c r="BY83" s="829" t="str">
        <f>BY$10</f>
        <v>ETOILE</v>
      </c>
      <c r="BZ83" s="838"/>
      <c r="CA83" s="697"/>
      <c r="CB83" s="829" t="str">
        <f>CB10</f>
        <v>Level 0</v>
      </c>
      <c r="CC83" s="838"/>
      <c r="CD83" s="697"/>
      <c r="CE83" s="829" t="s">
        <v>51</v>
      </c>
      <c r="CF83" s="838"/>
      <c r="CG83" s="697"/>
      <c r="CH83" s="829" t="s">
        <v>219</v>
      </c>
      <c r="CI83" s="838"/>
      <c r="CJ83" s="697"/>
      <c r="CK83" s="829" t="str">
        <f>CK10</f>
        <v>Level 0 (Towing)</v>
      </c>
      <c r="CL83" s="838"/>
      <c r="CM83" s="697"/>
      <c r="CN83" s="829" t="s">
        <v>51</v>
      </c>
      <c r="CO83" s="838"/>
      <c r="CP83" s="697"/>
      <c r="CQ83" s="829" t="s">
        <v>219</v>
      </c>
      <c r="CR83" s="838"/>
      <c r="CS83" s="697"/>
      <c r="CT83" s="829" t="s">
        <v>51</v>
      </c>
      <c r="CU83" s="838"/>
      <c r="CV83" s="697"/>
      <c r="CW83" s="829" t="s">
        <v>219</v>
      </c>
      <c r="CX83" s="838"/>
      <c r="CY83" s="697"/>
    </row>
    <row r="84" spans="1:103" x14ac:dyDescent="0.25">
      <c r="C84" s="698"/>
      <c r="D84" s="698" t="s">
        <v>0</v>
      </c>
      <c r="E84" s="699"/>
      <c r="F84" s="698"/>
      <c r="G84" s="699"/>
      <c r="H84" s="699"/>
      <c r="I84" s="698"/>
      <c r="J84" s="699"/>
      <c r="K84" s="699"/>
      <c r="L84" s="699"/>
      <c r="M84" s="698"/>
      <c r="N84" s="831" t="s">
        <v>237</v>
      </c>
      <c r="O84" s="831"/>
      <c r="P84" s="699"/>
      <c r="Q84" s="831" t="s">
        <v>237</v>
      </c>
      <c r="R84" s="831"/>
      <c r="S84" s="699"/>
      <c r="T84" s="831" t="str">
        <f>T11</f>
        <v>225/55R19 Alu</v>
      </c>
      <c r="U84" s="831"/>
      <c r="V84" s="699"/>
      <c r="W84" s="831" t="s">
        <v>237</v>
      </c>
      <c r="X84" s="831"/>
      <c r="Y84" s="699"/>
      <c r="Z84" s="831" t="s">
        <v>237</v>
      </c>
      <c r="AA84" s="831"/>
      <c r="AB84" s="699"/>
      <c r="AC84" s="831" t="s">
        <v>238</v>
      </c>
      <c r="AD84" s="831"/>
      <c r="AE84" s="699"/>
      <c r="AF84" s="831" t="s">
        <v>238</v>
      </c>
      <c r="AG84" s="831"/>
      <c r="AH84" s="699"/>
      <c r="AI84" s="831" t="s">
        <v>238</v>
      </c>
      <c r="AJ84" s="831"/>
      <c r="AK84" s="699"/>
      <c r="AL84" s="831" t="s">
        <v>238</v>
      </c>
      <c r="AM84" s="831"/>
      <c r="AN84" s="699"/>
      <c r="AO84" s="831" t="s">
        <v>238</v>
      </c>
      <c r="AP84" s="831"/>
      <c r="AQ84" s="699"/>
      <c r="AR84" s="831" t="s">
        <v>238</v>
      </c>
      <c r="AS84" s="831"/>
      <c r="AT84" s="699"/>
      <c r="AU84" s="831" t="s">
        <v>238</v>
      </c>
      <c r="AV84" s="831"/>
      <c r="AW84" s="699"/>
      <c r="AX84" s="831" t="str">
        <f>AX11</f>
        <v>225/60R18</v>
      </c>
      <c r="AY84" s="831"/>
      <c r="AZ84" s="699"/>
      <c r="BA84" s="831" t="str">
        <f>BA11</f>
        <v>225/60R18</v>
      </c>
      <c r="BB84" s="831"/>
      <c r="BC84" s="699"/>
      <c r="BD84" s="831" t="str">
        <f>BD11</f>
        <v>225/55R19</v>
      </c>
      <c r="BE84" s="831"/>
      <c r="BF84" s="699"/>
      <c r="BG84" s="831" t="s">
        <v>238</v>
      </c>
      <c r="BH84" s="831"/>
      <c r="BI84" s="699"/>
      <c r="BJ84" s="831" t="s">
        <v>308</v>
      </c>
      <c r="BK84" s="831"/>
      <c r="BL84" s="699"/>
      <c r="BM84" s="873"/>
      <c r="BN84" s="873"/>
      <c r="BO84" s="699"/>
      <c r="BP84" s="831" t="str">
        <f>BP11</f>
        <v>225/60R18</v>
      </c>
      <c r="BQ84" s="831"/>
      <c r="BR84" s="699"/>
      <c r="BS84" s="831" t="str">
        <f>BS11</f>
        <v>225/60R18</v>
      </c>
      <c r="BT84" s="831"/>
      <c r="BU84" s="699"/>
      <c r="BV84" s="831" t="str">
        <f>BV11</f>
        <v>225/55R19</v>
      </c>
      <c r="BW84" s="831"/>
      <c r="BX84" s="699"/>
      <c r="BY84" s="831" t="str">
        <f>BY11</f>
        <v>225/55R19</v>
      </c>
      <c r="BZ84" s="831"/>
      <c r="CA84" s="699"/>
      <c r="CB84" s="831" t="s">
        <v>237</v>
      </c>
      <c r="CC84" s="831"/>
      <c r="CD84" s="699"/>
      <c r="CE84" s="831" t="s">
        <v>237</v>
      </c>
      <c r="CF84" s="831"/>
      <c r="CG84" s="699"/>
      <c r="CH84" s="831" t="s">
        <v>238</v>
      </c>
      <c r="CI84" s="831"/>
      <c r="CJ84" s="699"/>
      <c r="CK84" s="831" t="s">
        <v>237</v>
      </c>
      <c r="CL84" s="831"/>
      <c r="CM84" s="699"/>
      <c r="CN84" s="831" t="s">
        <v>237</v>
      </c>
      <c r="CO84" s="831"/>
      <c r="CP84" s="699"/>
      <c r="CQ84" s="831" t="s">
        <v>238</v>
      </c>
      <c r="CR84" s="831"/>
      <c r="CS84" s="699"/>
      <c r="CT84" s="831" t="s">
        <v>238</v>
      </c>
      <c r="CU84" s="831"/>
      <c r="CV84" s="699"/>
      <c r="CW84" s="831" t="s">
        <v>238</v>
      </c>
      <c r="CX84" s="831"/>
      <c r="CY84" s="699"/>
    </row>
    <row r="85" spans="1:103" s="402" customFormat="1" x14ac:dyDescent="0.25">
      <c r="A85" s="401"/>
      <c r="C85" s="696"/>
      <c r="D85" s="696" t="s">
        <v>0</v>
      </c>
      <c r="E85" s="697"/>
      <c r="F85" s="696"/>
      <c r="G85" s="697"/>
      <c r="H85" s="697"/>
      <c r="I85" s="696"/>
      <c r="J85" s="697"/>
      <c r="K85" s="697"/>
      <c r="L85" s="700"/>
      <c r="M85" s="696"/>
      <c r="N85" s="829">
        <f>N87+O87</f>
        <v>1536.6190000000001</v>
      </c>
      <c r="O85" s="838"/>
      <c r="P85" s="697"/>
      <c r="Q85" s="829">
        <f>Q87+R87</f>
        <v>1561.5790000000002</v>
      </c>
      <c r="R85" s="838"/>
      <c r="S85" s="697"/>
      <c r="T85" s="829">
        <f>T87+U87</f>
        <v>1592.25</v>
      </c>
      <c r="U85" s="838"/>
      <c r="V85" s="697"/>
      <c r="W85" s="829">
        <f>W87+X87</f>
        <v>1536.6189999999999</v>
      </c>
      <c r="X85" s="838"/>
      <c r="Y85" s="697"/>
      <c r="Z85" s="829">
        <f>Z87+AA87</f>
        <v>1561.579</v>
      </c>
      <c r="AA85" s="838"/>
      <c r="AB85" s="697"/>
      <c r="AC85" s="829">
        <f>AC87+AD87</f>
        <v>1592.25</v>
      </c>
      <c r="AD85" s="838"/>
      <c r="AE85" s="697"/>
      <c r="AF85" s="829">
        <f>AF87+AG87</f>
        <v>1576.8139999999999</v>
      </c>
      <c r="AG85" s="838"/>
      <c r="AH85" s="697"/>
      <c r="AI85" s="829">
        <f>AI87+AJ87</f>
        <v>1595.52</v>
      </c>
      <c r="AJ85" s="838"/>
      <c r="AK85" s="697"/>
      <c r="AL85" s="829">
        <f>AL87+AM87</f>
        <v>1567.443</v>
      </c>
      <c r="AM85" s="838"/>
      <c r="AN85" s="697"/>
      <c r="AO85" s="829">
        <f>AO87+AP87</f>
        <v>-4.4209999999999994</v>
      </c>
      <c r="AP85" s="838"/>
      <c r="AQ85" s="697"/>
      <c r="AR85" s="829">
        <f>AR87+AS87</f>
        <v>1593.2429999999999</v>
      </c>
      <c r="AS85" s="838"/>
      <c r="AT85" s="697"/>
      <c r="AU85" s="829">
        <f>AU87+AV87</f>
        <v>1614.3920000000001</v>
      </c>
      <c r="AV85" s="838"/>
      <c r="AW85" s="697"/>
      <c r="AX85" s="829">
        <f>AX87+AY87</f>
        <v>1550.651664766666</v>
      </c>
      <c r="AY85" s="838"/>
      <c r="AZ85" s="697"/>
      <c r="BA85" s="829">
        <f>BA87+BB87</f>
        <v>1578.8456647666662</v>
      </c>
      <c r="BB85" s="838"/>
      <c r="BC85" s="697"/>
      <c r="BD85" s="829">
        <f>BD87+BE87</f>
        <v>1611.0166647666663</v>
      </c>
      <c r="BE85" s="838"/>
      <c r="BF85" s="697"/>
      <c r="BG85" s="829">
        <f>BG87+BH87</f>
        <v>1617.8479239999981</v>
      </c>
      <c r="BH85" s="838"/>
      <c r="BI85" s="697"/>
      <c r="BJ85" s="829">
        <f>BJ87+BK87</f>
        <v>1650.0419239999985</v>
      </c>
      <c r="BK85" s="838"/>
      <c r="BL85" s="697"/>
      <c r="BM85" s="871"/>
      <c r="BN85" s="872"/>
      <c r="BO85" s="697"/>
      <c r="BP85" s="829">
        <f>BP87+BQ87</f>
        <v>1555.145</v>
      </c>
      <c r="BQ85" s="838"/>
      <c r="BR85" s="697"/>
      <c r="BS85" s="829">
        <f>BS87+BT87</f>
        <v>1579.8449999999998</v>
      </c>
      <c r="BT85" s="838"/>
      <c r="BU85" s="697"/>
      <c r="BV85" s="829">
        <f>BV87+BW87</f>
        <v>1598.625</v>
      </c>
      <c r="BW85" s="838"/>
      <c r="BX85" s="697"/>
      <c r="BY85" s="829">
        <f>BY87+BZ87</f>
        <v>1612.6329999999998</v>
      </c>
      <c r="BZ85" s="838"/>
      <c r="CA85" s="697"/>
      <c r="CB85" s="829">
        <f>CB87+CC87</f>
        <v>1612.29</v>
      </c>
      <c r="CC85" s="838"/>
      <c r="CD85" s="697"/>
      <c r="CE85" s="829">
        <f>CE87+CF87</f>
        <v>1663.171</v>
      </c>
      <c r="CF85" s="838"/>
      <c r="CG85" s="697"/>
      <c r="CH85" s="829">
        <f>CH87+CI87</f>
        <v>1701.8409999999999</v>
      </c>
      <c r="CI85" s="838"/>
      <c r="CJ85" s="697"/>
      <c r="CK85" s="829">
        <f>CK87+CL87</f>
        <v>1612.057</v>
      </c>
      <c r="CL85" s="838"/>
      <c r="CM85" s="697"/>
      <c r="CN85" s="829">
        <f>CN87+CO87</f>
        <v>1662.9379999999999</v>
      </c>
      <c r="CO85" s="838"/>
      <c r="CP85" s="697"/>
      <c r="CQ85" s="829">
        <f>CQ87+CR87</f>
        <v>1701.6079999999999</v>
      </c>
      <c r="CR85" s="838"/>
      <c r="CS85" s="697"/>
      <c r="CT85" s="829">
        <f>CT87+CU87</f>
        <v>1688.144</v>
      </c>
      <c r="CU85" s="838"/>
      <c r="CV85" s="697"/>
      <c r="CW85" s="829">
        <f>CW87+CX87</f>
        <v>1704.749</v>
      </c>
      <c r="CX85" s="838"/>
      <c r="CY85" s="697"/>
    </row>
    <row r="86" spans="1:103" x14ac:dyDescent="0.25">
      <c r="C86" s="698"/>
      <c r="D86" s="698" t="s">
        <v>0</v>
      </c>
      <c r="E86" s="699"/>
      <c r="F86" s="698"/>
      <c r="G86" s="699"/>
      <c r="H86" s="697"/>
      <c r="I86" s="698"/>
      <c r="J86" s="699"/>
      <c r="K86" s="699"/>
      <c r="L86" s="699"/>
      <c r="M86" s="698"/>
      <c r="N86" s="839">
        <f>N85-N13</f>
        <v>-9.8589999999999236</v>
      </c>
      <c r="O86" s="839"/>
      <c r="P86" s="699"/>
      <c r="Q86" s="839">
        <f>Q85-Q13</f>
        <v>-9.8589999999999236</v>
      </c>
      <c r="R86" s="839"/>
      <c r="S86" s="699"/>
      <c r="T86" s="839">
        <f>T85-T13</f>
        <v>-4.8589999999999236</v>
      </c>
      <c r="U86" s="839"/>
      <c r="V86" s="699"/>
      <c r="W86" s="839">
        <f>W85-W13</f>
        <v>-10.259000000000015</v>
      </c>
      <c r="X86" s="839"/>
      <c r="Y86" s="699"/>
      <c r="Z86" s="839">
        <f>Z85-Z13</f>
        <v>-10.259000000000015</v>
      </c>
      <c r="AA86" s="839"/>
      <c r="AB86" s="699"/>
      <c r="AC86" s="839">
        <f>AC85-AC13</f>
        <v>-5.2590000000000146</v>
      </c>
      <c r="AD86" s="839"/>
      <c r="AE86" s="699"/>
      <c r="AF86" s="839">
        <f>AF85-AF13</f>
        <v>-8.3690000000001419</v>
      </c>
      <c r="AG86" s="839"/>
      <c r="AH86" s="699"/>
      <c r="AI86" s="839">
        <f>AI85-AI13</f>
        <v>-8.3689999999999145</v>
      </c>
      <c r="AJ86" s="839"/>
      <c r="AK86" s="699"/>
      <c r="AL86" s="839">
        <f>AL85-AL13</f>
        <v>-4.4210000000000491</v>
      </c>
      <c r="AM86" s="839"/>
      <c r="AN86" s="699"/>
      <c r="AO86" s="839">
        <f>AO85-AO13</f>
        <v>-4.4209999999999994</v>
      </c>
      <c r="AP86" s="839"/>
      <c r="AQ86" s="699"/>
      <c r="AR86" s="839">
        <f>AR85-AR13</f>
        <v>-4.4210000000000491</v>
      </c>
      <c r="AS86" s="839"/>
      <c r="AT86" s="699"/>
      <c r="AU86" s="839">
        <f>AU85-AU13</f>
        <v>-4.4210000000000491</v>
      </c>
      <c r="AV86" s="839"/>
      <c r="AW86" s="699"/>
      <c r="AX86" s="839">
        <f>AX85-AX13</f>
        <v>-4.0209999999999582</v>
      </c>
      <c r="AY86" s="839"/>
      <c r="AZ86" s="699"/>
      <c r="BA86" s="839">
        <f>BA85-BA13</f>
        <v>-4.0209999999999582</v>
      </c>
      <c r="BB86" s="839"/>
      <c r="BC86" s="699"/>
      <c r="BD86" s="839">
        <f>BD85-BD13</f>
        <v>-4.0209999999999582</v>
      </c>
      <c r="BE86" s="839"/>
      <c r="BF86" s="699"/>
      <c r="BG86" s="839">
        <f>BG85-BG13</f>
        <v>-2.1350000000018099</v>
      </c>
      <c r="BH86" s="839"/>
      <c r="BI86" s="699"/>
      <c r="BJ86" s="839">
        <f>BJ85-BJ13</f>
        <v>-2.1350000000015825</v>
      </c>
      <c r="BK86" s="839"/>
      <c r="BL86" s="699"/>
      <c r="BM86" s="874"/>
      <c r="BN86" s="874"/>
      <c r="BO86" s="699"/>
      <c r="BP86" s="839">
        <f>BP85-BP13</f>
        <v>-0.79300000000012005</v>
      </c>
      <c r="BQ86" s="839"/>
      <c r="BR86" s="699"/>
      <c r="BS86" s="839">
        <f>BS85-BS13</f>
        <v>-0.79300000000012005</v>
      </c>
      <c r="BT86" s="839"/>
      <c r="BU86" s="699"/>
      <c r="BV86" s="839">
        <f>BV85-BV13</f>
        <v>-0.79299999999989268</v>
      </c>
      <c r="BW86" s="839"/>
      <c r="BX86" s="699"/>
      <c r="BY86" s="839">
        <f>BY85-BY13</f>
        <v>-0.79300000000012005</v>
      </c>
      <c r="BZ86" s="839"/>
      <c r="CA86" s="699"/>
      <c r="CB86" s="839">
        <f>CB85-CB13</f>
        <v>-9.5769999999999982</v>
      </c>
      <c r="CC86" s="839"/>
      <c r="CD86" s="699"/>
      <c r="CE86" s="839">
        <f>CE85-CE13</f>
        <v>-9.5769999999999982</v>
      </c>
      <c r="CF86" s="839"/>
      <c r="CG86" s="699"/>
      <c r="CH86" s="839">
        <f>CH85-CH13</f>
        <v>-4.5769999999999982</v>
      </c>
      <c r="CI86" s="839"/>
      <c r="CJ86" s="699"/>
      <c r="CK86" s="839">
        <f>CK85-CK13</f>
        <v>-10.210000000000036</v>
      </c>
      <c r="CL86" s="839"/>
      <c r="CM86" s="699"/>
      <c r="CN86" s="839">
        <f>CN85-CN13</f>
        <v>-10.210000000000036</v>
      </c>
      <c r="CO86" s="839"/>
      <c r="CP86" s="699"/>
      <c r="CQ86" s="839">
        <f>CQ85-CQ13</f>
        <v>-5.2100000000000364</v>
      </c>
      <c r="CR86" s="839"/>
      <c r="CS86" s="699"/>
      <c r="CT86" s="839">
        <f>CT85-CT13</f>
        <v>-8.0869999999999891</v>
      </c>
      <c r="CU86" s="839"/>
      <c r="CV86" s="699"/>
      <c r="CW86" s="839">
        <f>CW85-CW13</f>
        <v>-8.0869999999999891</v>
      </c>
      <c r="CX86" s="839"/>
      <c r="CY86" s="699"/>
    </row>
    <row r="87" spans="1:103" s="402" customFormat="1" x14ac:dyDescent="0.25">
      <c r="A87" s="401"/>
      <c r="C87" s="696"/>
      <c r="D87" s="696" t="s">
        <v>0</v>
      </c>
      <c r="E87" s="697"/>
      <c r="F87" s="696"/>
      <c r="G87" s="697"/>
      <c r="H87" s="697"/>
      <c r="I87" s="696"/>
      <c r="J87" s="697"/>
      <c r="K87" s="697"/>
      <c r="L87" s="697"/>
      <c r="M87" s="696"/>
      <c r="N87" s="701">
        <f>N14+SUM(N23:N81)</f>
        <v>935.21369720661232</v>
      </c>
      <c r="O87" s="701">
        <f>O14+SUM(O23:O81)</f>
        <v>601.40530279338782</v>
      </c>
      <c r="P87" s="697"/>
      <c r="Q87" s="701">
        <f>Q14+SUM(Q23:Q81)</f>
        <v>944.3501397827431</v>
      </c>
      <c r="R87" s="701">
        <f>R14+SUM(R23:R81)</f>
        <v>617.22886021725708</v>
      </c>
      <c r="S87" s="697"/>
      <c r="T87" s="701">
        <f>T14+SUM(T23:T81)</f>
        <v>957.00360354582813</v>
      </c>
      <c r="U87" s="701">
        <f>U14+SUM(U23:U81)</f>
        <v>635.24639645417187</v>
      </c>
      <c r="V87" s="697"/>
      <c r="W87" s="701">
        <f>W14+SUM(W23:W81)</f>
        <v>935.22591334502727</v>
      </c>
      <c r="X87" s="701">
        <f>X14+SUM(X23:X81)</f>
        <v>601.39308665497265</v>
      </c>
      <c r="Y87" s="697"/>
      <c r="Z87" s="701">
        <f>Z14+SUM(Z23:Z81)</f>
        <v>944.36236579114825</v>
      </c>
      <c r="AA87" s="701">
        <f>AA14+SUM(AA23:AA81)</f>
        <v>617.2166342088517</v>
      </c>
      <c r="AB87" s="697"/>
      <c r="AC87" s="701">
        <f>AC14+SUM(AC23:AC81)</f>
        <v>957.01582478386626</v>
      </c>
      <c r="AD87" s="701">
        <f>AD14+SUM(AD23:AD81)</f>
        <v>635.23417521613374</v>
      </c>
      <c r="AE87" s="697"/>
      <c r="AF87" s="701">
        <f>AF14+SUM(AF23:AF81)</f>
        <v>949.4383292414725</v>
      </c>
      <c r="AG87" s="701">
        <f>AG14+SUM(AG23:AG81)</f>
        <v>627.37567075852746</v>
      </c>
      <c r="AH87" s="697"/>
      <c r="AI87" s="701">
        <f>AI14+SUM(AI23:AI81)</f>
        <v>956.94198057860319</v>
      </c>
      <c r="AJ87" s="701">
        <f>AJ14+SUM(AJ23:AJ81)</f>
        <v>638.57801942139668</v>
      </c>
      <c r="AK87" s="697"/>
      <c r="AL87" s="701">
        <f>AL14+SUM(AL23:AL81)</f>
        <v>944.1118833941506</v>
      </c>
      <c r="AM87" s="701">
        <f>AM14+SUM(AM23:AM81)</f>
        <v>623.33111660584939</v>
      </c>
      <c r="AN87" s="697"/>
      <c r="AO87" s="701">
        <f>AO14+SUM(AO23:AO81)</f>
        <v>-6.1687935789982502</v>
      </c>
      <c r="AP87" s="701">
        <f>AP14+SUM(AP23:AP81)</f>
        <v>1.7477935789982508</v>
      </c>
      <c r="AQ87" s="697"/>
      <c r="AR87" s="701">
        <f>AR14+SUM(AR23:AR81)</f>
        <v>959.70944238520019</v>
      </c>
      <c r="AS87" s="701">
        <f>AS14+SUM(AS23:AS81)</f>
        <v>633.53355761479975</v>
      </c>
      <c r="AT87" s="697"/>
      <c r="AU87" s="701">
        <f>AU14+SUM(AU23:AU81)</f>
        <v>970.83905235626264</v>
      </c>
      <c r="AV87" s="701">
        <f>AV14+SUM(AV23:AV81)</f>
        <v>643.55294764373741</v>
      </c>
      <c r="AW87" s="697"/>
      <c r="AX87" s="701">
        <f>AX14+SUM(AX23:AX81)</f>
        <v>937.75366100052292</v>
      </c>
      <c r="AY87" s="701">
        <f>AY14+SUM(AY23:AY81)</f>
        <v>612.89800376614312</v>
      </c>
      <c r="AZ87" s="697"/>
      <c r="BA87" s="701">
        <f>BA14+SUM(BA23:BA81)</f>
        <v>948.3193969975116</v>
      </c>
      <c r="BB87" s="701">
        <f>BB14+SUM(BB23:BB81)</f>
        <v>630.52626776915463</v>
      </c>
      <c r="BC87" s="697"/>
      <c r="BD87" s="701">
        <f>BD14+SUM(BD23:BD81)</f>
        <v>966.19219234979369</v>
      </c>
      <c r="BE87" s="701">
        <f>BE14+SUM(BE23:BE81)</f>
        <v>644.8244724168726</v>
      </c>
      <c r="BF87" s="697"/>
      <c r="BG87" s="701">
        <f>BG14+SUM(BG23:BG81)</f>
        <v>980.4658676420645</v>
      </c>
      <c r="BH87" s="701">
        <f>BH14+SUM(BH23:BH81)</f>
        <v>637.38205635793361</v>
      </c>
      <c r="BI87" s="697"/>
      <c r="BJ87" s="701">
        <f>BJ14+SUM(BJ23:BJ81)</f>
        <v>995.22521206044075</v>
      </c>
      <c r="BK87" s="701">
        <f>BK14+SUM(BK23:BK81)</f>
        <v>654.81671193955776</v>
      </c>
      <c r="BL87" s="697"/>
      <c r="BM87" s="779"/>
      <c r="BN87" s="779"/>
      <c r="BO87" s="697"/>
      <c r="BP87" s="701">
        <f>BP14+SUM(BP23:BP81)</f>
        <v>937.48676328520025</v>
      </c>
      <c r="BQ87" s="701">
        <f>BQ14+SUM(BQ23:BQ81)</f>
        <v>617.65823671479984</v>
      </c>
      <c r="BR87" s="697"/>
      <c r="BS87" s="701">
        <f>BS14+SUM(BS23:BS81)</f>
        <v>948.29397403121891</v>
      </c>
      <c r="BT87" s="701">
        <f>BT14+SUM(BT23:BT81)</f>
        <v>631.551025968781</v>
      </c>
      <c r="BU87" s="697"/>
      <c r="BV87" s="701">
        <f>BV14+SUM(BV23:BV81)</f>
        <v>956.98539698450691</v>
      </c>
      <c r="BW87" s="701">
        <f>BW14+SUM(BW23:BW81)</f>
        <v>641.63960301549298</v>
      </c>
      <c r="BX87" s="697"/>
      <c r="BY87" s="701">
        <f>BY14+SUM(BY23:BY81)</f>
        <v>968.67845025068277</v>
      </c>
      <c r="BZ87" s="701">
        <f>BZ14+SUM(BZ23:BZ81)</f>
        <v>643.95454974931715</v>
      </c>
      <c r="CA87" s="697"/>
      <c r="CB87" s="701">
        <f>CB14+SUM(CB23:CB81)</f>
        <v>953.38633746696382</v>
      </c>
      <c r="CC87" s="701">
        <f>CC14+SUM(CC23:CC81)</f>
        <v>658.90366253303614</v>
      </c>
      <c r="CD87" s="697"/>
      <c r="CE87" s="701">
        <f>CE14+SUM(CE23:CE81)</f>
        <v>960.13381172787876</v>
      </c>
      <c r="CF87" s="701">
        <f>CF14+SUM(CF23:CF81)</f>
        <v>703.03718827212128</v>
      </c>
      <c r="CG87" s="697"/>
      <c r="CH87" s="701">
        <f>CH14+SUM(CH23:CH81)</f>
        <v>979.19959080744502</v>
      </c>
      <c r="CI87" s="701">
        <f>CI14+SUM(CI23:CI81)</f>
        <v>722.64140919255487</v>
      </c>
      <c r="CJ87" s="697"/>
      <c r="CK87" s="701">
        <f>CK14+SUM(CK23:CK81)</f>
        <v>953.12233721054542</v>
      </c>
      <c r="CL87" s="701">
        <f>CL14+SUM(CL23:CL81)</f>
        <v>658.93466278945459</v>
      </c>
      <c r="CM87" s="697"/>
      <c r="CN87" s="701">
        <f>CN14+SUM(CN23:CN81)</f>
        <v>959.86982448997105</v>
      </c>
      <c r="CO87" s="701">
        <f>CO14+SUM(CO23:CO81)</f>
        <v>703.06817551002882</v>
      </c>
      <c r="CP87" s="697"/>
      <c r="CQ87" s="701">
        <f>CQ14+SUM(CQ23:CQ81)</f>
        <v>978.93559872315552</v>
      </c>
      <c r="CR87" s="701">
        <f>CR14+SUM(CR23:CR81)</f>
        <v>722.67240127684443</v>
      </c>
      <c r="CS87" s="697"/>
      <c r="CT87" s="701">
        <f>CT14+SUM(CT23:CT81)</f>
        <v>972.0656623335916</v>
      </c>
      <c r="CU87" s="701">
        <f>CU14+SUM(CU23:CU81)</f>
        <v>716.0783376664084</v>
      </c>
      <c r="CV87" s="697"/>
      <c r="CW87" s="701">
        <f>CW14+SUM(CW23:CW81)</f>
        <v>979.36850299429113</v>
      </c>
      <c r="CX87" s="701">
        <f>CX14+SUM(CX23:CX81)</f>
        <v>725.38049700570889</v>
      </c>
      <c r="CY87" s="697"/>
    </row>
    <row r="88" spans="1:103" s="402" customFormat="1" x14ac:dyDescent="0.25">
      <c r="A88" s="401"/>
      <c r="C88" s="696"/>
      <c r="D88" s="696" t="s">
        <v>0</v>
      </c>
      <c r="E88" s="697"/>
      <c r="F88" s="696"/>
      <c r="G88" s="697"/>
      <c r="H88" s="697"/>
      <c r="I88" s="696"/>
      <c r="J88" s="697"/>
      <c r="K88" s="697"/>
      <c r="L88" s="697"/>
      <c r="M88" s="696"/>
      <c r="N88" s="702">
        <f>N87/N85</f>
        <v>0.60861781430960582</v>
      </c>
      <c r="O88" s="701"/>
      <c r="P88" s="697"/>
      <c r="Q88" s="702">
        <f>Q87/Q85</f>
        <v>0.60474054772940911</v>
      </c>
      <c r="R88" s="701"/>
      <c r="S88" s="697"/>
      <c r="T88" s="702">
        <f>T87/T85</f>
        <v>0.60103853260846485</v>
      </c>
      <c r="U88" s="701"/>
      <c r="V88" s="697"/>
      <c r="W88" s="702">
        <f>W87/W85</f>
        <v>0.60862576432090665</v>
      </c>
      <c r="X88" s="701"/>
      <c r="Y88" s="697"/>
      <c r="Z88" s="702">
        <f>Z87/Z85</f>
        <v>0.60474837698966766</v>
      </c>
      <c r="AA88" s="701"/>
      <c r="AB88" s="697"/>
      <c r="AC88" s="702">
        <f>AC87/AC85</f>
        <v>0.60104620806020803</v>
      </c>
      <c r="AD88" s="701"/>
      <c r="AE88" s="697"/>
      <c r="AF88" s="702">
        <f>AF87/AF85</f>
        <v>0.60212449232532983</v>
      </c>
      <c r="AG88" s="701"/>
      <c r="AH88" s="697"/>
      <c r="AI88" s="702">
        <f>AI87/AI85</f>
        <v>0.59976808850945351</v>
      </c>
      <c r="AJ88" s="701"/>
      <c r="AK88" s="697"/>
      <c r="AL88" s="702">
        <f>AL87/AL85</f>
        <v>0.60232613459893003</v>
      </c>
      <c r="AM88" s="701"/>
      <c r="AN88" s="697"/>
      <c r="AO88" s="702">
        <f>AO87/AO85</f>
        <v>1.3953389683325608</v>
      </c>
      <c r="AP88" s="701"/>
      <c r="AQ88" s="697"/>
      <c r="AR88" s="702">
        <f>AR87/AR85</f>
        <v>0.60236225257867149</v>
      </c>
      <c r="AS88" s="701"/>
      <c r="AT88" s="697"/>
      <c r="AU88" s="702">
        <f>AU87/AU85</f>
        <v>0.60136512839277112</v>
      </c>
      <c r="AV88" s="701"/>
      <c r="AW88" s="697"/>
      <c r="AX88" s="702">
        <f>AX87/AX85</f>
        <v>0.60474810836489912</v>
      </c>
      <c r="AY88" s="701"/>
      <c r="AZ88" s="697"/>
      <c r="BA88" s="702">
        <f>BA87/BA85</f>
        <v>0.60064097344034029</v>
      </c>
      <c r="BB88" s="701"/>
      <c r="BC88" s="697"/>
      <c r="BD88" s="702">
        <f>BD87/BD85</f>
        <v>0.59974065661805764</v>
      </c>
      <c r="BE88" s="701"/>
      <c r="BF88" s="697"/>
      <c r="BG88" s="702">
        <f>BG87/BG85</f>
        <v>0.60603092113747126</v>
      </c>
      <c r="BH88" s="701"/>
      <c r="BI88" s="697"/>
      <c r="BJ88" s="702">
        <f>BJ87/BJ85</f>
        <v>0.60315147002315905</v>
      </c>
      <c r="BK88" s="701"/>
      <c r="BL88" s="697"/>
      <c r="BM88" s="780"/>
      <c r="BN88" s="779"/>
      <c r="BO88" s="697"/>
      <c r="BP88" s="702">
        <f>BP87/BP85</f>
        <v>0.6028291659524998</v>
      </c>
      <c r="BQ88" s="701"/>
      <c r="BR88" s="697"/>
      <c r="BS88" s="702">
        <f>BS87/BS85</f>
        <v>0.60024494430226949</v>
      </c>
      <c r="BT88" s="701"/>
      <c r="BU88" s="697"/>
      <c r="BV88" s="702">
        <f>BV87/BV85</f>
        <v>0.59863032104746694</v>
      </c>
      <c r="BW88" s="701"/>
      <c r="BX88" s="697"/>
      <c r="BY88" s="702">
        <f>BY87/BY85</f>
        <v>0.60068127729662169</v>
      </c>
      <c r="BZ88" s="701"/>
      <c r="CA88" s="697"/>
      <c r="CB88" s="702">
        <f>CB87/CB85</f>
        <v>0.59132435074767187</v>
      </c>
      <c r="CC88" s="701"/>
      <c r="CD88" s="697"/>
      <c r="CE88" s="702">
        <f>CE87/CE85</f>
        <v>0.57729109738438122</v>
      </c>
      <c r="CF88" s="701"/>
      <c r="CG88" s="697"/>
      <c r="CH88" s="702">
        <f>CH87/CH85</f>
        <v>0.57537666022116352</v>
      </c>
      <c r="CI88" s="701"/>
      <c r="CJ88" s="697"/>
      <c r="CK88" s="702">
        <f>CK87/CK85</f>
        <v>0.59124605222429816</v>
      </c>
      <c r="CL88" s="701"/>
      <c r="CM88" s="697"/>
      <c r="CN88" s="702">
        <f>CN87/CN85</f>
        <v>0.57721323614588826</v>
      </c>
      <c r="CO88" s="701"/>
      <c r="CP88" s="697"/>
      <c r="CQ88" s="702">
        <f>CQ87/CQ85</f>
        <v>0.57530030343249183</v>
      </c>
      <c r="CR88" s="701"/>
      <c r="CS88" s="697"/>
      <c r="CT88" s="702">
        <f>CT87/CT85</f>
        <v>0.57581916135921551</v>
      </c>
      <c r="CU88" s="701"/>
      <c r="CV88" s="697"/>
      <c r="CW88" s="702">
        <f>CW87/CW85</f>
        <v>0.57449425281627453</v>
      </c>
      <c r="CX88" s="701"/>
      <c r="CY88" s="697"/>
    </row>
    <row r="89" spans="1:103" s="402" customFormat="1" ht="7.15" customHeight="1" x14ac:dyDescent="0.25">
      <c r="A89" s="401"/>
      <c r="C89" s="696"/>
      <c r="D89" s="696" t="s">
        <v>0</v>
      </c>
      <c r="E89" s="697"/>
      <c r="F89" s="696"/>
      <c r="G89" s="697"/>
      <c r="H89" s="697"/>
      <c r="I89" s="696"/>
      <c r="J89" s="697"/>
      <c r="K89" s="697"/>
      <c r="L89" s="697"/>
      <c r="M89" s="696"/>
      <c r="N89" s="702"/>
      <c r="O89" s="701"/>
      <c r="P89" s="697"/>
      <c r="Q89" s="702"/>
      <c r="R89" s="701"/>
      <c r="S89" s="697"/>
      <c r="T89" s="702"/>
      <c r="U89" s="701"/>
      <c r="V89" s="697"/>
      <c r="W89" s="702"/>
      <c r="X89" s="701"/>
      <c r="Y89" s="697"/>
      <c r="Z89" s="702"/>
      <c r="AA89" s="701"/>
      <c r="AB89" s="697"/>
      <c r="AC89" s="702"/>
      <c r="AD89" s="701"/>
      <c r="AE89" s="697"/>
      <c r="AF89" s="702"/>
      <c r="AG89" s="701"/>
      <c r="AH89" s="697"/>
      <c r="AI89" s="702"/>
      <c r="AJ89" s="701"/>
      <c r="AK89" s="697"/>
      <c r="AL89" s="702"/>
      <c r="AM89" s="701"/>
      <c r="AN89" s="697"/>
      <c r="AO89" s="702"/>
      <c r="AP89" s="701"/>
      <c r="AQ89" s="697"/>
      <c r="AR89" s="702"/>
      <c r="AS89" s="701"/>
      <c r="AT89" s="697"/>
      <c r="AU89" s="702"/>
      <c r="AV89" s="701"/>
      <c r="AW89" s="697"/>
      <c r="AX89" s="702"/>
      <c r="AY89" s="701"/>
      <c r="AZ89" s="697"/>
      <c r="BA89" s="702"/>
      <c r="BB89" s="701"/>
      <c r="BC89" s="697"/>
      <c r="BD89" s="702"/>
      <c r="BE89" s="701"/>
      <c r="BF89" s="697"/>
      <c r="BG89" s="702"/>
      <c r="BH89" s="701"/>
      <c r="BI89" s="697"/>
      <c r="BJ89" s="702"/>
      <c r="BK89" s="701"/>
      <c r="BL89" s="697"/>
      <c r="BM89" s="780"/>
      <c r="BN89" s="779"/>
      <c r="BO89" s="697"/>
      <c r="BP89" s="702"/>
      <c r="BQ89" s="701"/>
      <c r="BR89" s="697"/>
      <c r="BS89" s="702"/>
      <c r="BT89" s="701"/>
      <c r="BU89" s="697"/>
      <c r="BV89" s="702"/>
      <c r="BW89" s="701"/>
      <c r="BX89" s="697"/>
      <c r="BY89" s="702"/>
      <c r="BZ89" s="701"/>
      <c r="CA89" s="697"/>
      <c r="CB89" s="702"/>
      <c r="CC89" s="701"/>
      <c r="CD89" s="697"/>
      <c r="CE89" s="702"/>
      <c r="CF89" s="701"/>
      <c r="CG89" s="697"/>
      <c r="CH89" s="702"/>
      <c r="CI89" s="701"/>
      <c r="CJ89" s="697"/>
      <c r="CK89" s="702"/>
      <c r="CL89" s="701"/>
      <c r="CM89" s="697"/>
      <c r="CN89" s="702"/>
      <c r="CO89" s="701"/>
      <c r="CP89" s="697"/>
      <c r="CQ89" s="702"/>
      <c r="CR89" s="701"/>
      <c r="CS89" s="697"/>
      <c r="CT89" s="702"/>
      <c r="CU89" s="701"/>
      <c r="CV89" s="697"/>
      <c r="CW89" s="702"/>
      <c r="CX89" s="701"/>
      <c r="CY89" s="697"/>
    </row>
    <row r="90" spans="1:103" s="402" customFormat="1" x14ac:dyDescent="0.25">
      <c r="A90" s="401"/>
      <c r="C90" s="696" t="s">
        <v>309</v>
      </c>
      <c r="D90" s="696" t="s">
        <v>0</v>
      </c>
      <c r="E90" s="697"/>
      <c r="F90" s="696"/>
      <c r="G90" s="697"/>
      <c r="H90" s="697"/>
      <c r="I90" s="696"/>
      <c r="J90" s="697"/>
      <c r="K90" s="697"/>
      <c r="L90" s="697"/>
      <c r="M90" s="696"/>
      <c r="N90" s="832">
        <f>W90</f>
        <v>29.900000000000002</v>
      </c>
      <c r="O90" s="841"/>
      <c r="P90" s="697"/>
      <c r="Q90" s="832">
        <f>Z90</f>
        <v>44.1</v>
      </c>
      <c r="R90" s="841"/>
      <c r="S90" s="697"/>
      <c r="T90" s="832">
        <f>AC90</f>
        <v>84.1</v>
      </c>
      <c r="U90" s="841"/>
      <c r="V90" s="697"/>
      <c r="W90" s="829">
        <f>W16</f>
        <v>29.900000000000002</v>
      </c>
      <c r="X90" s="838"/>
      <c r="Y90" s="697"/>
      <c r="Z90" s="829">
        <f>Z16</f>
        <v>44.1</v>
      </c>
      <c r="AA90" s="838"/>
      <c r="AB90" s="697"/>
      <c r="AC90" s="829">
        <f>AC16</f>
        <v>84.1</v>
      </c>
      <c r="AD90" s="838"/>
      <c r="AE90" s="697"/>
      <c r="AF90" s="829">
        <f>AF16</f>
        <v>102.4</v>
      </c>
      <c r="AG90" s="838"/>
      <c r="AH90" s="697"/>
      <c r="AI90" s="829">
        <f>AI16</f>
        <v>108.10000000000001</v>
      </c>
      <c r="AJ90" s="838"/>
      <c r="AK90" s="697"/>
      <c r="AL90" s="829">
        <f>AL16</f>
        <v>55.238999999999997</v>
      </c>
      <c r="AM90" s="838"/>
      <c r="AN90" s="697"/>
      <c r="AO90" s="829">
        <f>AO16</f>
        <v>0</v>
      </c>
      <c r="AP90" s="838"/>
      <c r="AQ90" s="697"/>
      <c r="AR90" s="829">
        <f>AR16</f>
        <v>55.238999999999997</v>
      </c>
      <c r="AS90" s="838"/>
      <c r="AT90" s="697"/>
      <c r="AU90" s="829">
        <f>AU16</f>
        <v>99.835999999999999</v>
      </c>
      <c r="AV90" s="838"/>
      <c r="AW90" s="697"/>
      <c r="AX90" s="829">
        <f>AX16</f>
        <v>70.510000000000005</v>
      </c>
      <c r="AY90" s="838"/>
      <c r="AZ90" s="697"/>
      <c r="BA90" s="829">
        <f>BA16</f>
        <v>70.510000000000005</v>
      </c>
      <c r="BB90" s="838"/>
      <c r="BC90" s="697"/>
      <c r="BD90" s="829">
        <f>BD16</f>
        <v>64.045999999999992</v>
      </c>
      <c r="BE90" s="838"/>
      <c r="BF90" s="697"/>
      <c r="BG90" s="829">
        <f>BG16</f>
        <v>97.009000000000029</v>
      </c>
      <c r="BH90" s="838"/>
      <c r="BI90" s="697"/>
      <c r="BJ90" s="829">
        <f>BJ16</f>
        <v>83.270999999999987</v>
      </c>
      <c r="BK90" s="838"/>
      <c r="BL90" s="697"/>
      <c r="BM90" s="871"/>
      <c r="BN90" s="872"/>
      <c r="BO90" s="697"/>
      <c r="BP90" s="829">
        <f>BP16</f>
        <v>0</v>
      </c>
      <c r="BQ90" s="838"/>
      <c r="BR90" s="697"/>
      <c r="BS90" s="829">
        <f>BS16</f>
        <v>61.876999999999995</v>
      </c>
      <c r="BT90" s="838"/>
      <c r="BU90" s="697"/>
      <c r="BV90" s="829">
        <f>BV16</f>
        <v>79.625</v>
      </c>
      <c r="BW90" s="838"/>
      <c r="BX90" s="697"/>
      <c r="BY90" s="829">
        <f>BY16</f>
        <v>80.403999999999996</v>
      </c>
      <c r="BZ90" s="838"/>
      <c r="CA90" s="697"/>
      <c r="CB90" s="832">
        <f>CK90</f>
        <v>56.8</v>
      </c>
      <c r="CC90" s="841"/>
      <c r="CD90" s="697"/>
      <c r="CE90" s="832">
        <f>CN90</f>
        <v>46.500000000000007</v>
      </c>
      <c r="CF90" s="841"/>
      <c r="CG90" s="697"/>
      <c r="CH90" s="832">
        <f>CQ90</f>
        <v>79.999999999999986</v>
      </c>
      <c r="CI90" s="841"/>
      <c r="CJ90" s="697"/>
      <c r="CK90" s="829">
        <f>CK16</f>
        <v>56.8</v>
      </c>
      <c r="CL90" s="838"/>
      <c r="CM90" s="697"/>
      <c r="CN90" s="829">
        <f>CN16</f>
        <v>46.500000000000007</v>
      </c>
      <c r="CO90" s="838"/>
      <c r="CP90" s="697"/>
      <c r="CQ90" s="829">
        <f>CQ16</f>
        <v>79.999999999999986</v>
      </c>
      <c r="CR90" s="838"/>
      <c r="CS90" s="697"/>
      <c r="CT90" s="829">
        <f>CT16</f>
        <v>102.80000000000001</v>
      </c>
      <c r="CU90" s="838"/>
      <c r="CV90" s="697"/>
      <c r="CW90" s="829">
        <f>CW16</f>
        <v>107</v>
      </c>
      <c r="CX90" s="838"/>
      <c r="CY90" s="697"/>
    </row>
    <row r="91" spans="1:103" s="402" customFormat="1" x14ac:dyDescent="0.25">
      <c r="A91" s="401"/>
      <c r="C91" s="696"/>
      <c r="D91" s="696" t="s">
        <v>0</v>
      </c>
      <c r="E91" s="697"/>
      <c r="F91" s="696"/>
      <c r="G91" s="697"/>
      <c r="H91" s="697"/>
      <c r="I91" s="696"/>
      <c r="J91" s="697"/>
      <c r="K91" s="697"/>
      <c r="L91" s="697"/>
      <c r="M91" s="696"/>
      <c r="N91" s="740">
        <f>W91</f>
        <v>2.0000000000000009</v>
      </c>
      <c r="O91" s="740">
        <f>X91</f>
        <v>27.900000000000002</v>
      </c>
      <c r="P91" s="697"/>
      <c r="Q91" s="740">
        <f>Z91</f>
        <v>8.1000000000000014</v>
      </c>
      <c r="R91" s="740">
        <f>AA91</f>
        <v>36</v>
      </c>
      <c r="S91" s="697"/>
      <c r="T91" s="740">
        <f>AC91</f>
        <v>20.7</v>
      </c>
      <c r="U91" s="740">
        <f>AD91</f>
        <v>63.4</v>
      </c>
      <c r="V91" s="697"/>
      <c r="W91" s="701">
        <f>W17</f>
        <v>2.0000000000000009</v>
      </c>
      <c r="X91" s="701">
        <f>X17</f>
        <v>27.900000000000002</v>
      </c>
      <c r="Y91" s="697"/>
      <c r="Z91" s="701">
        <f>Z17</f>
        <v>8.1000000000000014</v>
      </c>
      <c r="AA91" s="701">
        <f>AA17</f>
        <v>36</v>
      </c>
      <c r="AB91" s="697"/>
      <c r="AC91" s="701">
        <f>AC17</f>
        <v>20.7</v>
      </c>
      <c r="AD91" s="701">
        <f>AD17</f>
        <v>63.4</v>
      </c>
      <c r="AE91" s="697"/>
      <c r="AF91" s="701">
        <f>AF17</f>
        <v>22.7</v>
      </c>
      <c r="AG91" s="701">
        <f>AG17</f>
        <v>79.7</v>
      </c>
      <c r="AH91" s="697"/>
      <c r="AI91" s="701">
        <f>AI17</f>
        <v>24.7</v>
      </c>
      <c r="AJ91" s="701">
        <f>AJ17</f>
        <v>83.4</v>
      </c>
      <c r="AK91" s="697"/>
      <c r="AL91" s="701">
        <f>AL17</f>
        <v>8.2230000000000008</v>
      </c>
      <c r="AM91" s="701">
        <f>AM17</f>
        <v>47.015999999999998</v>
      </c>
      <c r="AN91" s="697"/>
      <c r="AO91" s="701">
        <f>AO17</f>
        <v>0</v>
      </c>
      <c r="AP91" s="701">
        <f>AP17</f>
        <v>0</v>
      </c>
      <c r="AQ91" s="697"/>
      <c r="AR91" s="701">
        <f>AR17</f>
        <v>8.2230000000000008</v>
      </c>
      <c r="AS91" s="701">
        <f>AS17</f>
        <v>47.015999999999998</v>
      </c>
      <c r="AT91" s="697"/>
      <c r="AU91" s="701">
        <f>AU17</f>
        <v>22.655000000000001</v>
      </c>
      <c r="AV91" s="701">
        <f>AV17</f>
        <v>77.180999999999997</v>
      </c>
      <c r="AW91" s="697"/>
      <c r="AX91" s="701">
        <f>AX17</f>
        <v>35.181273246518423</v>
      </c>
      <c r="AY91" s="701">
        <f>AY17</f>
        <v>35.328726753481583</v>
      </c>
      <c r="AZ91" s="697"/>
      <c r="BA91" s="701">
        <f>BA17</f>
        <v>35.181273246518423</v>
      </c>
      <c r="BB91" s="701">
        <f>BB17</f>
        <v>35.328726753481583</v>
      </c>
      <c r="BC91" s="697"/>
      <c r="BD91" s="701">
        <f>BD17</f>
        <v>30.913265743923546</v>
      </c>
      <c r="BE91" s="701">
        <f>BE17</f>
        <v>33.132734256076446</v>
      </c>
      <c r="BF91" s="697"/>
      <c r="BG91" s="701">
        <f>BG17</f>
        <v>26.238379429870474</v>
      </c>
      <c r="BH91" s="701">
        <f>BH17</f>
        <v>70.770620570129552</v>
      </c>
      <c r="BI91" s="697"/>
      <c r="BJ91" s="701">
        <f>BJ17</f>
        <v>19.772086718918946</v>
      </c>
      <c r="BK91" s="701">
        <f>BK17</f>
        <v>63.498913281081045</v>
      </c>
      <c r="BL91" s="697"/>
      <c r="BM91" s="779"/>
      <c r="BN91" s="779"/>
      <c r="BO91" s="697"/>
      <c r="BP91" s="701">
        <f>BP17</f>
        <v>0</v>
      </c>
      <c r="BQ91" s="701">
        <f>BQ17</f>
        <v>0</v>
      </c>
      <c r="BR91" s="697"/>
      <c r="BS91" s="701">
        <f>BS17</f>
        <v>7.202</v>
      </c>
      <c r="BT91" s="701">
        <f>BT17</f>
        <v>54.674999999999997</v>
      </c>
      <c r="BU91" s="697"/>
      <c r="BV91" s="701">
        <f>BV17</f>
        <v>16.638999999999999</v>
      </c>
      <c r="BW91" s="701">
        <f>BW17</f>
        <v>62.985999999999997</v>
      </c>
      <c r="BX91" s="697"/>
      <c r="BY91" s="701">
        <f>BY17</f>
        <v>11.907</v>
      </c>
      <c r="BZ91" s="701">
        <f>BZ17</f>
        <v>68.497</v>
      </c>
      <c r="CA91" s="697"/>
      <c r="CB91" s="740">
        <f>CK91</f>
        <v>-1.2000000000000008</v>
      </c>
      <c r="CC91" s="740">
        <f>CL91</f>
        <v>58</v>
      </c>
      <c r="CD91" s="697"/>
      <c r="CE91" s="740">
        <f>CN91</f>
        <v>8</v>
      </c>
      <c r="CF91" s="740">
        <f>CO91</f>
        <v>38.500000000000007</v>
      </c>
      <c r="CG91" s="697"/>
      <c r="CH91" s="740">
        <f>CQ91</f>
        <v>20.099999999999994</v>
      </c>
      <c r="CI91" s="740">
        <f>CR91</f>
        <v>59.899999999999991</v>
      </c>
      <c r="CJ91" s="697"/>
      <c r="CK91" s="701">
        <f>CK17</f>
        <v>-1.2000000000000008</v>
      </c>
      <c r="CL91" s="701">
        <f>CL17</f>
        <v>58</v>
      </c>
      <c r="CM91" s="697"/>
      <c r="CN91" s="701">
        <f>CN17</f>
        <v>8</v>
      </c>
      <c r="CO91" s="701">
        <f>CO17</f>
        <v>38.500000000000007</v>
      </c>
      <c r="CP91" s="697"/>
      <c r="CQ91" s="701">
        <f>CQ17</f>
        <v>20.099999999999994</v>
      </c>
      <c r="CR91" s="701">
        <f>CR17</f>
        <v>59.899999999999991</v>
      </c>
      <c r="CS91" s="697"/>
      <c r="CT91" s="701">
        <f>CT17</f>
        <v>22.699999999999996</v>
      </c>
      <c r="CU91" s="701">
        <f>CU17</f>
        <v>80.100000000000009</v>
      </c>
      <c r="CV91" s="697"/>
      <c r="CW91" s="701">
        <f>CW17</f>
        <v>24.9</v>
      </c>
      <c r="CX91" s="701">
        <f>CX17</f>
        <v>82.1</v>
      </c>
      <c r="CY91" s="697"/>
    </row>
    <row r="92" spans="1:103" x14ac:dyDescent="0.25">
      <c r="D92" s="3" t="s">
        <v>0</v>
      </c>
    </row>
    <row r="93" spans="1:103" x14ac:dyDescent="0.25">
      <c r="D93" s="3" t="s">
        <v>0</v>
      </c>
      <c r="W93" s="494"/>
    </row>
    <row r="94" spans="1:103" x14ac:dyDescent="0.25">
      <c r="D94" s="3" t="s">
        <v>0</v>
      </c>
    </row>
    <row r="95" spans="1:103" ht="26.1" customHeight="1" x14ac:dyDescent="0.25">
      <c r="B95" s="553" t="s">
        <v>310</v>
      </c>
      <c r="C95" s="554"/>
      <c r="D95" s="554" t="s">
        <v>0</v>
      </c>
      <c r="E95" s="16"/>
      <c r="F95" s="554"/>
      <c r="G95" s="16"/>
      <c r="H95" s="555"/>
      <c r="I95" s="554"/>
      <c r="J95" s="555"/>
      <c r="K95" s="555"/>
      <c r="L95" s="555"/>
      <c r="M95" s="554"/>
      <c r="N95" s="16"/>
      <c r="O95" s="16"/>
      <c r="P95" s="16"/>
      <c r="Q95" s="16"/>
      <c r="R95" s="16"/>
      <c r="S95" s="16"/>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16"/>
      <c r="CK95" s="16"/>
      <c r="CL95" s="16"/>
      <c r="CM95" s="16"/>
      <c r="CN95" s="16"/>
      <c r="CO95" s="16"/>
      <c r="CP95" s="16"/>
      <c r="CQ95" s="16"/>
      <c r="CR95" s="16"/>
      <c r="CS95" s="16"/>
      <c r="CT95" s="16"/>
      <c r="CU95" s="16"/>
      <c r="CV95" s="16"/>
      <c r="CW95" s="16"/>
      <c r="CX95" s="16"/>
      <c r="CY95" s="16"/>
    </row>
    <row r="96" spans="1:103" s="402" customFormat="1" x14ac:dyDescent="0.25">
      <c r="A96" s="401"/>
      <c r="C96" s="453" t="s">
        <v>311</v>
      </c>
      <c r="D96" s="453" t="s">
        <v>0</v>
      </c>
      <c r="E96" s="467"/>
      <c r="F96" s="453"/>
      <c r="G96" s="467"/>
      <c r="H96" s="467"/>
      <c r="I96" s="453"/>
      <c r="J96" s="467"/>
      <c r="K96" s="467"/>
      <c r="L96" s="467"/>
      <c r="M96" s="453"/>
      <c r="N96" s="579"/>
      <c r="O96" s="453"/>
      <c r="P96" s="467"/>
      <c r="Q96" s="579"/>
      <c r="R96" s="453"/>
      <c r="S96" s="467"/>
      <c r="T96" s="579"/>
      <c r="U96" s="453"/>
      <c r="V96" s="467"/>
      <c r="W96" s="579"/>
      <c r="X96" s="453"/>
      <c r="Y96" s="467"/>
      <c r="Z96" s="579"/>
      <c r="AA96" s="453"/>
      <c r="AB96" s="467"/>
      <c r="AC96" s="579"/>
      <c r="AD96" s="453"/>
      <c r="AE96" s="467"/>
      <c r="AF96" s="579"/>
      <c r="AG96" s="453"/>
      <c r="AH96" s="467"/>
      <c r="AI96" s="579"/>
      <c r="AJ96" s="453"/>
      <c r="AK96" s="467"/>
      <c r="AL96" s="579"/>
      <c r="AM96" s="453"/>
      <c r="AN96" s="467"/>
      <c r="AO96" s="579"/>
      <c r="AP96" s="453"/>
      <c r="AQ96" s="467"/>
      <c r="AR96" s="579"/>
      <c r="AS96" s="453"/>
      <c r="AT96" s="467"/>
      <c r="AU96" s="579"/>
      <c r="AV96" s="453"/>
      <c r="AW96" s="467"/>
      <c r="AX96" s="579"/>
      <c r="AY96" s="453"/>
      <c r="AZ96" s="467"/>
      <c r="BA96" s="579"/>
      <c r="BB96" s="453"/>
      <c r="BC96" s="467"/>
      <c r="BD96" s="579"/>
      <c r="BE96" s="453"/>
      <c r="BF96" s="467"/>
      <c r="BG96" s="579"/>
      <c r="BH96" s="453"/>
      <c r="BI96" s="467"/>
      <c r="BJ96" s="579"/>
      <c r="BK96" s="453"/>
      <c r="BL96" s="467"/>
      <c r="BM96" s="579"/>
      <c r="BN96" s="453"/>
      <c r="BO96" s="467"/>
      <c r="BP96" s="579"/>
      <c r="BQ96" s="453"/>
      <c r="BR96" s="467"/>
      <c r="BS96" s="579"/>
      <c r="BT96" s="453"/>
      <c r="BU96" s="467"/>
      <c r="BV96" s="579"/>
      <c r="BW96" s="453"/>
      <c r="BX96" s="467"/>
      <c r="BY96" s="579"/>
      <c r="BZ96" s="453"/>
      <c r="CA96" s="467"/>
      <c r="CB96" s="579"/>
      <c r="CC96" s="453"/>
      <c r="CD96" s="467"/>
      <c r="CE96" s="579"/>
      <c r="CF96" s="453"/>
      <c r="CG96" s="467"/>
      <c r="CH96" s="579"/>
      <c r="CI96" s="453"/>
      <c r="CJ96" s="467"/>
      <c r="CK96" s="579"/>
      <c r="CL96" s="453"/>
      <c r="CM96" s="467"/>
      <c r="CN96" s="579"/>
      <c r="CO96" s="453"/>
      <c r="CP96" s="467"/>
      <c r="CQ96" s="579"/>
      <c r="CR96" s="453"/>
      <c r="CS96" s="467"/>
      <c r="CT96" s="579"/>
      <c r="CU96" s="453"/>
      <c r="CV96" s="467"/>
      <c r="CW96" s="579"/>
      <c r="CX96" s="453"/>
      <c r="CY96" s="467"/>
    </row>
    <row r="97" spans="1:103" s="402" customFormat="1" x14ac:dyDescent="0.25">
      <c r="A97" s="494"/>
      <c r="C97" s="565" t="s">
        <v>312</v>
      </c>
      <c r="D97" s="565" t="s">
        <v>0</v>
      </c>
      <c r="E97" s="566"/>
      <c r="F97" s="565"/>
      <c r="G97" s="566"/>
      <c r="H97" s="566"/>
      <c r="I97" s="565"/>
      <c r="J97" s="566"/>
      <c r="K97" s="566"/>
      <c r="L97" s="566"/>
      <c r="M97" s="565"/>
      <c r="N97" s="578"/>
      <c r="O97" s="565"/>
      <c r="P97" s="566"/>
      <c r="Q97" s="578"/>
      <c r="R97" s="565"/>
      <c r="S97" s="566"/>
      <c r="T97" s="578"/>
      <c r="U97" s="565"/>
      <c r="V97" s="566"/>
      <c r="W97" s="578"/>
      <c r="X97" s="565"/>
      <c r="Y97" s="566"/>
      <c r="Z97" s="578"/>
      <c r="AA97" s="565"/>
      <c r="AB97" s="566"/>
      <c r="AC97" s="578"/>
      <c r="AD97" s="565"/>
      <c r="AE97" s="566"/>
      <c r="AF97" s="578"/>
      <c r="AG97" s="565"/>
      <c r="AH97" s="566"/>
      <c r="AI97" s="578"/>
      <c r="AJ97" s="565"/>
      <c r="AK97" s="566"/>
      <c r="AL97" s="578"/>
      <c r="AM97" s="565"/>
      <c r="AN97" s="566"/>
      <c r="AO97" s="578"/>
      <c r="AP97" s="565"/>
      <c r="AQ97" s="566"/>
      <c r="AR97" s="578"/>
      <c r="AS97" s="565"/>
      <c r="AT97" s="566"/>
      <c r="AU97" s="578"/>
      <c r="AV97" s="565"/>
      <c r="AW97" s="566"/>
      <c r="AX97" s="578"/>
      <c r="AY97" s="565"/>
      <c r="AZ97" s="566"/>
      <c r="BA97" s="578"/>
      <c r="BB97" s="565"/>
      <c r="BC97" s="566"/>
      <c r="BD97" s="578"/>
      <c r="BE97" s="565"/>
      <c r="BF97" s="566"/>
      <c r="BG97" s="578"/>
      <c r="BH97" s="565"/>
      <c r="BI97" s="566"/>
      <c r="BJ97" s="578"/>
      <c r="BK97" s="565"/>
      <c r="BL97" s="566"/>
      <c r="BM97" s="578"/>
      <c r="BN97" s="565"/>
      <c r="BO97" s="566"/>
      <c r="BP97" s="578"/>
      <c r="BQ97" s="565"/>
      <c r="BR97" s="566"/>
      <c r="BS97" s="578"/>
      <c r="BT97" s="565"/>
      <c r="BU97" s="566"/>
      <c r="BV97" s="578"/>
      <c r="BW97" s="565"/>
      <c r="BX97" s="566"/>
      <c r="BY97" s="578"/>
      <c r="BZ97" s="565"/>
      <c r="CA97" s="566"/>
      <c r="CB97" s="578"/>
      <c r="CC97" s="565"/>
      <c r="CD97" s="566"/>
      <c r="CE97" s="578"/>
      <c r="CF97" s="565"/>
      <c r="CG97" s="566"/>
      <c r="CH97" s="578"/>
      <c r="CI97" s="565"/>
      <c r="CJ97" s="566"/>
      <c r="CK97" s="578"/>
      <c r="CL97" s="565"/>
      <c r="CM97" s="566"/>
      <c r="CN97" s="578"/>
      <c r="CO97" s="565"/>
      <c r="CP97" s="566"/>
      <c r="CQ97" s="578"/>
      <c r="CR97" s="565"/>
      <c r="CS97" s="566"/>
      <c r="CT97" s="578"/>
      <c r="CU97" s="565"/>
      <c r="CV97" s="566"/>
      <c r="CW97" s="578"/>
      <c r="CX97" s="565"/>
      <c r="CY97" s="566"/>
    </row>
    <row r="98" spans="1:103" x14ac:dyDescent="0.25">
      <c r="A98" s="494"/>
      <c r="C98" s="455" t="s">
        <v>313</v>
      </c>
      <c r="D98" s="3" t="s">
        <v>0</v>
      </c>
      <c r="E98" s="19"/>
      <c r="G98" s="19"/>
      <c r="H98" s="690">
        <f t="shared" ref="H98:H118" si="392">G98-$E98</f>
        <v>0</v>
      </c>
      <c r="J98" s="19">
        <v>-267</v>
      </c>
      <c r="K98" s="19">
        <f>J98</f>
        <v>-267</v>
      </c>
      <c r="L98" s="19">
        <f>K98</f>
        <v>-267</v>
      </c>
      <c r="N98" s="72">
        <f t="shared" ref="N98:N119" si="393">$H98*(1-($J98-N$6)/N$5)</f>
        <v>0</v>
      </c>
      <c r="O98" s="72">
        <f t="shared" ref="O98:O118" si="394">$H98-N98</f>
        <v>0</v>
      </c>
      <c r="Q98" s="72">
        <f t="shared" ref="Q98:Q119" si="395">$H98*(1-($J98-Q$6)/Q$5)</f>
        <v>0</v>
      </c>
      <c r="R98" s="72">
        <f t="shared" ref="R98:R118" si="396">$H98-Q98</f>
        <v>0</v>
      </c>
      <c r="T98" s="72">
        <f t="shared" ref="T98:T119" si="397">$H98*(1-($J98-T$6)/T$5)</f>
        <v>0</v>
      </c>
      <c r="U98" s="72">
        <f t="shared" ref="U98:U118" si="398">$H98-T98</f>
        <v>0</v>
      </c>
      <c r="W98" s="72">
        <f t="shared" ref="W98:W119" si="399">$H98*(1-($J98-W$6)/W$5)</f>
        <v>0</v>
      </c>
      <c r="X98" s="72">
        <f t="shared" ref="X98:X118" si="400">$H98-W98</f>
        <v>0</v>
      </c>
      <c r="Z98" s="72">
        <f t="shared" ref="Z98:Z119" si="401">$H98*(1-($J98-Z$6)/Z$5)</f>
        <v>0</v>
      </c>
      <c r="AA98" s="72">
        <f t="shared" ref="AA98:AA118" si="402">$H98-Z98</f>
        <v>0</v>
      </c>
      <c r="AC98" s="72">
        <f t="shared" ref="AC98:AC119" si="403">$H98*(1-($J98-AC$6)/AC$5)</f>
        <v>0</v>
      </c>
      <c r="AD98" s="72">
        <f t="shared" ref="AD98:AD118" si="404">$H98-AC98</f>
        <v>0</v>
      </c>
      <c r="AF98" s="72">
        <f t="shared" ref="AF98:AF119" si="405">$H98*(1-($J98-AF$6)/AF$5)</f>
        <v>0</v>
      </c>
      <c r="AG98" s="72">
        <f t="shared" ref="AG98:AG118" si="406">$H98-AF98</f>
        <v>0</v>
      </c>
      <c r="AI98" s="72">
        <f t="shared" ref="AI98:AI119" si="407">$H98*(1-($J98-AI$6)/AI$5)</f>
        <v>0</v>
      </c>
      <c r="AJ98" s="72">
        <f t="shared" ref="AJ98:AJ118" si="408">$H98-AI98</f>
        <v>0</v>
      </c>
      <c r="AL98" s="72">
        <f t="shared" ref="AL98:AL119" si="409">$H98*(1-($K98-AL$6)/AL$5)</f>
        <v>0</v>
      </c>
      <c r="AM98" s="72">
        <f t="shared" ref="AM98:AM118" si="410">$H98-AL98</f>
        <v>0</v>
      </c>
      <c r="AO98" s="72">
        <f t="shared" ref="AO98:AO119" si="411">$H98*(1-($K98-AO$6)/AO$5)</f>
        <v>0</v>
      </c>
      <c r="AP98" s="72">
        <f t="shared" ref="AP98" si="412">$H98-AO98</f>
        <v>0</v>
      </c>
      <c r="AR98" s="72">
        <f t="shared" ref="AR98:AR119" si="413">$H98*(1-($K98-AR$6)/AR$5)</f>
        <v>0</v>
      </c>
      <c r="AS98" s="72">
        <f t="shared" ref="AS98:AS118" si="414">$H98-AR98</f>
        <v>0</v>
      </c>
      <c r="AU98" s="72">
        <f t="shared" ref="AU98:AU119" si="415">$H98*(1-($K98-AU$6)/AU$5)</f>
        <v>0</v>
      </c>
      <c r="AV98" s="72">
        <f t="shared" ref="AV98:AV118" si="416">$H98-AU98</f>
        <v>0</v>
      </c>
      <c r="AX98" s="72">
        <f t="shared" ref="AX98:AX119" si="417">$H98*(1-($K98-AX$6)/AX$5)</f>
        <v>0</v>
      </c>
      <c r="AY98" s="72">
        <f t="shared" ref="AY98:AY118" si="418">$H98-AX98</f>
        <v>0</v>
      </c>
      <c r="BA98" s="72">
        <f t="shared" ref="BA98:BA119" si="419">$H98*(1-($K98-BA$6)/BA$5)</f>
        <v>0</v>
      </c>
      <c r="BB98" s="72">
        <f t="shared" ref="BB98:BB118" si="420">$H98-BA98</f>
        <v>0</v>
      </c>
      <c r="BD98" s="72">
        <f t="shared" ref="BD98:BD119" si="421">$H98*(1-($K98-BD$6)/BD$5)</f>
        <v>0</v>
      </c>
      <c r="BE98" s="72">
        <f t="shared" ref="BE98:BE118" si="422">$H98-BD98</f>
        <v>0</v>
      </c>
      <c r="BG98" s="709">
        <f t="shared" ref="BG98:BG119" si="423">$H98*(1-($K98-BG$6)/BG$5)</f>
        <v>0</v>
      </c>
      <c r="BH98" s="709">
        <f t="shared" ref="BH98:BH118" si="424">$H98-BG98</f>
        <v>0</v>
      </c>
      <c r="BI98" s="710"/>
      <c r="BJ98" s="709">
        <f t="shared" ref="BJ98:BJ119" si="425">$H98*(1-($K98-BJ$6)/BJ$5)</f>
        <v>0</v>
      </c>
      <c r="BK98" s="709">
        <f t="shared" ref="BK98:BK118" si="426">$H98-BJ98</f>
        <v>0</v>
      </c>
      <c r="BL98" s="710"/>
      <c r="BM98" s="479"/>
      <c r="BN98" s="479"/>
      <c r="BP98" s="72">
        <f t="shared" ref="BP98:BP119" si="427">$H98*(1-($K98-BP$6)/BP$5)</f>
        <v>0</v>
      </c>
      <c r="BQ98" s="72">
        <f t="shared" ref="BQ98:BQ118" si="428">$H98-BP98</f>
        <v>0</v>
      </c>
      <c r="BS98" s="72">
        <f t="shared" ref="BS98:BS119" si="429">$H98*(1-($K98-BS$6)/BS$5)</f>
        <v>0</v>
      </c>
      <c r="BT98" s="72">
        <f t="shared" ref="BT98:BT118" si="430">$H98-BS98</f>
        <v>0</v>
      </c>
      <c r="BV98" s="72">
        <f t="shared" ref="BV98:BV119" si="431">$H98*(1-($K98-BV$6)/BV$5)</f>
        <v>0</v>
      </c>
      <c r="BW98" s="72">
        <f t="shared" ref="BW98:BW118" si="432">$H98-BV98</f>
        <v>0</v>
      </c>
      <c r="BY98" s="72">
        <f t="shared" ref="BY98:BY119" si="433">$H98*(1-($K98-BY$6)/BY$5)</f>
        <v>0</v>
      </c>
      <c r="BZ98" s="72">
        <f t="shared" ref="BZ98:BZ118" si="434">$H98-BY98</f>
        <v>0</v>
      </c>
      <c r="CB98" s="72">
        <f t="shared" ref="CB98:CB119" si="435">$H98*(1-($L98-CB$6)/CB$5)</f>
        <v>0</v>
      </c>
      <c r="CC98" s="72">
        <f t="shared" ref="CC98:CC118" si="436">$H98-CB98</f>
        <v>0</v>
      </c>
      <c r="CE98" s="72">
        <f t="shared" ref="CE98:CE119" si="437">$H98*(1-($L98-CE$6)/CE$5)</f>
        <v>0</v>
      </c>
      <c r="CF98" s="72">
        <f t="shared" ref="CF98:CF118" si="438">$H98-CE98</f>
        <v>0</v>
      </c>
      <c r="CH98" s="72">
        <f t="shared" ref="CH98:CH119" si="439">$H98*(1-($L98-CH$6)/CH$5)</f>
        <v>0</v>
      </c>
      <c r="CI98" s="72">
        <f t="shared" ref="CI98:CI118" si="440">$H98-CH98</f>
        <v>0</v>
      </c>
      <c r="CK98" s="72">
        <f t="shared" ref="CK98:CK119" si="441">$H98*(1-($L98-CK$6)/CK$5)</f>
        <v>0</v>
      </c>
      <c r="CL98" s="72">
        <f t="shared" ref="CL98:CL118" si="442">$H98-CK98</f>
        <v>0</v>
      </c>
      <c r="CN98" s="72">
        <f t="shared" ref="CN98:CN119" si="443">$H98*(1-($L98-CN$6)/CN$5)</f>
        <v>0</v>
      </c>
      <c r="CO98" s="72">
        <f t="shared" ref="CO98:CO118" si="444">$H98-CN98</f>
        <v>0</v>
      </c>
      <c r="CQ98" s="72">
        <f t="shared" ref="CQ98:CQ119" si="445">$H98*(1-($L98-CQ$6)/CQ$5)</f>
        <v>0</v>
      </c>
      <c r="CR98" s="72">
        <f t="shared" ref="CR98:CR118" si="446">$H98-CQ98</f>
        <v>0</v>
      </c>
      <c r="CT98" s="72">
        <f t="shared" ref="CT98:CT119" si="447">$H98*(1-($L98-CT$6)/CT$5)</f>
        <v>0</v>
      </c>
      <c r="CU98" s="72">
        <f t="shared" ref="CU98:CU118" si="448">$H98-CT98</f>
        <v>0</v>
      </c>
      <c r="CW98" s="72">
        <f t="shared" ref="CW98:CW119" si="449">$H98*(1-($L98-CW$6)/CW$5)</f>
        <v>0</v>
      </c>
      <c r="CX98" s="72">
        <f t="shared" ref="CX98:CX118" si="450">$H98-CW98</f>
        <v>0</v>
      </c>
    </row>
    <row r="99" spans="1:103" ht="6" customHeight="1" x14ac:dyDescent="0.25">
      <c r="A99" s="494"/>
      <c r="D99" s="3" t="s">
        <v>0</v>
      </c>
    </row>
    <row r="100" spans="1:103" s="402" customFormat="1" x14ac:dyDescent="0.25">
      <c r="A100" s="494"/>
      <c r="C100" s="565" t="s">
        <v>314</v>
      </c>
      <c r="D100" s="565" t="s">
        <v>0</v>
      </c>
      <c r="E100" s="566"/>
      <c r="F100" s="565"/>
      <c r="G100" s="566"/>
      <c r="H100" s="566"/>
      <c r="I100" s="565"/>
      <c r="J100" s="566"/>
      <c r="K100" s="566"/>
      <c r="L100" s="566"/>
      <c r="M100" s="565"/>
      <c r="N100" s="578"/>
      <c r="O100" s="565"/>
      <c r="P100" s="566"/>
      <c r="Q100" s="578"/>
      <c r="R100" s="565"/>
      <c r="S100" s="566"/>
      <c r="T100" s="578"/>
      <c r="U100" s="565"/>
      <c r="V100" s="566"/>
      <c r="W100" s="578"/>
      <c r="X100" s="565"/>
      <c r="Y100" s="566"/>
      <c r="Z100" s="578"/>
      <c r="AA100" s="565"/>
      <c r="AB100" s="566"/>
      <c r="AC100" s="578"/>
      <c r="AD100" s="565"/>
      <c r="AE100" s="566"/>
      <c r="AF100" s="578"/>
      <c r="AG100" s="565"/>
      <c r="AH100" s="566"/>
      <c r="AI100" s="578"/>
      <c r="AJ100" s="565"/>
      <c r="AK100" s="566"/>
      <c r="AL100" s="578"/>
      <c r="AM100" s="565"/>
      <c r="AN100" s="566"/>
      <c r="AO100" s="578"/>
      <c r="AP100" s="565"/>
      <c r="AQ100" s="566"/>
      <c r="AR100" s="578"/>
      <c r="AS100" s="565"/>
      <c r="AT100" s="566"/>
      <c r="AU100" s="578"/>
      <c r="AV100" s="565"/>
      <c r="AW100" s="566"/>
      <c r="AX100" s="578"/>
      <c r="AY100" s="565"/>
      <c r="AZ100" s="566"/>
      <c r="BA100" s="578"/>
      <c r="BB100" s="565"/>
      <c r="BC100" s="566"/>
      <c r="BD100" s="578"/>
      <c r="BE100" s="565"/>
      <c r="BF100" s="566"/>
      <c r="BG100" s="578"/>
      <c r="BH100" s="565"/>
      <c r="BI100" s="566"/>
      <c r="BJ100" s="578"/>
      <c r="BK100" s="565"/>
      <c r="BL100" s="566"/>
      <c r="BM100" s="578"/>
      <c r="BN100" s="565"/>
      <c r="BO100" s="566"/>
      <c r="BP100" s="578"/>
      <c r="BQ100" s="565"/>
      <c r="BR100" s="566"/>
      <c r="BS100" s="578"/>
      <c r="BT100" s="565"/>
      <c r="BU100" s="566"/>
      <c r="BV100" s="578"/>
      <c r="BW100" s="565"/>
      <c r="BX100" s="566"/>
      <c r="BY100" s="578"/>
      <c r="BZ100" s="565"/>
      <c r="CA100" s="566"/>
      <c r="CB100" s="578"/>
      <c r="CC100" s="565"/>
      <c r="CD100" s="566"/>
      <c r="CE100" s="578"/>
      <c r="CF100" s="565"/>
      <c r="CG100" s="566"/>
      <c r="CH100" s="578"/>
      <c r="CI100" s="565"/>
      <c r="CJ100" s="566"/>
      <c r="CK100" s="578"/>
      <c r="CL100" s="565"/>
      <c r="CM100" s="566"/>
      <c r="CN100" s="578"/>
      <c r="CO100" s="565"/>
      <c r="CP100" s="566"/>
      <c r="CQ100" s="578"/>
      <c r="CR100" s="565"/>
      <c r="CS100" s="566"/>
      <c r="CT100" s="578"/>
      <c r="CU100" s="565"/>
      <c r="CV100" s="566"/>
      <c r="CW100" s="578"/>
      <c r="CX100" s="565"/>
      <c r="CY100" s="566"/>
    </row>
    <row r="101" spans="1:103" x14ac:dyDescent="0.25">
      <c r="A101" s="494"/>
      <c r="C101" s="455" t="s">
        <v>315</v>
      </c>
      <c r="D101" s="3" t="s">
        <v>0</v>
      </c>
      <c r="E101" s="479">
        <v>0.67900000000000005</v>
      </c>
      <c r="G101" s="479"/>
      <c r="H101" s="690">
        <f>G101-$E101</f>
        <v>-0.67900000000000005</v>
      </c>
      <c r="J101" s="19">
        <v>-147</v>
      </c>
      <c r="K101" s="19">
        <f t="shared" ref="K101:L101" si="451">J101</f>
        <v>-147</v>
      </c>
      <c r="L101" s="19">
        <f t="shared" si="451"/>
        <v>-147</v>
      </c>
      <c r="N101" s="72">
        <f>$H101*(1-($J101-N$6)/N$5)</f>
        <v>-0.69874820512820524</v>
      </c>
      <c r="O101" s="72">
        <f>$H101-N101</f>
        <v>1.9748205128205187E-2</v>
      </c>
      <c r="Q101" s="72">
        <f>$H101*(1-($J101-Q$6)/Q$5)</f>
        <v>-0.69874820512820524</v>
      </c>
      <c r="R101" s="72">
        <f>$H101-Q101</f>
        <v>1.9748205128205187E-2</v>
      </c>
      <c r="T101" s="72">
        <f>$H101*(1-($J101-T$6)/T$5)</f>
        <v>-0.69874820512820524</v>
      </c>
      <c r="U101" s="72">
        <f>$H101-T101</f>
        <v>1.9748205128205187E-2</v>
      </c>
      <c r="W101" s="72">
        <f>$H101*(1-($J101-W$6)/W$5)</f>
        <v>-0.69874820512820524</v>
      </c>
      <c r="X101" s="72">
        <f>$H101-W101</f>
        <v>1.9748205128205187E-2</v>
      </c>
      <c r="Z101" s="72">
        <f>$H101*(1-($J101-Z$6)/Z$5)</f>
        <v>-0.69874820512820524</v>
      </c>
      <c r="AA101" s="72">
        <f>$H101-Z101</f>
        <v>1.9748205128205187E-2</v>
      </c>
      <c r="AC101" s="72">
        <f>$H101*(1-($J101-AC$6)/AC$5)</f>
        <v>-0.69874820512820524</v>
      </c>
      <c r="AD101" s="72">
        <f>$H101-AC101</f>
        <v>1.9748205128205187E-2</v>
      </c>
      <c r="AF101" s="72">
        <f>$H101*(1-($J101-AF$6)/AF$5)</f>
        <v>-0.69874820512820524</v>
      </c>
      <c r="AG101" s="72">
        <f>$H101-AF101</f>
        <v>1.9748205128205187E-2</v>
      </c>
      <c r="AI101" s="72">
        <f>$H101*(1-($J101-AI$6)/AI$5)</f>
        <v>-0.69874820512820524</v>
      </c>
      <c r="AJ101" s="72">
        <f>$H101-AI101</f>
        <v>1.9748205128205187E-2</v>
      </c>
      <c r="AL101" s="72">
        <f>$H101*(1-($K101-AL$6)/AL$5)</f>
        <v>-0.69835820466786358</v>
      </c>
      <c r="AM101" s="72">
        <f>$H101-AL101</f>
        <v>1.9358204667863532E-2</v>
      </c>
      <c r="AO101" s="72">
        <f>$H101*(1-($K101-AO$6)/AO$5)</f>
        <v>-0.69835820466786358</v>
      </c>
      <c r="AP101" s="72">
        <f>$H101-AO101</f>
        <v>1.9358204667863532E-2</v>
      </c>
      <c r="AR101" s="72">
        <f>$H101*(1-($K101-AR$6)/AR$5)</f>
        <v>-0.69835820466786358</v>
      </c>
      <c r="AS101" s="72">
        <f>$H101-AR101</f>
        <v>1.9358204667863532E-2</v>
      </c>
      <c r="AU101" s="72">
        <f>$H101*(1-($K101-AU$6)/AU$5)</f>
        <v>-0.69835820466786358</v>
      </c>
      <c r="AV101" s="72">
        <f>$H101-AU101</f>
        <v>1.9358204667863532E-2</v>
      </c>
      <c r="AX101" s="72">
        <f>$H101*(1-($K101-AX$6)/AX$5)</f>
        <v>-0.69835820466786358</v>
      </c>
      <c r="AY101" s="72">
        <f>$H101-AX101</f>
        <v>1.9358204667863532E-2</v>
      </c>
      <c r="BA101" s="72">
        <f>$H101*(1-($K101-BA$6)/BA$5)</f>
        <v>-0.69835820466786358</v>
      </c>
      <c r="BB101" s="72">
        <f>$H101-BA101</f>
        <v>1.9358204667863532E-2</v>
      </c>
      <c r="BD101" s="72">
        <f>$H101*(1-($K101-BD$6)/BD$5)</f>
        <v>-0.69835820466786358</v>
      </c>
      <c r="BE101" s="72">
        <f>$H101-BD101</f>
        <v>1.9358204667863532E-2</v>
      </c>
      <c r="BG101" s="709">
        <f>$H101*(1-($K101-BG$6)/BG$5)</f>
        <v>-0.69835820466786358</v>
      </c>
      <c r="BH101" s="709">
        <f>$H101-BG101</f>
        <v>1.9358204667863532E-2</v>
      </c>
      <c r="BI101" s="710"/>
      <c r="BJ101" s="709">
        <f>$H101*(1-($K101-BJ$6)/BJ$5)</f>
        <v>-0.69835820466786358</v>
      </c>
      <c r="BK101" s="709">
        <f>$H101-BJ101</f>
        <v>1.9358204667863532E-2</v>
      </c>
      <c r="BL101" s="710"/>
      <c r="BM101" s="479"/>
      <c r="BN101" s="479"/>
      <c r="BP101" s="72">
        <f>$H101*(1-($K101-BP$6)/BP$5)</f>
        <v>-0.69835820466786358</v>
      </c>
      <c r="BQ101" s="72">
        <f>$H101-BP101</f>
        <v>1.9358204667863532E-2</v>
      </c>
      <c r="BS101" s="72">
        <f>$H101*(1-($K101-BS$6)/BS$5)</f>
        <v>-0.69835820466786358</v>
      </c>
      <c r="BT101" s="72">
        <f>$H101-BS101</f>
        <v>1.9358204667863532E-2</v>
      </c>
      <c r="BV101" s="72">
        <f>$H101*(1-($K101-BV$6)/BV$5)</f>
        <v>-0.69835820466786358</v>
      </c>
      <c r="BW101" s="72">
        <f>$H101-BV101</f>
        <v>1.9358204667863532E-2</v>
      </c>
      <c r="BY101" s="72">
        <f>$H101*(1-($K101-BY$6)/BY$5)</f>
        <v>-0.69835820466786358</v>
      </c>
      <c r="BZ101" s="72">
        <f>$H101-BY101</f>
        <v>1.9358204667863532E-2</v>
      </c>
      <c r="CB101" s="72">
        <f>$H101*(1-($L101-CB$6)/CB$5)</f>
        <v>-0.69762265975820392</v>
      </c>
      <c r="CC101" s="72">
        <f>$H101-CB101</f>
        <v>1.8622659758203874E-2</v>
      </c>
      <c r="CE101" s="72">
        <f>$H101*(1-($L101-CE$6)/CE$5)</f>
        <v>-0.69762265975820392</v>
      </c>
      <c r="CF101" s="72">
        <f>$H101-CE101</f>
        <v>1.8622659758203874E-2</v>
      </c>
      <c r="CH101" s="72">
        <f>$H101*(1-($L101-CH$6)/CH$5)</f>
        <v>-0.69762265975820392</v>
      </c>
      <c r="CI101" s="72">
        <f>$H101-CH101</f>
        <v>1.8622659758203874E-2</v>
      </c>
      <c r="CK101" s="72">
        <f>$H101*(1-($L101-CK$6)/CK$5)</f>
        <v>-0.69762265975820392</v>
      </c>
      <c r="CL101" s="72">
        <f>$H101-CK101</f>
        <v>1.8622659758203874E-2</v>
      </c>
      <c r="CN101" s="72">
        <f>$H101*(1-($L101-CN$6)/CN$5)</f>
        <v>-0.69762265975820392</v>
      </c>
      <c r="CO101" s="72">
        <f>$H101-CN101</f>
        <v>1.8622659758203874E-2</v>
      </c>
      <c r="CQ101" s="72">
        <f>$H101*(1-($L101-CQ$6)/CQ$5)</f>
        <v>-0.69762265975820392</v>
      </c>
      <c r="CR101" s="72">
        <f>$H101-CQ101</f>
        <v>1.8622659758203874E-2</v>
      </c>
      <c r="CT101" s="72">
        <f>$H101*(1-($L101-CT$6)/CT$5)</f>
        <v>-0.69762265975820392</v>
      </c>
      <c r="CU101" s="72">
        <f>$H101-CT101</f>
        <v>1.8622659758203874E-2</v>
      </c>
      <c r="CW101" s="72">
        <f>$H101*(1-($L101-CW$6)/CW$5)</f>
        <v>-0.69762265975820392</v>
      </c>
      <c r="CX101" s="72">
        <f>$H101-CW101</f>
        <v>1.8622659758203874E-2</v>
      </c>
    </row>
    <row r="102" spans="1:103" x14ac:dyDescent="0.25">
      <c r="A102" s="494"/>
      <c r="C102" s="455" t="s">
        <v>316</v>
      </c>
      <c r="D102" s="3" t="s">
        <v>0</v>
      </c>
      <c r="E102" s="479"/>
      <c r="G102" s="19">
        <f>3.2-0.8</f>
        <v>2.4000000000000004</v>
      </c>
      <c r="H102" s="690">
        <f>G102-$E102</f>
        <v>2.4000000000000004</v>
      </c>
      <c r="J102" s="19">
        <v>-147</v>
      </c>
      <c r="K102" s="19">
        <f t="shared" ref="K102" si="452">J102</f>
        <v>-147</v>
      </c>
      <c r="L102" s="19">
        <f t="shared" ref="L102" si="453">K102</f>
        <v>-147</v>
      </c>
      <c r="N102" s="72">
        <f>$H102*(1-($J102-N$6)/N$5)</f>
        <v>2.4698021978021982</v>
      </c>
      <c r="O102" s="72">
        <f>$H102-N102</f>
        <v>-6.9802197802197874E-2</v>
      </c>
      <c r="Q102" s="72">
        <f>$H102*(1-($J102-Q$6)/Q$5)</f>
        <v>2.4698021978021982</v>
      </c>
      <c r="R102" s="72">
        <f>$H102-Q102</f>
        <v>-6.9802197802197874E-2</v>
      </c>
      <c r="T102" s="72">
        <f>$H102*(1-($J102-T$6)/T$5)</f>
        <v>2.4698021978021982</v>
      </c>
      <c r="U102" s="72">
        <f>$H102-T102</f>
        <v>-6.9802197802197874E-2</v>
      </c>
      <c r="W102" s="72">
        <f>$H102*(1-($J102-W$6)/W$5)</f>
        <v>2.4698021978021982</v>
      </c>
      <c r="X102" s="72">
        <f>$H102-W102</f>
        <v>-6.9802197802197874E-2</v>
      </c>
      <c r="Z102" s="72">
        <f>$H102*(1-($J102-Z$6)/Z$5)</f>
        <v>2.4698021978021982</v>
      </c>
      <c r="AA102" s="72">
        <f>$H102-Z102</f>
        <v>-6.9802197802197874E-2</v>
      </c>
      <c r="AC102" s="72">
        <f>$H102*(1-($J102-AC$6)/AC$5)</f>
        <v>2.4698021978021982</v>
      </c>
      <c r="AD102" s="72">
        <f>$H102-AC102</f>
        <v>-6.9802197802197874E-2</v>
      </c>
      <c r="AF102" s="72">
        <f>$H102*(1-($J102-AF$6)/AF$5)</f>
        <v>2.4698021978021982</v>
      </c>
      <c r="AG102" s="72">
        <f>$H102-AF102</f>
        <v>-6.9802197802197874E-2</v>
      </c>
      <c r="AI102" s="72">
        <f>$H102*(1-($J102-AI$6)/AI$5)</f>
        <v>2.4698021978021982</v>
      </c>
      <c r="AJ102" s="72">
        <f>$H102-AI102</f>
        <v>-6.9802197802197874E-2</v>
      </c>
      <c r="AL102" s="72">
        <f>$H102*(1-($K102-AL$6)/AL$5)</f>
        <v>2.4684236983842016</v>
      </c>
      <c r="AM102" s="72">
        <f>$H102-AL102</f>
        <v>-6.8423698384201259E-2</v>
      </c>
      <c r="AO102" s="72">
        <f>$H102*(1-($K102-AO$6)/AO$5)</f>
        <v>2.4684236983842016</v>
      </c>
      <c r="AP102" s="72">
        <f>$H102-AO102</f>
        <v>-6.8423698384201259E-2</v>
      </c>
      <c r="AR102" s="72">
        <f>$H102*(1-($K102-AR$6)/AR$5)</f>
        <v>2.4684236983842016</v>
      </c>
      <c r="AS102" s="72">
        <f>$H102-AR102</f>
        <v>-6.8423698384201259E-2</v>
      </c>
      <c r="AU102" s="72">
        <f>$H102*(1-($K102-AU$6)/AU$5)</f>
        <v>2.4684236983842016</v>
      </c>
      <c r="AV102" s="72">
        <f>$H102-AU102</f>
        <v>-6.8423698384201259E-2</v>
      </c>
      <c r="AX102" s="72">
        <f>$H102*(1-($K102-AX$6)/AX$5)</f>
        <v>2.4684236983842016</v>
      </c>
      <c r="AY102" s="72">
        <f>$H102-AX102</f>
        <v>-6.8423698384201259E-2</v>
      </c>
      <c r="BA102" s="72">
        <f>$H102*(1-($K102-BA$6)/BA$5)</f>
        <v>2.4684236983842016</v>
      </c>
      <c r="BB102" s="72">
        <f>$H102-BA102</f>
        <v>-6.8423698384201259E-2</v>
      </c>
      <c r="BD102" s="72">
        <f>$H102*(1-($K102-BD$6)/BD$5)</f>
        <v>2.4684236983842016</v>
      </c>
      <c r="BE102" s="72">
        <f>$H102-BD102</f>
        <v>-6.8423698384201259E-2</v>
      </c>
      <c r="BG102" s="709">
        <f>$H102*(1-($K102-BG$6)/BG$5)</f>
        <v>2.4684236983842016</v>
      </c>
      <c r="BH102" s="709">
        <f>$H102-BG102</f>
        <v>-6.8423698384201259E-2</v>
      </c>
      <c r="BI102" s="710"/>
      <c r="BJ102" s="709">
        <f>$H102*(1-($K102-BJ$6)/BJ$5)</f>
        <v>2.4684236983842016</v>
      </c>
      <c r="BK102" s="709">
        <f>$H102-BJ102</f>
        <v>-6.8423698384201259E-2</v>
      </c>
      <c r="BL102" s="710"/>
      <c r="BM102" s="479"/>
      <c r="BN102" s="479"/>
      <c r="BP102" s="72">
        <f>$H102*(1-($K102-BP$6)/BP$5)</f>
        <v>2.4684236983842016</v>
      </c>
      <c r="BQ102" s="72">
        <f>$H102-BP102</f>
        <v>-6.8423698384201259E-2</v>
      </c>
      <c r="BS102" s="72">
        <f>$H102*(1-($K102-BS$6)/BS$5)</f>
        <v>2.4684236983842016</v>
      </c>
      <c r="BT102" s="72">
        <f>$H102-BS102</f>
        <v>-6.8423698384201259E-2</v>
      </c>
      <c r="BV102" s="72">
        <f>$H102*(1-($K102-BV$6)/BV$5)</f>
        <v>2.4684236983842016</v>
      </c>
      <c r="BW102" s="72">
        <f>$H102-BV102</f>
        <v>-6.8423698384201259E-2</v>
      </c>
      <c r="BY102" s="72">
        <f>$H102*(1-($K102-BY$6)/BY$5)</f>
        <v>2.4684236983842016</v>
      </c>
      <c r="BZ102" s="72">
        <f>$H102-BY102</f>
        <v>-6.8423698384201259E-2</v>
      </c>
      <c r="CB102" s="72">
        <f>$H102*(1-($L102-CB$6)/CB$5)</f>
        <v>2.4658238341968914</v>
      </c>
      <c r="CC102" s="72">
        <f>$H102-CB102</f>
        <v>-6.5823834196891085E-2</v>
      </c>
      <c r="CE102" s="72">
        <f>$H102*(1-($L102-CE$6)/CE$5)</f>
        <v>2.4658238341968914</v>
      </c>
      <c r="CF102" s="72">
        <f>$H102-CE102</f>
        <v>-6.5823834196891085E-2</v>
      </c>
      <c r="CH102" s="72">
        <f>$H102*(1-($L102-CH$6)/CH$5)</f>
        <v>2.4658238341968914</v>
      </c>
      <c r="CI102" s="72">
        <f>$H102-CH102</f>
        <v>-6.5823834196891085E-2</v>
      </c>
      <c r="CK102" s="72">
        <f>$H102*(1-($L102-CK$6)/CK$5)</f>
        <v>2.4658238341968914</v>
      </c>
      <c r="CL102" s="72">
        <f>$H102-CK102</f>
        <v>-6.5823834196891085E-2</v>
      </c>
      <c r="CN102" s="72">
        <f>$H102*(1-($L102-CN$6)/CN$5)</f>
        <v>2.4658238341968914</v>
      </c>
      <c r="CO102" s="72">
        <f>$H102-CN102</f>
        <v>-6.5823834196891085E-2</v>
      </c>
      <c r="CQ102" s="72">
        <f>$H102*(1-($L102-CQ$6)/CQ$5)</f>
        <v>2.4658238341968914</v>
      </c>
      <c r="CR102" s="72">
        <f>$H102-CQ102</f>
        <v>-6.5823834196891085E-2</v>
      </c>
      <c r="CT102" s="72">
        <f>$H102*(1-($L102-CT$6)/CT$5)</f>
        <v>2.4658238341968914</v>
      </c>
      <c r="CU102" s="72">
        <f>$H102-CT102</f>
        <v>-6.5823834196891085E-2</v>
      </c>
      <c r="CW102" s="72">
        <f>$H102*(1-($L102-CW$6)/CW$5)</f>
        <v>2.4658238341968914</v>
      </c>
      <c r="CX102" s="72">
        <f>$H102-CW102</f>
        <v>-6.5823834196891085E-2</v>
      </c>
    </row>
    <row r="103" spans="1:103" x14ac:dyDescent="0.25">
      <c r="A103" s="494"/>
      <c r="C103" s="455" t="s">
        <v>317</v>
      </c>
      <c r="D103" s="3" t="s">
        <v>0</v>
      </c>
      <c r="E103" s="479"/>
      <c r="G103" s="19">
        <v>0.5</v>
      </c>
      <c r="H103" s="690">
        <f>G103-$E103</f>
        <v>0.5</v>
      </c>
      <c r="J103" s="19">
        <v>-147</v>
      </c>
      <c r="K103" s="19">
        <f t="shared" ref="K103" si="454">J103</f>
        <v>-147</v>
      </c>
      <c r="L103" s="19">
        <f t="shared" ref="L103" si="455">K103</f>
        <v>-147</v>
      </c>
      <c r="N103" s="72">
        <f>$H103*(1-($J103-N$6)/N$5)</f>
        <v>0.51454212454212456</v>
      </c>
      <c r="O103" s="72">
        <f>$H103-N103</f>
        <v>-1.4542124542124557E-2</v>
      </c>
      <c r="Q103" s="72">
        <f>$H103*(1-($J103-Q$6)/Q$5)</f>
        <v>0.51454212454212456</v>
      </c>
      <c r="R103" s="72">
        <f>$H103-Q103</f>
        <v>-1.4542124542124557E-2</v>
      </c>
      <c r="T103" s="72">
        <f>$H103*(1-($J103-T$6)/T$5)</f>
        <v>0.51454212454212456</v>
      </c>
      <c r="U103" s="72">
        <f>$H103-T103</f>
        <v>-1.4542124542124557E-2</v>
      </c>
      <c r="W103" s="72">
        <f>$H103*(1-($J103-W$6)/W$5)</f>
        <v>0.51454212454212456</v>
      </c>
      <c r="X103" s="72">
        <f>$H103-W103</f>
        <v>-1.4542124542124557E-2</v>
      </c>
      <c r="Z103" s="72">
        <f>$H103*(1-($J103-Z$6)/Z$5)</f>
        <v>0.51454212454212456</v>
      </c>
      <c r="AA103" s="72">
        <f>$H103-Z103</f>
        <v>-1.4542124542124557E-2</v>
      </c>
      <c r="AC103" s="72">
        <f>$H103*(1-($J103-AC$6)/AC$5)</f>
        <v>0.51454212454212456</v>
      </c>
      <c r="AD103" s="72">
        <f>$H103-AC103</f>
        <v>-1.4542124542124557E-2</v>
      </c>
      <c r="AF103" s="72">
        <f>$H103*(1-($J103-AF$6)/AF$5)</f>
        <v>0.51454212454212456</v>
      </c>
      <c r="AG103" s="72">
        <f>$H103-AF103</f>
        <v>-1.4542124542124557E-2</v>
      </c>
      <c r="AI103" s="72">
        <f>$H103*(1-($J103-AI$6)/AI$5)</f>
        <v>0.51454212454212456</v>
      </c>
      <c r="AJ103" s="72">
        <f>$H103-AI103</f>
        <v>-1.4542124542124557E-2</v>
      </c>
      <c r="AL103" s="72">
        <f>$H103*(1-($K103-AL$6)/AL$5)</f>
        <v>0.51425493716337523</v>
      </c>
      <c r="AM103" s="72">
        <f>$H103-AL103</f>
        <v>-1.4254937163375225E-2</v>
      </c>
      <c r="AO103" s="72">
        <f>$H103*(1-($K103-AO$6)/AO$5)</f>
        <v>0.51425493716337523</v>
      </c>
      <c r="AP103" s="72">
        <f>$H103-AO103</f>
        <v>-1.4254937163375225E-2</v>
      </c>
      <c r="AR103" s="72">
        <f>$H103*(1-($K103-AR$6)/AR$5)</f>
        <v>0.51425493716337523</v>
      </c>
      <c r="AS103" s="72">
        <f>$H103-AR103</f>
        <v>-1.4254937163375225E-2</v>
      </c>
      <c r="AU103" s="72">
        <f>$H103*(1-($K103-AU$6)/AU$5)</f>
        <v>0.51425493716337523</v>
      </c>
      <c r="AV103" s="72">
        <f>$H103-AU103</f>
        <v>-1.4254937163375225E-2</v>
      </c>
      <c r="AX103" s="72">
        <f>$H103*(1-($K103-AX$6)/AX$5)</f>
        <v>0.51425493716337523</v>
      </c>
      <c r="AY103" s="72">
        <f>$H103-AX103</f>
        <v>-1.4254937163375225E-2</v>
      </c>
      <c r="BA103" s="72">
        <f>$H103*(1-($K103-BA$6)/BA$5)</f>
        <v>0.51425493716337523</v>
      </c>
      <c r="BB103" s="72">
        <f>$H103-BA103</f>
        <v>-1.4254937163375225E-2</v>
      </c>
      <c r="BD103" s="72">
        <f>$H103*(1-($K103-BD$6)/BD$5)</f>
        <v>0.51425493716337523</v>
      </c>
      <c r="BE103" s="72">
        <f>$H103-BD103</f>
        <v>-1.4254937163375225E-2</v>
      </c>
      <c r="BG103" s="709">
        <f>$H103*(1-($K103-BG$6)/BG$5)</f>
        <v>0.51425493716337523</v>
      </c>
      <c r="BH103" s="709">
        <f>$H103-BG103</f>
        <v>-1.4254937163375225E-2</v>
      </c>
      <c r="BI103" s="710"/>
      <c r="BJ103" s="709">
        <f>$H103*(1-($K103-BJ$6)/BJ$5)</f>
        <v>0.51425493716337523</v>
      </c>
      <c r="BK103" s="709">
        <f>$H103-BJ103</f>
        <v>-1.4254937163375225E-2</v>
      </c>
      <c r="BL103" s="710"/>
      <c r="BM103" s="479"/>
      <c r="BN103" s="479"/>
      <c r="BP103" s="72">
        <f>$H103*(1-($K103-BP$6)/BP$5)</f>
        <v>0.51425493716337523</v>
      </c>
      <c r="BQ103" s="72">
        <f>$H103-BP103</f>
        <v>-1.4254937163375225E-2</v>
      </c>
      <c r="BS103" s="72">
        <f>$H103*(1-($K103-BS$6)/BS$5)</f>
        <v>0.51425493716337523</v>
      </c>
      <c r="BT103" s="72">
        <f>$H103-BS103</f>
        <v>-1.4254937163375225E-2</v>
      </c>
      <c r="BV103" s="72">
        <f>$H103*(1-($K103-BV$6)/BV$5)</f>
        <v>0.51425493716337523</v>
      </c>
      <c r="BW103" s="72">
        <f>$H103-BV103</f>
        <v>-1.4254937163375225E-2</v>
      </c>
      <c r="BY103" s="72">
        <f>$H103*(1-($K103-BY$6)/BY$5)</f>
        <v>0.51425493716337523</v>
      </c>
      <c r="BZ103" s="72">
        <f>$H103-BY103</f>
        <v>-1.4254937163375225E-2</v>
      </c>
      <c r="CB103" s="72">
        <f>$H103*(1-($L103-CB$6)/CB$5)</f>
        <v>0.51371329879101901</v>
      </c>
      <c r="CC103" s="72">
        <f>$H103-CB103</f>
        <v>-1.3713298791019013E-2</v>
      </c>
      <c r="CE103" s="72">
        <f>$H103*(1-($L103-CE$6)/CE$5)</f>
        <v>0.51371329879101901</v>
      </c>
      <c r="CF103" s="72">
        <f>$H103-CE103</f>
        <v>-1.3713298791019013E-2</v>
      </c>
      <c r="CH103" s="72">
        <f>$H103*(1-($L103-CH$6)/CH$5)</f>
        <v>0.51371329879101901</v>
      </c>
      <c r="CI103" s="72">
        <f>$H103-CH103</f>
        <v>-1.3713298791019013E-2</v>
      </c>
      <c r="CK103" s="72">
        <f>$H103*(1-($L103-CK$6)/CK$5)</f>
        <v>0.51371329879101901</v>
      </c>
      <c r="CL103" s="72">
        <f>$H103-CK103</f>
        <v>-1.3713298791019013E-2</v>
      </c>
      <c r="CN103" s="72">
        <f>$H103*(1-($L103-CN$6)/CN$5)</f>
        <v>0.51371329879101901</v>
      </c>
      <c r="CO103" s="72">
        <f>$H103-CN103</f>
        <v>-1.3713298791019013E-2</v>
      </c>
      <c r="CQ103" s="72">
        <f>$H103*(1-($L103-CQ$6)/CQ$5)</f>
        <v>0.51371329879101901</v>
      </c>
      <c r="CR103" s="72">
        <f>$H103-CQ103</f>
        <v>-1.3713298791019013E-2</v>
      </c>
      <c r="CT103" s="72">
        <f>$H103*(1-($L103-CT$6)/CT$5)</f>
        <v>0.51371329879101901</v>
      </c>
      <c r="CU103" s="72">
        <f>$H103-CT103</f>
        <v>-1.3713298791019013E-2</v>
      </c>
      <c r="CW103" s="72">
        <f>$H103*(1-($L103-CW$6)/CW$5)</f>
        <v>0.51371329879101901</v>
      </c>
      <c r="CX103" s="72">
        <f>$H103-CW103</f>
        <v>-1.3713298791019013E-2</v>
      </c>
    </row>
    <row r="104" spans="1:103" x14ac:dyDescent="0.25">
      <c r="A104" s="494"/>
      <c r="C104" s="455" t="s">
        <v>318</v>
      </c>
      <c r="D104" s="3" t="s">
        <v>0</v>
      </c>
      <c r="E104" s="479"/>
      <c r="G104" s="19"/>
      <c r="H104" s="690">
        <f>G104-$E104</f>
        <v>0</v>
      </c>
      <c r="J104" s="19">
        <v>-147</v>
      </c>
      <c r="K104" s="19">
        <f t="shared" ref="K104" si="456">J104</f>
        <v>-147</v>
      </c>
      <c r="L104" s="19">
        <f t="shared" ref="L104" si="457">K104</f>
        <v>-147</v>
      </c>
      <c r="N104" s="72">
        <f>$H104*(1-($J104-N$6)/N$5)</f>
        <v>0</v>
      </c>
      <c r="O104" s="72">
        <f>$H104-N104</f>
        <v>0</v>
      </c>
      <c r="Q104" s="72">
        <f>$H104*(1-($J104-Q$6)/Q$5)</f>
        <v>0</v>
      </c>
      <c r="R104" s="72">
        <f>$H104-Q104</f>
        <v>0</v>
      </c>
      <c r="T104" s="72">
        <f>$H104*(1-($J104-T$6)/T$5)</f>
        <v>0</v>
      </c>
      <c r="U104" s="72">
        <f>$H104-T104</f>
        <v>0</v>
      </c>
      <c r="W104" s="72">
        <f>$H104*(1-($J104-W$6)/W$5)</f>
        <v>0</v>
      </c>
      <c r="X104" s="72">
        <f>$H104-W104</f>
        <v>0</v>
      </c>
      <c r="Z104" s="72">
        <f>$H104*(1-($J104-Z$6)/Z$5)</f>
        <v>0</v>
      </c>
      <c r="AA104" s="72">
        <f>$H104-Z104</f>
        <v>0</v>
      </c>
      <c r="AC104" s="72">
        <f>$H104*(1-($J104-AC$6)/AC$5)</f>
        <v>0</v>
      </c>
      <c r="AD104" s="72">
        <f>$H104-AC104</f>
        <v>0</v>
      </c>
      <c r="AF104" s="72">
        <f>$H104*(1-($J104-AF$6)/AF$5)</f>
        <v>0</v>
      </c>
      <c r="AG104" s="72">
        <f>$H104-AF104</f>
        <v>0</v>
      </c>
      <c r="AI104" s="72">
        <f>$H104*(1-($J104-AI$6)/AI$5)</f>
        <v>0</v>
      </c>
      <c r="AJ104" s="72">
        <f>$H104-AI104</f>
        <v>0</v>
      </c>
      <c r="AL104" s="72">
        <f>$H104*(1-($K104-AL$6)/AL$5)</f>
        <v>0</v>
      </c>
      <c r="AM104" s="72">
        <f>$H104-AL104</f>
        <v>0</v>
      </c>
      <c r="AO104" s="72">
        <f>$H104*(1-($K104-AO$6)/AO$5)</f>
        <v>0</v>
      </c>
      <c r="AP104" s="72">
        <f>$H104-AO104</f>
        <v>0</v>
      </c>
      <c r="AR104" s="72">
        <f>$H104*(1-($K104-AR$6)/AR$5)</f>
        <v>0</v>
      </c>
      <c r="AS104" s="72">
        <f>$H104-AR104</f>
        <v>0</v>
      </c>
      <c r="AU104" s="72">
        <f>$H104*(1-($K104-AU$6)/AU$5)</f>
        <v>0</v>
      </c>
      <c r="AV104" s="72">
        <f>$H104-AU104</f>
        <v>0</v>
      </c>
      <c r="AX104" s="72">
        <f>$H104*(1-($K104-AX$6)/AX$5)</f>
        <v>0</v>
      </c>
      <c r="AY104" s="72">
        <f>$H104-AX104</f>
        <v>0</v>
      </c>
      <c r="BA104" s="72">
        <f>$H104*(1-($K104-BA$6)/BA$5)</f>
        <v>0</v>
      </c>
      <c r="BB104" s="72">
        <f>$H104-BA104</f>
        <v>0</v>
      </c>
      <c r="BD104" s="72">
        <f>$H104*(1-($K104-BD$6)/BD$5)</f>
        <v>0</v>
      </c>
      <c r="BE104" s="72">
        <f>$H104-BD104</f>
        <v>0</v>
      </c>
      <c r="BG104" s="709">
        <f>$H104*(1-($K104-BG$6)/BG$5)</f>
        <v>0</v>
      </c>
      <c r="BH104" s="709">
        <f>$H104-BG104</f>
        <v>0</v>
      </c>
      <c r="BI104" s="710"/>
      <c r="BJ104" s="709">
        <f>$H104*(1-($K104-BJ$6)/BJ$5)</f>
        <v>0</v>
      </c>
      <c r="BK104" s="709">
        <f>$H104-BJ104</f>
        <v>0</v>
      </c>
      <c r="BL104" s="710"/>
      <c r="BM104" s="479"/>
      <c r="BN104" s="479"/>
      <c r="BP104" s="72">
        <f>$H104*(1-($K104-BP$6)/BP$5)</f>
        <v>0</v>
      </c>
      <c r="BQ104" s="72">
        <f>$H104-BP104</f>
        <v>0</v>
      </c>
      <c r="BS104" s="72">
        <f>$H104*(1-($K104-BS$6)/BS$5)</f>
        <v>0</v>
      </c>
      <c r="BT104" s="72">
        <f>$H104-BS104</f>
        <v>0</v>
      </c>
      <c r="BV104" s="72">
        <f>$H104*(1-($K104-BV$6)/BV$5)</f>
        <v>0</v>
      </c>
      <c r="BW104" s="72">
        <f>$H104-BV104</f>
        <v>0</v>
      </c>
      <c r="BY104" s="72">
        <f>$H104*(1-($K104-BY$6)/BY$5)</f>
        <v>0</v>
      </c>
      <c r="BZ104" s="72">
        <f>$H104-BY104</f>
        <v>0</v>
      </c>
      <c r="CB104" s="72">
        <f>$H104*(1-($L104-CB$6)/CB$5)</f>
        <v>0</v>
      </c>
      <c r="CC104" s="72">
        <f>$H104-CB104</f>
        <v>0</v>
      </c>
      <c r="CE104" s="72">
        <f>$H104*(1-($L104-CE$6)/CE$5)</f>
        <v>0</v>
      </c>
      <c r="CF104" s="72">
        <f>$H104-CE104</f>
        <v>0</v>
      </c>
      <c r="CH104" s="72">
        <f>$H104*(1-($L104-CH$6)/CH$5)</f>
        <v>0</v>
      </c>
      <c r="CI104" s="72">
        <f>$H104-CH104</f>
        <v>0</v>
      </c>
      <c r="CK104" s="72">
        <f>$H104*(1-($L104-CK$6)/CK$5)</f>
        <v>0</v>
      </c>
      <c r="CL104" s="72">
        <f>$H104-CK104</f>
        <v>0</v>
      </c>
      <c r="CN104" s="72">
        <f>$H104*(1-($L104-CN$6)/CN$5)</f>
        <v>0</v>
      </c>
      <c r="CO104" s="72">
        <f>$H104-CN104</f>
        <v>0</v>
      </c>
      <c r="CQ104" s="72">
        <f>$H104*(1-($L104-CQ$6)/CQ$5)</f>
        <v>0</v>
      </c>
      <c r="CR104" s="72">
        <f>$H104-CQ104</f>
        <v>0</v>
      </c>
      <c r="CT104" s="72">
        <f>$H104*(1-($L104-CT$6)/CT$5)</f>
        <v>0</v>
      </c>
      <c r="CU104" s="72">
        <f>$H104-CT104</f>
        <v>0</v>
      </c>
      <c r="CW104" s="72">
        <f>$H104*(1-($L104-CW$6)/CW$5)</f>
        <v>0</v>
      </c>
      <c r="CX104" s="72">
        <f>$H104-CW104</f>
        <v>0</v>
      </c>
    </row>
    <row r="105" spans="1:103" ht="6" customHeight="1" x14ac:dyDescent="0.25">
      <c r="A105" s="494"/>
      <c r="D105" s="3" t="s">
        <v>0</v>
      </c>
    </row>
    <row r="106" spans="1:103" s="402" customFormat="1" x14ac:dyDescent="0.25">
      <c r="A106" s="494"/>
      <c r="C106" s="565" t="s">
        <v>319</v>
      </c>
      <c r="D106" s="565" t="s">
        <v>0</v>
      </c>
      <c r="E106" s="566"/>
      <c r="F106" s="565"/>
      <c r="G106" s="566"/>
      <c r="H106" s="566"/>
      <c r="I106" s="565"/>
      <c r="J106" s="566"/>
      <c r="K106" s="566"/>
      <c r="L106" s="566"/>
      <c r="M106" s="565"/>
      <c r="N106" s="578"/>
      <c r="O106" s="565"/>
      <c r="P106" s="566"/>
      <c r="Q106" s="578"/>
      <c r="R106" s="565"/>
      <c r="S106" s="566"/>
      <c r="T106" s="578"/>
      <c r="U106" s="565"/>
      <c r="V106" s="566"/>
      <c r="W106" s="578"/>
      <c r="X106" s="565"/>
      <c r="Y106" s="566"/>
      <c r="Z106" s="578"/>
      <c r="AA106" s="565"/>
      <c r="AB106" s="566"/>
      <c r="AC106" s="578"/>
      <c r="AD106" s="565"/>
      <c r="AE106" s="566"/>
      <c r="AF106" s="578"/>
      <c r="AG106" s="565"/>
      <c r="AH106" s="566"/>
      <c r="AI106" s="578"/>
      <c r="AJ106" s="565"/>
      <c r="AK106" s="566"/>
      <c r="AL106" s="578"/>
      <c r="AM106" s="565"/>
      <c r="AN106" s="566"/>
      <c r="AO106" s="578"/>
      <c r="AP106" s="565"/>
      <c r="AQ106" s="566"/>
      <c r="AR106" s="578"/>
      <c r="AS106" s="565"/>
      <c r="AT106" s="566"/>
      <c r="AU106" s="578"/>
      <c r="AV106" s="565"/>
      <c r="AW106" s="566"/>
      <c r="AX106" s="578"/>
      <c r="AY106" s="565"/>
      <c r="AZ106" s="566"/>
      <c r="BA106" s="578"/>
      <c r="BB106" s="565"/>
      <c r="BC106" s="566"/>
      <c r="BD106" s="578"/>
      <c r="BE106" s="565"/>
      <c r="BF106" s="566"/>
      <c r="BG106" s="578"/>
      <c r="BH106" s="565"/>
      <c r="BI106" s="566"/>
      <c r="BJ106" s="578"/>
      <c r="BK106" s="565"/>
      <c r="BL106" s="566"/>
      <c r="BM106" s="578"/>
      <c r="BN106" s="565"/>
      <c r="BO106" s="566"/>
      <c r="BP106" s="578"/>
      <c r="BQ106" s="565"/>
      <c r="BR106" s="566"/>
      <c r="BS106" s="578"/>
      <c r="BT106" s="565"/>
      <c r="BU106" s="566"/>
      <c r="BV106" s="578"/>
      <c r="BW106" s="565"/>
      <c r="BX106" s="566"/>
      <c r="BY106" s="578"/>
      <c r="BZ106" s="565"/>
      <c r="CA106" s="566"/>
      <c r="CB106" s="578"/>
      <c r="CC106" s="565"/>
      <c r="CD106" s="566"/>
      <c r="CE106" s="578"/>
      <c r="CF106" s="565"/>
      <c r="CG106" s="566"/>
      <c r="CH106" s="578"/>
      <c r="CI106" s="565"/>
      <c r="CJ106" s="566"/>
      <c r="CK106" s="578"/>
      <c r="CL106" s="565"/>
      <c r="CM106" s="566"/>
      <c r="CN106" s="578"/>
      <c r="CO106" s="565"/>
      <c r="CP106" s="566"/>
      <c r="CQ106" s="578"/>
      <c r="CR106" s="565"/>
      <c r="CS106" s="566"/>
      <c r="CT106" s="578"/>
      <c r="CU106" s="565"/>
      <c r="CV106" s="566"/>
      <c r="CW106" s="578"/>
      <c r="CX106" s="565"/>
      <c r="CY106" s="566"/>
    </row>
    <row r="107" spans="1:103" x14ac:dyDescent="0.25">
      <c r="A107" s="494"/>
      <c r="C107" s="455" t="s">
        <v>320</v>
      </c>
      <c r="D107" s="3" t="s">
        <v>0</v>
      </c>
      <c r="E107" s="479"/>
      <c r="G107" s="19">
        <f>3.2-0.73-0.229</f>
        <v>2.2410000000000001</v>
      </c>
      <c r="H107" s="707">
        <f t="shared" ref="H107:H112" si="458">G107-$E107</f>
        <v>2.2410000000000001</v>
      </c>
      <c r="J107" s="19">
        <v>-387</v>
      </c>
      <c r="K107" s="19">
        <f t="shared" ref="K107:K111" si="459">J107</f>
        <v>-387</v>
      </c>
      <c r="L107" s="19">
        <f t="shared" ref="L107:L111" si="460">K107</f>
        <v>-387</v>
      </c>
      <c r="N107" s="72">
        <f t="shared" ref="N107:N112" si="461">$H107*(1-($J107-N$6)/N$5)</f>
        <v>2.5031887912087911</v>
      </c>
      <c r="O107" s="72">
        <f t="shared" ref="O107:O112" si="462">$H107-N107</f>
        <v>-0.26218879120879102</v>
      </c>
      <c r="Q107" s="72">
        <f t="shared" ref="Q107:Q112" si="463">$H107*(1-($J107-Q$6)/Q$5)</f>
        <v>2.5031887912087911</v>
      </c>
      <c r="R107" s="72">
        <f t="shared" ref="R107:R112" si="464">$H107-Q107</f>
        <v>-0.26218879120879102</v>
      </c>
      <c r="T107" s="72">
        <f t="shared" ref="T107:T112" si="465">$H107*(1-($J107-T$6)/T$5)</f>
        <v>2.5031887912087911</v>
      </c>
      <c r="U107" s="72">
        <f t="shared" ref="U107:U112" si="466">$H107-T107</f>
        <v>-0.26218879120879102</v>
      </c>
      <c r="W107" s="72">
        <f t="shared" ref="W107:W112" si="467">$H107*(1-($J107-W$6)/W$5)</f>
        <v>2.5031887912087911</v>
      </c>
      <c r="X107" s="72">
        <f t="shared" ref="X107:X112" si="468">$H107-W107</f>
        <v>-0.26218879120879102</v>
      </c>
      <c r="Z107" s="72">
        <f t="shared" ref="Z107:Z112" si="469">$H107*(1-($J107-Z$6)/Z$5)</f>
        <v>2.5031887912087911</v>
      </c>
      <c r="AA107" s="72">
        <f t="shared" ref="AA107:AA112" si="470">$H107-Z107</f>
        <v>-0.26218879120879102</v>
      </c>
      <c r="AC107" s="72">
        <f t="shared" ref="AC107:AC112" si="471">$H107*(1-($J107-AC$6)/AC$5)</f>
        <v>2.5031887912087911</v>
      </c>
      <c r="AD107" s="72">
        <f t="shared" ref="AD107:AD112" si="472">$H107-AC107</f>
        <v>-0.26218879120879102</v>
      </c>
      <c r="AF107" s="72">
        <f t="shared" ref="AF107:AF112" si="473">$H107*(1-($J107-AF$6)/AF$5)</f>
        <v>2.5031887912087911</v>
      </c>
      <c r="AG107" s="72">
        <f t="shared" ref="AG107:AG112" si="474">$H107-AF107</f>
        <v>-0.26218879120879102</v>
      </c>
      <c r="AI107" s="72">
        <f t="shared" ref="AI107:AI112" si="475">$H107*(1-($J107-AI$6)/AI$5)</f>
        <v>2.5031887912087911</v>
      </c>
      <c r="AJ107" s="72">
        <f t="shared" ref="AJ107:AJ112" si="476">$H107-AI107</f>
        <v>-0.26218879120879102</v>
      </c>
      <c r="AL107" s="72">
        <f t="shared" ref="AL107:AL112" si="477">$H107*(1-($K107-AL$6)/AL$5)</f>
        <v>2.4980109156193895</v>
      </c>
      <c r="AM107" s="72">
        <f t="shared" ref="AM107:AM112" si="478">$H107-AL107</f>
        <v>-0.25701091561938938</v>
      </c>
      <c r="AO107" s="72">
        <f t="shared" ref="AO107:AO112" si="479">$H107*(1-($K107-AO$6)/AO$5)</f>
        <v>2.4980109156193895</v>
      </c>
      <c r="AP107" s="72">
        <f t="shared" ref="AP107:AP112" si="480">$H107-AO107</f>
        <v>-0.25701091561938938</v>
      </c>
      <c r="AR107" s="72">
        <f t="shared" ref="AR107:AR112" si="481">$H107*(1-($K107-AR$6)/AR$5)</f>
        <v>2.4980109156193895</v>
      </c>
      <c r="AS107" s="72">
        <f t="shared" ref="AS107:AS112" si="482">$H107-AR107</f>
        <v>-0.25701091561938938</v>
      </c>
      <c r="AU107" s="72">
        <f t="shared" ref="AU107:AU112" si="483">$H107*(1-($K107-AU$6)/AU$5)</f>
        <v>2.4980109156193895</v>
      </c>
      <c r="AV107" s="72">
        <f t="shared" ref="AV107:AV112" si="484">$H107-AU107</f>
        <v>-0.25701091561938938</v>
      </c>
      <c r="AX107" s="72">
        <f t="shared" ref="AX107:AX112" si="485">$H107*(1-($K107-AX$6)/AX$5)</f>
        <v>2.4980109156193895</v>
      </c>
      <c r="AY107" s="72">
        <f t="shared" ref="AY107:AY112" si="486">$H107-AX107</f>
        <v>-0.25701091561938938</v>
      </c>
      <c r="BA107" s="72">
        <f t="shared" ref="BA107:BA112" si="487">$H107*(1-($K107-BA$6)/BA$5)</f>
        <v>2.4980109156193895</v>
      </c>
      <c r="BB107" s="72">
        <f t="shared" ref="BB107:BB112" si="488">$H107-BA107</f>
        <v>-0.25701091561938938</v>
      </c>
      <c r="BD107" s="72">
        <f t="shared" ref="BD107:BD112" si="489">$H107*(1-($K107-BD$6)/BD$5)</f>
        <v>2.4980109156193895</v>
      </c>
      <c r="BE107" s="72">
        <f t="shared" ref="BE107:BE112" si="490">$H107-BD107</f>
        <v>-0.25701091561938938</v>
      </c>
      <c r="BG107" s="709">
        <f t="shared" ref="BG107:BG112" si="491">$H107*(1-($K107-BG$6)/BG$5)</f>
        <v>2.4980109156193895</v>
      </c>
      <c r="BH107" s="709">
        <f t="shared" ref="BH107:BH112" si="492">$H107-BG107</f>
        <v>-0.25701091561938938</v>
      </c>
      <c r="BI107" s="710"/>
      <c r="BJ107" s="709">
        <f t="shared" ref="BJ107:BJ112" si="493">$H107*(1-($K107-BJ$6)/BJ$5)</f>
        <v>2.4980109156193895</v>
      </c>
      <c r="BK107" s="709">
        <f t="shared" ref="BK107:BK112" si="494">$H107-BJ107</f>
        <v>-0.25701091561938938</v>
      </c>
      <c r="BL107" s="710"/>
      <c r="BM107" s="479"/>
      <c r="BN107" s="479"/>
      <c r="BP107" s="72">
        <f t="shared" ref="BP107:BP112" si="495">$H107*(1-($K107-BP$6)/BP$5)</f>
        <v>2.4980109156193895</v>
      </c>
      <c r="BQ107" s="72">
        <f t="shared" ref="BQ107:BQ112" si="496">$H107-BP107</f>
        <v>-0.25701091561938938</v>
      </c>
      <c r="BS107" s="72">
        <f t="shared" ref="BS107:BS112" si="497">$H107*(1-($K107-BS$6)/BS$5)</f>
        <v>2.4980109156193895</v>
      </c>
      <c r="BT107" s="72">
        <f t="shared" ref="BT107:BT112" si="498">$H107-BS107</f>
        <v>-0.25701091561938938</v>
      </c>
      <c r="BV107" s="72">
        <f t="shared" ref="BV107:BV112" si="499">$H107*(1-($K107-BV$6)/BV$5)</f>
        <v>2.4980109156193895</v>
      </c>
      <c r="BW107" s="72">
        <f t="shared" ref="BW107:BW112" si="500">$H107-BV107</f>
        <v>-0.25701091561938938</v>
      </c>
      <c r="BY107" s="72">
        <f t="shared" ref="BY107:BY112" si="501">$H107*(1-($K107-BY$6)/BY$5)</f>
        <v>2.4980109156193895</v>
      </c>
      <c r="BZ107" s="72">
        <f t="shared" ref="BZ107:BZ112" si="502">$H107-BY107</f>
        <v>-0.25701091561938938</v>
      </c>
      <c r="CB107" s="72">
        <f t="shared" ref="CB107:CB112" si="503">$H107*(1-($L107-CB$6)/CB$5)</f>
        <v>2.4882453886010367</v>
      </c>
      <c r="CC107" s="72">
        <f t="shared" ref="CC107:CC112" si="504">$H107-CB107</f>
        <v>-0.24724538860103662</v>
      </c>
      <c r="CE107" s="72">
        <f t="shared" ref="CE107:CE112" si="505">$H107*(1-($L107-CE$6)/CE$5)</f>
        <v>2.4882453886010367</v>
      </c>
      <c r="CF107" s="72">
        <f t="shared" ref="CF107:CF112" si="506">$H107-CE107</f>
        <v>-0.24724538860103662</v>
      </c>
      <c r="CH107" s="72">
        <f t="shared" ref="CH107:CH112" si="507">$H107*(1-($L107-CH$6)/CH$5)</f>
        <v>2.4882453886010367</v>
      </c>
      <c r="CI107" s="72">
        <f t="shared" ref="CI107:CI112" si="508">$H107-CH107</f>
        <v>-0.24724538860103662</v>
      </c>
      <c r="CK107" s="72">
        <f t="shared" ref="CK107:CK112" si="509">$H107*(1-($L107-CK$6)/CK$5)</f>
        <v>2.4882453886010367</v>
      </c>
      <c r="CL107" s="72">
        <f t="shared" ref="CL107:CL112" si="510">$H107-CK107</f>
        <v>-0.24724538860103662</v>
      </c>
      <c r="CN107" s="72">
        <f t="shared" ref="CN107:CN112" si="511">$H107*(1-($L107-CN$6)/CN$5)</f>
        <v>2.4882453886010367</v>
      </c>
      <c r="CO107" s="72">
        <f t="shared" ref="CO107:CO112" si="512">$H107-CN107</f>
        <v>-0.24724538860103662</v>
      </c>
      <c r="CQ107" s="72">
        <f t="shared" ref="CQ107:CQ112" si="513">$H107*(1-($L107-CQ$6)/CQ$5)</f>
        <v>2.4882453886010367</v>
      </c>
      <c r="CR107" s="72">
        <f t="shared" ref="CR107:CR112" si="514">$H107-CQ107</f>
        <v>-0.24724538860103662</v>
      </c>
      <c r="CT107" s="72">
        <f t="shared" ref="CT107:CT112" si="515">$H107*(1-($L107-CT$6)/CT$5)</f>
        <v>2.4882453886010367</v>
      </c>
      <c r="CU107" s="72">
        <f t="shared" ref="CU107:CU112" si="516">$H107-CT107</f>
        <v>-0.24724538860103662</v>
      </c>
      <c r="CW107" s="72">
        <f t="shared" ref="CW107:CW112" si="517">$H107*(1-($L107-CW$6)/CW$5)</f>
        <v>2.4882453886010367</v>
      </c>
      <c r="CX107" s="72">
        <f t="shared" ref="CX107:CX112" si="518">$H107-CW107</f>
        <v>-0.24724538860103662</v>
      </c>
    </row>
    <row r="108" spans="1:103" x14ac:dyDescent="0.25">
      <c r="A108" s="494"/>
      <c r="C108" s="455" t="s">
        <v>321</v>
      </c>
      <c r="D108" s="3" t="s">
        <v>0</v>
      </c>
      <c r="E108" s="479"/>
      <c r="G108" s="72">
        <v>0.8</v>
      </c>
      <c r="H108" s="707">
        <f t="shared" si="458"/>
        <v>0.8</v>
      </c>
      <c r="J108" s="19">
        <v>-387</v>
      </c>
      <c r="K108" s="19">
        <f t="shared" si="459"/>
        <v>-387</v>
      </c>
      <c r="L108" s="19">
        <f t="shared" si="460"/>
        <v>-387</v>
      </c>
      <c r="N108" s="72">
        <f t="shared" si="461"/>
        <v>0.89359706959706964</v>
      </c>
      <c r="O108" s="72">
        <f t="shared" si="462"/>
        <v>-9.3597069597069593E-2</v>
      </c>
      <c r="Q108" s="72">
        <f t="shared" si="463"/>
        <v>0.89359706959706964</v>
      </c>
      <c r="R108" s="72">
        <f t="shared" si="464"/>
        <v>-9.3597069597069593E-2</v>
      </c>
      <c r="T108" s="72">
        <f t="shared" si="465"/>
        <v>0.89359706959706964</v>
      </c>
      <c r="U108" s="72">
        <f t="shared" si="466"/>
        <v>-9.3597069597069593E-2</v>
      </c>
      <c r="W108" s="72">
        <f t="shared" si="467"/>
        <v>0.89359706959706964</v>
      </c>
      <c r="X108" s="72">
        <f t="shared" si="468"/>
        <v>-9.3597069597069593E-2</v>
      </c>
      <c r="Z108" s="72">
        <f t="shared" si="469"/>
        <v>0.89359706959706964</v>
      </c>
      <c r="AA108" s="72">
        <f t="shared" si="470"/>
        <v>-9.3597069597069593E-2</v>
      </c>
      <c r="AC108" s="72">
        <f t="shared" si="471"/>
        <v>0.89359706959706964</v>
      </c>
      <c r="AD108" s="72">
        <f t="shared" si="472"/>
        <v>-9.3597069597069593E-2</v>
      </c>
      <c r="AF108" s="72">
        <f t="shared" si="473"/>
        <v>0.89359706959706964</v>
      </c>
      <c r="AG108" s="72">
        <f t="shared" si="474"/>
        <v>-9.3597069597069593E-2</v>
      </c>
      <c r="AI108" s="72">
        <f t="shared" si="475"/>
        <v>0.89359706959706964</v>
      </c>
      <c r="AJ108" s="72">
        <f t="shared" si="476"/>
        <v>-9.3597069597069593E-2</v>
      </c>
      <c r="AL108" s="72">
        <f t="shared" si="477"/>
        <v>0.8917486535008976</v>
      </c>
      <c r="AM108" s="72">
        <f t="shared" si="478"/>
        <v>-9.1748653500897559E-2</v>
      </c>
      <c r="AO108" s="72">
        <f t="shared" si="479"/>
        <v>0.8917486535008976</v>
      </c>
      <c r="AP108" s="72">
        <f t="shared" si="480"/>
        <v>-9.1748653500897559E-2</v>
      </c>
      <c r="AR108" s="72">
        <f t="shared" si="481"/>
        <v>0.8917486535008976</v>
      </c>
      <c r="AS108" s="72">
        <f t="shared" si="482"/>
        <v>-9.1748653500897559E-2</v>
      </c>
      <c r="AU108" s="72">
        <f t="shared" si="483"/>
        <v>0.8917486535008976</v>
      </c>
      <c r="AV108" s="72">
        <f t="shared" si="484"/>
        <v>-9.1748653500897559E-2</v>
      </c>
      <c r="AX108" s="72">
        <f t="shared" si="485"/>
        <v>0.8917486535008976</v>
      </c>
      <c r="AY108" s="72">
        <f t="shared" si="486"/>
        <v>-9.1748653500897559E-2</v>
      </c>
      <c r="BA108" s="72">
        <f t="shared" si="487"/>
        <v>0.8917486535008976</v>
      </c>
      <c r="BB108" s="72">
        <f t="shared" si="488"/>
        <v>-9.1748653500897559E-2</v>
      </c>
      <c r="BD108" s="72">
        <f t="shared" si="489"/>
        <v>0.8917486535008976</v>
      </c>
      <c r="BE108" s="72">
        <f t="shared" si="490"/>
        <v>-9.1748653500897559E-2</v>
      </c>
      <c r="BG108" s="709">
        <f t="shared" si="491"/>
        <v>0.8917486535008976</v>
      </c>
      <c r="BH108" s="709">
        <f t="shared" si="492"/>
        <v>-9.1748653500897559E-2</v>
      </c>
      <c r="BI108" s="710"/>
      <c r="BJ108" s="709">
        <f t="shared" si="493"/>
        <v>0.8917486535008976</v>
      </c>
      <c r="BK108" s="709">
        <f t="shared" si="494"/>
        <v>-9.1748653500897559E-2</v>
      </c>
      <c r="BL108" s="710"/>
      <c r="BM108" s="479"/>
      <c r="BN108" s="479"/>
      <c r="BP108" s="72">
        <f t="shared" si="495"/>
        <v>0.8917486535008976</v>
      </c>
      <c r="BQ108" s="72">
        <f t="shared" si="496"/>
        <v>-9.1748653500897559E-2</v>
      </c>
      <c r="BS108" s="72">
        <f t="shared" si="497"/>
        <v>0.8917486535008976</v>
      </c>
      <c r="BT108" s="72">
        <f t="shared" si="498"/>
        <v>-9.1748653500897559E-2</v>
      </c>
      <c r="BV108" s="72">
        <f t="shared" si="499"/>
        <v>0.8917486535008976</v>
      </c>
      <c r="BW108" s="72">
        <f t="shared" si="500"/>
        <v>-9.1748653500897559E-2</v>
      </c>
      <c r="BY108" s="72">
        <f t="shared" si="501"/>
        <v>0.8917486535008976</v>
      </c>
      <c r="BZ108" s="72">
        <f t="shared" si="502"/>
        <v>-9.1748653500897559E-2</v>
      </c>
      <c r="CB108" s="72">
        <f t="shared" si="503"/>
        <v>0.88826252158894659</v>
      </c>
      <c r="CC108" s="72">
        <f t="shared" si="504"/>
        <v>-8.8262521588946541E-2</v>
      </c>
      <c r="CE108" s="72">
        <f t="shared" si="505"/>
        <v>0.88826252158894659</v>
      </c>
      <c r="CF108" s="72">
        <f t="shared" si="506"/>
        <v>-8.8262521588946541E-2</v>
      </c>
      <c r="CH108" s="72">
        <f t="shared" si="507"/>
        <v>0.88826252158894659</v>
      </c>
      <c r="CI108" s="72">
        <f t="shared" si="508"/>
        <v>-8.8262521588946541E-2</v>
      </c>
      <c r="CK108" s="72">
        <f t="shared" si="509"/>
        <v>0.88826252158894659</v>
      </c>
      <c r="CL108" s="72">
        <f t="shared" si="510"/>
        <v>-8.8262521588946541E-2</v>
      </c>
      <c r="CN108" s="72">
        <f t="shared" si="511"/>
        <v>0.88826252158894659</v>
      </c>
      <c r="CO108" s="72">
        <f t="shared" si="512"/>
        <v>-8.8262521588946541E-2</v>
      </c>
      <c r="CQ108" s="72">
        <f t="shared" si="513"/>
        <v>0.88826252158894659</v>
      </c>
      <c r="CR108" s="72">
        <f t="shared" si="514"/>
        <v>-8.8262521588946541E-2</v>
      </c>
      <c r="CT108" s="72">
        <f t="shared" si="515"/>
        <v>0.88826252158894659</v>
      </c>
      <c r="CU108" s="72">
        <f t="shared" si="516"/>
        <v>-8.8262521588946541E-2</v>
      </c>
      <c r="CW108" s="72">
        <f t="shared" si="517"/>
        <v>0.88826252158894659</v>
      </c>
      <c r="CX108" s="72">
        <f t="shared" si="518"/>
        <v>-8.8262521588946541E-2</v>
      </c>
    </row>
    <row r="109" spans="1:103" x14ac:dyDescent="0.25">
      <c r="A109" s="494"/>
      <c r="C109" s="455" t="s">
        <v>322</v>
      </c>
      <c r="D109" s="3" t="s">
        <v>0</v>
      </c>
      <c r="E109" s="479"/>
      <c r="G109" s="72">
        <v>0.73</v>
      </c>
      <c r="H109" s="707">
        <f t="shared" si="458"/>
        <v>0.73</v>
      </c>
      <c r="J109" s="19">
        <v>-387</v>
      </c>
      <c r="K109" s="19">
        <f t="shared" si="459"/>
        <v>-387</v>
      </c>
      <c r="L109" s="19">
        <f t="shared" si="460"/>
        <v>-387</v>
      </c>
      <c r="N109" s="72">
        <f t="shared" si="461"/>
        <v>0.81540732600732591</v>
      </c>
      <c r="O109" s="72">
        <f t="shared" si="462"/>
        <v>-8.5407326007325923E-2</v>
      </c>
      <c r="Q109" s="72">
        <f t="shared" si="463"/>
        <v>0.81540732600732591</v>
      </c>
      <c r="R109" s="72">
        <f t="shared" si="464"/>
        <v>-8.5407326007325923E-2</v>
      </c>
      <c r="T109" s="72">
        <f t="shared" si="465"/>
        <v>0.81540732600732591</v>
      </c>
      <c r="U109" s="72">
        <f t="shared" si="466"/>
        <v>-8.5407326007325923E-2</v>
      </c>
      <c r="W109" s="72">
        <f t="shared" si="467"/>
        <v>0.81540732600732591</v>
      </c>
      <c r="X109" s="72">
        <f t="shared" si="468"/>
        <v>-8.5407326007325923E-2</v>
      </c>
      <c r="Z109" s="72">
        <f t="shared" si="469"/>
        <v>0.81540732600732591</v>
      </c>
      <c r="AA109" s="72">
        <f t="shared" si="470"/>
        <v>-8.5407326007325923E-2</v>
      </c>
      <c r="AC109" s="72">
        <f t="shared" si="471"/>
        <v>0.81540732600732591</v>
      </c>
      <c r="AD109" s="72">
        <f t="shared" si="472"/>
        <v>-8.5407326007325923E-2</v>
      </c>
      <c r="AF109" s="72">
        <f t="shared" si="473"/>
        <v>0.81540732600732591</v>
      </c>
      <c r="AG109" s="72">
        <f t="shared" si="474"/>
        <v>-8.5407326007325923E-2</v>
      </c>
      <c r="AI109" s="72">
        <f t="shared" si="475"/>
        <v>0.81540732600732591</v>
      </c>
      <c r="AJ109" s="72">
        <f t="shared" si="476"/>
        <v>-8.5407326007325923E-2</v>
      </c>
      <c r="AL109" s="72">
        <f t="shared" si="477"/>
        <v>0.81372064631956909</v>
      </c>
      <c r="AM109" s="72">
        <f t="shared" si="478"/>
        <v>-8.3720646319569103E-2</v>
      </c>
      <c r="AO109" s="72">
        <f t="shared" si="479"/>
        <v>0.81372064631956909</v>
      </c>
      <c r="AP109" s="72">
        <f t="shared" si="480"/>
        <v>-8.3720646319569103E-2</v>
      </c>
      <c r="AR109" s="72">
        <f t="shared" si="481"/>
        <v>0.81372064631956909</v>
      </c>
      <c r="AS109" s="72">
        <f t="shared" si="482"/>
        <v>-8.3720646319569103E-2</v>
      </c>
      <c r="AU109" s="72">
        <f t="shared" si="483"/>
        <v>0.81372064631956909</v>
      </c>
      <c r="AV109" s="72">
        <f t="shared" si="484"/>
        <v>-8.3720646319569103E-2</v>
      </c>
      <c r="AX109" s="72">
        <f t="shared" si="485"/>
        <v>0.81372064631956909</v>
      </c>
      <c r="AY109" s="72">
        <f t="shared" si="486"/>
        <v>-8.3720646319569103E-2</v>
      </c>
      <c r="BA109" s="72">
        <f t="shared" si="487"/>
        <v>0.81372064631956909</v>
      </c>
      <c r="BB109" s="72">
        <f t="shared" si="488"/>
        <v>-8.3720646319569103E-2</v>
      </c>
      <c r="BD109" s="72">
        <f t="shared" si="489"/>
        <v>0.81372064631956909</v>
      </c>
      <c r="BE109" s="72">
        <f t="shared" si="490"/>
        <v>-8.3720646319569103E-2</v>
      </c>
      <c r="BG109" s="709">
        <f t="shared" si="491"/>
        <v>0.81372064631956909</v>
      </c>
      <c r="BH109" s="709">
        <f t="shared" si="492"/>
        <v>-8.3720646319569103E-2</v>
      </c>
      <c r="BI109" s="710"/>
      <c r="BJ109" s="709">
        <f t="shared" si="493"/>
        <v>0.81372064631956909</v>
      </c>
      <c r="BK109" s="709">
        <f t="shared" si="494"/>
        <v>-8.3720646319569103E-2</v>
      </c>
      <c r="BL109" s="710"/>
      <c r="BM109" s="479"/>
      <c r="BN109" s="479"/>
      <c r="BP109" s="72">
        <f t="shared" si="495"/>
        <v>0.81372064631956909</v>
      </c>
      <c r="BQ109" s="72">
        <f t="shared" si="496"/>
        <v>-8.3720646319569103E-2</v>
      </c>
      <c r="BS109" s="72">
        <f t="shared" si="497"/>
        <v>0.81372064631956909</v>
      </c>
      <c r="BT109" s="72">
        <f t="shared" si="498"/>
        <v>-8.3720646319569103E-2</v>
      </c>
      <c r="BV109" s="72">
        <f t="shared" si="499"/>
        <v>0.81372064631956909</v>
      </c>
      <c r="BW109" s="72">
        <f t="shared" si="500"/>
        <v>-8.3720646319569103E-2</v>
      </c>
      <c r="BY109" s="72">
        <f t="shared" si="501"/>
        <v>0.81372064631956909</v>
      </c>
      <c r="BZ109" s="72">
        <f t="shared" si="502"/>
        <v>-8.3720646319569103E-2</v>
      </c>
      <c r="CB109" s="72">
        <f t="shared" si="503"/>
        <v>0.8105395509499137</v>
      </c>
      <c r="CC109" s="72">
        <f t="shared" si="504"/>
        <v>-8.0539550949913719E-2</v>
      </c>
      <c r="CE109" s="72">
        <f t="shared" si="505"/>
        <v>0.8105395509499137</v>
      </c>
      <c r="CF109" s="72">
        <f t="shared" si="506"/>
        <v>-8.0539550949913719E-2</v>
      </c>
      <c r="CH109" s="72">
        <f t="shared" si="507"/>
        <v>0.8105395509499137</v>
      </c>
      <c r="CI109" s="72">
        <f t="shared" si="508"/>
        <v>-8.0539550949913719E-2</v>
      </c>
      <c r="CK109" s="72">
        <f t="shared" si="509"/>
        <v>0.8105395509499137</v>
      </c>
      <c r="CL109" s="72">
        <f t="shared" si="510"/>
        <v>-8.0539550949913719E-2</v>
      </c>
      <c r="CN109" s="72">
        <f t="shared" si="511"/>
        <v>0.8105395509499137</v>
      </c>
      <c r="CO109" s="72">
        <f t="shared" si="512"/>
        <v>-8.0539550949913719E-2</v>
      </c>
      <c r="CQ109" s="72">
        <f t="shared" si="513"/>
        <v>0.8105395509499137</v>
      </c>
      <c r="CR109" s="72">
        <f t="shared" si="514"/>
        <v>-8.0539550949913719E-2</v>
      </c>
      <c r="CT109" s="72">
        <f t="shared" si="515"/>
        <v>0.8105395509499137</v>
      </c>
      <c r="CU109" s="72">
        <f t="shared" si="516"/>
        <v>-8.0539550949913719E-2</v>
      </c>
      <c r="CW109" s="72">
        <f t="shared" si="517"/>
        <v>0.8105395509499137</v>
      </c>
      <c r="CX109" s="72">
        <f t="shared" si="518"/>
        <v>-8.0539550949913719E-2</v>
      </c>
    </row>
    <row r="110" spans="1:103" x14ac:dyDescent="0.25">
      <c r="A110" s="494"/>
      <c r="C110" s="455" t="s">
        <v>323</v>
      </c>
      <c r="D110" s="3" t="s">
        <v>0</v>
      </c>
      <c r="E110" s="479"/>
      <c r="G110" s="19">
        <v>0.22900000000000001</v>
      </c>
      <c r="H110" s="707">
        <f t="shared" si="458"/>
        <v>0.22900000000000001</v>
      </c>
      <c r="J110" s="19">
        <v>-387</v>
      </c>
      <c r="K110" s="19">
        <f t="shared" si="459"/>
        <v>-387</v>
      </c>
      <c r="L110" s="19">
        <f t="shared" si="460"/>
        <v>-387</v>
      </c>
      <c r="N110" s="72">
        <f t="shared" si="461"/>
        <v>0.25579216117216119</v>
      </c>
      <c r="O110" s="72">
        <f t="shared" si="462"/>
        <v>-2.6792161172161183E-2</v>
      </c>
      <c r="Q110" s="72">
        <f t="shared" si="463"/>
        <v>0.25579216117216119</v>
      </c>
      <c r="R110" s="72">
        <f t="shared" si="464"/>
        <v>-2.6792161172161183E-2</v>
      </c>
      <c r="T110" s="72">
        <f t="shared" si="465"/>
        <v>0.25579216117216119</v>
      </c>
      <c r="U110" s="72">
        <f t="shared" si="466"/>
        <v>-2.6792161172161183E-2</v>
      </c>
      <c r="W110" s="72">
        <f t="shared" si="467"/>
        <v>0.25579216117216119</v>
      </c>
      <c r="X110" s="72">
        <f t="shared" si="468"/>
        <v>-2.6792161172161183E-2</v>
      </c>
      <c r="Z110" s="72">
        <f t="shared" si="469"/>
        <v>0.25579216117216119</v>
      </c>
      <c r="AA110" s="72">
        <f t="shared" si="470"/>
        <v>-2.6792161172161183E-2</v>
      </c>
      <c r="AC110" s="72">
        <f t="shared" si="471"/>
        <v>0.25579216117216119</v>
      </c>
      <c r="AD110" s="72">
        <f t="shared" si="472"/>
        <v>-2.6792161172161183E-2</v>
      </c>
      <c r="AF110" s="72">
        <f t="shared" si="473"/>
        <v>0.25579216117216119</v>
      </c>
      <c r="AG110" s="72">
        <f t="shared" si="474"/>
        <v>-2.6792161172161183E-2</v>
      </c>
      <c r="AI110" s="72">
        <f t="shared" si="475"/>
        <v>0.25579216117216119</v>
      </c>
      <c r="AJ110" s="72">
        <f t="shared" si="476"/>
        <v>-2.6792161172161183E-2</v>
      </c>
      <c r="AL110" s="72">
        <f t="shared" si="477"/>
        <v>0.25526305206463196</v>
      </c>
      <c r="AM110" s="72">
        <f t="shared" si="478"/>
        <v>-2.6263052064631948E-2</v>
      </c>
      <c r="AO110" s="72">
        <f t="shared" si="479"/>
        <v>0.25526305206463196</v>
      </c>
      <c r="AP110" s="72">
        <f t="shared" si="480"/>
        <v>-2.6263052064631948E-2</v>
      </c>
      <c r="AR110" s="72">
        <f t="shared" si="481"/>
        <v>0.25526305206463196</v>
      </c>
      <c r="AS110" s="72">
        <f t="shared" si="482"/>
        <v>-2.6263052064631948E-2</v>
      </c>
      <c r="AU110" s="72">
        <f t="shared" si="483"/>
        <v>0.25526305206463196</v>
      </c>
      <c r="AV110" s="72">
        <f t="shared" si="484"/>
        <v>-2.6263052064631948E-2</v>
      </c>
      <c r="AX110" s="72">
        <f t="shared" si="485"/>
        <v>0.25526305206463196</v>
      </c>
      <c r="AY110" s="72">
        <f t="shared" si="486"/>
        <v>-2.6263052064631948E-2</v>
      </c>
      <c r="BA110" s="72">
        <f t="shared" si="487"/>
        <v>0.25526305206463196</v>
      </c>
      <c r="BB110" s="72">
        <f t="shared" si="488"/>
        <v>-2.6263052064631948E-2</v>
      </c>
      <c r="BD110" s="72">
        <f t="shared" si="489"/>
        <v>0.25526305206463196</v>
      </c>
      <c r="BE110" s="72">
        <f t="shared" si="490"/>
        <v>-2.6263052064631948E-2</v>
      </c>
      <c r="BG110" s="709">
        <f t="shared" si="491"/>
        <v>0.25526305206463196</v>
      </c>
      <c r="BH110" s="709">
        <f t="shared" si="492"/>
        <v>-2.6263052064631948E-2</v>
      </c>
      <c r="BI110" s="710"/>
      <c r="BJ110" s="709">
        <f t="shared" si="493"/>
        <v>0.25526305206463196</v>
      </c>
      <c r="BK110" s="709">
        <f t="shared" si="494"/>
        <v>-2.6263052064631948E-2</v>
      </c>
      <c r="BL110" s="710"/>
      <c r="BM110" s="479"/>
      <c r="BN110" s="479"/>
      <c r="BP110" s="72">
        <f t="shared" si="495"/>
        <v>0.25526305206463196</v>
      </c>
      <c r="BQ110" s="72">
        <f t="shared" si="496"/>
        <v>-2.6263052064631948E-2</v>
      </c>
      <c r="BS110" s="72">
        <f t="shared" si="497"/>
        <v>0.25526305206463196</v>
      </c>
      <c r="BT110" s="72">
        <f t="shared" si="498"/>
        <v>-2.6263052064631948E-2</v>
      </c>
      <c r="BV110" s="72">
        <f t="shared" si="499"/>
        <v>0.25526305206463196</v>
      </c>
      <c r="BW110" s="72">
        <f t="shared" si="500"/>
        <v>-2.6263052064631948E-2</v>
      </c>
      <c r="BY110" s="72">
        <f t="shared" si="501"/>
        <v>0.25526305206463196</v>
      </c>
      <c r="BZ110" s="72">
        <f t="shared" si="502"/>
        <v>-2.6263052064631948E-2</v>
      </c>
      <c r="CB110" s="72">
        <f t="shared" si="503"/>
        <v>0.25426514680483597</v>
      </c>
      <c r="CC110" s="72">
        <f t="shared" si="504"/>
        <v>-2.5265146804835964E-2</v>
      </c>
      <c r="CE110" s="72">
        <f t="shared" si="505"/>
        <v>0.25426514680483597</v>
      </c>
      <c r="CF110" s="72">
        <f t="shared" si="506"/>
        <v>-2.5265146804835964E-2</v>
      </c>
      <c r="CH110" s="72">
        <f t="shared" si="507"/>
        <v>0.25426514680483597</v>
      </c>
      <c r="CI110" s="72">
        <f t="shared" si="508"/>
        <v>-2.5265146804835964E-2</v>
      </c>
      <c r="CK110" s="72">
        <f t="shared" si="509"/>
        <v>0.25426514680483597</v>
      </c>
      <c r="CL110" s="72">
        <f t="shared" si="510"/>
        <v>-2.5265146804835964E-2</v>
      </c>
      <c r="CN110" s="72">
        <f t="shared" si="511"/>
        <v>0.25426514680483597</v>
      </c>
      <c r="CO110" s="72">
        <f t="shared" si="512"/>
        <v>-2.5265146804835964E-2</v>
      </c>
      <c r="CQ110" s="72">
        <f t="shared" si="513"/>
        <v>0.25426514680483597</v>
      </c>
      <c r="CR110" s="72">
        <f t="shared" si="514"/>
        <v>-2.5265146804835964E-2</v>
      </c>
      <c r="CT110" s="72">
        <f t="shared" si="515"/>
        <v>0.25426514680483597</v>
      </c>
      <c r="CU110" s="72">
        <f t="shared" si="516"/>
        <v>-2.5265146804835964E-2</v>
      </c>
      <c r="CW110" s="72">
        <f t="shared" si="517"/>
        <v>0.25426514680483597</v>
      </c>
      <c r="CX110" s="72">
        <f t="shared" si="518"/>
        <v>-2.5265146804835964E-2</v>
      </c>
    </row>
    <row r="111" spans="1:103" x14ac:dyDescent="0.25">
      <c r="A111" s="494"/>
      <c r="C111" s="455" t="s">
        <v>318</v>
      </c>
      <c r="D111" s="3" t="s">
        <v>0</v>
      </c>
      <c r="E111" s="479"/>
      <c r="G111" s="19"/>
      <c r="H111" s="690">
        <f t="shared" si="458"/>
        <v>0</v>
      </c>
      <c r="J111" s="19">
        <v>-387</v>
      </c>
      <c r="K111" s="19">
        <f t="shared" si="459"/>
        <v>-387</v>
      </c>
      <c r="L111" s="19">
        <f t="shared" si="460"/>
        <v>-387</v>
      </c>
      <c r="N111" s="72">
        <f t="shared" si="461"/>
        <v>0</v>
      </c>
      <c r="O111" s="72">
        <f t="shared" si="462"/>
        <v>0</v>
      </c>
      <c r="Q111" s="72">
        <f t="shared" si="463"/>
        <v>0</v>
      </c>
      <c r="R111" s="72">
        <f t="shared" si="464"/>
        <v>0</v>
      </c>
      <c r="T111" s="72">
        <f t="shared" si="465"/>
        <v>0</v>
      </c>
      <c r="U111" s="72">
        <f t="shared" si="466"/>
        <v>0</v>
      </c>
      <c r="W111" s="72">
        <f t="shared" si="467"/>
        <v>0</v>
      </c>
      <c r="X111" s="72">
        <f t="shared" si="468"/>
        <v>0</v>
      </c>
      <c r="Z111" s="72">
        <f t="shared" si="469"/>
        <v>0</v>
      </c>
      <c r="AA111" s="72">
        <f t="shared" si="470"/>
        <v>0</v>
      </c>
      <c r="AC111" s="72">
        <f t="shared" si="471"/>
        <v>0</v>
      </c>
      <c r="AD111" s="72">
        <f t="shared" si="472"/>
        <v>0</v>
      </c>
      <c r="AF111" s="72">
        <f t="shared" si="473"/>
        <v>0</v>
      </c>
      <c r="AG111" s="72">
        <f t="shared" si="474"/>
        <v>0</v>
      </c>
      <c r="AI111" s="72">
        <f t="shared" si="475"/>
        <v>0</v>
      </c>
      <c r="AJ111" s="72">
        <f t="shared" si="476"/>
        <v>0</v>
      </c>
      <c r="AL111" s="72">
        <f t="shared" si="477"/>
        <v>0</v>
      </c>
      <c r="AM111" s="72">
        <f t="shared" si="478"/>
        <v>0</v>
      </c>
      <c r="AO111" s="72">
        <f t="shared" si="479"/>
        <v>0</v>
      </c>
      <c r="AP111" s="72">
        <f t="shared" si="480"/>
        <v>0</v>
      </c>
      <c r="AR111" s="72">
        <f t="shared" si="481"/>
        <v>0</v>
      </c>
      <c r="AS111" s="72">
        <f t="shared" si="482"/>
        <v>0</v>
      </c>
      <c r="AU111" s="72">
        <f t="shared" si="483"/>
        <v>0</v>
      </c>
      <c r="AV111" s="72">
        <f t="shared" si="484"/>
        <v>0</v>
      </c>
      <c r="AX111" s="72">
        <f t="shared" si="485"/>
        <v>0</v>
      </c>
      <c r="AY111" s="72">
        <f t="shared" si="486"/>
        <v>0</v>
      </c>
      <c r="BA111" s="72">
        <f t="shared" si="487"/>
        <v>0</v>
      </c>
      <c r="BB111" s="72">
        <f t="shared" si="488"/>
        <v>0</v>
      </c>
      <c r="BD111" s="72">
        <f t="shared" si="489"/>
        <v>0</v>
      </c>
      <c r="BE111" s="72">
        <f t="shared" si="490"/>
        <v>0</v>
      </c>
      <c r="BG111" s="709">
        <f t="shared" si="491"/>
        <v>0</v>
      </c>
      <c r="BH111" s="709">
        <f t="shared" si="492"/>
        <v>0</v>
      </c>
      <c r="BI111" s="710"/>
      <c r="BJ111" s="709">
        <f t="shared" si="493"/>
        <v>0</v>
      </c>
      <c r="BK111" s="709">
        <f t="shared" si="494"/>
        <v>0</v>
      </c>
      <c r="BL111" s="710"/>
      <c r="BM111" s="479"/>
      <c r="BN111" s="479"/>
      <c r="BP111" s="72">
        <f t="shared" si="495"/>
        <v>0</v>
      </c>
      <c r="BQ111" s="72">
        <f t="shared" si="496"/>
        <v>0</v>
      </c>
      <c r="BS111" s="72">
        <f t="shared" si="497"/>
        <v>0</v>
      </c>
      <c r="BT111" s="72">
        <f t="shared" si="498"/>
        <v>0</v>
      </c>
      <c r="BV111" s="72">
        <f t="shared" si="499"/>
        <v>0</v>
      </c>
      <c r="BW111" s="72">
        <f t="shared" si="500"/>
        <v>0</v>
      </c>
      <c r="BY111" s="72">
        <f t="shared" si="501"/>
        <v>0</v>
      </c>
      <c r="BZ111" s="72">
        <f t="shared" si="502"/>
        <v>0</v>
      </c>
      <c r="CB111" s="72">
        <f t="shared" si="503"/>
        <v>0</v>
      </c>
      <c r="CC111" s="72">
        <f t="shared" si="504"/>
        <v>0</v>
      </c>
      <c r="CE111" s="72">
        <f t="shared" si="505"/>
        <v>0</v>
      </c>
      <c r="CF111" s="72">
        <f t="shared" si="506"/>
        <v>0</v>
      </c>
      <c r="CH111" s="72">
        <f t="shared" si="507"/>
        <v>0</v>
      </c>
      <c r="CI111" s="72">
        <f t="shared" si="508"/>
        <v>0</v>
      </c>
      <c r="CK111" s="72">
        <f t="shared" si="509"/>
        <v>0</v>
      </c>
      <c r="CL111" s="72">
        <f t="shared" si="510"/>
        <v>0</v>
      </c>
      <c r="CN111" s="72">
        <f t="shared" si="511"/>
        <v>0</v>
      </c>
      <c r="CO111" s="72">
        <f t="shared" si="512"/>
        <v>0</v>
      </c>
      <c r="CQ111" s="72">
        <f t="shared" si="513"/>
        <v>0</v>
      </c>
      <c r="CR111" s="72">
        <f t="shared" si="514"/>
        <v>0</v>
      </c>
      <c r="CT111" s="72">
        <f t="shared" si="515"/>
        <v>0</v>
      </c>
      <c r="CU111" s="72">
        <f t="shared" si="516"/>
        <v>0</v>
      </c>
      <c r="CW111" s="72">
        <f t="shared" si="517"/>
        <v>0</v>
      </c>
      <c r="CX111" s="72">
        <f t="shared" si="518"/>
        <v>0</v>
      </c>
    </row>
    <row r="112" spans="1:103" x14ac:dyDescent="0.25">
      <c r="A112" s="494"/>
      <c r="C112" s="455" t="s">
        <v>318</v>
      </c>
      <c r="D112" s="3" t="s">
        <v>0</v>
      </c>
      <c r="E112" s="479"/>
      <c r="G112" s="19"/>
      <c r="H112" s="690">
        <f t="shared" si="458"/>
        <v>0</v>
      </c>
      <c r="J112" s="19">
        <v>-387</v>
      </c>
      <c r="K112" s="19">
        <f t="shared" ref="K112:L112" si="519">J112</f>
        <v>-387</v>
      </c>
      <c r="L112" s="19">
        <f t="shared" si="519"/>
        <v>-387</v>
      </c>
      <c r="N112" s="72">
        <f t="shared" si="461"/>
        <v>0</v>
      </c>
      <c r="O112" s="72">
        <f t="shared" si="462"/>
        <v>0</v>
      </c>
      <c r="Q112" s="72">
        <f t="shared" si="463"/>
        <v>0</v>
      </c>
      <c r="R112" s="72">
        <f t="shared" si="464"/>
        <v>0</v>
      </c>
      <c r="T112" s="72">
        <f t="shared" si="465"/>
        <v>0</v>
      </c>
      <c r="U112" s="72">
        <f t="shared" si="466"/>
        <v>0</v>
      </c>
      <c r="W112" s="72">
        <f t="shared" si="467"/>
        <v>0</v>
      </c>
      <c r="X112" s="72">
        <f t="shared" si="468"/>
        <v>0</v>
      </c>
      <c r="Z112" s="72">
        <f t="shared" si="469"/>
        <v>0</v>
      </c>
      <c r="AA112" s="72">
        <f t="shared" si="470"/>
        <v>0</v>
      </c>
      <c r="AC112" s="72">
        <f t="shared" si="471"/>
        <v>0</v>
      </c>
      <c r="AD112" s="72">
        <f t="shared" si="472"/>
        <v>0</v>
      </c>
      <c r="AF112" s="72">
        <f t="shared" si="473"/>
        <v>0</v>
      </c>
      <c r="AG112" s="72">
        <f t="shared" si="474"/>
        <v>0</v>
      </c>
      <c r="AI112" s="72">
        <f t="shared" si="475"/>
        <v>0</v>
      </c>
      <c r="AJ112" s="72">
        <f t="shared" si="476"/>
        <v>0</v>
      </c>
      <c r="AL112" s="72">
        <f t="shared" si="477"/>
        <v>0</v>
      </c>
      <c r="AM112" s="72">
        <f t="shared" si="478"/>
        <v>0</v>
      </c>
      <c r="AO112" s="72">
        <f t="shared" si="479"/>
        <v>0</v>
      </c>
      <c r="AP112" s="72">
        <f t="shared" si="480"/>
        <v>0</v>
      </c>
      <c r="AR112" s="72">
        <f t="shared" si="481"/>
        <v>0</v>
      </c>
      <c r="AS112" s="72">
        <f t="shared" si="482"/>
        <v>0</v>
      </c>
      <c r="AU112" s="72">
        <f t="shared" si="483"/>
        <v>0</v>
      </c>
      <c r="AV112" s="72">
        <f t="shared" si="484"/>
        <v>0</v>
      </c>
      <c r="AX112" s="72">
        <f t="shared" si="485"/>
        <v>0</v>
      </c>
      <c r="AY112" s="72">
        <f t="shared" si="486"/>
        <v>0</v>
      </c>
      <c r="BA112" s="72">
        <f t="shared" si="487"/>
        <v>0</v>
      </c>
      <c r="BB112" s="72">
        <f t="shared" si="488"/>
        <v>0</v>
      </c>
      <c r="BD112" s="72">
        <f t="shared" si="489"/>
        <v>0</v>
      </c>
      <c r="BE112" s="72">
        <f t="shared" si="490"/>
        <v>0</v>
      </c>
      <c r="BG112" s="709">
        <f t="shared" si="491"/>
        <v>0</v>
      </c>
      <c r="BH112" s="709">
        <f t="shared" si="492"/>
        <v>0</v>
      </c>
      <c r="BI112" s="710"/>
      <c r="BJ112" s="709">
        <f t="shared" si="493"/>
        <v>0</v>
      </c>
      <c r="BK112" s="709">
        <f t="shared" si="494"/>
        <v>0</v>
      </c>
      <c r="BL112" s="710"/>
      <c r="BM112" s="479"/>
      <c r="BN112" s="479"/>
      <c r="BP112" s="72">
        <f t="shared" si="495"/>
        <v>0</v>
      </c>
      <c r="BQ112" s="72">
        <f t="shared" si="496"/>
        <v>0</v>
      </c>
      <c r="BS112" s="72">
        <f t="shared" si="497"/>
        <v>0</v>
      </c>
      <c r="BT112" s="72">
        <f t="shared" si="498"/>
        <v>0</v>
      </c>
      <c r="BV112" s="72">
        <f t="shared" si="499"/>
        <v>0</v>
      </c>
      <c r="BW112" s="72">
        <f t="shared" si="500"/>
        <v>0</v>
      </c>
      <c r="BY112" s="72">
        <f t="shared" si="501"/>
        <v>0</v>
      </c>
      <c r="BZ112" s="72">
        <f t="shared" si="502"/>
        <v>0</v>
      </c>
      <c r="CB112" s="72">
        <f t="shared" si="503"/>
        <v>0</v>
      </c>
      <c r="CC112" s="72">
        <f t="shared" si="504"/>
        <v>0</v>
      </c>
      <c r="CE112" s="72">
        <f t="shared" si="505"/>
        <v>0</v>
      </c>
      <c r="CF112" s="72">
        <f t="shared" si="506"/>
        <v>0</v>
      </c>
      <c r="CH112" s="72">
        <f t="shared" si="507"/>
        <v>0</v>
      </c>
      <c r="CI112" s="72">
        <f t="shared" si="508"/>
        <v>0</v>
      </c>
      <c r="CK112" s="72">
        <f t="shared" si="509"/>
        <v>0</v>
      </c>
      <c r="CL112" s="72">
        <f t="shared" si="510"/>
        <v>0</v>
      </c>
      <c r="CN112" s="72">
        <f t="shared" si="511"/>
        <v>0</v>
      </c>
      <c r="CO112" s="72">
        <f t="shared" si="512"/>
        <v>0</v>
      </c>
      <c r="CQ112" s="72">
        <f t="shared" si="513"/>
        <v>0</v>
      </c>
      <c r="CR112" s="72">
        <f t="shared" si="514"/>
        <v>0</v>
      </c>
      <c r="CT112" s="72">
        <f t="shared" si="515"/>
        <v>0</v>
      </c>
      <c r="CU112" s="72">
        <f t="shared" si="516"/>
        <v>0</v>
      </c>
      <c r="CW112" s="72">
        <f t="shared" si="517"/>
        <v>0</v>
      </c>
      <c r="CX112" s="72">
        <f t="shared" si="518"/>
        <v>0</v>
      </c>
    </row>
    <row r="113" spans="1:103" ht="6" customHeight="1" x14ac:dyDescent="0.25">
      <c r="A113" s="494"/>
      <c r="D113" s="3" t="s">
        <v>0</v>
      </c>
    </row>
    <row r="114" spans="1:103" s="402" customFormat="1" x14ac:dyDescent="0.25">
      <c r="A114" s="494"/>
      <c r="C114" s="565" t="s">
        <v>324</v>
      </c>
      <c r="D114" s="565" t="s">
        <v>0</v>
      </c>
      <c r="E114" s="566"/>
      <c r="F114" s="565"/>
      <c r="G114" s="566"/>
      <c r="H114" s="566"/>
      <c r="I114" s="565"/>
      <c r="J114" s="566"/>
      <c r="K114" s="566"/>
      <c r="L114" s="566"/>
      <c r="M114" s="565"/>
      <c r="N114" s="578"/>
      <c r="O114" s="565"/>
      <c r="P114" s="566"/>
      <c r="Q114" s="578"/>
      <c r="R114" s="565"/>
      <c r="S114" s="566"/>
      <c r="T114" s="578"/>
      <c r="U114" s="565"/>
      <c r="V114" s="566"/>
      <c r="W114" s="578"/>
      <c r="X114" s="565"/>
      <c r="Y114" s="566"/>
      <c r="Z114" s="578"/>
      <c r="AA114" s="565"/>
      <c r="AB114" s="566"/>
      <c r="AC114" s="578"/>
      <c r="AD114" s="565"/>
      <c r="AE114" s="566"/>
      <c r="AF114" s="578"/>
      <c r="AG114" s="565"/>
      <c r="AH114" s="566"/>
      <c r="AI114" s="578"/>
      <c r="AJ114" s="565"/>
      <c r="AK114" s="566"/>
      <c r="AL114" s="578"/>
      <c r="AM114" s="565"/>
      <c r="AN114" s="566"/>
      <c r="AO114" s="578"/>
      <c r="AP114" s="565"/>
      <c r="AQ114" s="566"/>
      <c r="AR114" s="578"/>
      <c r="AS114" s="565"/>
      <c r="AT114" s="566"/>
      <c r="AU114" s="578"/>
      <c r="AV114" s="565"/>
      <c r="AW114" s="566"/>
      <c r="AX114" s="578"/>
      <c r="AY114" s="565"/>
      <c r="AZ114" s="566"/>
      <c r="BA114" s="578"/>
      <c r="BB114" s="565"/>
      <c r="BC114" s="566"/>
      <c r="BD114" s="578"/>
      <c r="BE114" s="565"/>
      <c r="BF114" s="566"/>
      <c r="BG114" s="578"/>
      <c r="BH114" s="565"/>
      <c r="BI114" s="566"/>
      <c r="BJ114" s="578"/>
      <c r="BK114" s="565"/>
      <c r="BL114" s="566"/>
      <c r="BM114" s="578"/>
      <c r="BN114" s="565"/>
      <c r="BO114" s="566"/>
      <c r="BP114" s="578"/>
      <c r="BQ114" s="565"/>
      <c r="BR114" s="566"/>
      <c r="BS114" s="578"/>
      <c r="BT114" s="565"/>
      <c r="BU114" s="566"/>
      <c r="BV114" s="578"/>
      <c r="BW114" s="565"/>
      <c r="BX114" s="566"/>
      <c r="BY114" s="578"/>
      <c r="BZ114" s="565"/>
      <c r="CA114" s="566"/>
      <c r="CB114" s="578"/>
      <c r="CC114" s="565"/>
      <c r="CD114" s="566"/>
      <c r="CE114" s="578"/>
      <c r="CF114" s="565"/>
      <c r="CG114" s="566"/>
      <c r="CH114" s="578"/>
      <c r="CI114" s="565"/>
      <c r="CJ114" s="566"/>
      <c r="CK114" s="578"/>
      <c r="CL114" s="565"/>
      <c r="CM114" s="566"/>
      <c r="CN114" s="578"/>
      <c r="CO114" s="565"/>
      <c r="CP114" s="566"/>
      <c r="CQ114" s="578"/>
      <c r="CR114" s="565"/>
      <c r="CS114" s="566"/>
      <c r="CT114" s="578"/>
      <c r="CU114" s="565"/>
      <c r="CV114" s="566"/>
      <c r="CW114" s="578"/>
      <c r="CX114" s="565"/>
      <c r="CY114" s="566"/>
    </row>
    <row r="115" spans="1:103" x14ac:dyDescent="0.25">
      <c r="A115" s="494"/>
      <c r="C115" s="455" t="s">
        <v>325</v>
      </c>
      <c r="D115" s="3" t="s">
        <v>0</v>
      </c>
      <c r="E115" s="19" t="e">
        <f>#REF!</f>
        <v>#REF!</v>
      </c>
      <c r="G115" s="479"/>
      <c r="H115" s="690" t="e">
        <f>G115-$E115</f>
        <v>#REF!</v>
      </c>
      <c r="J115" s="19">
        <v>-265</v>
      </c>
      <c r="K115" s="19">
        <f t="shared" ref="K115:L115" si="520">J115</f>
        <v>-265</v>
      </c>
      <c r="L115" s="19">
        <f t="shared" si="520"/>
        <v>-265</v>
      </c>
      <c r="N115" s="72" t="e">
        <f t="shared" si="393"/>
        <v>#REF!</v>
      </c>
      <c r="O115" s="72" t="e">
        <f t="shared" si="394"/>
        <v>#REF!</v>
      </c>
      <c r="Q115" s="72" t="e">
        <f t="shared" si="395"/>
        <v>#REF!</v>
      </c>
      <c r="R115" s="72" t="e">
        <f t="shared" si="396"/>
        <v>#REF!</v>
      </c>
      <c r="T115" s="72" t="e">
        <f t="shared" si="397"/>
        <v>#REF!</v>
      </c>
      <c r="U115" s="72" t="e">
        <f t="shared" si="398"/>
        <v>#REF!</v>
      </c>
      <c r="W115" s="72" t="e">
        <f t="shared" si="399"/>
        <v>#REF!</v>
      </c>
      <c r="X115" s="72" t="e">
        <f t="shared" si="400"/>
        <v>#REF!</v>
      </c>
      <c r="Z115" s="72" t="e">
        <f t="shared" si="401"/>
        <v>#REF!</v>
      </c>
      <c r="AA115" s="72" t="e">
        <f t="shared" si="402"/>
        <v>#REF!</v>
      </c>
      <c r="AC115" s="72" t="e">
        <f t="shared" si="403"/>
        <v>#REF!</v>
      </c>
      <c r="AD115" s="72" t="e">
        <f t="shared" si="404"/>
        <v>#REF!</v>
      </c>
      <c r="AF115" s="72" t="e">
        <f t="shared" si="405"/>
        <v>#REF!</v>
      </c>
      <c r="AG115" s="72" t="e">
        <f t="shared" si="406"/>
        <v>#REF!</v>
      </c>
      <c r="AI115" s="72" t="e">
        <f t="shared" si="407"/>
        <v>#REF!</v>
      </c>
      <c r="AJ115" s="72" t="e">
        <f t="shared" si="408"/>
        <v>#REF!</v>
      </c>
      <c r="AL115" s="72" t="e">
        <f t="shared" si="409"/>
        <v>#REF!</v>
      </c>
      <c r="AM115" s="72" t="e">
        <f t="shared" si="410"/>
        <v>#REF!</v>
      </c>
      <c r="AO115" s="72" t="e">
        <f t="shared" si="411"/>
        <v>#REF!</v>
      </c>
      <c r="AP115" s="72" t="e">
        <f t="shared" ref="AP115:AP116" si="521">$H115-AO115</f>
        <v>#REF!</v>
      </c>
      <c r="AR115" s="72" t="e">
        <f t="shared" si="413"/>
        <v>#REF!</v>
      </c>
      <c r="AS115" s="72" t="e">
        <f t="shared" si="414"/>
        <v>#REF!</v>
      </c>
      <c r="AU115" s="72" t="e">
        <f t="shared" si="415"/>
        <v>#REF!</v>
      </c>
      <c r="AV115" s="72" t="e">
        <f t="shared" si="416"/>
        <v>#REF!</v>
      </c>
      <c r="AX115" s="72" t="e">
        <f t="shared" si="417"/>
        <v>#REF!</v>
      </c>
      <c r="AY115" s="72" t="e">
        <f t="shared" si="418"/>
        <v>#REF!</v>
      </c>
      <c r="BA115" s="72" t="e">
        <f t="shared" si="419"/>
        <v>#REF!</v>
      </c>
      <c r="BB115" s="72" t="e">
        <f t="shared" si="420"/>
        <v>#REF!</v>
      </c>
      <c r="BD115" s="72" t="e">
        <f t="shared" si="421"/>
        <v>#REF!</v>
      </c>
      <c r="BE115" s="72" t="e">
        <f t="shared" si="422"/>
        <v>#REF!</v>
      </c>
      <c r="BG115" s="709" t="e">
        <f t="shared" si="423"/>
        <v>#REF!</v>
      </c>
      <c r="BH115" s="709" t="e">
        <f t="shared" si="424"/>
        <v>#REF!</v>
      </c>
      <c r="BI115" s="710"/>
      <c r="BJ115" s="709" t="e">
        <f t="shared" si="425"/>
        <v>#REF!</v>
      </c>
      <c r="BK115" s="709" t="e">
        <f t="shared" si="426"/>
        <v>#REF!</v>
      </c>
      <c r="BL115" s="710"/>
      <c r="BM115" s="479"/>
      <c r="BN115" s="479"/>
      <c r="BP115" s="72" t="e">
        <f t="shared" si="427"/>
        <v>#REF!</v>
      </c>
      <c r="BQ115" s="72" t="e">
        <f t="shared" si="428"/>
        <v>#REF!</v>
      </c>
      <c r="BS115" s="72" t="e">
        <f t="shared" si="429"/>
        <v>#REF!</v>
      </c>
      <c r="BT115" s="72" t="e">
        <f t="shared" si="430"/>
        <v>#REF!</v>
      </c>
      <c r="BV115" s="72" t="e">
        <f t="shared" si="431"/>
        <v>#REF!</v>
      </c>
      <c r="BW115" s="72" t="e">
        <f t="shared" si="432"/>
        <v>#REF!</v>
      </c>
      <c r="BY115" s="72" t="e">
        <f t="shared" si="433"/>
        <v>#REF!</v>
      </c>
      <c r="BZ115" s="72" t="e">
        <f t="shared" si="434"/>
        <v>#REF!</v>
      </c>
      <c r="CB115" s="72" t="e">
        <f t="shared" si="435"/>
        <v>#REF!</v>
      </c>
      <c r="CC115" s="72" t="e">
        <f t="shared" si="436"/>
        <v>#REF!</v>
      </c>
      <c r="CE115" s="72" t="e">
        <f t="shared" si="437"/>
        <v>#REF!</v>
      </c>
      <c r="CF115" s="72" t="e">
        <f t="shared" si="438"/>
        <v>#REF!</v>
      </c>
      <c r="CH115" s="72" t="e">
        <f t="shared" si="439"/>
        <v>#REF!</v>
      </c>
      <c r="CI115" s="72" t="e">
        <f t="shared" si="440"/>
        <v>#REF!</v>
      </c>
      <c r="CK115" s="72" t="e">
        <f t="shared" si="441"/>
        <v>#REF!</v>
      </c>
      <c r="CL115" s="72" t="e">
        <f t="shared" si="442"/>
        <v>#REF!</v>
      </c>
      <c r="CN115" s="72" t="e">
        <f t="shared" si="443"/>
        <v>#REF!</v>
      </c>
      <c r="CO115" s="72" t="e">
        <f t="shared" si="444"/>
        <v>#REF!</v>
      </c>
      <c r="CQ115" s="72" t="e">
        <f t="shared" si="445"/>
        <v>#REF!</v>
      </c>
      <c r="CR115" s="72" t="e">
        <f t="shared" si="446"/>
        <v>#REF!</v>
      </c>
      <c r="CT115" s="72" t="e">
        <f t="shared" si="447"/>
        <v>#REF!</v>
      </c>
      <c r="CU115" s="72" t="e">
        <f t="shared" si="448"/>
        <v>#REF!</v>
      </c>
      <c r="CW115" s="72" t="e">
        <f t="shared" si="449"/>
        <v>#REF!</v>
      </c>
      <c r="CX115" s="72" t="e">
        <f t="shared" si="450"/>
        <v>#REF!</v>
      </c>
    </row>
    <row r="116" spans="1:103" x14ac:dyDescent="0.25">
      <c r="A116" s="494"/>
      <c r="C116" s="455" t="s">
        <v>326</v>
      </c>
      <c r="D116" s="3" t="s">
        <v>0</v>
      </c>
      <c r="E116" s="19">
        <v>7.1999999999999995E-2</v>
      </c>
      <c r="G116" s="479"/>
      <c r="H116" s="690">
        <f>G116-$E116</f>
        <v>-7.1999999999999995E-2</v>
      </c>
      <c r="J116" s="19">
        <v>-265</v>
      </c>
      <c r="K116" s="19">
        <f t="shared" ref="K116" si="522">J116</f>
        <v>-265</v>
      </c>
      <c r="L116" s="19">
        <f t="shared" ref="L116" si="523">K116</f>
        <v>-265</v>
      </c>
      <c r="N116" s="72">
        <f t="shared" si="393"/>
        <v>-7.7206153846153841E-2</v>
      </c>
      <c r="O116" s="72">
        <f t="shared" ref="O116" si="524">$H116-N116</f>
        <v>5.2061538461538465E-3</v>
      </c>
      <c r="Q116" s="72">
        <f t="shared" si="395"/>
        <v>-7.7206153846153841E-2</v>
      </c>
      <c r="R116" s="72">
        <f t="shared" ref="R116" si="525">$H116-Q116</f>
        <v>5.2061538461538465E-3</v>
      </c>
      <c r="T116" s="72">
        <f t="shared" si="397"/>
        <v>-7.7206153846153841E-2</v>
      </c>
      <c r="U116" s="72">
        <f t="shared" ref="U116" si="526">$H116-T116</f>
        <v>5.2061538461538465E-3</v>
      </c>
      <c r="W116" s="72">
        <f t="shared" si="399"/>
        <v>-7.7206153846153841E-2</v>
      </c>
      <c r="X116" s="72">
        <f t="shared" ref="X116" si="527">$H116-W116</f>
        <v>5.2061538461538465E-3</v>
      </c>
      <c r="Z116" s="72">
        <f t="shared" si="401"/>
        <v>-7.7206153846153841E-2</v>
      </c>
      <c r="AA116" s="72">
        <f t="shared" ref="AA116" si="528">$H116-Z116</f>
        <v>5.2061538461538465E-3</v>
      </c>
      <c r="AC116" s="72">
        <f t="shared" si="403"/>
        <v>-7.7206153846153841E-2</v>
      </c>
      <c r="AD116" s="72">
        <f t="shared" ref="AD116" si="529">$H116-AC116</f>
        <v>5.2061538461538465E-3</v>
      </c>
      <c r="AF116" s="72">
        <f t="shared" si="405"/>
        <v>-7.7206153846153841E-2</v>
      </c>
      <c r="AG116" s="72">
        <f t="shared" ref="AG116" si="530">$H116-AF116</f>
        <v>5.2061538461538465E-3</v>
      </c>
      <c r="AI116" s="72">
        <f t="shared" si="407"/>
        <v>-7.7206153846153841E-2</v>
      </c>
      <c r="AJ116" s="72">
        <f t="shared" ref="AJ116" si="531">$H116-AI116</f>
        <v>5.2061538461538465E-3</v>
      </c>
      <c r="AL116" s="72">
        <f t="shared" si="409"/>
        <v>-7.7103339317773772E-2</v>
      </c>
      <c r="AM116" s="72">
        <f t="shared" ref="AM116" si="532">$H116-AL116</f>
        <v>5.1033393177737779E-3</v>
      </c>
      <c r="AO116" s="72">
        <f t="shared" si="411"/>
        <v>-7.7103339317773772E-2</v>
      </c>
      <c r="AP116" s="72">
        <f t="shared" si="521"/>
        <v>5.1033393177737779E-3</v>
      </c>
      <c r="AR116" s="72">
        <f t="shared" si="413"/>
        <v>-7.7103339317773772E-2</v>
      </c>
      <c r="AS116" s="72">
        <f t="shared" ref="AS116" si="533">$H116-AR116</f>
        <v>5.1033393177737779E-3</v>
      </c>
      <c r="AU116" s="72">
        <f t="shared" si="415"/>
        <v>-7.7103339317773772E-2</v>
      </c>
      <c r="AV116" s="72">
        <f t="shared" ref="AV116" si="534">$H116-AU116</f>
        <v>5.1033393177737779E-3</v>
      </c>
      <c r="AX116" s="72">
        <f t="shared" si="417"/>
        <v>-7.7103339317773772E-2</v>
      </c>
      <c r="AY116" s="72">
        <f t="shared" ref="AY116" si="535">$H116-AX116</f>
        <v>5.1033393177737779E-3</v>
      </c>
      <c r="BA116" s="72">
        <f t="shared" si="419"/>
        <v>-7.7103339317773772E-2</v>
      </c>
      <c r="BB116" s="72">
        <f t="shared" ref="BB116" si="536">$H116-BA116</f>
        <v>5.1033393177737779E-3</v>
      </c>
      <c r="BD116" s="72">
        <f t="shared" si="421"/>
        <v>-7.7103339317773772E-2</v>
      </c>
      <c r="BE116" s="72">
        <f t="shared" ref="BE116" si="537">$H116-BD116</f>
        <v>5.1033393177737779E-3</v>
      </c>
      <c r="BG116" s="709">
        <f t="shared" si="423"/>
        <v>-7.7103339317773772E-2</v>
      </c>
      <c r="BH116" s="709">
        <f t="shared" ref="BH116" si="538">$H116-BG116</f>
        <v>5.1033393177737779E-3</v>
      </c>
      <c r="BI116" s="710"/>
      <c r="BJ116" s="709">
        <f t="shared" si="425"/>
        <v>-7.7103339317773772E-2</v>
      </c>
      <c r="BK116" s="709">
        <f t="shared" ref="BK116" si="539">$H116-BJ116</f>
        <v>5.1033393177737779E-3</v>
      </c>
      <c r="BL116" s="710"/>
      <c r="BM116" s="479"/>
      <c r="BN116" s="479"/>
      <c r="BP116" s="72">
        <f t="shared" si="427"/>
        <v>-7.7103339317773772E-2</v>
      </c>
      <c r="BQ116" s="72">
        <f t="shared" ref="BQ116" si="540">$H116-BP116</f>
        <v>5.1033393177737779E-3</v>
      </c>
      <c r="BS116" s="72">
        <f t="shared" si="429"/>
        <v>-7.7103339317773772E-2</v>
      </c>
      <c r="BT116" s="72">
        <f t="shared" ref="BT116" si="541">$H116-BS116</f>
        <v>5.1033393177737779E-3</v>
      </c>
      <c r="BV116" s="72">
        <f t="shared" si="431"/>
        <v>-7.7103339317773772E-2</v>
      </c>
      <c r="BW116" s="72">
        <f t="shared" ref="BW116" si="542">$H116-BV116</f>
        <v>5.1033393177737779E-3</v>
      </c>
      <c r="BY116" s="72">
        <f t="shared" si="433"/>
        <v>-7.7103339317773772E-2</v>
      </c>
      <c r="BZ116" s="72">
        <f t="shared" ref="BZ116" si="543">$H116-BY116</f>
        <v>5.1033393177737779E-3</v>
      </c>
      <c r="CB116" s="72">
        <f t="shared" si="435"/>
        <v>-7.6909430051813457E-2</v>
      </c>
      <c r="CC116" s="72">
        <f t="shared" ref="CC116" si="544">$H116-CB116</f>
        <v>4.9094300518134626E-3</v>
      </c>
      <c r="CE116" s="72">
        <f t="shared" si="437"/>
        <v>-7.6909430051813457E-2</v>
      </c>
      <c r="CF116" s="72">
        <f t="shared" ref="CF116" si="545">$H116-CE116</f>
        <v>4.9094300518134626E-3</v>
      </c>
      <c r="CH116" s="72">
        <f t="shared" si="439"/>
        <v>-7.6909430051813457E-2</v>
      </c>
      <c r="CI116" s="72">
        <f t="shared" ref="CI116" si="546">$H116-CH116</f>
        <v>4.9094300518134626E-3</v>
      </c>
      <c r="CK116" s="72">
        <f t="shared" si="441"/>
        <v>-7.6909430051813457E-2</v>
      </c>
      <c r="CL116" s="72">
        <f t="shared" ref="CL116" si="547">$H116-CK116</f>
        <v>4.9094300518134626E-3</v>
      </c>
      <c r="CN116" s="72">
        <f t="shared" si="443"/>
        <v>-7.6909430051813457E-2</v>
      </c>
      <c r="CO116" s="72">
        <f t="shared" ref="CO116" si="548">$H116-CN116</f>
        <v>4.9094300518134626E-3</v>
      </c>
      <c r="CQ116" s="72">
        <f t="shared" si="445"/>
        <v>-7.6909430051813457E-2</v>
      </c>
      <c r="CR116" s="72">
        <f t="shared" ref="CR116" si="549">$H116-CQ116</f>
        <v>4.9094300518134626E-3</v>
      </c>
      <c r="CT116" s="72">
        <f t="shared" si="447"/>
        <v>-7.6909430051813457E-2</v>
      </c>
      <c r="CU116" s="72">
        <f t="shared" ref="CU116" si="550">$H116-CT116</f>
        <v>4.9094300518134626E-3</v>
      </c>
      <c r="CW116" s="72">
        <f t="shared" si="449"/>
        <v>-7.6909430051813457E-2</v>
      </c>
      <c r="CX116" s="72">
        <f t="shared" ref="CX116" si="551">$H116-CW116</f>
        <v>4.9094300518134626E-3</v>
      </c>
    </row>
    <row r="117" spans="1:103" ht="6" customHeight="1" x14ac:dyDescent="0.25">
      <c r="A117" s="494"/>
      <c r="D117" s="3" t="s">
        <v>0</v>
      </c>
    </row>
    <row r="118" spans="1:103" x14ac:dyDescent="0.25">
      <c r="A118" s="494"/>
      <c r="C118" s="455" t="s">
        <v>327</v>
      </c>
      <c r="D118" s="3" t="s">
        <v>0</v>
      </c>
      <c r="E118" s="19">
        <v>1.879</v>
      </c>
      <c r="G118" s="479"/>
      <c r="H118" s="690">
        <f t="shared" si="392"/>
        <v>-1.879</v>
      </c>
      <c r="J118" s="19">
        <v>-265</v>
      </c>
      <c r="K118" s="19">
        <f t="shared" ref="K118:L118" si="552">J118</f>
        <v>-265</v>
      </c>
      <c r="L118" s="19">
        <f t="shared" si="552"/>
        <v>-265</v>
      </c>
      <c r="N118" s="72">
        <f t="shared" si="393"/>
        <v>-2.0148661538461541</v>
      </c>
      <c r="O118" s="72">
        <f t="shared" si="394"/>
        <v>0.13586615384615408</v>
      </c>
      <c r="Q118" s="72">
        <f t="shared" si="395"/>
        <v>-2.0148661538461541</v>
      </c>
      <c r="R118" s="72">
        <f t="shared" si="396"/>
        <v>0.13586615384615408</v>
      </c>
      <c r="T118" s="72">
        <f t="shared" si="397"/>
        <v>-2.0148661538461541</v>
      </c>
      <c r="U118" s="72">
        <f t="shared" si="398"/>
        <v>0.13586615384615408</v>
      </c>
      <c r="W118" s="72">
        <f t="shared" si="399"/>
        <v>-2.0148661538461541</v>
      </c>
      <c r="X118" s="72">
        <f t="shared" si="400"/>
        <v>0.13586615384615408</v>
      </c>
      <c r="Z118" s="72">
        <f t="shared" si="401"/>
        <v>-2.0148661538461541</v>
      </c>
      <c r="AA118" s="72">
        <f t="shared" si="402"/>
        <v>0.13586615384615408</v>
      </c>
      <c r="AC118" s="72">
        <f t="shared" si="403"/>
        <v>-2.0148661538461541</v>
      </c>
      <c r="AD118" s="72">
        <f t="shared" si="404"/>
        <v>0.13586615384615408</v>
      </c>
      <c r="AF118" s="72">
        <f t="shared" si="405"/>
        <v>-2.0148661538461541</v>
      </c>
      <c r="AG118" s="72">
        <f t="shared" si="406"/>
        <v>0.13586615384615408</v>
      </c>
      <c r="AI118" s="72">
        <f t="shared" si="407"/>
        <v>-2.0148661538461541</v>
      </c>
      <c r="AJ118" s="72">
        <f t="shared" si="408"/>
        <v>0.13586615384615408</v>
      </c>
      <c r="AL118" s="72">
        <f t="shared" si="409"/>
        <v>-2.0121829802513465</v>
      </c>
      <c r="AM118" s="72">
        <f t="shared" si="410"/>
        <v>0.13318298025134645</v>
      </c>
      <c r="AO118" s="72">
        <f t="shared" si="411"/>
        <v>-2.0121829802513465</v>
      </c>
      <c r="AP118" s="72">
        <f t="shared" ref="AP118:AP119" si="553">$H118-AO118</f>
        <v>0.13318298025134645</v>
      </c>
      <c r="AR118" s="72">
        <f t="shared" si="413"/>
        <v>-2.0121829802513465</v>
      </c>
      <c r="AS118" s="72">
        <f t="shared" si="414"/>
        <v>0.13318298025134645</v>
      </c>
      <c r="AU118" s="72">
        <f t="shared" si="415"/>
        <v>-2.0121829802513465</v>
      </c>
      <c r="AV118" s="72">
        <f t="shared" si="416"/>
        <v>0.13318298025134645</v>
      </c>
      <c r="AX118" s="72">
        <f t="shared" si="417"/>
        <v>-2.0121829802513465</v>
      </c>
      <c r="AY118" s="72">
        <f t="shared" si="418"/>
        <v>0.13318298025134645</v>
      </c>
      <c r="BA118" s="72">
        <f t="shared" si="419"/>
        <v>-2.0121829802513465</v>
      </c>
      <c r="BB118" s="72">
        <f t="shared" si="420"/>
        <v>0.13318298025134645</v>
      </c>
      <c r="BD118" s="72">
        <f t="shared" si="421"/>
        <v>-2.0121829802513465</v>
      </c>
      <c r="BE118" s="72">
        <f t="shared" si="422"/>
        <v>0.13318298025134645</v>
      </c>
      <c r="BG118" s="709">
        <f t="shared" si="423"/>
        <v>-2.0121829802513465</v>
      </c>
      <c r="BH118" s="709">
        <f t="shared" si="424"/>
        <v>0.13318298025134645</v>
      </c>
      <c r="BI118" s="710"/>
      <c r="BJ118" s="709">
        <f t="shared" si="425"/>
        <v>-2.0121829802513465</v>
      </c>
      <c r="BK118" s="709">
        <f t="shared" si="426"/>
        <v>0.13318298025134645</v>
      </c>
      <c r="BL118" s="710"/>
      <c r="BM118" s="479"/>
      <c r="BN118" s="479"/>
      <c r="BP118" s="72">
        <f t="shared" si="427"/>
        <v>-2.0121829802513465</v>
      </c>
      <c r="BQ118" s="72">
        <f t="shared" si="428"/>
        <v>0.13318298025134645</v>
      </c>
      <c r="BS118" s="72">
        <f t="shared" si="429"/>
        <v>-2.0121829802513465</v>
      </c>
      <c r="BT118" s="72">
        <f t="shared" si="430"/>
        <v>0.13318298025134645</v>
      </c>
      <c r="BV118" s="72">
        <f t="shared" si="431"/>
        <v>-2.0121829802513465</v>
      </c>
      <c r="BW118" s="72">
        <f t="shared" si="432"/>
        <v>0.13318298025134645</v>
      </c>
      <c r="BY118" s="72">
        <f t="shared" si="433"/>
        <v>-2.0121829802513465</v>
      </c>
      <c r="BZ118" s="72">
        <f t="shared" si="434"/>
        <v>0.13318298025134645</v>
      </c>
      <c r="CB118" s="72">
        <f t="shared" si="435"/>
        <v>-2.0071224870466318</v>
      </c>
      <c r="CC118" s="72">
        <f t="shared" si="436"/>
        <v>0.12812248704663176</v>
      </c>
      <c r="CE118" s="72">
        <f t="shared" si="437"/>
        <v>-2.0071224870466318</v>
      </c>
      <c r="CF118" s="72">
        <f t="shared" si="438"/>
        <v>0.12812248704663176</v>
      </c>
      <c r="CH118" s="72">
        <f t="shared" si="439"/>
        <v>-2.0071224870466318</v>
      </c>
      <c r="CI118" s="72">
        <f t="shared" si="440"/>
        <v>0.12812248704663176</v>
      </c>
      <c r="CK118" s="72">
        <f t="shared" si="441"/>
        <v>-2.0071224870466318</v>
      </c>
      <c r="CL118" s="72">
        <f t="shared" si="442"/>
        <v>0.12812248704663176</v>
      </c>
      <c r="CN118" s="72">
        <f t="shared" si="443"/>
        <v>-2.0071224870466318</v>
      </c>
      <c r="CO118" s="72">
        <f t="shared" si="444"/>
        <v>0.12812248704663176</v>
      </c>
      <c r="CQ118" s="72">
        <f t="shared" si="445"/>
        <v>-2.0071224870466318</v>
      </c>
      <c r="CR118" s="72">
        <f t="shared" si="446"/>
        <v>0.12812248704663176</v>
      </c>
      <c r="CT118" s="72">
        <f t="shared" si="447"/>
        <v>-2.0071224870466318</v>
      </c>
      <c r="CU118" s="72">
        <f t="shared" si="448"/>
        <v>0.12812248704663176</v>
      </c>
      <c r="CW118" s="72">
        <f t="shared" si="449"/>
        <v>-2.0071224870466318</v>
      </c>
      <c r="CX118" s="72">
        <f t="shared" si="450"/>
        <v>0.12812248704663176</v>
      </c>
    </row>
    <row r="119" spans="1:103" x14ac:dyDescent="0.25">
      <c r="A119" s="494"/>
      <c r="C119" s="455" t="s">
        <v>328</v>
      </c>
      <c r="D119" s="3" t="s">
        <v>0</v>
      </c>
      <c r="E119" s="78">
        <v>0.23</v>
      </c>
      <c r="G119" s="479"/>
      <c r="H119" s="707">
        <f t="shared" ref="H119" si="554">G119-$E119</f>
        <v>-0.23</v>
      </c>
      <c r="J119" s="19">
        <v>-265</v>
      </c>
      <c r="K119" s="19">
        <f t="shared" ref="K119" si="555">J119</f>
        <v>-265</v>
      </c>
      <c r="L119" s="19">
        <f t="shared" ref="L119" si="556">K119</f>
        <v>-265</v>
      </c>
      <c r="N119" s="72">
        <f t="shared" si="393"/>
        <v>-0.24663076923076926</v>
      </c>
      <c r="O119" s="72">
        <f t="shared" ref="O119" si="557">$H119-N119</f>
        <v>1.6630769230769255E-2</v>
      </c>
      <c r="Q119" s="72">
        <f t="shared" si="395"/>
        <v>-0.24663076923076926</v>
      </c>
      <c r="R119" s="72">
        <f t="shared" ref="R119" si="558">$H119-Q119</f>
        <v>1.6630769230769255E-2</v>
      </c>
      <c r="T119" s="72">
        <f t="shared" si="397"/>
        <v>-0.24663076923076926</v>
      </c>
      <c r="U119" s="72">
        <f t="shared" ref="U119" si="559">$H119-T119</f>
        <v>1.6630769230769255E-2</v>
      </c>
      <c r="W119" s="72">
        <f t="shared" si="399"/>
        <v>-0.24663076923076926</v>
      </c>
      <c r="X119" s="72">
        <f t="shared" ref="X119" si="560">$H119-W119</f>
        <v>1.6630769230769255E-2</v>
      </c>
      <c r="Z119" s="72">
        <f t="shared" si="401"/>
        <v>-0.24663076923076926</v>
      </c>
      <c r="AA119" s="72">
        <f t="shared" ref="AA119" si="561">$H119-Z119</f>
        <v>1.6630769230769255E-2</v>
      </c>
      <c r="AC119" s="72">
        <f t="shared" si="403"/>
        <v>-0.24663076923076926</v>
      </c>
      <c r="AD119" s="72">
        <f t="shared" ref="AD119" si="562">$H119-AC119</f>
        <v>1.6630769230769255E-2</v>
      </c>
      <c r="AF119" s="72">
        <f t="shared" si="405"/>
        <v>-0.24663076923076926</v>
      </c>
      <c r="AG119" s="72">
        <f t="shared" ref="AG119" si="563">$H119-AF119</f>
        <v>1.6630769230769255E-2</v>
      </c>
      <c r="AI119" s="72">
        <f t="shared" si="407"/>
        <v>-0.24663076923076926</v>
      </c>
      <c r="AJ119" s="72">
        <f t="shared" ref="AJ119" si="564">$H119-AI119</f>
        <v>1.6630769230769255E-2</v>
      </c>
      <c r="AL119" s="72">
        <f t="shared" si="409"/>
        <v>-0.24630233393177739</v>
      </c>
      <c r="AM119" s="72">
        <f t="shared" ref="AM119" si="565">$H119-AL119</f>
        <v>1.630233393177738E-2</v>
      </c>
      <c r="AO119" s="72">
        <f t="shared" si="411"/>
        <v>-0.24630233393177739</v>
      </c>
      <c r="AP119" s="72">
        <f t="shared" si="553"/>
        <v>1.630233393177738E-2</v>
      </c>
      <c r="AR119" s="72">
        <f t="shared" si="413"/>
        <v>-0.24630233393177739</v>
      </c>
      <c r="AS119" s="72">
        <f t="shared" ref="AS119" si="566">$H119-AR119</f>
        <v>1.630233393177738E-2</v>
      </c>
      <c r="AU119" s="72">
        <f t="shared" si="415"/>
        <v>-0.24630233393177739</v>
      </c>
      <c r="AV119" s="72">
        <f t="shared" ref="AV119" si="567">$H119-AU119</f>
        <v>1.630233393177738E-2</v>
      </c>
      <c r="AX119" s="72">
        <f t="shared" si="417"/>
        <v>-0.24630233393177739</v>
      </c>
      <c r="AY119" s="72">
        <f t="shared" ref="AY119" si="568">$H119-AX119</f>
        <v>1.630233393177738E-2</v>
      </c>
      <c r="BA119" s="72">
        <f t="shared" si="419"/>
        <v>-0.24630233393177739</v>
      </c>
      <c r="BB119" s="72">
        <f t="shared" ref="BB119" si="569">$H119-BA119</f>
        <v>1.630233393177738E-2</v>
      </c>
      <c r="BD119" s="72">
        <f t="shared" si="421"/>
        <v>-0.24630233393177739</v>
      </c>
      <c r="BE119" s="72">
        <f t="shared" ref="BE119" si="570">$H119-BD119</f>
        <v>1.630233393177738E-2</v>
      </c>
      <c r="BG119" s="709">
        <f t="shared" si="423"/>
        <v>-0.24630233393177739</v>
      </c>
      <c r="BH119" s="709">
        <f t="shared" ref="BH119" si="571">$H119-BG119</f>
        <v>1.630233393177738E-2</v>
      </c>
      <c r="BI119" s="710"/>
      <c r="BJ119" s="709">
        <f t="shared" si="425"/>
        <v>-0.24630233393177739</v>
      </c>
      <c r="BK119" s="709">
        <f t="shared" ref="BK119" si="572">$H119-BJ119</f>
        <v>1.630233393177738E-2</v>
      </c>
      <c r="BL119" s="710"/>
      <c r="BM119" s="479"/>
      <c r="BN119" s="479"/>
      <c r="BP119" s="72">
        <f t="shared" si="427"/>
        <v>-0.24630233393177739</v>
      </c>
      <c r="BQ119" s="72">
        <f t="shared" ref="BQ119" si="573">$H119-BP119</f>
        <v>1.630233393177738E-2</v>
      </c>
      <c r="BS119" s="72">
        <f t="shared" si="429"/>
        <v>-0.24630233393177739</v>
      </c>
      <c r="BT119" s="72">
        <f t="shared" ref="BT119" si="574">$H119-BS119</f>
        <v>1.630233393177738E-2</v>
      </c>
      <c r="BV119" s="72">
        <f t="shared" si="431"/>
        <v>-0.24630233393177739</v>
      </c>
      <c r="BW119" s="72">
        <f t="shared" ref="BW119" si="575">$H119-BV119</f>
        <v>1.630233393177738E-2</v>
      </c>
      <c r="BY119" s="72">
        <f t="shared" si="433"/>
        <v>-0.24630233393177739</v>
      </c>
      <c r="BZ119" s="72">
        <f t="shared" ref="BZ119" si="576">$H119-BY119</f>
        <v>1.630233393177738E-2</v>
      </c>
      <c r="CB119" s="72">
        <f t="shared" si="435"/>
        <v>-0.24568290155440414</v>
      </c>
      <c r="CC119" s="72">
        <f t="shared" ref="CC119" si="577">$H119-CB119</f>
        <v>1.5682901554404133E-2</v>
      </c>
      <c r="CE119" s="72">
        <f t="shared" si="437"/>
        <v>-0.24568290155440414</v>
      </c>
      <c r="CF119" s="72">
        <f t="shared" ref="CF119" si="578">$H119-CE119</f>
        <v>1.5682901554404133E-2</v>
      </c>
      <c r="CH119" s="72">
        <f t="shared" si="439"/>
        <v>-0.24568290155440414</v>
      </c>
      <c r="CI119" s="72">
        <f t="shared" ref="CI119" si="579">$H119-CH119</f>
        <v>1.5682901554404133E-2</v>
      </c>
      <c r="CK119" s="72">
        <f t="shared" si="441"/>
        <v>-0.24568290155440414</v>
      </c>
      <c r="CL119" s="72">
        <f t="shared" ref="CL119" si="580">$H119-CK119</f>
        <v>1.5682901554404133E-2</v>
      </c>
      <c r="CN119" s="72">
        <f t="shared" si="443"/>
        <v>-0.24568290155440414</v>
      </c>
      <c r="CO119" s="72">
        <f t="shared" ref="CO119" si="581">$H119-CN119</f>
        <v>1.5682901554404133E-2</v>
      </c>
      <c r="CQ119" s="72">
        <f t="shared" si="445"/>
        <v>-0.24568290155440414</v>
      </c>
      <c r="CR119" s="72">
        <f t="shared" ref="CR119" si="582">$H119-CQ119</f>
        <v>1.5682901554404133E-2</v>
      </c>
      <c r="CT119" s="72">
        <f t="shared" si="447"/>
        <v>-0.24568290155440414</v>
      </c>
      <c r="CU119" s="72">
        <f t="shared" ref="CU119" si="583">$H119-CT119</f>
        <v>1.5682901554404133E-2</v>
      </c>
      <c r="CW119" s="72">
        <f t="shared" si="449"/>
        <v>-0.24568290155440414</v>
      </c>
      <c r="CX119" s="72">
        <f t="shared" ref="CX119" si="584">$H119-CW119</f>
        <v>1.5682901554404133E-2</v>
      </c>
    </row>
    <row r="120" spans="1:103" ht="6" customHeight="1" x14ac:dyDescent="0.25">
      <c r="A120" s="494"/>
      <c r="D120" s="3" t="s">
        <v>0</v>
      </c>
    </row>
    <row r="121" spans="1:103" x14ac:dyDescent="0.25">
      <c r="A121" s="494"/>
      <c r="C121" s="455" t="s">
        <v>329</v>
      </c>
      <c r="D121" s="3" t="s">
        <v>0</v>
      </c>
      <c r="E121" s="19">
        <v>0.66800000000000004</v>
      </c>
      <c r="G121" s="479"/>
      <c r="H121" s="690">
        <f>G121-$E121</f>
        <v>-0.66800000000000004</v>
      </c>
      <c r="J121" s="19">
        <v>-265</v>
      </c>
      <c r="K121" s="19">
        <f t="shared" ref="K121:L121" si="585">J121</f>
        <v>-265</v>
      </c>
      <c r="L121" s="19">
        <f t="shared" si="585"/>
        <v>-265</v>
      </c>
      <c r="N121" s="72">
        <f>$H121*(1-($J121-N$6)/N$5)</f>
        <v>-0.71630153846153855</v>
      </c>
      <c r="O121" s="72">
        <f>$H121-N121</f>
        <v>4.8301538461538507E-2</v>
      </c>
      <c r="Q121" s="72">
        <f>$H121*(1-($J121-Q$6)/Q$5)</f>
        <v>-0.71630153846153855</v>
      </c>
      <c r="R121" s="72">
        <f>$H121-Q121</f>
        <v>4.8301538461538507E-2</v>
      </c>
      <c r="T121" s="72">
        <f>$H121*(1-($J121-T$6)/T$5)</f>
        <v>-0.71630153846153855</v>
      </c>
      <c r="U121" s="72">
        <f>$H121-T121</f>
        <v>4.8301538461538507E-2</v>
      </c>
      <c r="W121" s="72">
        <f>$H121*(1-($J121-W$6)/W$5)</f>
        <v>-0.71630153846153855</v>
      </c>
      <c r="X121" s="72">
        <f>$H121-W121</f>
        <v>4.8301538461538507E-2</v>
      </c>
      <c r="Z121" s="72">
        <f>$H121*(1-($J121-Z$6)/Z$5)</f>
        <v>-0.71630153846153855</v>
      </c>
      <c r="AA121" s="72">
        <f>$H121-Z121</f>
        <v>4.8301538461538507E-2</v>
      </c>
      <c r="AC121" s="72">
        <f>$H121*(1-($J121-AC$6)/AC$5)</f>
        <v>-0.71630153846153855</v>
      </c>
      <c r="AD121" s="72">
        <f>$H121-AC121</f>
        <v>4.8301538461538507E-2</v>
      </c>
      <c r="AF121" s="72">
        <f>$H121*(1-($J121-AF$6)/AF$5)</f>
        <v>-0.71630153846153855</v>
      </c>
      <c r="AG121" s="72">
        <f>$H121-AF121</f>
        <v>4.8301538461538507E-2</v>
      </c>
      <c r="AI121" s="72">
        <f>$H121*(1-($J121-AI$6)/AI$5)</f>
        <v>-0.71630153846153855</v>
      </c>
      <c r="AJ121" s="72">
        <f>$H121-AI121</f>
        <v>4.8301538461538507E-2</v>
      </c>
      <c r="AL121" s="72">
        <f>$H121*(1-($K121-AL$6)/AL$5)</f>
        <v>-0.71534764811490126</v>
      </c>
      <c r="AM121" s="72">
        <f>$H121-AL121</f>
        <v>4.734764811490122E-2</v>
      </c>
      <c r="AO121" s="72">
        <f>$H121*(1-($K121-AO$6)/AO$5)</f>
        <v>-0.71534764811490126</v>
      </c>
      <c r="AP121" s="72">
        <f>$H121-AO121</f>
        <v>4.734764811490122E-2</v>
      </c>
      <c r="AR121" s="72">
        <f>$H121*(1-($K121-AR$6)/AR$5)</f>
        <v>-0.71534764811490126</v>
      </c>
      <c r="AS121" s="72">
        <f>$H121-AR121</f>
        <v>4.734764811490122E-2</v>
      </c>
      <c r="AU121" s="72">
        <f>$H121*(1-($K121-AU$6)/AU$5)</f>
        <v>-0.71534764811490126</v>
      </c>
      <c r="AV121" s="72">
        <f>$H121-AU121</f>
        <v>4.734764811490122E-2</v>
      </c>
      <c r="AX121" s="72">
        <f>$H121*(1-($K121-AX$6)/AX$5)</f>
        <v>-0.71534764811490126</v>
      </c>
      <c r="AY121" s="72">
        <f>$H121-AX121</f>
        <v>4.734764811490122E-2</v>
      </c>
      <c r="BA121" s="72">
        <f>$H121*(1-($K121-BA$6)/BA$5)</f>
        <v>-0.71534764811490126</v>
      </c>
      <c r="BB121" s="72">
        <f>$H121-BA121</f>
        <v>4.734764811490122E-2</v>
      </c>
      <c r="BD121" s="72">
        <f>$H121*(1-($K121-BD$6)/BD$5)</f>
        <v>-0.71534764811490126</v>
      </c>
      <c r="BE121" s="72">
        <f>$H121-BD121</f>
        <v>4.734764811490122E-2</v>
      </c>
      <c r="BG121" s="709">
        <f>$H121*(1-($K121-BG$6)/BG$5)</f>
        <v>-0.71534764811490126</v>
      </c>
      <c r="BH121" s="709">
        <f>$H121-BG121</f>
        <v>4.734764811490122E-2</v>
      </c>
      <c r="BI121" s="710"/>
      <c r="BJ121" s="709">
        <f>$H121*(1-($K121-BJ$6)/BJ$5)</f>
        <v>-0.71534764811490126</v>
      </c>
      <c r="BK121" s="709">
        <f>$H121-BJ121</f>
        <v>4.734764811490122E-2</v>
      </c>
      <c r="BL121" s="710"/>
      <c r="BM121" s="479"/>
      <c r="BN121" s="479"/>
      <c r="BP121" s="72">
        <f>$H121*(1-($K121-BP$6)/BP$5)</f>
        <v>-0.71534764811490126</v>
      </c>
      <c r="BQ121" s="72">
        <f>$H121-BP121</f>
        <v>4.734764811490122E-2</v>
      </c>
      <c r="BS121" s="72">
        <f>$H121*(1-($K121-BS$6)/BS$5)</f>
        <v>-0.71534764811490126</v>
      </c>
      <c r="BT121" s="72">
        <f>$H121-BS121</f>
        <v>4.734764811490122E-2</v>
      </c>
      <c r="BV121" s="72">
        <f>$H121*(1-($K121-BV$6)/BV$5)</f>
        <v>-0.71534764811490126</v>
      </c>
      <c r="BW121" s="72">
        <f>$H121-BV121</f>
        <v>4.734764811490122E-2</v>
      </c>
      <c r="BY121" s="72">
        <f>$H121*(1-($K121-BY$6)/BY$5)</f>
        <v>-0.71534764811490126</v>
      </c>
      <c r="BZ121" s="72">
        <f>$H121-BY121</f>
        <v>4.734764811490122E-2</v>
      </c>
      <c r="CB121" s="72">
        <f>$H121*(1-($L121-CB$6)/CB$5)</f>
        <v>-0.71354860103626938</v>
      </c>
      <c r="CC121" s="72">
        <f>$H121-CB121</f>
        <v>4.5548601036269343E-2</v>
      </c>
      <c r="CE121" s="72">
        <f>$H121*(1-($L121-CE$6)/CE$5)</f>
        <v>-0.71354860103626938</v>
      </c>
      <c r="CF121" s="72">
        <f>$H121-CE121</f>
        <v>4.5548601036269343E-2</v>
      </c>
      <c r="CH121" s="72">
        <f>$H121*(1-($L121-CH$6)/CH$5)</f>
        <v>-0.71354860103626938</v>
      </c>
      <c r="CI121" s="72">
        <f>$H121-CH121</f>
        <v>4.5548601036269343E-2</v>
      </c>
      <c r="CK121" s="72">
        <f>$H121*(1-($L121-CK$6)/CK$5)</f>
        <v>-0.71354860103626938</v>
      </c>
      <c r="CL121" s="72">
        <f>$H121-CK121</f>
        <v>4.5548601036269343E-2</v>
      </c>
      <c r="CN121" s="72">
        <f>$H121*(1-($L121-CN$6)/CN$5)</f>
        <v>-0.71354860103626938</v>
      </c>
      <c r="CO121" s="72">
        <f>$H121-CN121</f>
        <v>4.5548601036269343E-2</v>
      </c>
      <c r="CQ121" s="72">
        <f>$H121*(1-($L121-CQ$6)/CQ$5)</f>
        <v>-0.71354860103626938</v>
      </c>
      <c r="CR121" s="72">
        <f>$H121-CQ121</f>
        <v>4.5548601036269343E-2</v>
      </c>
      <c r="CT121" s="72">
        <f>$H121*(1-($L121-CT$6)/CT$5)</f>
        <v>-0.71354860103626938</v>
      </c>
      <c r="CU121" s="72">
        <f>$H121-CT121</f>
        <v>4.5548601036269343E-2</v>
      </c>
      <c r="CW121" s="72">
        <f>$H121*(1-($L121-CW$6)/CW$5)</f>
        <v>-0.71354860103626938</v>
      </c>
      <c r="CX121" s="72">
        <f>$H121-CW121</f>
        <v>4.5548601036269343E-2</v>
      </c>
    </row>
    <row r="122" spans="1:103" x14ac:dyDescent="0.25">
      <c r="A122" s="494"/>
      <c r="C122" s="455" t="s">
        <v>330</v>
      </c>
      <c r="D122" s="3" t="s">
        <v>0</v>
      </c>
      <c r="E122" s="19">
        <v>5.2999999999999999E-2</v>
      </c>
      <c r="G122" s="479"/>
      <c r="H122" s="690">
        <f>G122-$E122</f>
        <v>-5.2999999999999999E-2</v>
      </c>
      <c r="J122" s="19">
        <v>-265</v>
      </c>
      <c r="K122" s="19">
        <f t="shared" ref="K122:L122" si="586">J122</f>
        <v>-265</v>
      </c>
      <c r="L122" s="19">
        <f t="shared" si="586"/>
        <v>-265</v>
      </c>
      <c r="N122" s="72">
        <f>$H122*(1-($J122-N$6)/N$5)</f>
        <v>-5.6832307692307696E-2</v>
      </c>
      <c r="O122" s="72">
        <f>$H122-N122</f>
        <v>3.8323076923076974E-3</v>
      </c>
      <c r="Q122" s="72">
        <f>$H122*(1-($J122-Q$6)/Q$5)</f>
        <v>-5.6832307692307696E-2</v>
      </c>
      <c r="R122" s="72">
        <f>$H122-Q122</f>
        <v>3.8323076923076974E-3</v>
      </c>
      <c r="T122" s="72">
        <f>$H122*(1-($J122-T$6)/T$5)</f>
        <v>-5.6832307692307696E-2</v>
      </c>
      <c r="U122" s="72">
        <f>$H122-T122</f>
        <v>3.8323076923076974E-3</v>
      </c>
      <c r="W122" s="72">
        <f>$H122*(1-($J122-W$6)/W$5)</f>
        <v>-5.6832307692307696E-2</v>
      </c>
      <c r="X122" s="72">
        <f>$H122-W122</f>
        <v>3.8323076923076974E-3</v>
      </c>
      <c r="Z122" s="72">
        <f>$H122*(1-($J122-Z$6)/Z$5)</f>
        <v>-5.6832307692307696E-2</v>
      </c>
      <c r="AA122" s="72">
        <f>$H122-Z122</f>
        <v>3.8323076923076974E-3</v>
      </c>
      <c r="AC122" s="72">
        <f>$H122*(1-($J122-AC$6)/AC$5)</f>
        <v>-5.6832307692307696E-2</v>
      </c>
      <c r="AD122" s="72">
        <f>$H122-AC122</f>
        <v>3.8323076923076974E-3</v>
      </c>
      <c r="AF122" s="72">
        <f>$H122*(1-($J122-AF$6)/AF$5)</f>
        <v>-5.6832307692307696E-2</v>
      </c>
      <c r="AG122" s="72">
        <f>$H122-AF122</f>
        <v>3.8323076923076974E-3</v>
      </c>
      <c r="AI122" s="72">
        <f>$H122*(1-($J122-AI$6)/AI$5)</f>
        <v>-5.6832307692307696E-2</v>
      </c>
      <c r="AJ122" s="72">
        <f>$H122-AI122</f>
        <v>3.8323076923076974E-3</v>
      </c>
      <c r="AL122" s="72">
        <f>$H122*(1-($K122-AL$6)/AL$5)</f>
        <v>-5.6756624775583478E-2</v>
      </c>
      <c r="AM122" s="72">
        <f>$H122-AL122</f>
        <v>3.7566247755834795E-3</v>
      </c>
      <c r="AO122" s="72">
        <f>$H122*(1-($K122-AO$6)/AO$5)</f>
        <v>-5.6756624775583478E-2</v>
      </c>
      <c r="AP122" s="72">
        <f>$H122-AO122</f>
        <v>3.7566247755834795E-3</v>
      </c>
      <c r="AR122" s="72">
        <f>$H122*(1-($K122-AR$6)/AR$5)</f>
        <v>-5.6756624775583478E-2</v>
      </c>
      <c r="AS122" s="72">
        <f>$H122-AR122</f>
        <v>3.7566247755834795E-3</v>
      </c>
      <c r="AU122" s="72">
        <f>$H122*(1-($K122-AU$6)/AU$5)</f>
        <v>-5.6756624775583478E-2</v>
      </c>
      <c r="AV122" s="72">
        <f>$H122-AU122</f>
        <v>3.7566247755834795E-3</v>
      </c>
      <c r="AX122" s="72">
        <f>$H122*(1-($K122-AX$6)/AX$5)</f>
        <v>-5.6756624775583478E-2</v>
      </c>
      <c r="AY122" s="72">
        <f>$H122-AX122</f>
        <v>3.7566247755834795E-3</v>
      </c>
      <c r="BA122" s="72">
        <f>$H122*(1-($K122-BA$6)/BA$5)</f>
        <v>-5.6756624775583478E-2</v>
      </c>
      <c r="BB122" s="72">
        <f>$H122-BA122</f>
        <v>3.7566247755834795E-3</v>
      </c>
      <c r="BD122" s="72">
        <f>$H122*(1-($K122-BD$6)/BD$5)</f>
        <v>-5.6756624775583478E-2</v>
      </c>
      <c r="BE122" s="72">
        <f>$H122-BD122</f>
        <v>3.7566247755834795E-3</v>
      </c>
      <c r="BG122" s="709">
        <f>$H122*(1-($K122-BG$6)/BG$5)</f>
        <v>-5.6756624775583478E-2</v>
      </c>
      <c r="BH122" s="709">
        <f>$H122-BG122</f>
        <v>3.7566247755834795E-3</v>
      </c>
      <c r="BI122" s="710"/>
      <c r="BJ122" s="709">
        <f>$H122*(1-($K122-BJ$6)/BJ$5)</f>
        <v>-5.6756624775583478E-2</v>
      </c>
      <c r="BK122" s="709">
        <f>$H122-BJ122</f>
        <v>3.7566247755834795E-3</v>
      </c>
      <c r="BL122" s="710"/>
      <c r="BM122" s="479"/>
      <c r="BN122" s="479"/>
      <c r="BP122" s="72">
        <f>$H122*(1-($K122-BP$6)/BP$5)</f>
        <v>-5.6756624775583478E-2</v>
      </c>
      <c r="BQ122" s="72">
        <f>$H122-BP122</f>
        <v>3.7566247755834795E-3</v>
      </c>
      <c r="BS122" s="72">
        <f>$H122*(1-($K122-BS$6)/BS$5)</f>
        <v>-5.6756624775583478E-2</v>
      </c>
      <c r="BT122" s="72">
        <f>$H122-BS122</f>
        <v>3.7566247755834795E-3</v>
      </c>
      <c r="BV122" s="72">
        <f>$H122*(1-($K122-BV$6)/BV$5)</f>
        <v>-5.6756624775583478E-2</v>
      </c>
      <c r="BW122" s="72">
        <f>$H122-BV122</f>
        <v>3.7566247755834795E-3</v>
      </c>
      <c r="BY122" s="72">
        <f>$H122*(1-($K122-BY$6)/BY$5)</f>
        <v>-5.6756624775583478E-2</v>
      </c>
      <c r="BZ122" s="72">
        <f>$H122-BY122</f>
        <v>3.7566247755834795E-3</v>
      </c>
      <c r="CB122" s="72">
        <f>$H122*(1-($L122-CB$6)/CB$5)</f>
        <v>-5.6613886010362692E-2</v>
      </c>
      <c r="CC122" s="72">
        <f>$H122-CB122</f>
        <v>3.6138860103626935E-3</v>
      </c>
      <c r="CE122" s="72">
        <f>$H122*(1-($L122-CE$6)/CE$5)</f>
        <v>-5.6613886010362692E-2</v>
      </c>
      <c r="CF122" s="72">
        <f>$H122-CE122</f>
        <v>3.6138860103626935E-3</v>
      </c>
      <c r="CH122" s="72">
        <f>$H122*(1-($L122-CH$6)/CH$5)</f>
        <v>-5.6613886010362692E-2</v>
      </c>
      <c r="CI122" s="72">
        <f>$H122-CH122</f>
        <v>3.6138860103626935E-3</v>
      </c>
      <c r="CK122" s="72">
        <f>$H122*(1-($L122-CK$6)/CK$5)</f>
        <v>-5.6613886010362692E-2</v>
      </c>
      <c r="CL122" s="72">
        <f>$H122-CK122</f>
        <v>3.6138860103626935E-3</v>
      </c>
      <c r="CN122" s="72">
        <f>$H122*(1-($L122-CN$6)/CN$5)</f>
        <v>-5.6613886010362692E-2</v>
      </c>
      <c r="CO122" s="72">
        <f>$H122-CN122</f>
        <v>3.6138860103626935E-3</v>
      </c>
      <c r="CQ122" s="72">
        <f>$H122*(1-($L122-CQ$6)/CQ$5)</f>
        <v>-5.6613886010362692E-2</v>
      </c>
      <c r="CR122" s="72">
        <f>$H122-CQ122</f>
        <v>3.6138860103626935E-3</v>
      </c>
      <c r="CT122" s="72">
        <f>$H122*(1-($L122-CT$6)/CT$5)</f>
        <v>-5.6613886010362692E-2</v>
      </c>
      <c r="CU122" s="72">
        <f>$H122-CT122</f>
        <v>3.6138860103626935E-3</v>
      </c>
      <c r="CW122" s="72">
        <f>$H122*(1-($L122-CW$6)/CW$5)</f>
        <v>-5.6613886010362692E-2</v>
      </c>
      <c r="CX122" s="72">
        <f>$H122-CW122</f>
        <v>3.6138860103626935E-3</v>
      </c>
    </row>
    <row r="123" spans="1:103" x14ac:dyDescent="0.25">
      <c r="A123" s="494"/>
      <c r="C123" s="455" t="s">
        <v>331</v>
      </c>
      <c r="D123" s="3" t="s">
        <v>0</v>
      </c>
      <c r="E123" s="72">
        <v>0.09</v>
      </c>
      <c r="G123" s="479"/>
      <c r="H123" s="707">
        <f>G123-$E123</f>
        <v>-0.09</v>
      </c>
      <c r="J123" s="19">
        <v>-265</v>
      </c>
      <c r="K123" s="19">
        <f>J123</f>
        <v>-265</v>
      </c>
      <c r="L123" s="19">
        <f>K123</f>
        <v>-265</v>
      </c>
      <c r="N123" s="72">
        <f>$H123*(1-($J123-N$6)/N$5)</f>
        <v>-9.6507692307692308E-2</v>
      </c>
      <c r="O123" s="72">
        <f>$H123-N123</f>
        <v>6.5076923076923116E-3</v>
      </c>
      <c r="Q123" s="72">
        <f>$H123*(1-($J123-Q$6)/Q$5)</f>
        <v>-9.6507692307692308E-2</v>
      </c>
      <c r="R123" s="72">
        <f>$H123-Q123</f>
        <v>6.5076923076923116E-3</v>
      </c>
      <c r="T123" s="72">
        <f>$H123*(1-($J123-T$6)/T$5)</f>
        <v>-9.6507692307692308E-2</v>
      </c>
      <c r="U123" s="72">
        <f>$H123-T123</f>
        <v>6.5076923076923116E-3</v>
      </c>
      <c r="W123" s="72">
        <f>$H123*(1-($J123-W$6)/W$5)</f>
        <v>-9.6507692307692308E-2</v>
      </c>
      <c r="X123" s="72">
        <f>$H123-W123</f>
        <v>6.5076923076923116E-3</v>
      </c>
      <c r="Z123" s="72">
        <f>$H123*(1-($J123-Z$6)/Z$5)</f>
        <v>-9.6507692307692308E-2</v>
      </c>
      <c r="AA123" s="72">
        <f>$H123-Z123</f>
        <v>6.5076923076923116E-3</v>
      </c>
      <c r="AC123" s="72">
        <f>$H123*(1-($J123-AC$6)/AC$5)</f>
        <v>-9.6507692307692308E-2</v>
      </c>
      <c r="AD123" s="72">
        <f>$H123-AC123</f>
        <v>6.5076923076923116E-3</v>
      </c>
      <c r="AF123" s="72">
        <f>$H123*(1-($J123-AF$6)/AF$5)</f>
        <v>-9.6507692307692308E-2</v>
      </c>
      <c r="AG123" s="72">
        <f>$H123-AF123</f>
        <v>6.5076923076923116E-3</v>
      </c>
      <c r="AI123" s="72">
        <f>$H123*(1-($J123-AI$6)/AI$5)</f>
        <v>-9.6507692307692308E-2</v>
      </c>
      <c r="AJ123" s="72">
        <f>$H123-AI123</f>
        <v>6.5076923076923116E-3</v>
      </c>
      <c r="AL123" s="72">
        <f>$H123*(1-($K123-AL$6)/AL$5)</f>
        <v>-9.6379174147217223E-2</v>
      </c>
      <c r="AM123" s="72">
        <f>$H123-AL123</f>
        <v>6.3791741472172259E-3</v>
      </c>
      <c r="AO123" s="72">
        <f>$H123*(1-($K123-AO$6)/AO$5)</f>
        <v>-9.6379174147217223E-2</v>
      </c>
      <c r="AP123" s="72">
        <f>$H123-AO123</f>
        <v>6.3791741472172259E-3</v>
      </c>
      <c r="AR123" s="72">
        <f>$H123*(1-($K123-AR$6)/AR$5)</f>
        <v>-9.6379174147217223E-2</v>
      </c>
      <c r="AS123" s="72">
        <f>$H123-AR123</f>
        <v>6.3791741472172259E-3</v>
      </c>
      <c r="AU123" s="72">
        <f>$H123*(1-($K123-AU$6)/AU$5)</f>
        <v>-9.6379174147217223E-2</v>
      </c>
      <c r="AV123" s="72">
        <f>$H123-AU123</f>
        <v>6.3791741472172259E-3</v>
      </c>
      <c r="AX123" s="72">
        <f>$H123*(1-($K123-AX$6)/AX$5)</f>
        <v>-9.6379174147217223E-2</v>
      </c>
      <c r="AY123" s="72">
        <f>$H123-AX123</f>
        <v>6.3791741472172259E-3</v>
      </c>
      <c r="BA123" s="72">
        <f>$H123*(1-($K123-BA$6)/BA$5)</f>
        <v>-9.6379174147217223E-2</v>
      </c>
      <c r="BB123" s="72">
        <f>$H123-BA123</f>
        <v>6.3791741472172259E-3</v>
      </c>
      <c r="BD123" s="72">
        <f>$H123*(1-($K123-BD$6)/BD$5)</f>
        <v>-9.6379174147217223E-2</v>
      </c>
      <c r="BE123" s="72">
        <f>$H123-BD123</f>
        <v>6.3791741472172259E-3</v>
      </c>
      <c r="BG123" s="709">
        <f>$H123*(1-($K123-BG$6)/BG$5)</f>
        <v>-9.6379174147217223E-2</v>
      </c>
      <c r="BH123" s="709">
        <f>$H123-BG123</f>
        <v>6.3791741472172259E-3</v>
      </c>
      <c r="BI123" s="710"/>
      <c r="BJ123" s="709">
        <f>$H123*(1-($K123-BJ$6)/BJ$5)</f>
        <v>-9.6379174147217223E-2</v>
      </c>
      <c r="BK123" s="709">
        <f>$H123-BJ123</f>
        <v>6.3791741472172259E-3</v>
      </c>
      <c r="BL123" s="710"/>
      <c r="BM123" s="479"/>
      <c r="BN123" s="479"/>
      <c r="BP123" s="72">
        <f>$H123*(1-($K123-BP$6)/BP$5)</f>
        <v>-9.6379174147217223E-2</v>
      </c>
      <c r="BQ123" s="72">
        <f>$H123-BP123</f>
        <v>6.3791741472172259E-3</v>
      </c>
      <c r="BS123" s="72">
        <f>$H123*(1-($K123-BS$6)/BS$5)</f>
        <v>-9.6379174147217223E-2</v>
      </c>
      <c r="BT123" s="72">
        <f>$H123-BS123</f>
        <v>6.3791741472172259E-3</v>
      </c>
      <c r="BV123" s="72">
        <f>$H123*(1-($K123-BV$6)/BV$5)</f>
        <v>-9.6379174147217223E-2</v>
      </c>
      <c r="BW123" s="72">
        <f>$H123-BV123</f>
        <v>6.3791741472172259E-3</v>
      </c>
      <c r="BY123" s="72">
        <f>$H123*(1-($K123-BY$6)/BY$5)</f>
        <v>-9.6379174147217223E-2</v>
      </c>
      <c r="BZ123" s="72">
        <f>$H123-BY123</f>
        <v>6.3791741472172259E-3</v>
      </c>
      <c r="CB123" s="72">
        <f>$H123*(1-($L123-CB$6)/CB$5)</f>
        <v>-9.6136787564766832E-2</v>
      </c>
      <c r="CC123" s="72">
        <f>$H123-CB123</f>
        <v>6.1367875647668352E-3</v>
      </c>
      <c r="CE123" s="72">
        <f>$H123*(1-($L123-CE$6)/CE$5)</f>
        <v>-9.6136787564766832E-2</v>
      </c>
      <c r="CF123" s="72">
        <f>$H123-CE123</f>
        <v>6.1367875647668352E-3</v>
      </c>
      <c r="CH123" s="72">
        <f>$H123*(1-($L123-CH$6)/CH$5)</f>
        <v>-9.6136787564766832E-2</v>
      </c>
      <c r="CI123" s="72">
        <f>$H123-CH123</f>
        <v>6.1367875647668352E-3</v>
      </c>
      <c r="CK123" s="72">
        <f>$H123*(1-($L123-CK$6)/CK$5)</f>
        <v>-9.6136787564766832E-2</v>
      </c>
      <c r="CL123" s="72">
        <f>$H123-CK123</f>
        <v>6.1367875647668352E-3</v>
      </c>
      <c r="CN123" s="72">
        <f>$H123*(1-($L123-CN$6)/CN$5)</f>
        <v>-9.6136787564766832E-2</v>
      </c>
      <c r="CO123" s="72">
        <f>$H123-CN123</f>
        <v>6.1367875647668352E-3</v>
      </c>
      <c r="CQ123" s="72">
        <f>$H123*(1-($L123-CQ$6)/CQ$5)</f>
        <v>-9.6136787564766832E-2</v>
      </c>
      <c r="CR123" s="72">
        <f>$H123-CQ123</f>
        <v>6.1367875647668352E-3</v>
      </c>
      <c r="CT123" s="72">
        <f>$H123*(1-($L123-CT$6)/CT$5)</f>
        <v>-9.6136787564766832E-2</v>
      </c>
      <c r="CU123" s="72">
        <f>$H123-CT123</f>
        <v>6.1367875647668352E-3</v>
      </c>
      <c r="CW123" s="72">
        <f>$H123*(1-($L123-CW$6)/CW$5)</f>
        <v>-9.6136787564766832E-2</v>
      </c>
      <c r="CX123" s="72">
        <f>$H123-CW123</f>
        <v>6.1367875647668352E-3</v>
      </c>
    </row>
    <row r="124" spans="1:103" ht="6" customHeight="1" x14ac:dyDescent="0.25">
      <c r="A124" s="494"/>
      <c r="D124" s="3" t="s">
        <v>0</v>
      </c>
    </row>
    <row r="125" spans="1:103" x14ac:dyDescent="0.25">
      <c r="A125" s="494"/>
      <c r="C125" s="455" t="s">
        <v>332</v>
      </c>
      <c r="D125" s="3" t="s">
        <v>0</v>
      </c>
      <c r="E125" s="72">
        <v>2.448</v>
      </c>
      <c r="G125" s="479"/>
      <c r="H125" s="690">
        <f>G125-$E125</f>
        <v>-2.448</v>
      </c>
      <c r="J125" s="19">
        <v>-265</v>
      </c>
      <c r="K125" s="19">
        <f t="shared" ref="K125:L125" si="587">J125</f>
        <v>-265</v>
      </c>
      <c r="L125" s="19">
        <f t="shared" si="587"/>
        <v>-265</v>
      </c>
      <c r="N125" s="72">
        <f>$H125*(1-($J125-N$6)/N$5)</f>
        <v>-2.6250092307692308</v>
      </c>
      <c r="O125" s="72">
        <f>$H125-N125</f>
        <v>0.17700923076923081</v>
      </c>
      <c r="Q125" s="72">
        <f>$H125*(1-($J125-Q$6)/Q$5)</f>
        <v>-2.6250092307692308</v>
      </c>
      <c r="R125" s="72">
        <f>$H125-Q125</f>
        <v>0.17700923076923081</v>
      </c>
      <c r="T125" s="72">
        <f>$H125*(1-($J125-T$6)/T$5)</f>
        <v>-2.6250092307692308</v>
      </c>
      <c r="U125" s="72">
        <f>$H125-T125</f>
        <v>0.17700923076923081</v>
      </c>
      <c r="W125" s="72">
        <f>$H125*(1-($J125-W$6)/W$5)</f>
        <v>-2.6250092307692308</v>
      </c>
      <c r="X125" s="72">
        <f>$H125-W125</f>
        <v>0.17700923076923081</v>
      </c>
      <c r="Z125" s="72">
        <f>$H125*(1-($J125-Z$6)/Z$5)</f>
        <v>-2.6250092307692308</v>
      </c>
      <c r="AA125" s="72">
        <f>$H125-Z125</f>
        <v>0.17700923076923081</v>
      </c>
      <c r="AC125" s="72">
        <f>$H125*(1-($J125-AC$6)/AC$5)</f>
        <v>-2.6250092307692308</v>
      </c>
      <c r="AD125" s="72">
        <f>$H125-AC125</f>
        <v>0.17700923076923081</v>
      </c>
      <c r="AF125" s="72">
        <f>$H125*(1-($J125-AF$6)/AF$5)</f>
        <v>-2.6250092307692308</v>
      </c>
      <c r="AG125" s="72">
        <f>$H125-AF125</f>
        <v>0.17700923076923081</v>
      </c>
      <c r="AI125" s="72">
        <f>$H125*(1-($J125-AI$6)/AI$5)</f>
        <v>-2.6250092307692308</v>
      </c>
      <c r="AJ125" s="72">
        <f>$H125-AI125</f>
        <v>0.17700923076923081</v>
      </c>
      <c r="AL125" s="72">
        <f>$H125*(1-($K125-AL$6)/AL$5)</f>
        <v>-2.6215135368043088</v>
      </c>
      <c r="AM125" s="72">
        <f>$H125-AL125</f>
        <v>0.17351353680430881</v>
      </c>
      <c r="AO125" s="72">
        <f>$H125*(1-($K125-AO$6)/AO$5)</f>
        <v>-2.6215135368043088</v>
      </c>
      <c r="AP125" s="72">
        <f>$H125-AO125</f>
        <v>0.17351353680430881</v>
      </c>
      <c r="AR125" s="72">
        <f>$H125*(1-($K125-AR$6)/AR$5)</f>
        <v>-2.6215135368043088</v>
      </c>
      <c r="AS125" s="72">
        <f>$H125-AR125</f>
        <v>0.17351353680430881</v>
      </c>
      <c r="AU125" s="72">
        <f>$H125*(1-($K125-AU$6)/AU$5)</f>
        <v>-2.6215135368043088</v>
      </c>
      <c r="AV125" s="72">
        <f>$H125-AU125</f>
        <v>0.17351353680430881</v>
      </c>
      <c r="AX125" s="72">
        <f>$H125*(1-($K125-AX$6)/AX$5)</f>
        <v>-2.6215135368043088</v>
      </c>
      <c r="AY125" s="72">
        <f>$H125-AX125</f>
        <v>0.17351353680430881</v>
      </c>
      <c r="BA125" s="72">
        <f>$H125*(1-($K125-BA$6)/BA$5)</f>
        <v>-2.6215135368043088</v>
      </c>
      <c r="BB125" s="72">
        <f>$H125-BA125</f>
        <v>0.17351353680430881</v>
      </c>
      <c r="BD125" s="72">
        <f>$H125*(1-($K125-BD$6)/BD$5)</f>
        <v>-2.6215135368043088</v>
      </c>
      <c r="BE125" s="72">
        <f>$H125-BD125</f>
        <v>0.17351353680430881</v>
      </c>
      <c r="BG125" s="709">
        <f>$H125*(1-($K125-BG$6)/BG$5)</f>
        <v>-2.6215135368043088</v>
      </c>
      <c r="BH125" s="709">
        <f>$H125-BG125</f>
        <v>0.17351353680430881</v>
      </c>
      <c r="BI125" s="710"/>
      <c r="BJ125" s="709">
        <f>$H125*(1-($K125-BJ$6)/BJ$5)</f>
        <v>-2.6215135368043088</v>
      </c>
      <c r="BK125" s="709">
        <f>$H125-BJ125</f>
        <v>0.17351353680430881</v>
      </c>
      <c r="BL125" s="710"/>
      <c r="BM125" s="479"/>
      <c r="BN125" s="479"/>
      <c r="BP125" s="72">
        <f>$H125*(1-($K125-BP$6)/BP$5)</f>
        <v>-2.6215135368043088</v>
      </c>
      <c r="BQ125" s="72">
        <f>$H125-BP125</f>
        <v>0.17351353680430881</v>
      </c>
      <c r="BS125" s="72">
        <f>$H125*(1-($K125-BS$6)/BS$5)</f>
        <v>-2.6215135368043088</v>
      </c>
      <c r="BT125" s="72">
        <f>$H125-BS125</f>
        <v>0.17351353680430881</v>
      </c>
      <c r="BV125" s="72">
        <f>$H125*(1-($K125-BV$6)/BV$5)</f>
        <v>-2.6215135368043088</v>
      </c>
      <c r="BW125" s="72">
        <f>$H125-BV125</f>
        <v>0.17351353680430881</v>
      </c>
      <c r="BY125" s="72">
        <f>$H125*(1-($K125-BY$6)/BY$5)</f>
        <v>-2.6215135368043088</v>
      </c>
      <c r="BZ125" s="72">
        <f>$H125-BY125</f>
        <v>0.17351353680430881</v>
      </c>
      <c r="CB125" s="72">
        <f>$H125*(1-($L125-CB$6)/CB$5)</f>
        <v>-2.6149206217616578</v>
      </c>
      <c r="CC125" s="72">
        <f>$H125-CB125</f>
        <v>0.16692062176165789</v>
      </c>
      <c r="CE125" s="72">
        <f>$H125*(1-($L125-CE$6)/CE$5)</f>
        <v>-2.6149206217616578</v>
      </c>
      <c r="CF125" s="72">
        <f>$H125-CE125</f>
        <v>0.16692062176165789</v>
      </c>
      <c r="CH125" s="72">
        <f>$H125*(1-($L125-CH$6)/CH$5)</f>
        <v>-2.6149206217616578</v>
      </c>
      <c r="CI125" s="72">
        <f>$H125-CH125</f>
        <v>0.16692062176165789</v>
      </c>
      <c r="CK125" s="72">
        <f>$H125*(1-($L125-CK$6)/CK$5)</f>
        <v>-2.6149206217616578</v>
      </c>
      <c r="CL125" s="72">
        <f>$H125-CK125</f>
        <v>0.16692062176165789</v>
      </c>
      <c r="CN125" s="72">
        <f>$H125*(1-($L125-CN$6)/CN$5)</f>
        <v>-2.6149206217616578</v>
      </c>
      <c r="CO125" s="72">
        <f>$H125-CN125</f>
        <v>0.16692062176165789</v>
      </c>
      <c r="CQ125" s="72">
        <f>$H125*(1-($L125-CQ$6)/CQ$5)</f>
        <v>-2.6149206217616578</v>
      </c>
      <c r="CR125" s="72">
        <f>$H125-CQ125</f>
        <v>0.16692062176165789</v>
      </c>
      <c r="CT125" s="72">
        <f>$H125*(1-($L125-CT$6)/CT$5)</f>
        <v>-2.6149206217616578</v>
      </c>
      <c r="CU125" s="72">
        <f>$H125-CT125</f>
        <v>0.16692062176165789</v>
      </c>
      <c r="CW125" s="72">
        <f>$H125*(1-($L125-CW$6)/CW$5)</f>
        <v>-2.6149206217616578</v>
      </c>
      <c r="CX125" s="72">
        <f>$H125-CW125</f>
        <v>0.16692062176165789</v>
      </c>
    </row>
    <row r="126" spans="1:103" x14ac:dyDescent="0.25">
      <c r="A126" s="494"/>
      <c r="C126" s="455" t="s">
        <v>333</v>
      </c>
      <c r="D126" s="3" t="s">
        <v>0</v>
      </c>
      <c r="E126" s="479"/>
      <c r="G126" s="567">
        <v>2.4350000000000001</v>
      </c>
      <c r="H126" s="690">
        <f>G126-$E126</f>
        <v>2.4350000000000001</v>
      </c>
      <c r="J126" s="19">
        <v>-265</v>
      </c>
      <c r="K126" s="19">
        <f t="shared" ref="K126" si="588">J126</f>
        <v>-265</v>
      </c>
      <c r="L126" s="19">
        <f t="shared" ref="L126" si="589">K126</f>
        <v>-265</v>
      </c>
      <c r="N126" s="72">
        <f>$H126*(1-($J126-N$6)/N$5)</f>
        <v>2.6110692307692309</v>
      </c>
      <c r="O126" s="72">
        <f>$H126-N126</f>
        <v>-0.17606923076923087</v>
      </c>
      <c r="Q126" s="72">
        <f>$H126*(1-($J126-Q$6)/Q$5)</f>
        <v>2.6110692307692309</v>
      </c>
      <c r="R126" s="72">
        <f>$H126-Q126</f>
        <v>-0.17606923076923087</v>
      </c>
      <c r="T126" s="72">
        <f>$H126*(1-($J126-T$6)/T$5)</f>
        <v>2.6110692307692309</v>
      </c>
      <c r="U126" s="72">
        <f>$H126-T126</f>
        <v>-0.17606923076923087</v>
      </c>
      <c r="W126" s="72">
        <f>$H126*(1-($J126-W$6)/W$5)</f>
        <v>2.6110692307692309</v>
      </c>
      <c r="X126" s="72">
        <f>$H126-W126</f>
        <v>-0.17606923076923087</v>
      </c>
      <c r="Z126" s="72">
        <f>$H126*(1-($J126-Z$6)/Z$5)</f>
        <v>2.6110692307692309</v>
      </c>
      <c r="AA126" s="72">
        <f>$H126-Z126</f>
        <v>-0.17606923076923087</v>
      </c>
      <c r="AC126" s="72">
        <f>$H126*(1-($J126-AC$6)/AC$5)</f>
        <v>2.6110692307692309</v>
      </c>
      <c r="AD126" s="72">
        <f>$H126-AC126</f>
        <v>-0.17606923076923087</v>
      </c>
      <c r="AF126" s="72">
        <f>$H126*(1-($J126-AF$6)/AF$5)</f>
        <v>2.6110692307692309</v>
      </c>
      <c r="AG126" s="72">
        <f>$H126-AF126</f>
        <v>-0.17606923076923087</v>
      </c>
      <c r="AI126" s="72">
        <f>$H126*(1-($J126-AI$6)/AI$5)</f>
        <v>2.6110692307692309</v>
      </c>
      <c r="AJ126" s="72">
        <f>$H126-AI126</f>
        <v>-0.17606923076923087</v>
      </c>
      <c r="AL126" s="72">
        <f>$H126*(1-($K126-AL$6)/AL$5)</f>
        <v>2.6075921005385996</v>
      </c>
      <c r="AM126" s="72">
        <f>$H126-AL126</f>
        <v>-0.17259210053859952</v>
      </c>
      <c r="AO126" s="72">
        <f>$H126*(1-($K126-AO$6)/AO$5)</f>
        <v>2.6075921005385996</v>
      </c>
      <c r="AP126" s="72">
        <f>$H126-AO126</f>
        <v>-0.17259210053859952</v>
      </c>
      <c r="AR126" s="72">
        <f>$H126*(1-($K126-AR$6)/AR$5)</f>
        <v>2.6075921005385996</v>
      </c>
      <c r="AS126" s="72">
        <f>$H126-AR126</f>
        <v>-0.17259210053859952</v>
      </c>
      <c r="AU126" s="72">
        <f>$H126*(1-($K126-AU$6)/AU$5)</f>
        <v>2.6075921005385996</v>
      </c>
      <c r="AV126" s="72">
        <f>$H126-AU126</f>
        <v>-0.17259210053859952</v>
      </c>
      <c r="AX126" s="72">
        <f>$H126*(1-($K126-AX$6)/AX$5)</f>
        <v>2.6075921005385996</v>
      </c>
      <c r="AY126" s="72">
        <f>$H126-AX126</f>
        <v>-0.17259210053859952</v>
      </c>
      <c r="BA126" s="72">
        <f>$H126*(1-($K126-BA$6)/BA$5)</f>
        <v>2.6075921005385996</v>
      </c>
      <c r="BB126" s="72">
        <f>$H126-BA126</f>
        <v>-0.17259210053859952</v>
      </c>
      <c r="BD126" s="72">
        <f>$H126*(1-($K126-BD$6)/BD$5)</f>
        <v>2.6075921005385996</v>
      </c>
      <c r="BE126" s="72">
        <f>$H126-BD126</f>
        <v>-0.17259210053859952</v>
      </c>
      <c r="BG126" s="709">
        <f>$H126*(1-($K126-BG$6)/BG$5)</f>
        <v>2.6075921005385996</v>
      </c>
      <c r="BH126" s="709">
        <f>$H126-BG126</f>
        <v>-0.17259210053859952</v>
      </c>
      <c r="BI126" s="710"/>
      <c r="BJ126" s="709">
        <f>$H126*(1-($K126-BJ$6)/BJ$5)</f>
        <v>2.6075921005385996</v>
      </c>
      <c r="BK126" s="709">
        <f>$H126-BJ126</f>
        <v>-0.17259210053859952</v>
      </c>
      <c r="BL126" s="710"/>
      <c r="BM126" s="479"/>
      <c r="BN126" s="479"/>
      <c r="BP126" s="72">
        <f>$H126*(1-($K126-BP$6)/BP$5)</f>
        <v>2.6075921005385996</v>
      </c>
      <c r="BQ126" s="72">
        <f>$H126-BP126</f>
        <v>-0.17259210053859952</v>
      </c>
      <c r="BS126" s="72">
        <f>$H126*(1-($K126-BS$6)/BS$5)</f>
        <v>2.6075921005385996</v>
      </c>
      <c r="BT126" s="72">
        <f>$H126-BS126</f>
        <v>-0.17259210053859952</v>
      </c>
      <c r="BV126" s="72">
        <f>$H126*(1-($K126-BV$6)/BV$5)</f>
        <v>2.6075921005385996</v>
      </c>
      <c r="BW126" s="72">
        <f>$H126-BV126</f>
        <v>-0.17259210053859952</v>
      </c>
      <c r="BY126" s="72">
        <f>$H126*(1-($K126-BY$6)/BY$5)</f>
        <v>2.6075921005385996</v>
      </c>
      <c r="BZ126" s="72">
        <f>$H126-BY126</f>
        <v>-0.17259210053859952</v>
      </c>
      <c r="CB126" s="72">
        <f>$H126*(1-($L126-CB$6)/CB$5)</f>
        <v>2.6010341968911916</v>
      </c>
      <c r="CC126" s="72">
        <f>$H126-CB126</f>
        <v>-0.16603419689119159</v>
      </c>
      <c r="CE126" s="72">
        <f>$H126*(1-($L126-CE$6)/CE$5)</f>
        <v>2.6010341968911916</v>
      </c>
      <c r="CF126" s="72">
        <f>$H126-CE126</f>
        <v>-0.16603419689119159</v>
      </c>
      <c r="CH126" s="72">
        <f>$H126*(1-($L126-CH$6)/CH$5)</f>
        <v>2.6010341968911916</v>
      </c>
      <c r="CI126" s="72">
        <f>$H126-CH126</f>
        <v>-0.16603419689119159</v>
      </c>
      <c r="CK126" s="72">
        <f>$H126*(1-($L126-CK$6)/CK$5)</f>
        <v>2.6010341968911916</v>
      </c>
      <c r="CL126" s="72">
        <f>$H126-CK126</f>
        <v>-0.16603419689119159</v>
      </c>
      <c r="CN126" s="72">
        <f>$H126*(1-($L126-CN$6)/CN$5)</f>
        <v>2.6010341968911916</v>
      </c>
      <c r="CO126" s="72">
        <f>$H126-CN126</f>
        <v>-0.16603419689119159</v>
      </c>
      <c r="CQ126" s="72">
        <f>$H126*(1-($L126-CQ$6)/CQ$5)</f>
        <v>2.6010341968911916</v>
      </c>
      <c r="CR126" s="72">
        <f>$H126-CQ126</f>
        <v>-0.16603419689119159</v>
      </c>
      <c r="CT126" s="72">
        <f>$H126*(1-($L126-CT$6)/CT$5)</f>
        <v>2.6010341968911916</v>
      </c>
      <c r="CU126" s="72">
        <f>$H126-CT126</f>
        <v>-0.16603419689119159</v>
      </c>
      <c r="CW126" s="72">
        <f>$H126*(1-($L126-CW$6)/CW$5)</f>
        <v>2.6010341968911916</v>
      </c>
      <c r="CX126" s="72">
        <f>$H126-CW126</f>
        <v>-0.16603419689119159</v>
      </c>
    </row>
    <row r="127" spans="1:103" ht="6" customHeight="1" x14ac:dyDescent="0.25">
      <c r="A127" s="494"/>
      <c r="D127" s="3" t="s">
        <v>0</v>
      </c>
    </row>
    <row r="128" spans="1:103" x14ac:dyDescent="0.25">
      <c r="A128" s="494"/>
      <c r="C128" s="455" t="s">
        <v>334</v>
      </c>
      <c r="D128" s="3" t="s">
        <v>0</v>
      </c>
      <c r="E128" s="72">
        <v>0.09</v>
      </c>
      <c r="G128" s="72">
        <v>0</v>
      </c>
      <c r="H128" s="707">
        <f>G128-$E128</f>
        <v>-0.09</v>
      </c>
      <c r="J128" s="19">
        <v>-265</v>
      </c>
      <c r="K128" s="19">
        <f t="shared" ref="K128" si="590">J128</f>
        <v>-265</v>
      </c>
      <c r="L128" s="19">
        <f t="shared" ref="L128" si="591">K128</f>
        <v>-265</v>
      </c>
      <c r="N128" s="72">
        <f>$H128*(1-($J128-N$6)/N$5)</f>
        <v>-9.6507692307692308E-2</v>
      </c>
      <c r="O128" s="72">
        <f>$H128-N128</f>
        <v>6.5076923076923116E-3</v>
      </c>
      <c r="Q128" s="72">
        <f>$H128*(1-($J128-Q$6)/Q$5)</f>
        <v>-9.6507692307692308E-2</v>
      </c>
      <c r="R128" s="72">
        <f>$H128-Q128</f>
        <v>6.5076923076923116E-3</v>
      </c>
      <c r="T128" s="72">
        <f>$H128*(1-($J128-T$6)/T$5)</f>
        <v>-9.6507692307692308E-2</v>
      </c>
      <c r="U128" s="72">
        <f>$H128-T128</f>
        <v>6.5076923076923116E-3</v>
      </c>
      <c r="W128" s="72">
        <f>$H128*(1-($J128-W$6)/W$5)</f>
        <v>-9.6507692307692308E-2</v>
      </c>
      <c r="X128" s="72">
        <f>$H128-W128</f>
        <v>6.5076923076923116E-3</v>
      </c>
      <c r="Z128" s="72">
        <f>$H128*(1-($J128-Z$6)/Z$5)</f>
        <v>-9.6507692307692308E-2</v>
      </c>
      <c r="AA128" s="72">
        <f>$H128-Z128</f>
        <v>6.5076923076923116E-3</v>
      </c>
      <c r="AC128" s="72">
        <f>$H128*(1-($J128-AC$6)/AC$5)</f>
        <v>-9.6507692307692308E-2</v>
      </c>
      <c r="AD128" s="72">
        <f>$H128-AC128</f>
        <v>6.5076923076923116E-3</v>
      </c>
      <c r="AF128" s="72">
        <f>$H128*(1-($J128-AF$6)/AF$5)</f>
        <v>-9.6507692307692308E-2</v>
      </c>
      <c r="AG128" s="72">
        <f>$H128-AF128</f>
        <v>6.5076923076923116E-3</v>
      </c>
      <c r="AI128" s="72">
        <f>$H128*(1-($J128-AI$6)/AI$5)</f>
        <v>-9.6507692307692308E-2</v>
      </c>
      <c r="AJ128" s="72">
        <f>$H128-AI128</f>
        <v>6.5076923076923116E-3</v>
      </c>
      <c r="AL128" s="72">
        <f>$H128*(1-($K128-AL$6)/AL$5)</f>
        <v>-9.6379174147217223E-2</v>
      </c>
      <c r="AM128" s="72">
        <f>$H128-AL128</f>
        <v>6.3791741472172259E-3</v>
      </c>
      <c r="AO128" s="72">
        <f>$H128*(1-($K128-AO$6)/AO$5)</f>
        <v>-9.6379174147217223E-2</v>
      </c>
      <c r="AP128" s="72">
        <f>$H128-AO128</f>
        <v>6.3791741472172259E-3</v>
      </c>
      <c r="AR128" s="72">
        <f>$H128*(1-($K128-AR$6)/AR$5)</f>
        <v>-9.6379174147217223E-2</v>
      </c>
      <c r="AS128" s="72">
        <f>$H128-AR128</f>
        <v>6.3791741472172259E-3</v>
      </c>
      <c r="AU128" s="72">
        <f>$H128*(1-($K128-AU$6)/AU$5)</f>
        <v>-9.6379174147217223E-2</v>
      </c>
      <c r="AV128" s="72">
        <f>$H128-AU128</f>
        <v>6.3791741472172259E-3</v>
      </c>
      <c r="AX128" s="72">
        <f>$H128*(1-($K128-AX$6)/AX$5)</f>
        <v>-9.6379174147217223E-2</v>
      </c>
      <c r="AY128" s="72">
        <f>$H128-AX128</f>
        <v>6.3791741472172259E-3</v>
      </c>
      <c r="BA128" s="72">
        <f>$H128*(1-($K128-BA$6)/BA$5)</f>
        <v>-9.6379174147217223E-2</v>
      </c>
      <c r="BB128" s="72">
        <f>$H128-BA128</f>
        <v>6.3791741472172259E-3</v>
      </c>
      <c r="BD128" s="72">
        <f>$H128*(1-($K128-BD$6)/BD$5)</f>
        <v>-9.6379174147217223E-2</v>
      </c>
      <c r="BE128" s="72">
        <f>$H128-BD128</f>
        <v>6.3791741472172259E-3</v>
      </c>
      <c r="BG128" s="709">
        <f>$H128*(1-($K128-BG$6)/BG$5)</f>
        <v>-9.6379174147217223E-2</v>
      </c>
      <c r="BH128" s="709">
        <f>$H128-BG128</f>
        <v>6.3791741472172259E-3</v>
      </c>
      <c r="BI128" s="710"/>
      <c r="BJ128" s="709">
        <f>$H128*(1-($K128-BJ$6)/BJ$5)</f>
        <v>-9.6379174147217223E-2</v>
      </c>
      <c r="BK128" s="709">
        <f>$H128-BJ128</f>
        <v>6.3791741472172259E-3</v>
      </c>
      <c r="BL128" s="710"/>
      <c r="BM128" s="479"/>
      <c r="BN128" s="479"/>
      <c r="BP128" s="72">
        <f>$H128*(1-($K128-BP$6)/BP$5)</f>
        <v>-9.6379174147217223E-2</v>
      </c>
      <c r="BQ128" s="72">
        <f>$H128-BP128</f>
        <v>6.3791741472172259E-3</v>
      </c>
      <c r="BS128" s="72">
        <f>$H128*(1-($K128-BS$6)/BS$5)</f>
        <v>-9.6379174147217223E-2</v>
      </c>
      <c r="BT128" s="72">
        <f>$H128-BS128</f>
        <v>6.3791741472172259E-3</v>
      </c>
      <c r="BV128" s="72">
        <f>$H128*(1-($K128-BV$6)/BV$5)</f>
        <v>-9.6379174147217223E-2</v>
      </c>
      <c r="BW128" s="72">
        <f>$H128-BV128</f>
        <v>6.3791741472172259E-3</v>
      </c>
      <c r="BY128" s="72">
        <f>$H128*(1-($K128-BY$6)/BY$5)</f>
        <v>-9.6379174147217223E-2</v>
      </c>
      <c r="BZ128" s="72">
        <f>$H128-BY128</f>
        <v>6.3791741472172259E-3</v>
      </c>
      <c r="CB128" s="72">
        <f>$H128*(1-($L128-CB$6)/CB$5)</f>
        <v>-9.6136787564766832E-2</v>
      </c>
      <c r="CC128" s="72">
        <f>$H128-CB128</f>
        <v>6.1367875647668352E-3</v>
      </c>
      <c r="CE128" s="72">
        <f>$H128*(1-($L128-CE$6)/CE$5)</f>
        <v>-9.6136787564766832E-2</v>
      </c>
      <c r="CF128" s="72">
        <f>$H128-CE128</f>
        <v>6.1367875647668352E-3</v>
      </c>
      <c r="CH128" s="72">
        <f>$H128*(1-($L128-CH$6)/CH$5)</f>
        <v>-9.6136787564766832E-2</v>
      </c>
      <c r="CI128" s="72">
        <f>$H128-CH128</f>
        <v>6.1367875647668352E-3</v>
      </c>
      <c r="CK128" s="72">
        <f>$H128*(1-($L128-CK$6)/CK$5)</f>
        <v>-9.6136787564766832E-2</v>
      </c>
      <c r="CL128" s="72">
        <f>$H128-CK128</f>
        <v>6.1367875647668352E-3</v>
      </c>
      <c r="CN128" s="72">
        <f>$H128*(1-($L128-CN$6)/CN$5)</f>
        <v>-9.6136787564766832E-2</v>
      </c>
      <c r="CO128" s="72">
        <f>$H128-CN128</f>
        <v>6.1367875647668352E-3</v>
      </c>
      <c r="CQ128" s="72">
        <f>$H128*(1-($L128-CQ$6)/CQ$5)</f>
        <v>-9.6136787564766832E-2</v>
      </c>
      <c r="CR128" s="72">
        <f>$H128-CQ128</f>
        <v>6.1367875647668352E-3</v>
      </c>
      <c r="CT128" s="72">
        <f>$H128*(1-($L128-CT$6)/CT$5)</f>
        <v>-9.6136787564766832E-2</v>
      </c>
      <c r="CU128" s="72">
        <f>$H128-CT128</f>
        <v>6.1367875647668352E-3</v>
      </c>
      <c r="CW128" s="72">
        <f>$H128*(1-($L128-CW$6)/CW$5)</f>
        <v>-9.6136787564766832E-2</v>
      </c>
      <c r="CX128" s="72">
        <f>$H128-CW128</f>
        <v>6.1367875647668352E-3</v>
      </c>
    </row>
    <row r="129" spans="1:103" ht="6" customHeight="1" x14ac:dyDescent="0.25">
      <c r="A129" s="494"/>
      <c r="D129" s="3" t="s">
        <v>0</v>
      </c>
    </row>
    <row r="130" spans="1:103" x14ac:dyDescent="0.25">
      <c r="A130" s="494"/>
      <c r="B130" s="402"/>
      <c r="C130" s="455" t="s">
        <v>335</v>
      </c>
      <c r="D130" s="3" t="s">
        <v>0</v>
      </c>
      <c r="E130" s="479"/>
      <c r="G130" s="72">
        <v>1.054</v>
      </c>
      <c r="H130" s="690">
        <f>G130-$E130</f>
        <v>1.054</v>
      </c>
      <c r="J130" s="19">
        <v>-414</v>
      </c>
      <c r="K130" s="19">
        <f t="shared" ref="K130" si="592">J130</f>
        <v>-414</v>
      </c>
      <c r="L130" s="19">
        <f t="shared" ref="L130" si="593">K130</f>
        <v>-414</v>
      </c>
      <c r="N130" s="72">
        <f>$H130*(1-($J130-N$6)/N$5)</f>
        <v>1.1877383150183149</v>
      </c>
      <c r="O130" s="72">
        <f>$H130-N130</f>
        <v>-0.1337383150183149</v>
      </c>
      <c r="Q130" s="72">
        <f>$H130*(1-($J130-Q$6)/Q$5)</f>
        <v>1.1877383150183149</v>
      </c>
      <c r="R130" s="72">
        <f>$H130-Q130</f>
        <v>-0.1337383150183149</v>
      </c>
      <c r="T130" s="72">
        <f>$H130*(1-($J130-T$6)/T$5)</f>
        <v>1.1877383150183149</v>
      </c>
      <c r="U130" s="72">
        <f>$H130-T130</f>
        <v>-0.1337383150183149</v>
      </c>
      <c r="W130" s="72">
        <f>$H130*(1-($J130-W$6)/W$5)</f>
        <v>1.1877383150183149</v>
      </c>
      <c r="X130" s="72">
        <f>$H130-W130</f>
        <v>-0.1337383150183149</v>
      </c>
      <c r="Z130" s="72">
        <f>$H130*(1-($J130-Z$6)/Z$5)</f>
        <v>1.1877383150183149</v>
      </c>
      <c r="AA130" s="72">
        <f>$H130-Z130</f>
        <v>-0.1337383150183149</v>
      </c>
      <c r="AC130" s="72">
        <f>$H130*(1-($J130-AC$6)/AC$5)</f>
        <v>1.1877383150183149</v>
      </c>
      <c r="AD130" s="72">
        <f>$H130-AC130</f>
        <v>-0.1337383150183149</v>
      </c>
      <c r="AF130" s="72">
        <f>$H130*(1-($J130-AF$6)/AF$5)</f>
        <v>1.1877383150183149</v>
      </c>
      <c r="AG130" s="72">
        <f>$H130-AF130</f>
        <v>-0.1337383150183149</v>
      </c>
      <c r="AI130" s="72">
        <f>$H130*(1-($J130-AI$6)/AI$5)</f>
        <v>1.1877383150183149</v>
      </c>
      <c r="AJ130" s="72">
        <f>$H130-AI130</f>
        <v>-0.1337383150183149</v>
      </c>
      <c r="AL130" s="72">
        <f>$H130*(1-($K130-AL$6)/AL$5)</f>
        <v>1.1850971633752245</v>
      </c>
      <c r="AM130" s="72">
        <f>$H130-AL130</f>
        <v>-0.13109716337522448</v>
      </c>
      <c r="AO130" s="72">
        <f>$H130*(1-($K130-AO$6)/AO$5)</f>
        <v>1.1850971633752245</v>
      </c>
      <c r="AP130" s="72">
        <f>$H130-AO130</f>
        <v>-0.13109716337522448</v>
      </c>
      <c r="AR130" s="72">
        <f>$H130*(1-($K130-AR$6)/AR$5)</f>
        <v>1.1850971633752245</v>
      </c>
      <c r="AS130" s="72">
        <f>$H130-AR130</f>
        <v>-0.13109716337522448</v>
      </c>
      <c r="AU130" s="72">
        <f>$H130*(1-($K130-AU$6)/AU$5)</f>
        <v>1.1850971633752245</v>
      </c>
      <c r="AV130" s="72">
        <f>$H130-AU130</f>
        <v>-0.13109716337522448</v>
      </c>
      <c r="AX130" s="72">
        <f>$H130*(1-($K130-AX$6)/AX$5)</f>
        <v>1.1850971633752245</v>
      </c>
      <c r="AY130" s="72">
        <f>$H130-AX130</f>
        <v>-0.13109716337522448</v>
      </c>
      <c r="BA130" s="72">
        <f>$H130*(1-($K130-BA$6)/BA$5)</f>
        <v>1.1850971633752245</v>
      </c>
      <c r="BB130" s="72">
        <f>$H130-BA130</f>
        <v>-0.13109716337522448</v>
      </c>
      <c r="BD130" s="72">
        <f>$H130*(1-($K130-BD$6)/BD$5)</f>
        <v>1.1850971633752245</v>
      </c>
      <c r="BE130" s="72">
        <f>$H130-BD130</f>
        <v>-0.13109716337522448</v>
      </c>
      <c r="BG130" s="709">
        <f>$H130*(1-($K130-BG$6)/BG$5)</f>
        <v>1.1850971633752245</v>
      </c>
      <c r="BH130" s="709">
        <f>$H130-BG130</f>
        <v>-0.13109716337522448</v>
      </c>
      <c r="BI130" s="710"/>
      <c r="BJ130" s="709">
        <f>$H130*(1-($K130-BJ$6)/BJ$5)</f>
        <v>1.1850971633752245</v>
      </c>
      <c r="BK130" s="709">
        <f>$H130-BJ130</f>
        <v>-0.13109716337522448</v>
      </c>
      <c r="BL130" s="710"/>
      <c r="BM130" s="479"/>
      <c r="BN130" s="479"/>
      <c r="BP130" s="72">
        <f>$H130*(1-($K130-BP$6)/BP$5)</f>
        <v>1.1850971633752245</v>
      </c>
      <c r="BQ130" s="72">
        <f>$H130-BP130</f>
        <v>-0.13109716337522448</v>
      </c>
      <c r="BS130" s="72">
        <f>$H130*(1-($K130-BS$6)/BS$5)</f>
        <v>1.1850971633752245</v>
      </c>
      <c r="BT130" s="72">
        <f>$H130-BS130</f>
        <v>-0.13109716337522448</v>
      </c>
      <c r="BV130" s="72">
        <f>$H130*(1-($K130-BV$6)/BV$5)</f>
        <v>1.1850971633752245</v>
      </c>
      <c r="BW130" s="72">
        <f>$H130-BV130</f>
        <v>-0.13109716337522448</v>
      </c>
      <c r="BY130" s="72">
        <f>$H130*(1-($K130-BY$6)/BY$5)</f>
        <v>1.1850971633752245</v>
      </c>
      <c r="BZ130" s="72">
        <f>$H130-BY130</f>
        <v>-0.13109716337522448</v>
      </c>
      <c r="CB130" s="72">
        <f>$H130*(1-($L130-CB$6)/CB$5)</f>
        <v>1.1801159240069086</v>
      </c>
      <c r="CC130" s="72">
        <f>$H130-CB130</f>
        <v>-0.12611592400690852</v>
      </c>
      <c r="CE130" s="72">
        <f>$H130*(1-($L130-CE$6)/CE$5)</f>
        <v>1.1801159240069086</v>
      </c>
      <c r="CF130" s="72">
        <f>$H130-CE130</f>
        <v>-0.12611592400690852</v>
      </c>
      <c r="CH130" s="72">
        <f>$H130*(1-($L130-CH$6)/CH$5)</f>
        <v>1.1801159240069086</v>
      </c>
      <c r="CI130" s="72">
        <f>$H130-CH130</f>
        <v>-0.12611592400690852</v>
      </c>
      <c r="CK130" s="72">
        <f>$H130*(1-($L130-CK$6)/CK$5)</f>
        <v>1.1801159240069086</v>
      </c>
      <c r="CL130" s="72">
        <f>$H130-CK130</f>
        <v>-0.12611592400690852</v>
      </c>
      <c r="CN130" s="72">
        <f>$H130*(1-($L130-CN$6)/CN$5)</f>
        <v>1.1801159240069086</v>
      </c>
      <c r="CO130" s="72">
        <f>$H130-CN130</f>
        <v>-0.12611592400690852</v>
      </c>
      <c r="CQ130" s="72">
        <f>$H130*(1-($L130-CQ$6)/CQ$5)</f>
        <v>1.1801159240069086</v>
      </c>
      <c r="CR130" s="72">
        <f>$H130-CQ130</f>
        <v>-0.12611592400690852</v>
      </c>
      <c r="CT130" s="72">
        <f>$H130*(1-($L130-CT$6)/CT$5)</f>
        <v>1.1801159240069086</v>
      </c>
      <c r="CU130" s="72">
        <f>$H130-CT130</f>
        <v>-0.12611592400690852</v>
      </c>
      <c r="CW130" s="72">
        <f>$H130*(1-($L130-CW$6)/CW$5)</f>
        <v>1.1801159240069086</v>
      </c>
      <c r="CX130" s="72">
        <f>$H130-CW130</f>
        <v>-0.12611592400690852</v>
      </c>
    </row>
    <row r="131" spans="1:103" x14ac:dyDescent="0.25">
      <c r="A131" s="494"/>
      <c r="B131" s="402"/>
      <c r="C131" s="455" t="s">
        <v>336</v>
      </c>
      <c r="D131" s="3" t="s">
        <v>0</v>
      </c>
      <c r="E131" s="479"/>
      <c r="G131" s="72">
        <v>0.23</v>
      </c>
      <c r="H131" s="707">
        <f>G131-$E131</f>
        <v>0.23</v>
      </c>
      <c r="J131" s="19">
        <v>-414</v>
      </c>
      <c r="K131" s="19">
        <f t="shared" ref="K131" si="594">J131</f>
        <v>-414</v>
      </c>
      <c r="L131" s="19">
        <f t="shared" ref="L131" si="595">K131</f>
        <v>-414</v>
      </c>
      <c r="N131" s="72">
        <f>$H131*(1-($J131-N$6)/N$5)</f>
        <v>0.25918388278388277</v>
      </c>
      <c r="O131" s="72">
        <f>$H131-N131</f>
        <v>-2.9183882783882759E-2</v>
      </c>
      <c r="Q131" s="72">
        <f>$H131*(1-($J131-Q$6)/Q$5)</f>
        <v>0.25918388278388277</v>
      </c>
      <c r="R131" s="72">
        <f>$H131-Q131</f>
        <v>-2.9183882783882759E-2</v>
      </c>
      <c r="T131" s="72">
        <f>$H131*(1-($J131-T$6)/T$5)</f>
        <v>0.25918388278388277</v>
      </c>
      <c r="U131" s="72">
        <f>$H131-T131</f>
        <v>-2.9183882783882759E-2</v>
      </c>
      <c r="W131" s="72">
        <f>$H131*(1-($J131-W$6)/W$5)</f>
        <v>0.25918388278388277</v>
      </c>
      <c r="X131" s="72">
        <f>$H131-W131</f>
        <v>-2.9183882783882759E-2</v>
      </c>
      <c r="Z131" s="72">
        <f>$H131*(1-($J131-Z$6)/Z$5)</f>
        <v>0.25918388278388277</v>
      </c>
      <c r="AA131" s="72">
        <f>$H131-Z131</f>
        <v>-2.9183882783882759E-2</v>
      </c>
      <c r="AC131" s="72">
        <f>$H131*(1-($J131-AC$6)/AC$5)</f>
        <v>0.25918388278388277</v>
      </c>
      <c r="AD131" s="72">
        <f>$H131-AC131</f>
        <v>-2.9183882783882759E-2</v>
      </c>
      <c r="AF131" s="72">
        <f>$H131*(1-($J131-AF$6)/AF$5)</f>
        <v>0.25918388278388277</v>
      </c>
      <c r="AG131" s="72">
        <f>$H131-AF131</f>
        <v>-2.9183882783882759E-2</v>
      </c>
      <c r="AI131" s="72">
        <f>$H131*(1-($J131-AI$6)/AI$5)</f>
        <v>0.25918388278388277</v>
      </c>
      <c r="AJ131" s="72">
        <f>$H131-AI131</f>
        <v>-2.9183882783882759E-2</v>
      </c>
      <c r="AL131" s="72">
        <f>$H131*(1-($K131-AL$6)/AL$5)</f>
        <v>0.25860754039497308</v>
      </c>
      <c r="AM131" s="72">
        <f>$H131-AL131</f>
        <v>-2.8607540394973069E-2</v>
      </c>
      <c r="AO131" s="72">
        <f>$H131*(1-($K131-AO$6)/AO$5)</f>
        <v>0.25860754039497308</v>
      </c>
      <c r="AP131" s="72">
        <f>$H131-AO131</f>
        <v>-2.8607540394973069E-2</v>
      </c>
      <c r="AR131" s="72">
        <f>$H131*(1-($K131-AR$6)/AR$5)</f>
        <v>0.25860754039497308</v>
      </c>
      <c r="AS131" s="72">
        <f>$H131-AR131</f>
        <v>-2.8607540394973069E-2</v>
      </c>
      <c r="AU131" s="72">
        <f>$H131*(1-($K131-AU$6)/AU$5)</f>
        <v>0.25860754039497308</v>
      </c>
      <c r="AV131" s="72">
        <f>$H131-AU131</f>
        <v>-2.8607540394973069E-2</v>
      </c>
      <c r="AX131" s="72">
        <f>$H131*(1-($K131-AX$6)/AX$5)</f>
        <v>0.25860754039497308</v>
      </c>
      <c r="AY131" s="72">
        <f>$H131-AX131</f>
        <v>-2.8607540394973069E-2</v>
      </c>
      <c r="BA131" s="72">
        <f>$H131*(1-($K131-BA$6)/BA$5)</f>
        <v>0.25860754039497308</v>
      </c>
      <c r="BB131" s="72">
        <f>$H131-BA131</f>
        <v>-2.8607540394973069E-2</v>
      </c>
      <c r="BD131" s="72">
        <f>$H131*(1-($K131-BD$6)/BD$5)</f>
        <v>0.25860754039497308</v>
      </c>
      <c r="BE131" s="72">
        <f>$H131-BD131</f>
        <v>-2.8607540394973069E-2</v>
      </c>
      <c r="BG131" s="709">
        <f>$H131*(1-($K131-BG$6)/BG$5)</f>
        <v>0.25860754039497308</v>
      </c>
      <c r="BH131" s="709">
        <f>$H131-BG131</f>
        <v>-2.8607540394973069E-2</v>
      </c>
      <c r="BI131" s="710"/>
      <c r="BJ131" s="709">
        <f>$H131*(1-($K131-BJ$6)/BJ$5)</f>
        <v>0.25860754039497308</v>
      </c>
      <c r="BK131" s="709">
        <f>$H131-BJ131</f>
        <v>-2.8607540394973069E-2</v>
      </c>
      <c r="BL131" s="710"/>
      <c r="BM131" s="479"/>
      <c r="BN131" s="479"/>
      <c r="BP131" s="72">
        <f>$H131*(1-($K131-BP$6)/BP$5)</f>
        <v>0.25860754039497308</v>
      </c>
      <c r="BQ131" s="72">
        <f>$H131-BP131</f>
        <v>-2.8607540394973069E-2</v>
      </c>
      <c r="BS131" s="72">
        <f>$H131*(1-($K131-BS$6)/BS$5)</f>
        <v>0.25860754039497308</v>
      </c>
      <c r="BT131" s="72">
        <f>$H131-BS131</f>
        <v>-2.8607540394973069E-2</v>
      </c>
      <c r="BV131" s="72">
        <f>$H131*(1-($K131-BV$6)/BV$5)</f>
        <v>0.25860754039497308</v>
      </c>
      <c r="BW131" s="72">
        <f>$H131-BV131</f>
        <v>-2.8607540394973069E-2</v>
      </c>
      <c r="BY131" s="72">
        <f>$H131*(1-($K131-BY$6)/BY$5)</f>
        <v>0.25860754039497308</v>
      </c>
      <c r="BZ131" s="72">
        <f>$H131-BY131</f>
        <v>-2.8607540394973069E-2</v>
      </c>
      <c r="CB131" s="72">
        <f>$H131*(1-($L131-CB$6)/CB$5)</f>
        <v>0.25752055267702939</v>
      </c>
      <c r="CC131" s="72">
        <f>$H131-CB131</f>
        <v>-2.7520552677029381E-2</v>
      </c>
      <c r="CE131" s="72">
        <f>$H131*(1-($L131-CE$6)/CE$5)</f>
        <v>0.25752055267702939</v>
      </c>
      <c r="CF131" s="72">
        <f>$H131-CE131</f>
        <v>-2.7520552677029381E-2</v>
      </c>
      <c r="CH131" s="72">
        <f>$H131*(1-($L131-CH$6)/CH$5)</f>
        <v>0.25752055267702939</v>
      </c>
      <c r="CI131" s="72">
        <f>$H131-CH131</f>
        <v>-2.7520552677029381E-2</v>
      </c>
      <c r="CK131" s="72">
        <f>$H131*(1-($L131-CK$6)/CK$5)</f>
        <v>0.25752055267702939</v>
      </c>
      <c r="CL131" s="72">
        <f>$H131-CK131</f>
        <v>-2.7520552677029381E-2</v>
      </c>
      <c r="CN131" s="72">
        <f>$H131*(1-($L131-CN$6)/CN$5)</f>
        <v>0.25752055267702939</v>
      </c>
      <c r="CO131" s="72">
        <f>$H131-CN131</f>
        <v>-2.7520552677029381E-2</v>
      </c>
      <c r="CQ131" s="72">
        <f>$H131*(1-($L131-CQ$6)/CQ$5)</f>
        <v>0.25752055267702939</v>
      </c>
      <c r="CR131" s="72">
        <f>$H131-CQ131</f>
        <v>-2.7520552677029381E-2</v>
      </c>
      <c r="CT131" s="72">
        <f>$H131*(1-($L131-CT$6)/CT$5)</f>
        <v>0.25752055267702939</v>
      </c>
      <c r="CU131" s="72">
        <f>$H131-CT131</f>
        <v>-2.7520552677029381E-2</v>
      </c>
      <c r="CW131" s="72">
        <f>$H131*(1-($L131-CW$6)/CW$5)</f>
        <v>0.25752055267702939</v>
      </c>
      <c r="CX131" s="72">
        <f>$H131-CW131</f>
        <v>-2.7520552677029381E-2</v>
      </c>
    </row>
    <row r="132" spans="1:103" ht="6" customHeight="1" x14ac:dyDescent="0.25">
      <c r="A132" s="494"/>
      <c r="D132" s="3" t="s">
        <v>0</v>
      </c>
    </row>
    <row r="133" spans="1:103" s="402" customFormat="1" x14ac:dyDescent="0.25">
      <c r="A133" s="494"/>
      <c r="C133" s="565" t="s">
        <v>337</v>
      </c>
      <c r="D133" s="565" t="s">
        <v>0</v>
      </c>
      <c r="E133" s="566"/>
      <c r="F133" s="565"/>
      <c r="G133" s="566"/>
      <c r="H133" s="566"/>
      <c r="I133" s="565"/>
      <c r="J133" s="566"/>
      <c r="K133" s="566"/>
      <c r="L133" s="566"/>
      <c r="M133" s="565"/>
      <c r="N133" s="578"/>
      <c r="O133" s="565"/>
      <c r="P133" s="566"/>
      <c r="Q133" s="578"/>
      <c r="R133" s="565"/>
      <c r="S133" s="566"/>
      <c r="T133" s="578"/>
      <c r="U133" s="565"/>
      <c r="V133" s="566"/>
      <c r="W133" s="578"/>
      <c r="X133" s="565"/>
      <c r="Y133" s="566"/>
      <c r="Z133" s="578"/>
      <c r="AA133" s="565"/>
      <c r="AB133" s="566"/>
      <c r="AC133" s="578"/>
      <c r="AD133" s="565"/>
      <c r="AE133" s="566"/>
      <c r="AF133" s="578"/>
      <c r="AG133" s="565"/>
      <c r="AH133" s="566"/>
      <c r="AI133" s="578"/>
      <c r="AJ133" s="565"/>
      <c r="AK133" s="566"/>
      <c r="AL133" s="578"/>
      <c r="AM133" s="565"/>
      <c r="AN133" s="566"/>
      <c r="AO133" s="578"/>
      <c r="AP133" s="565"/>
      <c r="AQ133" s="566"/>
      <c r="AR133" s="578"/>
      <c r="AS133" s="565"/>
      <c r="AT133" s="566"/>
      <c r="AU133" s="578"/>
      <c r="AV133" s="565"/>
      <c r="AW133" s="566"/>
      <c r="AX133" s="578"/>
      <c r="AY133" s="565"/>
      <c r="AZ133" s="566"/>
      <c r="BA133" s="578"/>
      <c r="BB133" s="565"/>
      <c r="BC133" s="566"/>
      <c r="BD133" s="578"/>
      <c r="BE133" s="565"/>
      <c r="BF133" s="566"/>
      <c r="BG133" s="578"/>
      <c r="BH133" s="565"/>
      <c r="BI133" s="566"/>
      <c r="BJ133" s="578"/>
      <c r="BK133" s="565"/>
      <c r="BL133" s="566"/>
      <c r="BM133" s="578"/>
      <c r="BN133" s="565"/>
      <c r="BO133" s="566"/>
      <c r="BP133" s="578"/>
      <c r="BQ133" s="565"/>
      <c r="BR133" s="566"/>
      <c r="BS133" s="578"/>
      <c r="BT133" s="565"/>
      <c r="BU133" s="566"/>
      <c r="BV133" s="578"/>
      <c r="BW133" s="565"/>
      <c r="BX133" s="566"/>
      <c r="BY133" s="578"/>
      <c r="BZ133" s="565"/>
      <c r="CA133" s="566"/>
      <c r="CB133" s="578"/>
      <c r="CC133" s="565"/>
      <c r="CD133" s="566"/>
      <c r="CE133" s="578"/>
      <c r="CF133" s="565"/>
      <c r="CG133" s="566"/>
      <c r="CH133" s="578"/>
      <c r="CI133" s="565"/>
      <c r="CJ133" s="566"/>
      <c r="CK133" s="578"/>
      <c r="CL133" s="565"/>
      <c r="CM133" s="566"/>
      <c r="CN133" s="578"/>
      <c r="CO133" s="565"/>
      <c r="CP133" s="566"/>
      <c r="CQ133" s="578"/>
      <c r="CR133" s="565"/>
      <c r="CS133" s="566"/>
      <c r="CT133" s="578"/>
      <c r="CU133" s="565"/>
      <c r="CV133" s="566"/>
      <c r="CW133" s="578"/>
      <c r="CX133" s="565"/>
      <c r="CY133" s="566"/>
    </row>
    <row r="134" spans="1:103" x14ac:dyDescent="0.25">
      <c r="A134" s="494"/>
      <c r="C134" s="455"/>
      <c r="D134" s="3" t="s">
        <v>0</v>
      </c>
      <c r="E134" s="19"/>
      <c r="G134" s="19"/>
      <c r="H134" s="690">
        <f>G134-$E134</f>
        <v>0</v>
      </c>
      <c r="J134" s="19"/>
      <c r="K134" s="19"/>
      <c r="L134" s="19"/>
      <c r="N134" s="72">
        <f>$H134*(1-($J134-N$6)/N$5)</f>
        <v>0</v>
      </c>
      <c r="O134" s="72">
        <f>$H134-N134</f>
        <v>0</v>
      </c>
      <c r="Q134" s="72">
        <f>$H134*(1-($J134-Q$6)/Q$5)</f>
        <v>0</v>
      </c>
      <c r="R134" s="72">
        <f>$H134-Q134</f>
        <v>0</v>
      </c>
      <c r="T134" s="72">
        <f>$H134*(1-($J134-T$6)/T$5)</f>
        <v>0</v>
      </c>
      <c r="U134" s="72">
        <f>$H134-T134</f>
        <v>0</v>
      </c>
      <c r="W134" s="72">
        <f>$H134*(1-($J134-W$6)/W$5)</f>
        <v>0</v>
      </c>
      <c r="X134" s="72">
        <f>$H134-W134</f>
        <v>0</v>
      </c>
      <c r="Z134" s="72">
        <f>$H134*(1-($J134-Z$6)/Z$5)</f>
        <v>0</v>
      </c>
      <c r="AA134" s="72">
        <f>$H134-Z134</f>
        <v>0</v>
      </c>
      <c r="AC134" s="72">
        <f>$H134*(1-($J134-AC$6)/AC$5)</f>
        <v>0</v>
      </c>
      <c r="AD134" s="72">
        <f>$H134-AC134</f>
        <v>0</v>
      </c>
      <c r="AF134" s="72">
        <f>$H134*(1-($J134-AF$6)/AF$5)</f>
        <v>0</v>
      </c>
      <c r="AG134" s="72">
        <f>$H134-AF134</f>
        <v>0</v>
      </c>
      <c r="AI134" s="72">
        <f>$H134*(1-($J134-AI$6)/AI$5)</f>
        <v>0</v>
      </c>
      <c r="AJ134" s="72">
        <f>$H134-AI134</f>
        <v>0</v>
      </c>
      <c r="AL134" s="72">
        <f>$H134*(1-($K134-AL$6)/AL$5)</f>
        <v>0</v>
      </c>
      <c r="AM134" s="72">
        <f>$H134-AL134</f>
        <v>0</v>
      </c>
      <c r="AO134" s="72">
        <f>$H134*(1-($K134-AO$6)/AO$5)</f>
        <v>0</v>
      </c>
      <c r="AP134" s="72">
        <f>$H134-AO134</f>
        <v>0</v>
      </c>
      <c r="AR134" s="72">
        <f>$H134*(1-($K134-AR$6)/AR$5)</f>
        <v>0</v>
      </c>
      <c r="AS134" s="72">
        <f>$H134-AR134</f>
        <v>0</v>
      </c>
      <c r="AU134" s="72">
        <f>$H134*(1-($K134-AU$6)/AU$5)</f>
        <v>0</v>
      </c>
      <c r="AV134" s="72">
        <f>$H134-AU134</f>
        <v>0</v>
      </c>
      <c r="AX134" s="72">
        <f>$H134*(1-($K134-AX$6)/AX$5)</f>
        <v>0</v>
      </c>
      <c r="AY134" s="72">
        <f>$H134-AX134</f>
        <v>0</v>
      </c>
      <c r="BA134" s="72">
        <f>$H134*(1-($K134-BA$6)/BA$5)</f>
        <v>0</v>
      </c>
      <c r="BB134" s="72">
        <f>$H134-BA134</f>
        <v>0</v>
      </c>
      <c r="BD134" s="72">
        <f>$H134*(1-($K134-BD$6)/BD$5)</f>
        <v>0</v>
      </c>
      <c r="BE134" s="72">
        <f>$H134-BD134</f>
        <v>0</v>
      </c>
      <c r="BG134" s="709">
        <f>$H134*(1-($K134-BG$6)/BG$5)</f>
        <v>0</v>
      </c>
      <c r="BH134" s="709">
        <f>$H134-BG134</f>
        <v>0</v>
      </c>
      <c r="BI134" s="710"/>
      <c r="BJ134" s="709">
        <f>$H134*(1-($K134-BJ$6)/BJ$5)</f>
        <v>0</v>
      </c>
      <c r="BK134" s="709">
        <f>$H134-BJ134</f>
        <v>0</v>
      </c>
      <c r="BL134" s="710"/>
      <c r="BM134" s="479"/>
      <c r="BN134" s="479"/>
      <c r="BP134" s="72">
        <f>$H134*(1-($K134-BP$6)/BP$5)</f>
        <v>0</v>
      </c>
      <c r="BQ134" s="72">
        <f>$H134-BP134</f>
        <v>0</v>
      </c>
      <c r="BS134" s="72">
        <f>$H134*(1-($K134-BS$6)/BS$5)</f>
        <v>0</v>
      </c>
      <c r="BT134" s="72">
        <f>$H134-BS134</f>
        <v>0</v>
      </c>
      <c r="BV134" s="72">
        <f>$H134*(1-($K134-BV$6)/BV$5)</f>
        <v>0</v>
      </c>
      <c r="BW134" s="72">
        <f>$H134-BV134</f>
        <v>0</v>
      </c>
      <c r="BY134" s="72">
        <f>$H134*(1-($K134-BY$6)/BY$5)</f>
        <v>0</v>
      </c>
      <c r="BZ134" s="72">
        <f>$H134-BY134</f>
        <v>0</v>
      </c>
      <c r="CB134" s="72">
        <f>$H134*(1-($L134-CB$6)/CB$5)</f>
        <v>0</v>
      </c>
      <c r="CC134" s="72">
        <f>$H134-CB134</f>
        <v>0</v>
      </c>
      <c r="CE134" s="72">
        <f>$H134*(1-($L134-CE$6)/CE$5)</f>
        <v>0</v>
      </c>
      <c r="CF134" s="72">
        <f>$H134-CE134</f>
        <v>0</v>
      </c>
      <c r="CH134" s="72">
        <f>$H134*(1-($L134-CH$6)/CH$5)</f>
        <v>0</v>
      </c>
      <c r="CI134" s="72">
        <f>$H134-CH134</f>
        <v>0</v>
      </c>
      <c r="CK134" s="72">
        <f>$H134*(1-($L134-CK$6)/CK$5)</f>
        <v>0</v>
      </c>
      <c r="CL134" s="72">
        <f>$H134-CK134</f>
        <v>0</v>
      </c>
      <c r="CN134" s="72">
        <f>$H134*(1-($L134-CN$6)/CN$5)</f>
        <v>0</v>
      </c>
      <c r="CO134" s="72">
        <f>$H134-CN134</f>
        <v>0</v>
      </c>
      <c r="CQ134" s="72">
        <f>$H134*(1-($L134-CQ$6)/CQ$5)</f>
        <v>0</v>
      </c>
      <c r="CR134" s="72">
        <f>$H134-CQ134</f>
        <v>0</v>
      </c>
      <c r="CT134" s="72">
        <f>$H134*(1-($L134-CT$6)/CT$5)</f>
        <v>0</v>
      </c>
      <c r="CU134" s="72">
        <f>$H134-CT134</f>
        <v>0</v>
      </c>
      <c r="CW134" s="72">
        <f>$H134*(1-($L134-CW$6)/CW$5)</f>
        <v>0</v>
      </c>
      <c r="CX134" s="72">
        <f>$H134-CW134</f>
        <v>0</v>
      </c>
    </row>
    <row r="135" spans="1:103" ht="6" customHeight="1" x14ac:dyDescent="0.25">
      <c r="A135" s="494"/>
      <c r="D135" s="3" t="s">
        <v>0</v>
      </c>
    </row>
    <row r="136" spans="1:103" s="402" customFormat="1" x14ac:dyDescent="0.25">
      <c r="A136" s="494"/>
      <c r="C136" s="565" t="s">
        <v>337</v>
      </c>
      <c r="D136" s="565" t="s">
        <v>0</v>
      </c>
      <c r="E136" s="566"/>
      <c r="F136" s="565"/>
      <c r="G136" s="566"/>
      <c r="H136" s="566"/>
      <c r="I136" s="565"/>
      <c r="J136" s="566"/>
      <c r="K136" s="566"/>
      <c r="L136" s="566"/>
      <c r="M136" s="565"/>
      <c r="N136" s="578"/>
      <c r="O136" s="565"/>
      <c r="P136" s="566"/>
      <c r="Q136" s="578"/>
      <c r="R136" s="565"/>
      <c r="S136" s="566"/>
      <c r="T136" s="578"/>
      <c r="U136" s="565"/>
      <c r="V136" s="566"/>
      <c r="W136" s="578"/>
      <c r="X136" s="565"/>
      <c r="Y136" s="566"/>
      <c r="Z136" s="578"/>
      <c r="AA136" s="565"/>
      <c r="AB136" s="566"/>
      <c r="AC136" s="578"/>
      <c r="AD136" s="565"/>
      <c r="AE136" s="566"/>
      <c r="AF136" s="578"/>
      <c r="AG136" s="565"/>
      <c r="AH136" s="566"/>
      <c r="AI136" s="578"/>
      <c r="AJ136" s="565"/>
      <c r="AK136" s="566"/>
      <c r="AL136" s="578"/>
      <c r="AM136" s="565"/>
      <c r="AN136" s="566"/>
      <c r="AO136" s="578"/>
      <c r="AP136" s="565"/>
      <c r="AQ136" s="566"/>
      <c r="AR136" s="578"/>
      <c r="AS136" s="565"/>
      <c r="AT136" s="566"/>
      <c r="AU136" s="578"/>
      <c r="AV136" s="565"/>
      <c r="AW136" s="566"/>
      <c r="AX136" s="578"/>
      <c r="AY136" s="565"/>
      <c r="AZ136" s="566"/>
      <c r="BA136" s="578"/>
      <c r="BB136" s="565"/>
      <c r="BC136" s="566"/>
      <c r="BD136" s="578"/>
      <c r="BE136" s="565"/>
      <c r="BF136" s="566"/>
      <c r="BG136" s="578"/>
      <c r="BH136" s="565"/>
      <c r="BI136" s="566"/>
      <c r="BJ136" s="578"/>
      <c r="BK136" s="565"/>
      <c r="BL136" s="566"/>
      <c r="BM136" s="578"/>
      <c r="BN136" s="565"/>
      <c r="BO136" s="566"/>
      <c r="BP136" s="578"/>
      <c r="BQ136" s="565"/>
      <c r="BR136" s="566"/>
      <c r="BS136" s="578"/>
      <c r="BT136" s="565"/>
      <c r="BU136" s="566"/>
      <c r="BV136" s="578"/>
      <c r="BW136" s="565"/>
      <c r="BX136" s="566"/>
      <c r="BY136" s="578"/>
      <c r="BZ136" s="565"/>
      <c r="CA136" s="566"/>
      <c r="CB136" s="578"/>
      <c r="CC136" s="565"/>
      <c r="CD136" s="566"/>
      <c r="CE136" s="578"/>
      <c r="CF136" s="565"/>
      <c r="CG136" s="566"/>
      <c r="CH136" s="578"/>
      <c r="CI136" s="565"/>
      <c r="CJ136" s="566"/>
      <c r="CK136" s="578"/>
      <c r="CL136" s="565"/>
      <c r="CM136" s="566"/>
      <c r="CN136" s="578"/>
      <c r="CO136" s="565"/>
      <c r="CP136" s="566"/>
      <c r="CQ136" s="578"/>
      <c r="CR136" s="565"/>
      <c r="CS136" s="566"/>
      <c r="CT136" s="578"/>
      <c r="CU136" s="565"/>
      <c r="CV136" s="566"/>
      <c r="CW136" s="578"/>
      <c r="CX136" s="565"/>
      <c r="CY136" s="566"/>
    </row>
    <row r="137" spans="1:103" x14ac:dyDescent="0.25">
      <c r="A137" s="494"/>
      <c r="C137" s="729" t="s">
        <v>338</v>
      </c>
      <c r="D137" s="3" t="s">
        <v>0</v>
      </c>
      <c r="E137" s="19"/>
      <c r="G137" s="19"/>
      <c r="H137" s="690">
        <f>G137-$E137</f>
        <v>0</v>
      </c>
      <c r="J137" s="19"/>
      <c r="K137" s="19"/>
      <c r="L137" s="19"/>
      <c r="N137" s="72">
        <f>$H137*(1-($J137-N$6)/N$5)</f>
        <v>0</v>
      </c>
      <c r="O137" s="72">
        <f>$H137-N137</f>
        <v>0</v>
      </c>
      <c r="Q137" s="72">
        <f>$H137*(1-($J137-Q$6)/Q$5)</f>
        <v>0</v>
      </c>
      <c r="R137" s="72">
        <f>$H137-Q137</f>
        <v>0</v>
      </c>
      <c r="T137" s="72">
        <f>$H137*(1-($J137-T$6)/T$5)</f>
        <v>0</v>
      </c>
      <c r="U137" s="72">
        <f>$H137-T137</f>
        <v>0</v>
      </c>
      <c r="W137" s="72">
        <f>$H137*(1-($J137-W$6)/W$5)</f>
        <v>0</v>
      </c>
      <c r="X137" s="72">
        <f>$H137-W137</f>
        <v>0</v>
      </c>
      <c r="Z137" s="72">
        <f>$H137*(1-($J137-Z$6)/Z$5)</f>
        <v>0</v>
      </c>
      <c r="AA137" s="72">
        <f>$H137-Z137</f>
        <v>0</v>
      </c>
      <c r="AC137" s="72">
        <f>$H137*(1-($J137-AC$6)/AC$5)</f>
        <v>0</v>
      </c>
      <c r="AD137" s="72">
        <f>$H137-AC137</f>
        <v>0</v>
      </c>
      <c r="AF137" s="72">
        <f>$H137*(1-($J137-AF$6)/AF$5)</f>
        <v>0</v>
      </c>
      <c r="AG137" s="72">
        <f>$H137-AF137</f>
        <v>0</v>
      </c>
      <c r="AI137" s="72">
        <f>$H137*(1-($J137-AI$6)/AI$5)</f>
        <v>0</v>
      </c>
      <c r="AJ137" s="72">
        <f>$H137-AI137</f>
        <v>0</v>
      </c>
      <c r="AL137" s="72">
        <f>$H137*(1-($K137-AL$6)/AL$5)</f>
        <v>0</v>
      </c>
      <c r="AM137" s="72">
        <f>$H137-AL137</f>
        <v>0</v>
      </c>
      <c r="AO137" s="72">
        <f>$H137*(1-($K137-AO$6)/AO$5)</f>
        <v>0</v>
      </c>
      <c r="AP137" s="72">
        <f>$H137-AO137</f>
        <v>0</v>
      </c>
      <c r="AR137" s="72">
        <f>$H137*(1-($K137-AR$6)/AR$5)</f>
        <v>0</v>
      </c>
      <c r="AS137" s="72">
        <f>$H137-AR137</f>
        <v>0</v>
      </c>
      <c r="AU137" s="72">
        <f>$H137*(1-($K137-AU$6)/AU$5)</f>
        <v>0</v>
      </c>
      <c r="AV137" s="72">
        <f>$H137-AU137</f>
        <v>0</v>
      </c>
      <c r="AX137" s="72">
        <f>$H137*(1-($K137-AX$6)/AX$5)</f>
        <v>0</v>
      </c>
      <c r="AY137" s="72">
        <f>$H137-AX137</f>
        <v>0</v>
      </c>
      <c r="BA137" s="72">
        <f>$H137*(1-($K137-BA$6)/BA$5)</f>
        <v>0</v>
      </c>
      <c r="BB137" s="72">
        <f>$H137-BA137</f>
        <v>0</v>
      </c>
      <c r="BD137" s="72">
        <f>$H137*(1-($K137-BD$6)/BD$5)</f>
        <v>0</v>
      </c>
      <c r="BE137" s="72">
        <f>$H137-BD137</f>
        <v>0</v>
      </c>
      <c r="BG137" s="709">
        <f>$H137*(1-($K137-BG$6)/BG$5)</f>
        <v>0</v>
      </c>
      <c r="BH137" s="709">
        <f>$H137-BG137</f>
        <v>0</v>
      </c>
      <c r="BI137" s="710"/>
      <c r="BJ137" s="709">
        <f>$H137*(1-($K137-BJ$6)/BJ$5)</f>
        <v>0</v>
      </c>
      <c r="BK137" s="709">
        <f>$H137-BJ137</f>
        <v>0</v>
      </c>
      <c r="BL137" s="710"/>
      <c r="BM137" s="479"/>
      <c r="BN137" s="479"/>
      <c r="BP137" s="72">
        <f>$H137*(1-($K137-BP$6)/BP$5)</f>
        <v>0</v>
      </c>
      <c r="BQ137" s="72">
        <f>$H137-BP137</f>
        <v>0</v>
      </c>
      <c r="BS137" s="72">
        <f>$H137*(1-($K137-BS$6)/BS$5)</f>
        <v>0</v>
      </c>
      <c r="BT137" s="72">
        <f>$H137-BS137</f>
        <v>0</v>
      </c>
      <c r="BV137" s="72">
        <f>$H137*(1-($K137-BV$6)/BV$5)</f>
        <v>0</v>
      </c>
      <c r="BW137" s="72">
        <f>$H137-BV137</f>
        <v>0</v>
      </c>
      <c r="BY137" s="72">
        <f>$H137*(1-($K137-BY$6)/BY$5)</f>
        <v>0</v>
      </c>
      <c r="BZ137" s="72">
        <f>$H137-BY137</f>
        <v>0</v>
      </c>
      <c r="CB137" s="72">
        <f>$H137*(1-($L137-CB$6)/CB$5)</f>
        <v>0</v>
      </c>
      <c r="CC137" s="72">
        <f>$H137-CB137</f>
        <v>0</v>
      </c>
      <c r="CE137" s="72">
        <f>$H137*(1-($L137-CE$6)/CE$5)</f>
        <v>0</v>
      </c>
      <c r="CF137" s="72">
        <f>$H137-CE137</f>
        <v>0</v>
      </c>
      <c r="CH137" s="72">
        <f>$H137*(1-($L137-CH$6)/CH$5)</f>
        <v>0</v>
      </c>
      <c r="CI137" s="72">
        <f>$H137-CH137</f>
        <v>0</v>
      </c>
      <c r="CK137" s="72">
        <f>$H137*(1-($L137-CK$6)/CK$5)</f>
        <v>0</v>
      </c>
      <c r="CL137" s="72">
        <f>$H137-CK137</f>
        <v>0</v>
      </c>
      <c r="CN137" s="72">
        <f>$H137*(1-($L137-CN$6)/CN$5)</f>
        <v>0</v>
      </c>
      <c r="CO137" s="72">
        <f>$H137-CN137</f>
        <v>0</v>
      </c>
      <c r="CQ137" s="72">
        <f>$H137*(1-($L137-CQ$6)/CQ$5)</f>
        <v>0</v>
      </c>
      <c r="CR137" s="72">
        <f>$H137-CQ137</f>
        <v>0</v>
      </c>
      <c r="CT137" s="72">
        <f>$H137*(1-($L137-CT$6)/CT$5)</f>
        <v>0</v>
      </c>
      <c r="CU137" s="72">
        <f>$H137-CT137</f>
        <v>0</v>
      </c>
      <c r="CW137" s="72">
        <f>$H137*(1-($L137-CW$6)/CW$5)</f>
        <v>0</v>
      </c>
      <c r="CX137" s="72">
        <f>$H137-CW137</f>
        <v>0</v>
      </c>
    </row>
    <row r="138" spans="1:103" x14ac:dyDescent="0.25">
      <c r="A138" s="494"/>
      <c r="C138" s="455"/>
      <c r="D138" s="3" t="s">
        <v>0</v>
      </c>
      <c r="E138" s="19"/>
      <c r="G138" s="19"/>
      <c r="H138" s="690">
        <f>G138-$E138</f>
        <v>0</v>
      </c>
      <c r="J138" s="19"/>
      <c r="K138" s="19"/>
      <c r="L138" s="19"/>
      <c r="N138" s="72">
        <f>$H138*(1-($J138-N$6)/N$5)</f>
        <v>0</v>
      </c>
      <c r="O138" s="72">
        <f>$H138-N138</f>
        <v>0</v>
      </c>
      <c r="Q138" s="72">
        <f>$H138*(1-($J138-Q$6)/Q$5)</f>
        <v>0</v>
      </c>
      <c r="R138" s="72">
        <f>$H138-Q138</f>
        <v>0</v>
      </c>
      <c r="T138" s="72">
        <f>$H138*(1-($J138-T$6)/T$5)</f>
        <v>0</v>
      </c>
      <c r="U138" s="72">
        <f>$H138-T138</f>
        <v>0</v>
      </c>
      <c r="W138" s="72">
        <f>$H138*(1-($J138-W$6)/W$5)</f>
        <v>0</v>
      </c>
      <c r="X138" s="72">
        <f>$H138-W138</f>
        <v>0</v>
      </c>
      <c r="Z138" s="72">
        <f>$H138*(1-($J138-Z$6)/Z$5)</f>
        <v>0</v>
      </c>
      <c r="AA138" s="72">
        <f>$H138-Z138</f>
        <v>0</v>
      </c>
      <c r="AC138" s="72">
        <f>$H138*(1-($J138-AC$6)/AC$5)</f>
        <v>0</v>
      </c>
      <c r="AD138" s="72">
        <f>$H138-AC138</f>
        <v>0</v>
      </c>
      <c r="AF138" s="72">
        <f>$H138*(1-($J138-AF$6)/AF$5)</f>
        <v>0</v>
      </c>
      <c r="AG138" s="72">
        <f>$H138-AF138</f>
        <v>0</v>
      </c>
      <c r="AI138" s="72">
        <f>$H138*(1-($J138-AI$6)/AI$5)</f>
        <v>0</v>
      </c>
      <c r="AJ138" s="72">
        <f>$H138-AI138</f>
        <v>0</v>
      </c>
      <c r="AL138" s="72">
        <f>$H138*(1-($K138-AL$6)/AL$5)</f>
        <v>0</v>
      </c>
      <c r="AM138" s="72">
        <f>$H138-AL138</f>
        <v>0</v>
      </c>
      <c r="AO138" s="72">
        <f>$H138*(1-($K138-AO$6)/AO$5)</f>
        <v>0</v>
      </c>
      <c r="AP138" s="72">
        <f>$H138-AO138</f>
        <v>0</v>
      </c>
      <c r="AR138" s="72">
        <f>$H138*(1-($K138-AR$6)/AR$5)</f>
        <v>0</v>
      </c>
      <c r="AS138" s="72">
        <f>$H138-AR138</f>
        <v>0</v>
      </c>
      <c r="AU138" s="72">
        <f>$H138*(1-($K138-AU$6)/AU$5)</f>
        <v>0</v>
      </c>
      <c r="AV138" s="72">
        <f>$H138-AU138</f>
        <v>0</v>
      </c>
      <c r="AX138" s="72">
        <f>$H138*(1-($K138-AX$6)/AX$5)</f>
        <v>0</v>
      </c>
      <c r="AY138" s="72">
        <f>$H138-AX138</f>
        <v>0</v>
      </c>
      <c r="BA138" s="72">
        <f>$H138*(1-($K138-BA$6)/BA$5)</f>
        <v>0</v>
      </c>
      <c r="BB138" s="72">
        <f>$H138-BA138</f>
        <v>0</v>
      </c>
      <c r="BD138" s="72">
        <f>$H138*(1-($K138-BD$6)/BD$5)</f>
        <v>0</v>
      </c>
      <c r="BE138" s="72">
        <f>$H138-BD138</f>
        <v>0</v>
      </c>
      <c r="BG138" s="709">
        <f>$H138*(1-($K138-BG$6)/BG$5)</f>
        <v>0</v>
      </c>
      <c r="BH138" s="709">
        <f>$H138-BG138</f>
        <v>0</v>
      </c>
      <c r="BI138" s="710"/>
      <c r="BJ138" s="709">
        <f>$H138*(1-($K138-BJ$6)/BJ$5)</f>
        <v>0</v>
      </c>
      <c r="BK138" s="709">
        <f>$H138-BJ138</f>
        <v>0</v>
      </c>
      <c r="BL138" s="710"/>
      <c r="BM138" s="479"/>
      <c r="BN138" s="479"/>
      <c r="BP138" s="72">
        <f>$H138*(1-($K138-BP$6)/BP$5)</f>
        <v>0</v>
      </c>
      <c r="BQ138" s="72">
        <f>$H138-BP138</f>
        <v>0</v>
      </c>
      <c r="BS138" s="72">
        <f>$H138*(1-($K138-BS$6)/BS$5)</f>
        <v>0</v>
      </c>
      <c r="BT138" s="72">
        <f>$H138-BS138</f>
        <v>0</v>
      </c>
      <c r="BV138" s="72">
        <f>$H138*(1-($K138-BV$6)/BV$5)</f>
        <v>0</v>
      </c>
      <c r="BW138" s="72">
        <f>$H138-BV138</f>
        <v>0</v>
      </c>
      <c r="BY138" s="72">
        <f>$H138*(1-($K138-BY$6)/BY$5)</f>
        <v>0</v>
      </c>
      <c r="BZ138" s="72">
        <f>$H138-BY138</f>
        <v>0</v>
      </c>
      <c r="CB138" s="72">
        <f>$H138*(1-($L138-CB$6)/CB$5)</f>
        <v>0</v>
      </c>
      <c r="CC138" s="72">
        <f>$H138-CB138</f>
        <v>0</v>
      </c>
      <c r="CE138" s="72">
        <f>$H138*(1-($L138-CE$6)/CE$5)</f>
        <v>0</v>
      </c>
      <c r="CF138" s="72">
        <f>$H138-CE138</f>
        <v>0</v>
      </c>
      <c r="CH138" s="72">
        <f>$H138*(1-($L138-CH$6)/CH$5)</f>
        <v>0</v>
      </c>
      <c r="CI138" s="72">
        <f>$H138-CH138</f>
        <v>0</v>
      </c>
      <c r="CK138" s="72">
        <f>$H138*(1-($L138-CK$6)/CK$5)</f>
        <v>0</v>
      </c>
      <c r="CL138" s="72">
        <f>$H138-CK138</f>
        <v>0</v>
      </c>
      <c r="CN138" s="72">
        <f>$H138*(1-($L138-CN$6)/CN$5)</f>
        <v>0</v>
      </c>
      <c r="CO138" s="72">
        <f>$H138-CN138</f>
        <v>0</v>
      </c>
      <c r="CQ138" s="72">
        <f>$H138*(1-($L138-CQ$6)/CQ$5)</f>
        <v>0</v>
      </c>
      <c r="CR138" s="72">
        <f>$H138-CQ138</f>
        <v>0</v>
      </c>
      <c r="CT138" s="72">
        <f>$H138*(1-($L138-CT$6)/CT$5)</f>
        <v>0</v>
      </c>
      <c r="CU138" s="72">
        <f>$H138-CT138</f>
        <v>0</v>
      </c>
      <c r="CW138" s="72">
        <f>$H138*(1-($L138-CW$6)/CW$5)</f>
        <v>0</v>
      </c>
      <c r="CX138" s="72">
        <f>$H138-CW138</f>
        <v>0</v>
      </c>
    </row>
    <row r="139" spans="1:103" ht="6" customHeight="1" x14ac:dyDescent="0.25">
      <c r="A139" s="494"/>
      <c r="D139" s="3" t="s">
        <v>0</v>
      </c>
    </row>
    <row r="140" spans="1:103" x14ac:dyDescent="0.25">
      <c r="A140" s="494"/>
      <c r="C140" s="455"/>
      <c r="D140" s="3" t="s">
        <v>0</v>
      </c>
      <c r="E140" s="19"/>
      <c r="G140" s="19"/>
      <c r="H140" s="690">
        <f>G140-$E140</f>
        <v>0</v>
      </c>
      <c r="J140" s="19"/>
      <c r="K140" s="19"/>
      <c r="L140" s="19"/>
      <c r="N140" s="72">
        <f>$H140*(1-($J140-N$6)/N$5)</f>
        <v>0</v>
      </c>
      <c r="O140" s="72">
        <f>$H140-N140</f>
        <v>0</v>
      </c>
      <c r="Q140" s="72">
        <f>$H140*(1-($J140-Q$6)/Q$5)</f>
        <v>0</v>
      </c>
      <c r="R140" s="72">
        <f>$H140-Q140</f>
        <v>0</v>
      </c>
      <c r="T140" s="72">
        <f>$H140*(1-($J140-T$6)/T$5)</f>
        <v>0</v>
      </c>
      <c r="U140" s="72">
        <f>$H140-T140</f>
        <v>0</v>
      </c>
      <c r="W140" s="72">
        <f>$H140*(1-($J140-W$6)/W$5)</f>
        <v>0</v>
      </c>
      <c r="X140" s="72">
        <f>$H140-W140</f>
        <v>0</v>
      </c>
      <c r="Z140" s="72">
        <f>$H140*(1-($J140-Z$6)/Z$5)</f>
        <v>0</v>
      </c>
      <c r="AA140" s="72">
        <f>$H140-Z140</f>
        <v>0</v>
      </c>
      <c r="AC140" s="72">
        <f>$H140*(1-($J140-AC$6)/AC$5)</f>
        <v>0</v>
      </c>
      <c r="AD140" s="72">
        <f>$H140-AC140</f>
        <v>0</v>
      </c>
      <c r="AF140" s="72">
        <f>$H140*(1-($J140-AF$6)/AF$5)</f>
        <v>0</v>
      </c>
      <c r="AG140" s="72">
        <f>$H140-AF140</f>
        <v>0</v>
      </c>
      <c r="AI140" s="72">
        <f>$H140*(1-($J140-AI$6)/AI$5)</f>
        <v>0</v>
      </c>
      <c r="AJ140" s="72">
        <f>$H140-AI140</f>
        <v>0</v>
      </c>
      <c r="AL140" s="72">
        <f>$H140*(1-($K140-AL$6)/AL$5)</f>
        <v>0</v>
      </c>
      <c r="AM140" s="72">
        <f>$H140-AL140</f>
        <v>0</v>
      </c>
      <c r="AO140" s="72">
        <f>$H140*(1-($K140-AO$6)/AO$5)</f>
        <v>0</v>
      </c>
      <c r="AP140" s="72">
        <f>$H140-AO140</f>
        <v>0</v>
      </c>
      <c r="AR140" s="72">
        <f>$H140*(1-($K140-AR$6)/AR$5)</f>
        <v>0</v>
      </c>
      <c r="AS140" s="72">
        <f>$H140-AR140</f>
        <v>0</v>
      </c>
      <c r="AU140" s="72">
        <f>$H140*(1-($K140-AU$6)/AU$5)</f>
        <v>0</v>
      </c>
      <c r="AV140" s="72">
        <f>$H140-AU140</f>
        <v>0</v>
      </c>
      <c r="AX140" s="72">
        <f>$H140*(1-($K140-AX$6)/AX$5)</f>
        <v>0</v>
      </c>
      <c r="AY140" s="72">
        <f>$H140-AX140</f>
        <v>0</v>
      </c>
      <c r="BA140" s="72">
        <f>$H140*(1-($K140-BA$6)/BA$5)</f>
        <v>0</v>
      </c>
      <c r="BB140" s="72">
        <f>$H140-BA140</f>
        <v>0</v>
      </c>
      <c r="BD140" s="72">
        <f>$H140*(1-($K140-BD$6)/BD$5)</f>
        <v>0</v>
      </c>
      <c r="BE140" s="72">
        <f>$H140-BD140</f>
        <v>0</v>
      </c>
      <c r="BG140" s="709">
        <f>$H140*(1-($K140-BG$6)/BG$5)</f>
        <v>0</v>
      </c>
      <c r="BH140" s="709">
        <f>$H140-BG140</f>
        <v>0</v>
      </c>
      <c r="BI140" s="710"/>
      <c r="BJ140" s="709">
        <f>$H140*(1-($K140-BJ$6)/BJ$5)</f>
        <v>0</v>
      </c>
      <c r="BK140" s="709">
        <f>$H140-BJ140</f>
        <v>0</v>
      </c>
      <c r="BL140" s="710"/>
      <c r="BM140" s="479"/>
      <c r="BN140" s="479"/>
      <c r="BP140" s="72">
        <f>$H140*(1-($K140-BP$6)/BP$5)</f>
        <v>0</v>
      </c>
      <c r="BQ140" s="72">
        <f>$H140-BP140</f>
        <v>0</v>
      </c>
      <c r="BS140" s="72">
        <f>$H140*(1-($K140-BS$6)/BS$5)</f>
        <v>0</v>
      </c>
      <c r="BT140" s="72">
        <f>$H140-BS140</f>
        <v>0</v>
      </c>
      <c r="BV140" s="72">
        <f>$H140*(1-($K140-BV$6)/BV$5)</f>
        <v>0</v>
      </c>
      <c r="BW140" s="72">
        <f>$H140-BV140</f>
        <v>0</v>
      </c>
      <c r="BY140" s="72">
        <f>$H140*(1-($K140-BY$6)/BY$5)</f>
        <v>0</v>
      </c>
      <c r="BZ140" s="72">
        <f>$H140-BY140</f>
        <v>0</v>
      </c>
      <c r="CB140" s="72">
        <f>$H140*(1-($L140-CB$6)/CB$5)</f>
        <v>0</v>
      </c>
      <c r="CC140" s="72">
        <f>$H140-CB140</f>
        <v>0</v>
      </c>
      <c r="CE140" s="72">
        <f>$H140*(1-($L140-CE$6)/CE$5)</f>
        <v>0</v>
      </c>
      <c r="CF140" s="72">
        <f>$H140-CE140</f>
        <v>0</v>
      </c>
      <c r="CH140" s="72">
        <f>$H140*(1-($L140-CH$6)/CH$5)</f>
        <v>0</v>
      </c>
      <c r="CI140" s="72">
        <f>$H140-CH140</f>
        <v>0</v>
      </c>
      <c r="CK140" s="72">
        <f>$H140*(1-($L140-CK$6)/CK$5)</f>
        <v>0</v>
      </c>
      <c r="CL140" s="72">
        <f>$H140-CK140</f>
        <v>0</v>
      </c>
      <c r="CN140" s="72">
        <f>$H140*(1-($L140-CN$6)/CN$5)</f>
        <v>0</v>
      </c>
      <c r="CO140" s="72">
        <f>$H140-CN140</f>
        <v>0</v>
      </c>
      <c r="CQ140" s="72">
        <f>$H140*(1-($L140-CQ$6)/CQ$5)</f>
        <v>0</v>
      </c>
      <c r="CR140" s="72">
        <f>$H140-CQ140</f>
        <v>0</v>
      </c>
      <c r="CT140" s="72">
        <f>$H140*(1-($L140-CT$6)/CT$5)</f>
        <v>0</v>
      </c>
      <c r="CU140" s="72">
        <f>$H140-CT140</f>
        <v>0</v>
      </c>
      <c r="CW140" s="72">
        <f>$H140*(1-($L140-CW$6)/CW$5)</f>
        <v>0</v>
      </c>
      <c r="CX140" s="72">
        <f>$H140-CW140</f>
        <v>0</v>
      </c>
    </row>
    <row r="141" spans="1:103" ht="22.35" customHeight="1" x14ac:dyDescent="0.25">
      <c r="A141" s="494"/>
      <c r="D141" s="3" t="s">
        <v>0</v>
      </c>
    </row>
    <row r="142" spans="1:103" s="402" customFormat="1" x14ac:dyDescent="0.25">
      <c r="A142" s="401"/>
      <c r="C142" s="453" t="s">
        <v>339</v>
      </c>
      <c r="D142" s="453" t="s">
        <v>0</v>
      </c>
      <c r="E142" s="467"/>
      <c r="F142" s="453"/>
      <c r="G142" s="467"/>
      <c r="H142" s="467"/>
      <c r="I142" s="453"/>
      <c r="J142" s="467"/>
      <c r="K142" s="467"/>
      <c r="L142" s="467"/>
      <c r="M142" s="453"/>
      <c r="N142" s="579"/>
      <c r="O142" s="453"/>
      <c r="P142" s="467"/>
      <c r="Q142" s="579"/>
      <c r="R142" s="453"/>
      <c r="S142" s="467"/>
      <c r="T142" s="579"/>
      <c r="U142" s="453"/>
      <c r="V142" s="467"/>
      <c r="W142" s="579"/>
      <c r="X142" s="453"/>
      <c r="Y142" s="467"/>
      <c r="Z142" s="579"/>
      <c r="AA142" s="453"/>
      <c r="AB142" s="467"/>
      <c r="AC142" s="579"/>
      <c r="AD142" s="453"/>
      <c r="AE142" s="467"/>
      <c r="AF142" s="579"/>
      <c r="AG142" s="453"/>
      <c r="AH142" s="467"/>
      <c r="AI142" s="579"/>
      <c r="AJ142" s="453"/>
      <c r="AK142" s="467"/>
      <c r="AL142" s="579"/>
      <c r="AM142" s="453"/>
      <c r="AN142" s="467"/>
      <c r="AO142" s="579"/>
      <c r="AP142" s="453"/>
      <c r="AQ142" s="467"/>
      <c r="AR142" s="579"/>
      <c r="AS142" s="453"/>
      <c r="AT142" s="467"/>
      <c r="AU142" s="579"/>
      <c r="AV142" s="453"/>
      <c r="AW142" s="467"/>
      <c r="AX142" s="579"/>
      <c r="AY142" s="453"/>
      <c r="AZ142" s="467"/>
      <c r="BA142" s="579"/>
      <c r="BB142" s="453"/>
      <c r="BC142" s="467"/>
      <c r="BD142" s="579"/>
      <c r="BE142" s="453"/>
      <c r="BF142" s="467"/>
      <c r="BG142" s="579"/>
      <c r="BH142" s="453"/>
      <c r="BI142" s="467"/>
      <c r="BJ142" s="579"/>
      <c r="BK142" s="453"/>
      <c r="BL142" s="467"/>
      <c r="BM142" s="579"/>
      <c r="BN142" s="453"/>
      <c r="BO142" s="467"/>
      <c r="BP142" s="579"/>
      <c r="BQ142" s="453"/>
      <c r="BR142" s="467"/>
      <c r="BS142" s="579"/>
      <c r="BT142" s="453"/>
      <c r="BU142" s="467"/>
      <c r="BV142" s="579"/>
      <c r="BW142" s="453"/>
      <c r="BX142" s="467"/>
      <c r="BY142" s="579"/>
      <c r="BZ142" s="453"/>
      <c r="CA142" s="467"/>
      <c r="CB142" s="579"/>
      <c r="CC142" s="453"/>
      <c r="CD142" s="467"/>
      <c r="CE142" s="579"/>
      <c r="CF142" s="453"/>
      <c r="CG142" s="467"/>
      <c r="CH142" s="579"/>
      <c r="CI142" s="453"/>
      <c r="CJ142" s="467"/>
      <c r="CK142" s="579"/>
      <c r="CL142" s="453"/>
      <c r="CM142" s="467"/>
      <c r="CN142" s="579"/>
      <c r="CO142" s="453"/>
      <c r="CP142" s="467"/>
      <c r="CQ142" s="579"/>
      <c r="CR142" s="453"/>
      <c r="CS142" s="467"/>
      <c r="CT142" s="579"/>
      <c r="CU142" s="453"/>
      <c r="CV142" s="467"/>
      <c r="CW142" s="579"/>
      <c r="CX142" s="453"/>
      <c r="CY142" s="467"/>
    </row>
    <row r="143" spans="1:103" s="402" customFormat="1" x14ac:dyDescent="0.25">
      <c r="A143" s="494"/>
      <c r="C143" s="565" t="s">
        <v>340</v>
      </c>
      <c r="D143" s="565" t="s">
        <v>0</v>
      </c>
      <c r="E143" s="566"/>
      <c r="F143" s="565"/>
      <c r="G143" s="566"/>
      <c r="H143" s="566"/>
      <c r="I143" s="565"/>
      <c r="J143" s="566"/>
      <c r="K143" s="566"/>
      <c r="L143" s="566"/>
      <c r="M143" s="565"/>
      <c r="N143" s="578"/>
      <c r="O143" s="565"/>
      <c r="P143" s="566"/>
      <c r="Q143" s="578"/>
      <c r="R143" s="565"/>
      <c r="S143" s="566"/>
      <c r="T143" s="578"/>
      <c r="U143" s="565"/>
      <c r="V143" s="566"/>
      <c r="W143" s="578"/>
      <c r="X143" s="565"/>
      <c r="Y143" s="566"/>
      <c r="Z143" s="578"/>
      <c r="AA143" s="565"/>
      <c r="AB143" s="566"/>
      <c r="AC143" s="578"/>
      <c r="AD143" s="565"/>
      <c r="AE143" s="566"/>
      <c r="AF143" s="578"/>
      <c r="AG143" s="565"/>
      <c r="AH143" s="566"/>
      <c r="AI143" s="578"/>
      <c r="AJ143" s="565"/>
      <c r="AK143" s="566"/>
      <c r="AL143" s="578"/>
      <c r="AM143" s="565"/>
      <c r="AN143" s="566"/>
      <c r="AO143" s="578"/>
      <c r="AP143" s="565"/>
      <c r="AQ143" s="566"/>
      <c r="AR143" s="578"/>
      <c r="AS143" s="565"/>
      <c r="AT143" s="566"/>
      <c r="AU143" s="578"/>
      <c r="AV143" s="565"/>
      <c r="AW143" s="566"/>
      <c r="AX143" s="578"/>
      <c r="AY143" s="565"/>
      <c r="AZ143" s="566"/>
      <c r="BA143" s="578"/>
      <c r="BB143" s="565"/>
      <c r="BC143" s="566"/>
      <c r="BD143" s="578"/>
      <c r="BE143" s="565"/>
      <c r="BF143" s="566"/>
      <c r="BG143" s="578"/>
      <c r="BH143" s="565"/>
      <c r="BI143" s="566"/>
      <c r="BJ143" s="578"/>
      <c r="BK143" s="565"/>
      <c r="BL143" s="566"/>
      <c r="BM143" s="578"/>
      <c r="BN143" s="565"/>
      <c r="BO143" s="566"/>
      <c r="BP143" s="578"/>
      <c r="BQ143" s="565"/>
      <c r="BR143" s="566"/>
      <c r="BS143" s="578"/>
      <c r="BT143" s="565"/>
      <c r="BU143" s="566"/>
      <c r="BV143" s="578"/>
      <c r="BW143" s="565"/>
      <c r="BX143" s="566"/>
      <c r="BY143" s="578"/>
      <c r="BZ143" s="565"/>
      <c r="CA143" s="566"/>
      <c r="CB143" s="578"/>
      <c r="CC143" s="565"/>
      <c r="CD143" s="566"/>
      <c r="CE143" s="578"/>
      <c r="CF143" s="565"/>
      <c r="CG143" s="566"/>
      <c r="CH143" s="578"/>
      <c r="CI143" s="565"/>
      <c r="CJ143" s="566"/>
      <c r="CK143" s="578"/>
      <c r="CL143" s="565"/>
      <c r="CM143" s="566"/>
      <c r="CN143" s="578"/>
      <c r="CO143" s="565"/>
      <c r="CP143" s="566"/>
      <c r="CQ143" s="578"/>
      <c r="CR143" s="565"/>
      <c r="CS143" s="566"/>
      <c r="CT143" s="578"/>
      <c r="CU143" s="565"/>
      <c r="CV143" s="566"/>
      <c r="CW143" s="578"/>
      <c r="CX143" s="565"/>
      <c r="CY143" s="566"/>
    </row>
    <row r="144" spans="1:103" x14ac:dyDescent="0.25">
      <c r="A144" s="494"/>
      <c r="B144" s="402"/>
      <c r="C144" s="455" t="s">
        <v>341</v>
      </c>
      <c r="D144" s="3" t="s">
        <v>0</v>
      </c>
      <c r="E144" s="19">
        <v>5.38</v>
      </c>
      <c r="G144" s="479"/>
      <c r="H144" s="690">
        <f t="shared" ref="H144:H147" si="596">G144-$E144</f>
        <v>-5.38</v>
      </c>
      <c r="J144" s="19">
        <v>-414</v>
      </c>
      <c r="K144" s="19">
        <f t="shared" ref="K144:L146" si="597">J144</f>
        <v>-414</v>
      </c>
      <c r="L144" s="19">
        <f t="shared" si="597"/>
        <v>-414</v>
      </c>
      <c r="N144" s="72">
        <f t="shared" ref="N144:N147" si="598">$H144*(1-($J144-N$6)/N$5)</f>
        <v>-6.0626490842490837</v>
      </c>
      <c r="O144" s="72">
        <f t="shared" ref="O144:O147" si="599">$H144-N144</f>
        <v>0.68264908424908377</v>
      </c>
      <c r="Q144" s="72">
        <f t="shared" ref="Q144:Q147" si="600">$H144*(1-($J144-Q$6)/Q$5)</f>
        <v>-6.0626490842490837</v>
      </c>
      <c r="R144" s="72">
        <f t="shared" ref="R144:R147" si="601">$H144-Q144</f>
        <v>0.68264908424908377</v>
      </c>
      <c r="T144" s="72">
        <f t="shared" ref="T144:T147" si="602">$H144*(1-($J144-T$6)/T$5)</f>
        <v>-6.0626490842490837</v>
      </c>
      <c r="U144" s="72">
        <f t="shared" ref="U144:U147" si="603">$H144-T144</f>
        <v>0.68264908424908377</v>
      </c>
      <c r="W144" s="72">
        <f t="shared" ref="W144:W147" si="604">$H144*(1-($J144-W$6)/W$5)</f>
        <v>-6.0626490842490837</v>
      </c>
      <c r="X144" s="72">
        <f t="shared" ref="X144:X147" si="605">$H144-W144</f>
        <v>0.68264908424908377</v>
      </c>
      <c r="Z144" s="72">
        <f t="shared" ref="Z144:Z147" si="606">$H144*(1-($J144-Z$6)/Z$5)</f>
        <v>-6.0626490842490837</v>
      </c>
      <c r="AA144" s="72">
        <f t="shared" ref="AA144:AA147" si="607">$H144-Z144</f>
        <v>0.68264908424908377</v>
      </c>
      <c r="AC144" s="72">
        <f t="shared" ref="AC144:AC147" si="608">$H144*(1-($J144-AC$6)/AC$5)</f>
        <v>-6.0626490842490837</v>
      </c>
      <c r="AD144" s="72">
        <f t="shared" ref="AD144:AD147" si="609">$H144-AC144</f>
        <v>0.68264908424908377</v>
      </c>
      <c r="AF144" s="72">
        <f t="shared" ref="AF144:AF147" si="610">$H144*(1-($J144-AF$6)/AF$5)</f>
        <v>-6.0626490842490837</v>
      </c>
      <c r="AG144" s="72">
        <f t="shared" ref="AG144:AG147" si="611">$H144-AF144</f>
        <v>0.68264908424908377</v>
      </c>
      <c r="AI144" s="72">
        <f t="shared" ref="AI144:AI147" si="612">$H144*(1-($J144-AI$6)/AI$5)</f>
        <v>-6.0626490842490837</v>
      </c>
      <c r="AJ144" s="72">
        <f t="shared" ref="AJ144:AJ147" si="613">$H144-AI144</f>
        <v>0.68264908424908377</v>
      </c>
      <c r="AL144" s="72">
        <f t="shared" ref="AL144:AL147" si="614">$H144*(1-($K144-AL$6)/AL$5)</f>
        <v>-6.049167684021544</v>
      </c>
      <c r="AM144" s="72">
        <f t="shared" ref="AM144:AM147" si="615">$H144-AL144</f>
        <v>0.66916768402154414</v>
      </c>
      <c r="AO144" s="72">
        <f t="shared" ref="AO144:AO147" si="616">$H144*(1-($K144-AO$6)/AO$5)</f>
        <v>-6.049167684021544</v>
      </c>
      <c r="AP144" s="72">
        <f t="shared" ref="AP144:AP147" si="617">$H144-AO144</f>
        <v>0.66916768402154414</v>
      </c>
      <c r="AR144" s="72">
        <f t="shared" ref="AR144:AR147" si="618">$H144*(1-($K144-AR$6)/AR$5)</f>
        <v>-6.049167684021544</v>
      </c>
      <c r="AS144" s="72">
        <f t="shared" ref="AS144:AS147" si="619">$H144-AR144</f>
        <v>0.66916768402154414</v>
      </c>
      <c r="AU144" s="72">
        <f t="shared" ref="AU144:AU147" si="620">$H144*(1-($K144-AU$6)/AU$5)</f>
        <v>-6.049167684021544</v>
      </c>
      <c r="AV144" s="72">
        <f t="shared" ref="AV144:AV147" si="621">$H144-AU144</f>
        <v>0.66916768402154414</v>
      </c>
      <c r="AX144" s="72">
        <f t="shared" ref="AX144:AX147" si="622">$H144*(1-($K144-AX$6)/AX$5)</f>
        <v>-6.049167684021544</v>
      </c>
      <c r="AY144" s="72">
        <f t="shared" ref="AY144:AY147" si="623">$H144-AX144</f>
        <v>0.66916768402154414</v>
      </c>
      <c r="BA144" s="72">
        <f t="shared" ref="BA144:BA147" si="624">$H144*(1-($K144-BA$6)/BA$5)</f>
        <v>-6.049167684021544</v>
      </c>
      <c r="BB144" s="72">
        <f t="shared" ref="BB144:BB147" si="625">$H144-BA144</f>
        <v>0.66916768402154414</v>
      </c>
      <c r="BD144" s="72">
        <f t="shared" ref="BD144:BD147" si="626">$H144*(1-($K144-BD$6)/BD$5)</f>
        <v>-6.049167684021544</v>
      </c>
      <c r="BE144" s="72">
        <f t="shared" ref="BE144:BE147" si="627">$H144-BD144</f>
        <v>0.66916768402154414</v>
      </c>
      <c r="BG144" s="709">
        <f t="shared" ref="BG144:BG147" si="628">$H144*(1-($K144-BG$6)/BG$5)</f>
        <v>-6.049167684021544</v>
      </c>
      <c r="BH144" s="709">
        <f t="shared" ref="BH144:BH147" si="629">$H144-BG144</f>
        <v>0.66916768402154414</v>
      </c>
      <c r="BI144" s="710"/>
      <c r="BJ144" s="709">
        <f t="shared" ref="BJ144:BJ147" si="630">$H144*(1-($K144-BJ$6)/BJ$5)</f>
        <v>-6.049167684021544</v>
      </c>
      <c r="BK144" s="709">
        <f t="shared" ref="BK144:BK147" si="631">$H144-BJ144</f>
        <v>0.66916768402154414</v>
      </c>
      <c r="BL144" s="710"/>
      <c r="BM144" s="479"/>
      <c r="BN144" s="479"/>
      <c r="BP144" s="72">
        <f t="shared" ref="BP144:BP147" si="632">$H144*(1-($K144-BP$6)/BP$5)</f>
        <v>-6.049167684021544</v>
      </c>
      <c r="BQ144" s="72">
        <f t="shared" ref="BQ144:BQ147" si="633">$H144-BP144</f>
        <v>0.66916768402154414</v>
      </c>
      <c r="BS144" s="72">
        <f t="shared" ref="BS144:BS147" si="634">$H144*(1-($K144-BS$6)/BS$5)</f>
        <v>-6.049167684021544</v>
      </c>
      <c r="BT144" s="72">
        <f t="shared" ref="BT144:BT147" si="635">$H144-BS144</f>
        <v>0.66916768402154414</v>
      </c>
      <c r="BV144" s="72">
        <f t="shared" ref="BV144:BV147" si="636">$H144*(1-($K144-BV$6)/BV$5)</f>
        <v>-6.049167684021544</v>
      </c>
      <c r="BW144" s="72">
        <f t="shared" ref="BW144:BW147" si="637">$H144-BV144</f>
        <v>0.66916768402154414</v>
      </c>
      <c r="BY144" s="72">
        <f t="shared" ref="BY144:BY147" si="638">$H144*(1-($K144-BY$6)/BY$5)</f>
        <v>-6.049167684021544</v>
      </c>
      <c r="BZ144" s="72">
        <f t="shared" ref="BZ144:BZ147" si="639">$H144-BY144</f>
        <v>0.66916768402154414</v>
      </c>
      <c r="CB144" s="72">
        <f t="shared" ref="CB144:CB147" si="640">$H144*(1-($L144-CB$6)/CB$5)</f>
        <v>-6.0237416234887737</v>
      </c>
      <c r="CC144" s="72">
        <f t="shared" ref="CC144:CC147" si="641">$H144-CB144</f>
        <v>0.64374162348877384</v>
      </c>
      <c r="CE144" s="72">
        <f t="shared" ref="CE144:CE147" si="642">$H144*(1-($L144-CE$6)/CE$5)</f>
        <v>-6.0237416234887737</v>
      </c>
      <c r="CF144" s="72">
        <f t="shared" ref="CF144:CF147" si="643">$H144-CE144</f>
        <v>0.64374162348877384</v>
      </c>
      <c r="CH144" s="72">
        <f t="shared" ref="CH144:CH147" si="644">$H144*(1-($L144-CH$6)/CH$5)</f>
        <v>-6.0237416234887737</v>
      </c>
      <c r="CI144" s="72">
        <f t="shared" ref="CI144:CI147" si="645">$H144-CH144</f>
        <v>0.64374162348877384</v>
      </c>
      <c r="CK144" s="72">
        <f t="shared" ref="CK144:CK147" si="646">$H144*(1-($L144-CK$6)/CK$5)</f>
        <v>-6.0237416234887737</v>
      </c>
      <c r="CL144" s="72">
        <f t="shared" ref="CL144:CL147" si="647">$H144-CK144</f>
        <v>0.64374162348877384</v>
      </c>
      <c r="CN144" s="72">
        <f t="shared" ref="CN144:CN147" si="648">$H144*(1-($L144-CN$6)/CN$5)</f>
        <v>-6.0237416234887737</v>
      </c>
      <c r="CO144" s="72">
        <f t="shared" ref="CO144:CO147" si="649">$H144-CN144</f>
        <v>0.64374162348877384</v>
      </c>
      <c r="CQ144" s="72">
        <f t="shared" ref="CQ144:CQ147" si="650">$H144*(1-($L144-CQ$6)/CQ$5)</f>
        <v>-6.0237416234887737</v>
      </c>
      <c r="CR144" s="72">
        <f t="shared" ref="CR144:CR147" si="651">$H144-CQ144</f>
        <v>0.64374162348877384</v>
      </c>
      <c r="CT144" s="72">
        <f t="shared" ref="CT144:CT147" si="652">$H144*(1-($L144-CT$6)/CT$5)</f>
        <v>-6.0237416234887737</v>
      </c>
      <c r="CU144" s="72">
        <f t="shared" ref="CU144:CU147" si="653">$H144-CT144</f>
        <v>0.64374162348877384</v>
      </c>
      <c r="CW144" s="72">
        <f t="shared" ref="CW144:CW147" si="654">$H144*(1-($L144-CW$6)/CW$5)</f>
        <v>-6.0237416234887737</v>
      </c>
      <c r="CX144" s="72">
        <f t="shared" ref="CX144:CX147" si="655">$H144-CW144</f>
        <v>0.64374162348877384</v>
      </c>
    </row>
    <row r="145" spans="1:103" x14ac:dyDescent="0.25">
      <c r="A145" s="494"/>
      <c r="B145" s="402"/>
      <c r="C145" s="455" t="s">
        <v>342</v>
      </c>
      <c r="D145" s="3" t="s">
        <v>0</v>
      </c>
      <c r="E145" s="19">
        <v>0.66500000000000004</v>
      </c>
      <c r="G145" s="479"/>
      <c r="H145" s="690">
        <f t="shared" ref="H145" si="656">G145-$E145</f>
        <v>-0.66500000000000004</v>
      </c>
      <c r="J145" s="19">
        <v>-414</v>
      </c>
      <c r="K145" s="19">
        <f t="shared" ref="K145" si="657">J145</f>
        <v>-414</v>
      </c>
      <c r="L145" s="19">
        <f t="shared" ref="L145" si="658">K145</f>
        <v>-414</v>
      </c>
      <c r="N145" s="72">
        <f t="shared" si="598"/>
        <v>-0.7493794871794871</v>
      </c>
      <c r="O145" s="72">
        <f t="shared" ref="O145" si="659">$H145-N145</f>
        <v>8.4379487179487067E-2</v>
      </c>
      <c r="Q145" s="72">
        <f t="shared" si="600"/>
        <v>-0.7493794871794871</v>
      </c>
      <c r="R145" s="72">
        <f t="shared" ref="R145" si="660">$H145-Q145</f>
        <v>8.4379487179487067E-2</v>
      </c>
      <c r="T145" s="72">
        <f t="shared" si="602"/>
        <v>-0.7493794871794871</v>
      </c>
      <c r="U145" s="72">
        <f t="shared" ref="U145" si="661">$H145-T145</f>
        <v>8.4379487179487067E-2</v>
      </c>
      <c r="W145" s="72">
        <f t="shared" si="604"/>
        <v>-0.7493794871794871</v>
      </c>
      <c r="X145" s="72">
        <f t="shared" ref="X145" si="662">$H145-W145</f>
        <v>8.4379487179487067E-2</v>
      </c>
      <c r="Z145" s="72">
        <f t="shared" si="606"/>
        <v>-0.7493794871794871</v>
      </c>
      <c r="AA145" s="72">
        <f t="shared" ref="AA145" si="663">$H145-Z145</f>
        <v>8.4379487179487067E-2</v>
      </c>
      <c r="AC145" s="72">
        <f t="shared" si="608"/>
        <v>-0.7493794871794871</v>
      </c>
      <c r="AD145" s="72">
        <f t="shared" ref="AD145" si="664">$H145-AC145</f>
        <v>8.4379487179487067E-2</v>
      </c>
      <c r="AF145" s="72">
        <f t="shared" si="610"/>
        <v>-0.7493794871794871</v>
      </c>
      <c r="AG145" s="72">
        <f t="shared" ref="AG145" si="665">$H145-AF145</f>
        <v>8.4379487179487067E-2</v>
      </c>
      <c r="AI145" s="72">
        <f t="shared" si="612"/>
        <v>-0.7493794871794871</v>
      </c>
      <c r="AJ145" s="72">
        <f t="shared" ref="AJ145" si="666">$H145-AI145</f>
        <v>8.4379487179487067E-2</v>
      </c>
      <c r="AL145" s="72">
        <f t="shared" si="614"/>
        <v>-0.74771310592459606</v>
      </c>
      <c r="AM145" s="72">
        <f t="shared" ref="AM145" si="667">$H145-AL145</f>
        <v>8.271310592459602E-2</v>
      </c>
      <c r="AO145" s="72">
        <f t="shared" si="616"/>
        <v>-0.74771310592459606</v>
      </c>
      <c r="AP145" s="72">
        <f t="shared" si="617"/>
        <v>8.271310592459602E-2</v>
      </c>
      <c r="AR145" s="72">
        <f t="shared" si="618"/>
        <v>-0.74771310592459606</v>
      </c>
      <c r="AS145" s="72">
        <f t="shared" ref="AS145" si="668">$H145-AR145</f>
        <v>8.271310592459602E-2</v>
      </c>
      <c r="AU145" s="72">
        <f t="shared" si="620"/>
        <v>-0.74771310592459606</v>
      </c>
      <c r="AV145" s="72">
        <f t="shared" ref="AV145" si="669">$H145-AU145</f>
        <v>8.271310592459602E-2</v>
      </c>
      <c r="AX145" s="72">
        <f t="shared" si="622"/>
        <v>-0.74771310592459606</v>
      </c>
      <c r="AY145" s="72">
        <f t="shared" ref="AY145" si="670">$H145-AX145</f>
        <v>8.271310592459602E-2</v>
      </c>
      <c r="BA145" s="72">
        <f t="shared" si="624"/>
        <v>-0.74771310592459606</v>
      </c>
      <c r="BB145" s="72">
        <f t="shared" ref="BB145" si="671">$H145-BA145</f>
        <v>8.271310592459602E-2</v>
      </c>
      <c r="BD145" s="72">
        <f t="shared" si="626"/>
        <v>-0.74771310592459606</v>
      </c>
      <c r="BE145" s="72">
        <f t="shared" ref="BE145" si="672">$H145-BD145</f>
        <v>8.271310592459602E-2</v>
      </c>
      <c r="BG145" s="709">
        <f t="shared" si="628"/>
        <v>-0.74771310592459606</v>
      </c>
      <c r="BH145" s="709">
        <f t="shared" ref="BH145" si="673">$H145-BG145</f>
        <v>8.271310592459602E-2</v>
      </c>
      <c r="BI145" s="710"/>
      <c r="BJ145" s="709">
        <f t="shared" si="630"/>
        <v>-0.74771310592459606</v>
      </c>
      <c r="BK145" s="709">
        <f t="shared" ref="BK145" si="674">$H145-BJ145</f>
        <v>8.271310592459602E-2</v>
      </c>
      <c r="BL145" s="710"/>
      <c r="BM145" s="479"/>
      <c r="BN145" s="479"/>
      <c r="BP145" s="72">
        <f t="shared" si="632"/>
        <v>-0.74771310592459606</v>
      </c>
      <c r="BQ145" s="72">
        <f t="shared" ref="BQ145" si="675">$H145-BP145</f>
        <v>8.271310592459602E-2</v>
      </c>
      <c r="BS145" s="72">
        <f t="shared" si="634"/>
        <v>-0.74771310592459606</v>
      </c>
      <c r="BT145" s="72">
        <f t="shared" ref="BT145" si="676">$H145-BS145</f>
        <v>8.271310592459602E-2</v>
      </c>
      <c r="BV145" s="72">
        <f t="shared" si="636"/>
        <v>-0.74771310592459606</v>
      </c>
      <c r="BW145" s="72">
        <f t="shared" ref="BW145" si="677">$H145-BV145</f>
        <v>8.271310592459602E-2</v>
      </c>
      <c r="BY145" s="72">
        <f t="shared" si="638"/>
        <v>-0.74771310592459606</v>
      </c>
      <c r="BZ145" s="72">
        <f t="shared" ref="BZ145" si="678">$H145-BY145</f>
        <v>8.271310592459602E-2</v>
      </c>
      <c r="CB145" s="72">
        <f t="shared" si="640"/>
        <v>-0.74457029360967197</v>
      </c>
      <c r="CC145" s="72">
        <f t="shared" ref="CC145" si="679">$H145-CB145</f>
        <v>7.9570293609671938E-2</v>
      </c>
      <c r="CE145" s="72">
        <f t="shared" si="642"/>
        <v>-0.74457029360967197</v>
      </c>
      <c r="CF145" s="72">
        <f t="shared" ref="CF145" si="680">$H145-CE145</f>
        <v>7.9570293609671938E-2</v>
      </c>
      <c r="CH145" s="72">
        <f t="shared" si="644"/>
        <v>-0.74457029360967197</v>
      </c>
      <c r="CI145" s="72">
        <f t="shared" ref="CI145" si="681">$H145-CH145</f>
        <v>7.9570293609671938E-2</v>
      </c>
      <c r="CK145" s="72">
        <f t="shared" si="646"/>
        <v>-0.74457029360967197</v>
      </c>
      <c r="CL145" s="72">
        <f t="shared" ref="CL145" si="682">$H145-CK145</f>
        <v>7.9570293609671938E-2</v>
      </c>
      <c r="CN145" s="72">
        <f t="shared" si="648"/>
        <v>-0.74457029360967197</v>
      </c>
      <c r="CO145" s="72">
        <f t="shared" ref="CO145" si="683">$H145-CN145</f>
        <v>7.9570293609671938E-2</v>
      </c>
      <c r="CQ145" s="72">
        <f t="shared" si="650"/>
        <v>-0.74457029360967197</v>
      </c>
      <c r="CR145" s="72">
        <f t="shared" ref="CR145" si="684">$H145-CQ145</f>
        <v>7.9570293609671938E-2</v>
      </c>
      <c r="CT145" s="72">
        <f t="shared" si="652"/>
        <v>-0.74457029360967197</v>
      </c>
      <c r="CU145" s="72">
        <f t="shared" ref="CU145" si="685">$H145-CT145</f>
        <v>7.9570293609671938E-2</v>
      </c>
      <c r="CW145" s="72">
        <f t="shared" si="654"/>
        <v>-0.74457029360967197</v>
      </c>
      <c r="CX145" s="72">
        <f t="shared" ref="CX145" si="686">$H145-CW145</f>
        <v>7.9570293609671938E-2</v>
      </c>
    </row>
    <row r="146" spans="1:103" x14ac:dyDescent="0.25">
      <c r="A146" s="494"/>
      <c r="B146" s="402"/>
      <c r="C146" s="455" t="s">
        <v>343</v>
      </c>
      <c r="D146" s="3" t="s">
        <v>0</v>
      </c>
      <c r="E146" s="479"/>
      <c r="G146" s="72">
        <v>5.8</v>
      </c>
      <c r="H146" s="707">
        <f t="shared" ref="H146" si="687">G146-$E146</f>
        <v>5.8</v>
      </c>
      <c r="J146" s="19">
        <v>-414</v>
      </c>
      <c r="K146" s="19">
        <f t="shared" si="597"/>
        <v>-414</v>
      </c>
      <c r="L146" s="19">
        <f t="shared" si="597"/>
        <v>-414</v>
      </c>
      <c r="N146" s="72">
        <f t="shared" si="598"/>
        <v>6.5359413919413916</v>
      </c>
      <c r="O146" s="72">
        <f t="shared" ref="O146" si="688">$H146-N146</f>
        <v>-0.73594139194139174</v>
      </c>
      <c r="Q146" s="72">
        <f t="shared" si="600"/>
        <v>6.5359413919413916</v>
      </c>
      <c r="R146" s="72">
        <f t="shared" ref="R146" si="689">$H146-Q146</f>
        <v>-0.73594139194139174</v>
      </c>
      <c r="T146" s="72">
        <f t="shared" si="602"/>
        <v>6.5359413919413916</v>
      </c>
      <c r="U146" s="72">
        <f t="shared" ref="U146" si="690">$H146-T146</f>
        <v>-0.73594139194139174</v>
      </c>
      <c r="W146" s="72">
        <f t="shared" si="604"/>
        <v>6.5359413919413916</v>
      </c>
      <c r="X146" s="72">
        <f t="shared" ref="X146" si="691">$H146-W146</f>
        <v>-0.73594139194139174</v>
      </c>
      <c r="Z146" s="72">
        <f t="shared" si="606"/>
        <v>6.5359413919413916</v>
      </c>
      <c r="AA146" s="72">
        <f t="shared" ref="AA146" si="692">$H146-Z146</f>
        <v>-0.73594139194139174</v>
      </c>
      <c r="AC146" s="72">
        <f t="shared" si="608"/>
        <v>6.5359413919413916</v>
      </c>
      <c r="AD146" s="72">
        <f t="shared" ref="AD146" si="693">$H146-AC146</f>
        <v>-0.73594139194139174</v>
      </c>
      <c r="AF146" s="72">
        <f t="shared" si="610"/>
        <v>6.5359413919413916</v>
      </c>
      <c r="AG146" s="72">
        <f t="shared" ref="AG146" si="694">$H146-AF146</f>
        <v>-0.73594139194139174</v>
      </c>
      <c r="AI146" s="72">
        <f t="shared" si="612"/>
        <v>6.5359413919413916</v>
      </c>
      <c r="AJ146" s="72">
        <f t="shared" ref="AJ146" si="695">$H146-AI146</f>
        <v>-0.73594139194139174</v>
      </c>
      <c r="AL146" s="72">
        <f t="shared" si="614"/>
        <v>6.5214075403949723</v>
      </c>
      <c r="AM146" s="72">
        <f t="shared" ref="AM146" si="696">$H146-AL146</f>
        <v>-0.72140754039497246</v>
      </c>
      <c r="AO146" s="72">
        <f t="shared" si="616"/>
        <v>6.5214075403949723</v>
      </c>
      <c r="AP146" s="72">
        <f t="shared" si="617"/>
        <v>-0.72140754039497246</v>
      </c>
      <c r="AR146" s="72">
        <f t="shared" si="618"/>
        <v>6.5214075403949723</v>
      </c>
      <c r="AS146" s="72">
        <f t="shared" ref="AS146" si="697">$H146-AR146</f>
        <v>-0.72140754039497246</v>
      </c>
      <c r="AU146" s="72">
        <f t="shared" si="620"/>
        <v>6.5214075403949723</v>
      </c>
      <c r="AV146" s="72">
        <f t="shared" ref="AV146" si="698">$H146-AU146</f>
        <v>-0.72140754039497246</v>
      </c>
      <c r="AX146" s="72">
        <f t="shared" si="622"/>
        <v>6.5214075403949723</v>
      </c>
      <c r="AY146" s="72">
        <f t="shared" ref="AY146" si="699">$H146-AX146</f>
        <v>-0.72140754039497246</v>
      </c>
      <c r="BA146" s="72">
        <f t="shared" si="624"/>
        <v>6.5214075403949723</v>
      </c>
      <c r="BB146" s="72">
        <f t="shared" ref="BB146" si="700">$H146-BA146</f>
        <v>-0.72140754039497246</v>
      </c>
      <c r="BD146" s="72">
        <f t="shared" si="626"/>
        <v>6.5214075403949723</v>
      </c>
      <c r="BE146" s="72">
        <f t="shared" ref="BE146" si="701">$H146-BD146</f>
        <v>-0.72140754039497246</v>
      </c>
      <c r="BG146" s="709">
        <f t="shared" si="628"/>
        <v>6.5214075403949723</v>
      </c>
      <c r="BH146" s="709">
        <f t="shared" ref="BH146" si="702">$H146-BG146</f>
        <v>-0.72140754039497246</v>
      </c>
      <c r="BI146" s="710"/>
      <c r="BJ146" s="709">
        <f t="shared" si="630"/>
        <v>6.5214075403949723</v>
      </c>
      <c r="BK146" s="709">
        <f t="shared" ref="BK146" si="703">$H146-BJ146</f>
        <v>-0.72140754039497246</v>
      </c>
      <c r="BL146" s="710"/>
      <c r="BM146" s="479"/>
      <c r="BN146" s="479"/>
      <c r="BP146" s="72">
        <f t="shared" si="632"/>
        <v>6.5214075403949723</v>
      </c>
      <c r="BQ146" s="72">
        <f t="shared" ref="BQ146" si="704">$H146-BP146</f>
        <v>-0.72140754039497246</v>
      </c>
      <c r="BS146" s="72">
        <f t="shared" si="634"/>
        <v>6.5214075403949723</v>
      </c>
      <c r="BT146" s="72">
        <f t="shared" ref="BT146" si="705">$H146-BS146</f>
        <v>-0.72140754039497246</v>
      </c>
      <c r="BV146" s="72">
        <f t="shared" si="636"/>
        <v>6.5214075403949723</v>
      </c>
      <c r="BW146" s="72">
        <f t="shared" ref="BW146" si="706">$H146-BV146</f>
        <v>-0.72140754039497246</v>
      </c>
      <c r="BY146" s="72">
        <f t="shared" si="638"/>
        <v>6.5214075403949723</v>
      </c>
      <c r="BZ146" s="72">
        <f t="shared" ref="BZ146" si="707">$H146-BY146</f>
        <v>-0.72140754039497246</v>
      </c>
      <c r="CB146" s="72">
        <f t="shared" si="640"/>
        <v>6.4939965457685664</v>
      </c>
      <c r="CC146" s="72">
        <f t="shared" ref="CC146" si="708">$H146-CB146</f>
        <v>-0.69399654576856662</v>
      </c>
      <c r="CE146" s="72">
        <f t="shared" si="642"/>
        <v>6.4939965457685664</v>
      </c>
      <c r="CF146" s="72">
        <f t="shared" ref="CF146" si="709">$H146-CE146</f>
        <v>-0.69399654576856662</v>
      </c>
      <c r="CH146" s="72">
        <f t="shared" si="644"/>
        <v>6.4939965457685664</v>
      </c>
      <c r="CI146" s="72">
        <f t="shared" ref="CI146" si="710">$H146-CH146</f>
        <v>-0.69399654576856662</v>
      </c>
      <c r="CK146" s="72">
        <f t="shared" si="646"/>
        <v>6.4939965457685664</v>
      </c>
      <c r="CL146" s="72">
        <f t="shared" ref="CL146" si="711">$H146-CK146</f>
        <v>-0.69399654576856662</v>
      </c>
      <c r="CN146" s="72">
        <f t="shared" si="648"/>
        <v>6.4939965457685664</v>
      </c>
      <c r="CO146" s="72">
        <f t="shared" ref="CO146" si="712">$H146-CN146</f>
        <v>-0.69399654576856662</v>
      </c>
      <c r="CQ146" s="72">
        <f t="shared" si="650"/>
        <v>6.4939965457685664</v>
      </c>
      <c r="CR146" s="72">
        <f t="shared" ref="CR146" si="713">$H146-CQ146</f>
        <v>-0.69399654576856662</v>
      </c>
      <c r="CT146" s="72">
        <f t="shared" si="652"/>
        <v>6.4939965457685664</v>
      </c>
      <c r="CU146" s="72">
        <f t="shared" ref="CU146" si="714">$H146-CT146</f>
        <v>-0.69399654576856662</v>
      </c>
      <c r="CW146" s="72">
        <f t="shared" si="654"/>
        <v>6.4939965457685664</v>
      </c>
      <c r="CX146" s="72">
        <f t="shared" ref="CX146" si="715">$H146-CW146</f>
        <v>-0.69399654576856662</v>
      </c>
    </row>
    <row r="147" spans="1:103" x14ac:dyDescent="0.25">
      <c r="A147" s="494"/>
      <c r="B147" s="402"/>
      <c r="C147" s="455" t="s">
        <v>344</v>
      </c>
      <c r="D147" s="3" t="s">
        <v>0</v>
      </c>
      <c r="E147" s="479"/>
      <c r="G147" s="72">
        <v>0.8</v>
      </c>
      <c r="H147" s="707">
        <f t="shared" si="596"/>
        <v>0.8</v>
      </c>
      <c r="J147" s="19">
        <v>-414</v>
      </c>
      <c r="K147" s="19">
        <f t="shared" ref="K147" si="716">J147</f>
        <v>-414</v>
      </c>
      <c r="L147" s="19">
        <f t="shared" ref="L147" si="717">K147</f>
        <v>-414</v>
      </c>
      <c r="N147" s="72">
        <f t="shared" si="598"/>
        <v>0.9015091575091575</v>
      </c>
      <c r="O147" s="72">
        <f t="shared" si="599"/>
        <v>-0.10150915750915745</v>
      </c>
      <c r="Q147" s="72">
        <f t="shared" si="600"/>
        <v>0.9015091575091575</v>
      </c>
      <c r="R147" s="72">
        <f t="shared" si="601"/>
        <v>-0.10150915750915745</v>
      </c>
      <c r="T147" s="72">
        <f t="shared" si="602"/>
        <v>0.9015091575091575</v>
      </c>
      <c r="U147" s="72">
        <f t="shared" si="603"/>
        <v>-0.10150915750915745</v>
      </c>
      <c r="W147" s="72">
        <f t="shared" si="604"/>
        <v>0.9015091575091575</v>
      </c>
      <c r="X147" s="72">
        <f t="shared" si="605"/>
        <v>-0.10150915750915745</v>
      </c>
      <c r="Z147" s="72">
        <f t="shared" si="606"/>
        <v>0.9015091575091575</v>
      </c>
      <c r="AA147" s="72">
        <f t="shared" si="607"/>
        <v>-0.10150915750915745</v>
      </c>
      <c r="AC147" s="72">
        <f t="shared" si="608"/>
        <v>0.9015091575091575</v>
      </c>
      <c r="AD147" s="72">
        <f t="shared" si="609"/>
        <v>-0.10150915750915745</v>
      </c>
      <c r="AF147" s="72">
        <f t="shared" si="610"/>
        <v>0.9015091575091575</v>
      </c>
      <c r="AG147" s="72">
        <f t="shared" si="611"/>
        <v>-0.10150915750915745</v>
      </c>
      <c r="AI147" s="72">
        <f t="shared" si="612"/>
        <v>0.9015091575091575</v>
      </c>
      <c r="AJ147" s="72">
        <f t="shared" si="613"/>
        <v>-0.10150915750915745</v>
      </c>
      <c r="AL147" s="72">
        <f t="shared" si="614"/>
        <v>0.89950448833034113</v>
      </c>
      <c r="AM147" s="72">
        <f t="shared" si="615"/>
        <v>-9.950448833034109E-2</v>
      </c>
      <c r="AO147" s="72">
        <f t="shared" si="616"/>
        <v>0.89950448833034113</v>
      </c>
      <c r="AP147" s="72">
        <f t="shared" si="617"/>
        <v>-9.950448833034109E-2</v>
      </c>
      <c r="AR147" s="72">
        <f t="shared" si="618"/>
        <v>0.89950448833034113</v>
      </c>
      <c r="AS147" s="72">
        <f t="shared" si="619"/>
        <v>-9.950448833034109E-2</v>
      </c>
      <c r="AU147" s="72">
        <f t="shared" si="620"/>
        <v>0.89950448833034113</v>
      </c>
      <c r="AV147" s="72">
        <f t="shared" si="621"/>
        <v>-9.950448833034109E-2</v>
      </c>
      <c r="AX147" s="72">
        <f t="shared" si="622"/>
        <v>0.89950448833034113</v>
      </c>
      <c r="AY147" s="72">
        <f t="shared" si="623"/>
        <v>-9.950448833034109E-2</v>
      </c>
      <c r="BA147" s="72">
        <f t="shared" si="624"/>
        <v>0.89950448833034113</v>
      </c>
      <c r="BB147" s="72">
        <f t="shared" si="625"/>
        <v>-9.950448833034109E-2</v>
      </c>
      <c r="BD147" s="72">
        <f t="shared" si="626"/>
        <v>0.89950448833034113</v>
      </c>
      <c r="BE147" s="72">
        <f t="shared" si="627"/>
        <v>-9.950448833034109E-2</v>
      </c>
      <c r="BG147" s="709">
        <f t="shared" si="628"/>
        <v>0.89950448833034113</v>
      </c>
      <c r="BH147" s="709">
        <f t="shared" si="629"/>
        <v>-9.950448833034109E-2</v>
      </c>
      <c r="BI147" s="710"/>
      <c r="BJ147" s="709">
        <f t="shared" si="630"/>
        <v>0.89950448833034113</v>
      </c>
      <c r="BK147" s="709">
        <f t="shared" si="631"/>
        <v>-9.950448833034109E-2</v>
      </c>
      <c r="BL147" s="710"/>
      <c r="BM147" s="479"/>
      <c r="BN147" s="479"/>
      <c r="BP147" s="72">
        <f t="shared" si="632"/>
        <v>0.89950448833034113</v>
      </c>
      <c r="BQ147" s="72">
        <f t="shared" si="633"/>
        <v>-9.950448833034109E-2</v>
      </c>
      <c r="BS147" s="72">
        <f t="shared" si="634"/>
        <v>0.89950448833034113</v>
      </c>
      <c r="BT147" s="72">
        <f t="shared" si="635"/>
        <v>-9.950448833034109E-2</v>
      </c>
      <c r="BV147" s="72">
        <f t="shared" si="636"/>
        <v>0.89950448833034113</v>
      </c>
      <c r="BW147" s="72">
        <f t="shared" si="637"/>
        <v>-9.950448833034109E-2</v>
      </c>
      <c r="BY147" s="72">
        <f t="shared" si="638"/>
        <v>0.89950448833034113</v>
      </c>
      <c r="BZ147" s="72">
        <f t="shared" si="639"/>
        <v>-9.950448833034109E-2</v>
      </c>
      <c r="CB147" s="72">
        <f t="shared" si="640"/>
        <v>0.89572366148531968</v>
      </c>
      <c r="CC147" s="72">
        <f t="shared" si="641"/>
        <v>-9.5723661485319633E-2</v>
      </c>
      <c r="CE147" s="72">
        <f t="shared" si="642"/>
        <v>0.89572366148531968</v>
      </c>
      <c r="CF147" s="72">
        <f t="shared" si="643"/>
        <v>-9.5723661485319633E-2</v>
      </c>
      <c r="CH147" s="72">
        <f t="shared" si="644"/>
        <v>0.89572366148531968</v>
      </c>
      <c r="CI147" s="72">
        <f t="shared" si="645"/>
        <v>-9.5723661485319633E-2</v>
      </c>
      <c r="CK147" s="72">
        <f t="shared" si="646"/>
        <v>0.89572366148531968</v>
      </c>
      <c r="CL147" s="72">
        <f t="shared" si="647"/>
        <v>-9.5723661485319633E-2</v>
      </c>
      <c r="CN147" s="72">
        <f t="shared" si="648"/>
        <v>0.89572366148531968</v>
      </c>
      <c r="CO147" s="72">
        <f t="shared" si="649"/>
        <v>-9.5723661485319633E-2</v>
      </c>
      <c r="CQ147" s="72">
        <f t="shared" si="650"/>
        <v>0.89572366148531968</v>
      </c>
      <c r="CR147" s="72">
        <f t="shared" si="651"/>
        <v>-9.5723661485319633E-2</v>
      </c>
      <c r="CT147" s="72">
        <f t="shared" si="652"/>
        <v>0.89572366148531968</v>
      </c>
      <c r="CU147" s="72">
        <f t="shared" si="653"/>
        <v>-9.5723661485319633E-2</v>
      </c>
      <c r="CW147" s="72">
        <f t="shared" si="654"/>
        <v>0.89572366148531968</v>
      </c>
      <c r="CX147" s="72">
        <f t="shared" si="655"/>
        <v>-9.5723661485319633E-2</v>
      </c>
    </row>
    <row r="148" spans="1:103" x14ac:dyDescent="0.25">
      <c r="A148" s="494"/>
      <c r="B148" s="402"/>
      <c r="C148" s="455" t="s">
        <v>345</v>
      </c>
      <c r="D148" s="3" t="s">
        <v>0</v>
      </c>
      <c r="E148" s="19">
        <v>0.156</v>
      </c>
      <c r="G148" s="19">
        <v>0.156</v>
      </c>
      <c r="H148" s="707">
        <f t="shared" ref="H148:H153" si="718">G148-$E148</f>
        <v>0</v>
      </c>
      <c r="J148" s="19">
        <v>-500</v>
      </c>
      <c r="K148" s="19">
        <f t="shared" ref="K148:L152" si="719">J148</f>
        <v>-500</v>
      </c>
      <c r="L148" s="19">
        <f t="shared" si="719"/>
        <v>-500</v>
      </c>
      <c r="N148" s="72">
        <f t="shared" ref="N148:N153" si="720">$H148*(1-($J148-N$6)/N$5)</f>
        <v>0</v>
      </c>
      <c r="O148" s="72">
        <f t="shared" ref="O148:O153" si="721">$H148-N148</f>
        <v>0</v>
      </c>
      <c r="Q148" s="72">
        <f t="shared" ref="Q148:Q153" si="722">$H148*(1-($J148-Q$6)/Q$5)</f>
        <v>0</v>
      </c>
      <c r="R148" s="72">
        <f t="shared" ref="R148:R153" si="723">$H148-Q148</f>
        <v>0</v>
      </c>
      <c r="T148" s="72">
        <f t="shared" ref="T148:T153" si="724">$H148*(1-($J148-T$6)/T$5)</f>
        <v>0</v>
      </c>
      <c r="U148" s="72">
        <f t="shared" ref="U148:U153" si="725">$H148-T148</f>
        <v>0</v>
      </c>
      <c r="W148" s="72">
        <f t="shared" ref="W148:W153" si="726">$H148*(1-($J148-W$6)/W$5)</f>
        <v>0</v>
      </c>
      <c r="X148" s="72">
        <f t="shared" ref="X148:X153" si="727">$H148-W148</f>
        <v>0</v>
      </c>
      <c r="Z148" s="72">
        <f t="shared" ref="Z148:Z153" si="728">$H148*(1-($J148-Z$6)/Z$5)</f>
        <v>0</v>
      </c>
      <c r="AA148" s="72">
        <f t="shared" ref="AA148:AA153" si="729">$H148-Z148</f>
        <v>0</v>
      </c>
      <c r="AC148" s="72">
        <f t="shared" ref="AC148:AC153" si="730">$H148*(1-($J148-AC$6)/AC$5)</f>
        <v>0</v>
      </c>
      <c r="AD148" s="72">
        <f t="shared" ref="AD148:AD153" si="731">$H148-AC148</f>
        <v>0</v>
      </c>
      <c r="AF148" s="72">
        <f t="shared" ref="AF148:AF153" si="732">$H148*(1-($J148-AF$6)/AF$5)</f>
        <v>0</v>
      </c>
      <c r="AG148" s="72">
        <f t="shared" ref="AG148:AG153" si="733">$H148-AF148</f>
        <v>0</v>
      </c>
      <c r="AI148" s="72">
        <f t="shared" ref="AI148:AI153" si="734">$H148*(1-($J148-AI$6)/AI$5)</f>
        <v>0</v>
      </c>
      <c r="AJ148" s="72">
        <f t="shared" ref="AJ148:AJ153" si="735">$H148-AI148</f>
        <v>0</v>
      </c>
      <c r="AL148" s="72">
        <f t="shared" ref="AL148:AL153" si="736">$H148*(1-($K148-AL$6)/AL$5)</f>
        <v>0</v>
      </c>
      <c r="AM148" s="72">
        <f t="shared" ref="AM148:AM153" si="737">$H148-AL148</f>
        <v>0</v>
      </c>
      <c r="AO148" s="72">
        <f t="shared" ref="AO148:AO153" si="738">$H148*(1-($K148-AO$6)/AO$5)</f>
        <v>0</v>
      </c>
      <c r="AP148" s="72">
        <f t="shared" ref="AP148:AP153" si="739">$H148-AO148</f>
        <v>0</v>
      </c>
      <c r="AR148" s="72">
        <f t="shared" ref="AR148:AR153" si="740">$H148*(1-($K148-AR$6)/AR$5)</f>
        <v>0</v>
      </c>
      <c r="AS148" s="72">
        <f t="shared" ref="AS148:AS153" si="741">$H148-AR148</f>
        <v>0</v>
      </c>
      <c r="AU148" s="72">
        <f t="shared" ref="AU148:AU153" si="742">$H148*(1-($K148-AU$6)/AU$5)</f>
        <v>0</v>
      </c>
      <c r="AV148" s="72">
        <f t="shared" ref="AV148:AV153" si="743">$H148-AU148</f>
        <v>0</v>
      </c>
      <c r="AX148" s="72">
        <f t="shared" ref="AX148:AX153" si="744">$H148*(1-($K148-AX$6)/AX$5)</f>
        <v>0</v>
      </c>
      <c r="AY148" s="72">
        <f t="shared" ref="AY148:AY153" si="745">$H148-AX148</f>
        <v>0</v>
      </c>
      <c r="BA148" s="72">
        <f t="shared" ref="BA148:BA153" si="746">$H148*(1-($K148-BA$6)/BA$5)</f>
        <v>0</v>
      </c>
      <c r="BB148" s="72">
        <f t="shared" ref="BB148:BB153" si="747">$H148-BA148</f>
        <v>0</v>
      </c>
      <c r="BD148" s="72">
        <f t="shared" ref="BD148:BD153" si="748">$H148*(1-($K148-BD$6)/BD$5)</f>
        <v>0</v>
      </c>
      <c r="BE148" s="72">
        <f t="shared" ref="BE148:BE153" si="749">$H148-BD148</f>
        <v>0</v>
      </c>
      <c r="BG148" s="709">
        <f t="shared" ref="BG148:BG153" si="750">$H148*(1-($K148-BG$6)/BG$5)</f>
        <v>0</v>
      </c>
      <c r="BH148" s="709">
        <f t="shared" ref="BH148:BH153" si="751">$H148-BG148</f>
        <v>0</v>
      </c>
      <c r="BI148" s="710"/>
      <c r="BJ148" s="709">
        <f t="shared" ref="BJ148:BJ153" si="752">$H148*(1-($K148-BJ$6)/BJ$5)</f>
        <v>0</v>
      </c>
      <c r="BK148" s="709">
        <f t="shared" ref="BK148:BK153" si="753">$H148-BJ148</f>
        <v>0</v>
      </c>
      <c r="BL148" s="710"/>
      <c r="BM148" s="479"/>
      <c r="BN148" s="479"/>
      <c r="BP148" s="72">
        <f t="shared" ref="BP148:BP153" si="754">$H148*(1-($K148-BP$6)/BP$5)</f>
        <v>0</v>
      </c>
      <c r="BQ148" s="72">
        <f t="shared" ref="BQ148:BQ153" si="755">$H148-BP148</f>
        <v>0</v>
      </c>
      <c r="BS148" s="72">
        <f t="shared" ref="BS148:BS153" si="756">$H148*(1-($K148-BS$6)/BS$5)</f>
        <v>0</v>
      </c>
      <c r="BT148" s="72">
        <f t="shared" ref="BT148:BT153" si="757">$H148-BS148</f>
        <v>0</v>
      </c>
      <c r="BV148" s="72">
        <f t="shared" ref="BV148:BV153" si="758">$H148*(1-($K148-BV$6)/BV$5)</f>
        <v>0</v>
      </c>
      <c r="BW148" s="72">
        <f t="shared" ref="BW148:BW153" si="759">$H148-BV148</f>
        <v>0</v>
      </c>
      <c r="BY148" s="72">
        <f t="shared" ref="BY148:BY153" si="760">$H148*(1-($K148-BY$6)/BY$5)</f>
        <v>0</v>
      </c>
      <c r="BZ148" s="72">
        <f t="shared" ref="BZ148:BZ153" si="761">$H148-BY148</f>
        <v>0</v>
      </c>
      <c r="CB148" s="72">
        <f t="shared" ref="CB148:CB153" si="762">$H148*(1-($L148-CB$6)/CB$5)</f>
        <v>0</v>
      </c>
      <c r="CC148" s="72">
        <f t="shared" ref="CC148:CC153" si="763">$H148-CB148</f>
        <v>0</v>
      </c>
      <c r="CE148" s="72">
        <f t="shared" ref="CE148:CE153" si="764">$H148*(1-($L148-CE$6)/CE$5)</f>
        <v>0</v>
      </c>
      <c r="CF148" s="72">
        <f t="shared" ref="CF148:CF153" si="765">$H148-CE148</f>
        <v>0</v>
      </c>
      <c r="CH148" s="72">
        <f t="shared" ref="CH148:CH153" si="766">$H148*(1-($L148-CH$6)/CH$5)</f>
        <v>0</v>
      </c>
      <c r="CI148" s="72">
        <f t="shared" ref="CI148:CI153" si="767">$H148-CH148</f>
        <v>0</v>
      </c>
      <c r="CK148" s="72">
        <f t="shared" ref="CK148:CK153" si="768">$H148*(1-($L148-CK$6)/CK$5)</f>
        <v>0</v>
      </c>
      <c r="CL148" s="72">
        <f t="shared" ref="CL148:CL153" si="769">$H148-CK148</f>
        <v>0</v>
      </c>
      <c r="CN148" s="72">
        <f t="shared" ref="CN148:CN153" si="770">$H148*(1-($L148-CN$6)/CN$5)</f>
        <v>0</v>
      </c>
      <c r="CO148" s="72">
        <f t="shared" ref="CO148:CO153" si="771">$H148-CN148</f>
        <v>0</v>
      </c>
      <c r="CQ148" s="72">
        <f t="shared" ref="CQ148:CQ153" si="772">$H148*(1-($L148-CQ$6)/CQ$5)</f>
        <v>0</v>
      </c>
      <c r="CR148" s="72">
        <f t="shared" ref="CR148:CR153" si="773">$H148-CQ148</f>
        <v>0</v>
      </c>
      <c r="CT148" s="72">
        <f t="shared" ref="CT148:CT153" si="774">$H148*(1-($L148-CT$6)/CT$5)</f>
        <v>0</v>
      </c>
      <c r="CU148" s="72">
        <f t="shared" ref="CU148:CU153" si="775">$H148-CT148</f>
        <v>0</v>
      </c>
      <c r="CW148" s="72">
        <f t="shared" ref="CW148:CW153" si="776">$H148*(1-($L148-CW$6)/CW$5)</f>
        <v>0</v>
      </c>
      <c r="CX148" s="72">
        <f t="shared" ref="CX148:CX153" si="777">$H148-CW148</f>
        <v>0</v>
      </c>
    </row>
    <row r="149" spans="1:103" x14ac:dyDescent="0.25">
      <c r="A149" s="494"/>
      <c r="B149" s="402"/>
      <c r="C149" s="455" t="s">
        <v>346</v>
      </c>
      <c r="D149" s="3" t="s">
        <v>0</v>
      </c>
      <c r="E149" s="19">
        <v>1.411</v>
      </c>
      <c r="G149" s="19">
        <v>1.591</v>
      </c>
      <c r="H149" s="707">
        <f t="shared" si="718"/>
        <v>0.17999999999999994</v>
      </c>
      <c r="J149" s="19">
        <v>-414</v>
      </c>
      <c r="K149" s="19">
        <f t="shared" si="719"/>
        <v>-414</v>
      </c>
      <c r="L149" s="19">
        <f t="shared" si="719"/>
        <v>-414</v>
      </c>
      <c r="N149" s="72">
        <f t="shared" si="720"/>
        <v>0.20283956043956036</v>
      </c>
      <c r="O149" s="72">
        <f t="shared" si="721"/>
        <v>-2.2839560439560425E-2</v>
      </c>
      <c r="Q149" s="72">
        <f t="shared" si="722"/>
        <v>0.20283956043956036</v>
      </c>
      <c r="R149" s="72">
        <f t="shared" si="723"/>
        <v>-2.2839560439560425E-2</v>
      </c>
      <c r="T149" s="72">
        <f t="shared" si="724"/>
        <v>0.20283956043956036</v>
      </c>
      <c r="U149" s="72">
        <f t="shared" si="725"/>
        <v>-2.2839560439560425E-2</v>
      </c>
      <c r="W149" s="72">
        <f t="shared" si="726"/>
        <v>0.20283956043956036</v>
      </c>
      <c r="X149" s="72">
        <f t="shared" si="727"/>
        <v>-2.2839560439560425E-2</v>
      </c>
      <c r="Z149" s="72">
        <f t="shared" si="728"/>
        <v>0.20283956043956036</v>
      </c>
      <c r="AA149" s="72">
        <f t="shared" si="729"/>
        <v>-2.2839560439560425E-2</v>
      </c>
      <c r="AC149" s="72">
        <f t="shared" si="730"/>
        <v>0.20283956043956036</v>
      </c>
      <c r="AD149" s="72">
        <f t="shared" si="731"/>
        <v>-2.2839560439560425E-2</v>
      </c>
      <c r="AF149" s="72">
        <f t="shared" si="732"/>
        <v>0.20283956043956036</v>
      </c>
      <c r="AG149" s="72">
        <f t="shared" si="733"/>
        <v>-2.2839560439560425E-2</v>
      </c>
      <c r="AI149" s="72">
        <f t="shared" si="734"/>
        <v>0.20283956043956036</v>
      </c>
      <c r="AJ149" s="72">
        <f t="shared" si="735"/>
        <v>-2.2839560439560425E-2</v>
      </c>
      <c r="AL149" s="72">
        <f t="shared" si="736"/>
        <v>0.20238850987432669</v>
      </c>
      <c r="AM149" s="72">
        <f t="shared" si="737"/>
        <v>-2.2388509874326751E-2</v>
      </c>
      <c r="AO149" s="72">
        <f t="shared" si="738"/>
        <v>0.20238850987432669</v>
      </c>
      <c r="AP149" s="72">
        <f t="shared" si="739"/>
        <v>-2.2388509874326751E-2</v>
      </c>
      <c r="AR149" s="72">
        <f t="shared" si="740"/>
        <v>0.20238850987432669</v>
      </c>
      <c r="AS149" s="72">
        <f t="shared" si="741"/>
        <v>-2.2388509874326751E-2</v>
      </c>
      <c r="AU149" s="72">
        <f t="shared" si="742"/>
        <v>0.20238850987432669</v>
      </c>
      <c r="AV149" s="72">
        <f t="shared" si="743"/>
        <v>-2.2388509874326751E-2</v>
      </c>
      <c r="AX149" s="72">
        <f t="shared" si="744"/>
        <v>0.20238850987432669</v>
      </c>
      <c r="AY149" s="72">
        <f t="shared" si="745"/>
        <v>-2.2388509874326751E-2</v>
      </c>
      <c r="BA149" s="72">
        <f t="shared" si="746"/>
        <v>0.20238850987432669</v>
      </c>
      <c r="BB149" s="72">
        <f t="shared" si="747"/>
        <v>-2.2388509874326751E-2</v>
      </c>
      <c r="BD149" s="72">
        <f t="shared" si="748"/>
        <v>0.20238850987432669</v>
      </c>
      <c r="BE149" s="72">
        <f t="shared" si="749"/>
        <v>-2.2388509874326751E-2</v>
      </c>
      <c r="BG149" s="709">
        <f t="shared" si="750"/>
        <v>0.20238850987432669</v>
      </c>
      <c r="BH149" s="709">
        <f t="shared" si="751"/>
        <v>-2.2388509874326751E-2</v>
      </c>
      <c r="BI149" s="710"/>
      <c r="BJ149" s="709">
        <f t="shared" si="752"/>
        <v>0.20238850987432669</v>
      </c>
      <c r="BK149" s="709">
        <f t="shared" si="753"/>
        <v>-2.2388509874326751E-2</v>
      </c>
      <c r="BL149" s="710"/>
      <c r="BM149" s="479"/>
      <c r="BN149" s="479"/>
      <c r="BP149" s="72">
        <f t="shared" si="754"/>
        <v>0.20238850987432669</v>
      </c>
      <c r="BQ149" s="72">
        <f t="shared" si="755"/>
        <v>-2.2388509874326751E-2</v>
      </c>
      <c r="BS149" s="72">
        <f t="shared" si="756"/>
        <v>0.20238850987432669</v>
      </c>
      <c r="BT149" s="72">
        <f t="shared" si="757"/>
        <v>-2.2388509874326751E-2</v>
      </c>
      <c r="BV149" s="72">
        <f t="shared" si="758"/>
        <v>0.20238850987432669</v>
      </c>
      <c r="BW149" s="72">
        <f t="shared" si="759"/>
        <v>-2.2388509874326751E-2</v>
      </c>
      <c r="BY149" s="72">
        <f t="shared" si="760"/>
        <v>0.20238850987432669</v>
      </c>
      <c r="BZ149" s="72">
        <f t="shared" si="761"/>
        <v>-2.2388509874326751E-2</v>
      </c>
      <c r="CB149" s="72">
        <f t="shared" si="762"/>
        <v>0.20153782383419683</v>
      </c>
      <c r="CC149" s="72">
        <f t="shared" si="763"/>
        <v>-2.153782383419689E-2</v>
      </c>
      <c r="CE149" s="72">
        <f t="shared" si="764"/>
        <v>0.20153782383419683</v>
      </c>
      <c r="CF149" s="72">
        <f t="shared" si="765"/>
        <v>-2.153782383419689E-2</v>
      </c>
      <c r="CH149" s="72">
        <f t="shared" si="766"/>
        <v>0.20153782383419683</v>
      </c>
      <c r="CI149" s="72">
        <f t="shared" si="767"/>
        <v>-2.153782383419689E-2</v>
      </c>
      <c r="CK149" s="72">
        <f t="shared" si="768"/>
        <v>0.20153782383419683</v>
      </c>
      <c r="CL149" s="72">
        <f t="shared" si="769"/>
        <v>-2.153782383419689E-2</v>
      </c>
      <c r="CN149" s="72">
        <f t="shared" si="770"/>
        <v>0.20153782383419683</v>
      </c>
      <c r="CO149" s="72">
        <f t="shared" si="771"/>
        <v>-2.153782383419689E-2</v>
      </c>
      <c r="CQ149" s="72">
        <f t="shared" si="772"/>
        <v>0.20153782383419683</v>
      </c>
      <c r="CR149" s="72">
        <f t="shared" si="773"/>
        <v>-2.153782383419689E-2</v>
      </c>
      <c r="CT149" s="72">
        <f t="shared" si="774"/>
        <v>0.20153782383419683</v>
      </c>
      <c r="CU149" s="72">
        <f t="shared" si="775"/>
        <v>-2.153782383419689E-2</v>
      </c>
      <c r="CW149" s="72">
        <f t="shared" si="776"/>
        <v>0.20153782383419683</v>
      </c>
      <c r="CX149" s="72">
        <f t="shared" si="777"/>
        <v>-2.153782383419689E-2</v>
      </c>
    </row>
    <row r="150" spans="1:103" x14ac:dyDescent="0.25">
      <c r="A150" s="494"/>
      <c r="B150" s="402"/>
      <c r="C150" s="455" t="s">
        <v>347</v>
      </c>
      <c r="D150" s="3" t="s">
        <v>0</v>
      </c>
      <c r="E150" s="72">
        <v>9.1</v>
      </c>
      <c r="F150" s="424"/>
      <c r="G150" s="72">
        <v>9.1</v>
      </c>
      <c r="H150" s="707">
        <f t="shared" si="718"/>
        <v>0</v>
      </c>
      <c r="J150" s="19">
        <v>348</v>
      </c>
      <c r="K150" s="19">
        <f t="shared" si="719"/>
        <v>348</v>
      </c>
      <c r="L150" s="19">
        <f t="shared" si="719"/>
        <v>348</v>
      </c>
      <c r="N150" s="72">
        <f t="shared" si="720"/>
        <v>0</v>
      </c>
      <c r="O150" s="72">
        <f t="shared" si="721"/>
        <v>0</v>
      </c>
      <c r="Q150" s="72">
        <f t="shared" si="722"/>
        <v>0</v>
      </c>
      <c r="R150" s="72">
        <f t="shared" si="723"/>
        <v>0</v>
      </c>
      <c r="T150" s="72">
        <f t="shared" si="724"/>
        <v>0</v>
      </c>
      <c r="U150" s="72">
        <f t="shared" si="725"/>
        <v>0</v>
      </c>
      <c r="W150" s="72">
        <f t="shared" si="726"/>
        <v>0</v>
      </c>
      <c r="X150" s="72">
        <f t="shared" si="727"/>
        <v>0</v>
      </c>
      <c r="Z150" s="72">
        <f t="shared" si="728"/>
        <v>0</v>
      </c>
      <c r="AA150" s="72">
        <f t="shared" si="729"/>
        <v>0</v>
      </c>
      <c r="AC150" s="72">
        <f t="shared" si="730"/>
        <v>0</v>
      </c>
      <c r="AD150" s="72">
        <f t="shared" si="731"/>
        <v>0</v>
      </c>
      <c r="AF150" s="72">
        <f t="shared" si="732"/>
        <v>0</v>
      </c>
      <c r="AG150" s="72">
        <f t="shared" si="733"/>
        <v>0</v>
      </c>
      <c r="AI150" s="72">
        <f t="shared" si="734"/>
        <v>0</v>
      </c>
      <c r="AJ150" s="72">
        <f t="shared" si="735"/>
        <v>0</v>
      </c>
      <c r="AL150" s="72">
        <f t="shared" si="736"/>
        <v>0</v>
      </c>
      <c r="AM150" s="72">
        <f t="shared" si="737"/>
        <v>0</v>
      </c>
      <c r="AO150" s="72">
        <f t="shared" si="738"/>
        <v>0</v>
      </c>
      <c r="AP150" s="72">
        <f t="shared" si="739"/>
        <v>0</v>
      </c>
      <c r="AR150" s="72">
        <f t="shared" si="740"/>
        <v>0</v>
      </c>
      <c r="AS150" s="72">
        <f t="shared" si="741"/>
        <v>0</v>
      </c>
      <c r="AU150" s="72">
        <f t="shared" si="742"/>
        <v>0</v>
      </c>
      <c r="AV150" s="72">
        <f t="shared" si="743"/>
        <v>0</v>
      </c>
      <c r="AX150" s="72">
        <f t="shared" si="744"/>
        <v>0</v>
      </c>
      <c r="AY150" s="72">
        <f t="shared" si="745"/>
        <v>0</v>
      </c>
      <c r="BA150" s="72">
        <f t="shared" si="746"/>
        <v>0</v>
      </c>
      <c r="BB150" s="72">
        <f t="shared" si="747"/>
        <v>0</v>
      </c>
      <c r="BD150" s="72">
        <f t="shared" si="748"/>
        <v>0</v>
      </c>
      <c r="BE150" s="72">
        <f t="shared" si="749"/>
        <v>0</v>
      </c>
      <c r="BG150" s="709">
        <f t="shared" si="750"/>
        <v>0</v>
      </c>
      <c r="BH150" s="709">
        <f t="shared" si="751"/>
        <v>0</v>
      </c>
      <c r="BI150" s="710"/>
      <c r="BJ150" s="709">
        <f t="shared" si="752"/>
        <v>0</v>
      </c>
      <c r="BK150" s="709">
        <f t="shared" si="753"/>
        <v>0</v>
      </c>
      <c r="BL150" s="710"/>
      <c r="BM150" s="479"/>
      <c r="BN150" s="479"/>
      <c r="BP150" s="72">
        <f t="shared" si="754"/>
        <v>0</v>
      </c>
      <c r="BQ150" s="72">
        <f t="shared" si="755"/>
        <v>0</v>
      </c>
      <c r="BS150" s="72">
        <f t="shared" si="756"/>
        <v>0</v>
      </c>
      <c r="BT150" s="72">
        <f t="shared" si="757"/>
        <v>0</v>
      </c>
      <c r="BV150" s="72">
        <f t="shared" si="758"/>
        <v>0</v>
      </c>
      <c r="BW150" s="72">
        <f t="shared" si="759"/>
        <v>0</v>
      </c>
      <c r="BY150" s="72">
        <f t="shared" si="760"/>
        <v>0</v>
      </c>
      <c r="BZ150" s="72">
        <f t="shared" si="761"/>
        <v>0</v>
      </c>
      <c r="CB150" s="72">
        <f t="shared" si="762"/>
        <v>0</v>
      </c>
      <c r="CC150" s="72">
        <f t="shared" si="763"/>
        <v>0</v>
      </c>
      <c r="CE150" s="72">
        <f t="shared" si="764"/>
        <v>0</v>
      </c>
      <c r="CF150" s="72">
        <f t="shared" si="765"/>
        <v>0</v>
      </c>
      <c r="CH150" s="72">
        <f t="shared" si="766"/>
        <v>0</v>
      </c>
      <c r="CI150" s="72">
        <f t="shared" si="767"/>
        <v>0</v>
      </c>
      <c r="CK150" s="72">
        <f t="shared" si="768"/>
        <v>0</v>
      </c>
      <c r="CL150" s="72">
        <f t="shared" si="769"/>
        <v>0</v>
      </c>
      <c r="CN150" s="72">
        <f t="shared" si="770"/>
        <v>0</v>
      </c>
      <c r="CO150" s="72">
        <f t="shared" si="771"/>
        <v>0</v>
      </c>
      <c r="CQ150" s="72">
        <f t="shared" si="772"/>
        <v>0</v>
      </c>
      <c r="CR150" s="72">
        <f t="shared" si="773"/>
        <v>0</v>
      </c>
      <c r="CT150" s="72">
        <f t="shared" si="774"/>
        <v>0</v>
      </c>
      <c r="CU150" s="72">
        <f t="shared" si="775"/>
        <v>0</v>
      </c>
      <c r="CW150" s="72">
        <f t="shared" si="776"/>
        <v>0</v>
      </c>
      <c r="CX150" s="72">
        <f t="shared" si="777"/>
        <v>0</v>
      </c>
    </row>
    <row r="151" spans="1:103" x14ac:dyDescent="0.25">
      <c r="A151" s="494"/>
      <c r="B151" s="402"/>
      <c r="C151" s="455" t="s">
        <v>348</v>
      </c>
      <c r="D151" s="3" t="s">
        <v>0</v>
      </c>
      <c r="E151" s="479"/>
      <c r="G151" s="567">
        <v>0.52900000000000003</v>
      </c>
      <c r="H151" s="690">
        <f t="shared" si="718"/>
        <v>0.52900000000000003</v>
      </c>
      <c r="J151" s="19">
        <v>-414</v>
      </c>
      <c r="K151" s="19">
        <f t="shared" si="719"/>
        <v>-414</v>
      </c>
      <c r="L151" s="19">
        <f t="shared" si="719"/>
        <v>-414</v>
      </c>
      <c r="N151" s="72">
        <f t="shared" si="720"/>
        <v>0.59612293040293041</v>
      </c>
      <c r="O151" s="72">
        <f t="shared" si="721"/>
        <v>-6.7122930402930381E-2</v>
      </c>
      <c r="Q151" s="72">
        <f t="shared" si="722"/>
        <v>0.59612293040293041</v>
      </c>
      <c r="R151" s="72">
        <f t="shared" si="723"/>
        <v>-6.7122930402930381E-2</v>
      </c>
      <c r="T151" s="72">
        <f t="shared" si="724"/>
        <v>0.59612293040293041</v>
      </c>
      <c r="U151" s="72">
        <f t="shared" si="725"/>
        <v>-6.7122930402930381E-2</v>
      </c>
      <c r="W151" s="72">
        <f t="shared" si="726"/>
        <v>0.59612293040293041</v>
      </c>
      <c r="X151" s="72">
        <f t="shared" si="727"/>
        <v>-6.7122930402930381E-2</v>
      </c>
      <c r="Z151" s="72">
        <f t="shared" si="728"/>
        <v>0.59612293040293041</v>
      </c>
      <c r="AA151" s="72">
        <f t="shared" si="729"/>
        <v>-6.7122930402930381E-2</v>
      </c>
      <c r="AC151" s="72">
        <f t="shared" si="730"/>
        <v>0.59612293040293041</v>
      </c>
      <c r="AD151" s="72">
        <f t="shared" si="731"/>
        <v>-6.7122930402930381E-2</v>
      </c>
      <c r="AF151" s="72">
        <f t="shared" si="732"/>
        <v>0.59612293040293041</v>
      </c>
      <c r="AG151" s="72">
        <f t="shared" si="733"/>
        <v>-6.7122930402930381E-2</v>
      </c>
      <c r="AI151" s="72">
        <f t="shared" si="734"/>
        <v>0.59612293040293041</v>
      </c>
      <c r="AJ151" s="72">
        <f t="shared" si="735"/>
        <v>-6.7122930402930381E-2</v>
      </c>
      <c r="AL151" s="72">
        <f t="shared" si="736"/>
        <v>0.59479734290843811</v>
      </c>
      <c r="AM151" s="72">
        <f t="shared" si="737"/>
        <v>-6.5797342908438083E-2</v>
      </c>
      <c r="AO151" s="72">
        <f t="shared" si="738"/>
        <v>0.59479734290843811</v>
      </c>
      <c r="AP151" s="72">
        <f t="shared" si="739"/>
        <v>-6.5797342908438083E-2</v>
      </c>
      <c r="AR151" s="72">
        <f t="shared" si="740"/>
        <v>0.59479734290843811</v>
      </c>
      <c r="AS151" s="72">
        <f t="shared" si="741"/>
        <v>-6.5797342908438083E-2</v>
      </c>
      <c r="AU151" s="72">
        <f t="shared" si="742"/>
        <v>0.59479734290843811</v>
      </c>
      <c r="AV151" s="72">
        <f t="shared" si="743"/>
        <v>-6.5797342908438083E-2</v>
      </c>
      <c r="AX151" s="72">
        <f t="shared" si="744"/>
        <v>0.59479734290843811</v>
      </c>
      <c r="AY151" s="72">
        <f t="shared" si="745"/>
        <v>-6.5797342908438083E-2</v>
      </c>
      <c r="BA151" s="72">
        <f t="shared" si="746"/>
        <v>0.59479734290843811</v>
      </c>
      <c r="BB151" s="72">
        <f t="shared" si="747"/>
        <v>-6.5797342908438083E-2</v>
      </c>
      <c r="BD151" s="72">
        <f t="shared" si="748"/>
        <v>0.59479734290843811</v>
      </c>
      <c r="BE151" s="72">
        <f t="shared" si="749"/>
        <v>-6.5797342908438083E-2</v>
      </c>
      <c r="BG151" s="709">
        <f t="shared" si="750"/>
        <v>0.59479734290843811</v>
      </c>
      <c r="BH151" s="709">
        <f t="shared" si="751"/>
        <v>-6.5797342908438083E-2</v>
      </c>
      <c r="BI151" s="710"/>
      <c r="BJ151" s="709">
        <f t="shared" si="752"/>
        <v>0.59479734290843811</v>
      </c>
      <c r="BK151" s="709">
        <f t="shared" si="753"/>
        <v>-6.5797342908438083E-2</v>
      </c>
      <c r="BL151" s="710"/>
      <c r="BM151" s="479"/>
      <c r="BN151" s="479"/>
      <c r="BP151" s="72">
        <f t="shared" si="754"/>
        <v>0.59479734290843811</v>
      </c>
      <c r="BQ151" s="72">
        <f t="shared" si="755"/>
        <v>-6.5797342908438083E-2</v>
      </c>
      <c r="BS151" s="72">
        <f t="shared" si="756"/>
        <v>0.59479734290843811</v>
      </c>
      <c r="BT151" s="72">
        <f t="shared" si="757"/>
        <v>-6.5797342908438083E-2</v>
      </c>
      <c r="BV151" s="72">
        <f t="shared" si="758"/>
        <v>0.59479734290843811</v>
      </c>
      <c r="BW151" s="72">
        <f t="shared" si="759"/>
        <v>-6.5797342908438083E-2</v>
      </c>
      <c r="BY151" s="72">
        <f t="shared" si="760"/>
        <v>0.59479734290843811</v>
      </c>
      <c r="BZ151" s="72">
        <f t="shared" si="761"/>
        <v>-6.5797342908438083E-2</v>
      </c>
      <c r="CB151" s="72">
        <f t="shared" si="762"/>
        <v>0.59229727115716757</v>
      </c>
      <c r="CC151" s="72">
        <f t="shared" si="763"/>
        <v>-6.3297271157167545E-2</v>
      </c>
      <c r="CE151" s="72">
        <f t="shared" si="764"/>
        <v>0.59229727115716757</v>
      </c>
      <c r="CF151" s="72">
        <f t="shared" si="765"/>
        <v>-6.3297271157167545E-2</v>
      </c>
      <c r="CH151" s="72">
        <f t="shared" si="766"/>
        <v>0.59229727115716757</v>
      </c>
      <c r="CI151" s="72">
        <f t="shared" si="767"/>
        <v>-6.3297271157167545E-2</v>
      </c>
      <c r="CK151" s="72">
        <f t="shared" si="768"/>
        <v>0.59229727115716757</v>
      </c>
      <c r="CL151" s="72">
        <f t="shared" si="769"/>
        <v>-6.3297271157167545E-2</v>
      </c>
      <c r="CN151" s="72">
        <f t="shared" si="770"/>
        <v>0.59229727115716757</v>
      </c>
      <c r="CO151" s="72">
        <f t="shared" si="771"/>
        <v>-6.3297271157167545E-2</v>
      </c>
      <c r="CQ151" s="72">
        <f t="shared" si="772"/>
        <v>0.59229727115716757</v>
      </c>
      <c r="CR151" s="72">
        <f t="shared" si="773"/>
        <v>-6.3297271157167545E-2</v>
      </c>
      <c r="CT151" s="72">
        <f t="shared" si="774"/>
        <v>0.59229727115716757</v>
      </c>
      <c r="CU151" s="72">
        <f t="shared" si="775"/>
        <v>-6.3297271157167545E-2</v>
      </c>
      <c r="CW151" s="72">
        <f t="shared" si="776"/>
        <v>0.59229727115716757</v>
      </c>
      <c r="CX151" s="72">
        <f t="shared" si="777"/>
        <v>-6.3297271157167545E-2</v>
      </c>
    </row>
    <row r="152" spans="1:103" x14ac:dyDescent="0.25">
      <c r="A152" s="494"/>
      <c r="B152" s="402"/>
      <c r="C152" s="455" t="s">
        <v>349</v>
      </c>
      <c r="D152" s="3" t="s">
        <v>0</v>
      </c>
      <c r="E152" s="479"/>
      <c r="G152" s="567">
        <v>4.7E-2</v>
      </c>
      <c r="H152" s="690">
        <f t="shared" si="718"/>
        <v>4.7E-2</v>
      </c>
      <c r="J152" s="19">
        <v>-414</v>
      </c>
      <c r="K152" s="19">
        <f t="shared" si="719"/>
        <v>-414</v>
      </c>
      <c r="L152" s="19">
        <f t="shared" si="719"/>
        <v>-414</v>
      </c>
      <c r="N152" s="72">
        <f t="shared" si="720"/>
        <v>5.2963663003663002E-2</v>
      </c>
      <c r="O152" s="72">
        <f t="shared" si="721"/>
        <v>-5.9636630036630014E-3</v>
      </c>
      <c r="Q152" s="72">
        <f t="shared" si="722"/>
        <v>5.2963663003663002E-2</v>
      </c>
      <c r="R152" s="72">
        <f t="shared" si="723"/>
        <v>-5.9636630036630014E-3</v>
      </c>
      <c r="T152" s="72">
        <f t="shared" si="724"/>
        <v>5.2963663003663002E-2</v>
      </c>
      <c r="U152" s="72">
        <f t="shared" si="725"/>
        <v>-5.9636630036630014E-3</v>
      </c>
      <c r="W152" s="72">
        <f t="shared" si="726"/>
        <v>5.2963663003663002E-2</v>
      </c>
      <c r="X152" s="72">
        <f t="shared" si="727"/>
        <v>-5.9636630036630014E-3</v>
      </c>
      <c r="Z152" s="72">
        <f t="shared" si="728"/>
        <v>5.2963663003663002E-2</v>
      </c>
      <c r="AA152" s="72">
        <f t="shared" si="729"/>
        <v>-5.9636630036630014E-3</v>
      </c>
      <c r="AC152" s="72">
        <f t="shared" si="730"/>
        <v>5.2963663003663002E-2</v>
      </c>
      <c r="AD152" s="72">
        <f t="shared" si="731"/>
        <v>-5.9636630036630014E-3</v>
      </c>
      <c r="AF152" s="72">
        <f t="shared" si="732"/>
        <v>5.2963663003663002E-2</v>
      </c>
      <c r="AG152" s="72">
        <f t="shared" si="733"/>
        <v>-5.9636630036630014E-3</v>
      </c>
      <c r="AI152" s="72">
        <f t="shared" si="734"/>
        <v>5.2963663003663002E-2</v>
      </c>
      <c r="AJ152" s="72">
        <f t="shared" si="735"/>
        <v>-5.9636630036630014E-3</v>
      </c>
      <c r="AL152" s="72">
        <f t="shared" si="736"/>
        <v>5.2845888689407539E-2</v>
      </c>
      <c r="AM152" s="72">
        <f t="shared" si="737"/>
        <v>-5.8458886894075385E-3</v>
      </c>
      <c r="AO152" s="72">
        <f t="shared" si="738"/>
        <v>5.2845888689407539E-2</v>
      </c>
      <c r="AP152" s="72">
        <f t="shared" si="739"/>
        <v>-5.8458886894075385E-3</v>
      </c>
      <c r="AR152" s="72">
        <f t="shared" si="740"/>
        <v>5.2845888689407539E-2</v>
      </c>
      <c r="AS152" s="72">
        <f t="shared" si="741"/>
        <v>-5.8458886894075385E-3</v>
      </c>
      <c r="AU152" s="72">
        <f t="shared" si="742"/>
        <v>5.2845888689407539E-2</v>
      </c>
      <c r="AV152" s="72">
        <f t="shared" si="743"/>
        <v>-5.8458886894075385E-3</v>
      </c>
      <c r="AX152" s="72">
        <f t="shared" si="744"/>
        <v>5.2845888689407539E-2</v>
      </c>
      <c r="AY152" s="72">
        <f t="shared" si="745"/>
        <v>-5.8458886894075385E-3</v>
      </c>
      <c r="BA152" s="72">
        <f t="shared" si="746"/>
        <v>5.2845888689407539E-2</v>
      </c>
      <c r="BB152" s="72">
        <f t="shared" si="747"/>
        <v>-5.8458886894075385E-3</v>
      </c>
      <c r="BD152" s="72">
        <f t="shared" si="748"/>
        <v>5.2845888689407539E-2</v>
      </c>
      <c r="BE152" s="72">
        <f t="shared" si="749"/>
        <v>-5.8458886894075385E-3</v>
      </c>
      <c r="BG152" s="709">
        <f t="shared" si="750"/>
        <v>5.2845888689407539E-2</v>
      </c>
      <c r="BH152" s="709">
        <f t="shared" si="751"/>
        <v>-5.8458886894075385E-3</v>
      </c>
      <c r="BI152" s="710"/>
      <c r="BJ152" s="709">
        <f t="shared" si="752"/>
        <v>5.2845888689407539E-2</v>
      </c>
      <c r="BK152" s="709">
        <f t="shared" si="753"/>
        <v>-5.8458886894075385E-3</v>
      </c>
      <c r="BL152" s="710"/>
      <c r="BM152" s="479"/>
      <c r="BN152" s="479"/>
      <c r="BP152" s="72">
        <f t="shared" si="754"/>
        <v>5.2845888689407539E-2</v>
      </c>
      <c r="BQ152" s="72">
        <f t="shared" si="755"/>
        <v>-5.8458886894075385E-3</v>
      </c>
      <c r="BS152" s="72">
        <f t="shared" si="756"/>
        <v>5.2845888689407539E-2</v>
      </c>
      <c r="BT152" s="72">
        <f t="shared" si="757"/>
        <v>-5.8458886894075385E-3</v>
      </c>
      <c r="BV152" s="72">
        <f t="shared" si="758"/>
        <v>5.2845888689407539E-2</v>
      </c>
      <c r="BW152" s="72">
        <f t="shared" si="759"/>
        <v>-5.8458886894075385E-3</v>
      </c>
      <c r="BY152" s="72">
        <f t="shared" si="760"/>
        <v>5.2845888689407539E-2</v>
      </c>
      <c r="BZ152" s="72">
        <f t="shared" si="761"/>
        <v>-5.8458886894075385E-3</v>
      </c>
      <c r="CB152" s="72">
        <f t="shared" si="762"/>
        <v>5.2623765112262529E-2</v>
      </c>
      <c r="CC152" s="72">
        <f t="shared" si="763"/>
        <v>-5.6237651122625285E-3</v>
      </c>
      <c r="CE152" s="72">
        <f t="shared" si="764"/>
        <v>5.2623765112262529E-2</v>
      </c>
      <c r="CF152" s="72">
        <f t="shared" si="765"/>
        <v>-5.6237651122625285E-3</v>
      </c>
      <c r="CH152" s="72">
        <f t="shared" si="766"/>
        <v>5.2623765112262529E-2</v>
      </c>
      <c r="CI152" s="72">
        <f t="shared" si="767"/>
        <v>-5.6237651122625285E-3</v>
      </c>
      <c r="CK152" s="72">
        <f t="shared" si="768"/>
        <v>5.2623765112262529E-2</v>
      </c>
      <c r="CL152" s="72">
        <f t="shared" si="769"/>
        <v>-5.6237651122625285E-3</v>
      </c>
      <c r="CN152" s="72">
        <f t="shared" si="770"/>
        <v>5.2623765112262529E-2</v>
      </c>
      <c r="CO152" s="72">
        <f t="shared" si="771"/>
        <v>-5.6237651122625285E-3</v>
      </c>
      <c r="CQ152" s="72">
        <f t="shared" si="772"/>
        <v>5.2623765112262529E-2</v>
      </c>
      <c r="CR152" s="72">
        <f t="shared" si="773"/>
        <v>-5.6237651122625285E-3</v>
      </c>
      <c r="CT152" s="72">
        <f t="shared" si="774"/>
        <v>5.2623765112262529E-2</v>
      </c>
      <c r="CU152" s="72">
        <f t="shared" si="775"/>
        <v>-5.6237651122625285E-3</v>
      </c>
      <c r="CW152" s="72">
        <f t="shared" si="776"/>
        <v>5.2623765112262529E-2</v>
      </c>
      <c r="CX152" s="72">
        <f t="shared" si="777"/>
        <v>-5.6237651122625285E-3</v>
      </c>
    </row>
    <row r="153" spans="1:103" x14ac:dyDescent="0.25">
      <c r="A153" s="494"/>
      <c r="B153" s="402"/>
      <c r="C153" s="455"/>
      <c r="D153" s="3" t="s">
        <v>0</v>
      </c>
      <c r="E153" s="19"/>
      <c r="G153" s="19"/>
      <c r="H153" s="690">
        <f t="shared" si="718"/>
        <v>0</v>
      </c>
      <c r="J153" s="19"/>
      <c r="K153" s="19"/>
      <c r="L153" s="19"/>
      <c r="N153" s="72">
        <f t="shared" si="720"/>
        <v>0</v>
      </c>
      <c r="O153" s="72">
        <f t="shared" si="721"/>
        <v>0</v>
      </c>
      <c r="Q153" s="72">
        <f t="shared" si="722"/>
        <v>0</v>
      </c>
      <c r="R153" s="72">
        <f t="shared" si="723"/>
        <v>0</v>
      </c>
      <c r="T153" s="72">
        <f t="shared" si="724"/>
        <v>0</v>
      </c>
      <c r="U153" s="72">
        <f t="shared" si="725"/>
        <v>0</v>
      </c>
      <c r="W153" s="72">
        <f t="shared" si="726"/>
        <v>0</v>
      </c>
      <c r="X153" s="72">
        <f t="shared" si="727"/>
        <v>0</v>
      </c>
      <c r="Z153" s="72">
        <f t="shared" si="728"/>
        <v>0</v>
      </c>
      <c r="AA153" s="72">
        <f t="shared" si="729"/>
        <v>0</v>
      </c>
      <c r="AC153" s="72">
        <f t="shared" si="730"/>
        <v>0</v>
      </c>
      <c r="AD153" s="72">
        <f t="shared" si="731"/>
        <v>0</v>
      </c>
      <c r="AF153" s="72">
        <f t="shared" si="732"/>
        <v>0</v>
      </c>
      <c r="AG153" s="72">
        <f t="shared" si="733"/>
        <v>0</v>
      </c>
      <c r="AI153" s="72">
        <f t="shared" si="734"/>
        <v>0</v>
      </c>
      <c r="AJ153" s="72">
        <f t="shared" si="735"/>
        <v>0</v>
      </c>
      <c r="AL153" s="72">
        <f t="shared" si="736"/>
        <v>0</v>
      </c>
      <c r="AM153" s="72">
        <f t="shared" si="737"/>
        <v>0</v>
      </c>
      <c r="AO153" s="72">
        <f t="shared" si="738"/>
        <v>0</v>
      </c>
      <c r="AP153" s="72">
        <f t="shared" si="739"/>
        <v>0</v>
      </c>
      <c r="AR153" s="72">
        <f t="shared" si="740"/>
        <v>0</v>
      </c>
      <c r="AS153" s="72">
        <f t="shared" si="741"/>
        <v>0</v>
      </c>
      <c r="AU153" s="72">
        <f t="shared" si="742"/>
        <v>0</v>
      </c>
      <c r="AV153" s="72">
        <f t="shared" si="743"/>
        <v>0</v>
      </c>
      <c r="AX153" s="72">
        <f t="shared" si="744"/>
        <v>0</v>
      </c>
      <c r="AY153" s="72">
        <f t="shared" si="745"/>
        <v>0</v>
      </c>
      <c r="BA153" s="72">
        <f t="shared" si="746"/>
        <v>0</v>
      </c>
      <c r="BB153" s="72">
        <f t="shared" si="747"/>
        <v>0</v>
      </c>
      <c r="BD153" s="72">
        <f t="shared" si="748"/>
        <v>0</v>
      </c>
      <c r="BE153" s="72">
        <f t="shared" si="749"/>
        <v>0</v>
      </c>
      <c r="BG153" s="709">
        <f t="shared" si="750"/>
        <v>0</v>
      </c>
      <c r="BH153" s="709">
        <f t="shared" si="751"/>
        <v>0</v>
      </c>
      <c r="BI153" s="710"/>
      <c r="BJ153" s="709">
        <f t="shared" si="752"/>
        <v>0</v>
      </c>
      <c r="BK153" s="709">
        <f t="shared" si="753"/>
        <v>0</v>
      </c>
      <c r="BL153" s="710"/>
      <c r="BM153" s="479"/>
      <c r="BN153" s="479"/>
      <c r="BP153" s="72">
        <f t="shared" si="754"/>
        <v>0</v>
      </c>
      <c r="BQ153" s="72">
        <f t="shared" si="755"/>
        <v>0</v>
      </c>
      <c r="BS153" s="72">
        <f t="shared" si="756"/>
        <v>0</v>
      </c>
      <c r="BT153" s="72">
        <f t="shared" si="757"/>
        <v>0</v>
      </c>
      <c r="BV153" s="72">
        <f t="shared" si="758"/>
        <v>0</v>
      </c>
      <c r="BW153" s="72">
        <f t="shared" si="759"/>
        <v>0</v>
      </c>
      <c r="BY153" s="72">
        <f t="shared" si="760"/>
        <v>0</v>
      </c>
      <c r="BZ153" s="72">
        <f t="shared" si="761"/>
        <v>0</v>
      </c>
      <c r="CB153" s="72">
        <f t="shared" si="762"/>
        <v>0</v>
      </c>
      <c r="CC153" s="72">
        <f t="shared" si="763"/>
        <v>0</v>
      </c>
      <c r="CE153" s="72">
        <f t="shared" si="764"/>
        <v>0</v>
      </c>
      <c r="CF153" s="72">
        <f t="shared" si="765"/>
        <v>0</v>
      </c>
      <c r="CH153" s="72">
        <f t="shared" si="766"/>
        <v>0</v>
      </c>
      <c r="CI153" s="72">
        <f t="shared" si="767"/>
        <v>0</v>
      </c>
      <c r="CK153" s="72">
        <f t="shared" si="768"/>
        <v>0</v>
      </c>
      <c r="CL153" s="72">
        <f t="shared" si="769"/>
        <v>0</v>
      </c>
      <c r="CN153" s="72">
        <f t="shared" si="770"/>
        <v>0</v>
      </c>
      <c r="CO153" s="72">
        <f t="shared" si="771"/>
        <v>0</v>
      </c>
      <c r="CQ153" s="72">
        <f t="shared" si="772"/>
        <v>0</v>
      </c>
      <c r="CR153" s="72">
        <f t="shared" si="773"/>
        <v>0</v>
      </c>
      <c r="CT153" s="72">
        <f t="shared" si="774"/>
        <v>0</v>
      </c>
      <c r="CU153" s="72">
        <f t="shared" si="775"/>
        <v>0</v>
      </c>
      <c r="CW153" s="72">
        <f t="shared" si="776"/>
        <v>0</v>
      </c>
      <c r="CX153" s="72">
        <f t="shared" si="777"/>
        <v>0</v>
      </c>
    </row>
    <row r="154" spans="1:103" ht="6" customHeight="1" x14ac:dyDescent="0.25">
      <c r="A154" s="494"/>
      <c r="D154" s="3" t="s">
        <v>0</v>
      </c>
    </row>
    <row r="155" spans="1:103" s="402" customFormat="1" x14ac:dyDescent="0.25">
      <c r="A155" s="494"/>
      <c r="C155" s="565" t="s">
        <v>350</v>
      </c>
      <c r="D155" s="565" t="s">
        <v>0</v>
      </c>
      <c r="E155" s="566"/>
      <c r="F155" s="565"/>
      <c r="G155" s="566"/>
      <c r="H155" s="566"/>
      <c r="I155" s="565"/>
      <c r="J155" s="566"/>
      <c r="K155" s="566"/>
      <c r="L155" s="566"/>
      <c r="M155" s="565"/>
      <c r="N155" s="578"/>
      <c r="O155" s="565"/>
      <c r="P155" s="566"/>
      <c r="Q155" s="578"/>
      <c r="R155" s="565"/>
      <c r="S155" s="566"/>
      <c r="T155" s="578"/>
      <c r="U155" s="565"/>
      <c r="V155" s="566"/>
      <c r="W155" s="578"/>
      <c r="X155" s="565"/>
      <c r="Y155" s="566"/>
      <c r="Z155" s="578"/>
      <c r="AA155" s="565"/>
      <c r="AB155" s="566"/>
      <c r="AC155" s="578"/>
      <c r="AD155" s="565"/>
      <c r="AE155" s="566"/>
      <c r="AF155" s="578"/>
      <c r="AG155" s="565"/>
      <c r="AH155" s="566"/>
      <c r="AI155" s="578"/>
      <c r="AJ155" s="565"/>
      <c r="AK155" s="566"/>
      <c r="AL155" s="578"/>
      <c r="AM155" s="565"/>
      <c r="AN155" s="566"/>
      <c r="AO155" s="578"/>
      <c r="AP155" s="565"/>
      <c r="AQ155" s="566"/>
      <c r="AR155" s="578"/>
      <c r="AS155" s="565"/>
      <c r="AT155" s="566"/>
      <c r="AU155" s="578"/>
      <c r="AV155" s="565"/>
      <c r="AW155" s="566"/>
      <c r="AX155" s="578"/>
      <c r="AY155" s="565"/>
      <c r="AZ155" s="566"/>
      <c r="BA155" s="578"/>
      <c r="BB155" s="565"/>
      <c r="BC155" s="566"/>
      <c r="BD155" s="578"/>
      <c r="BE155" s="565"/>
      <c r="BF155" s="566"/>
      <c r="BG155" s="578"/>
      <c r="BH155" s="565"/>
      <c r="BI155" s="566"/>
      <c r="BJ155" s="578"/>
      <c r="BK155" s="565"/>
      <c r="BL155" s="566"/>
      <c r="BM155" s="578"/>
      <c r="BN155" s="565"/>
      <c r="BO155" s="566"/>
      <c r="BP155" s="578"/>
      <c r="BQ155" s="565"/>
      <c r="BR155" s="566"/>
      <c r="BS155" s="578"/>
      <c r="BT155" s="565"/>
      <c r="BU155" s="566"/>
      <c r="BV155" s="578"/>
      <c r="BW155" s="565"/>
      <c r="BX155" s="566"/>
      <c r="BY155" s="578"/>
      <c r="BZ155" s="565"/>
      <c r="CA155" s="566"/>
      <c r="CB155" s="578"/>
      <c r="CC155" s="565"/>
      <c r="CD155" s="566"/>
      <c r="CE155" s="578"/>
      <c r="CF155" s="565"/>
      <c r="CG155" s="566"/>
      <c r="CH155" s="578"/>
      <c r="CI155" s="565"/>
      <c r="CJ155" s="566"/>
      <c r="CK155" s="578"/>
      <c r="CL155" s="565"/>
      <c r="CM155" s="566"/>
      <c r="CN155" s="578"/>
      <c r="CO155" s="565"/>
      <c r="CP155" s="566"/>
      <c r="CQ155" s="578"/>
      <c r="CR155" s="565"/>
      <c r="CS155" s="566"/>
      <c r="CT155" s="578"/>
      <c r="CU155" s="565"/>
      <c r="CV155" s="566"/>
      <c r="CW155" s="578"/>
      <c r="CX155" s="565"/>
      <c r="CY155" s="566"/>
    </row>
    <row r="156" spans="1:103" x14ac:dyDescent="0.25">
      <c r="A156" s="494"/>
      <c r="B156" s="402"/>
      <c r="C156" s="455" t="s">
        <v>351</v>
      </c>
      <c r="D156" s="3" t="s">
        <v>0</v>
      </c>
      <c r="E156" s="72">
        <v>0.6</v>
      </c>
      <c r="G156" s="72">
        <v>0.6</v>
      </c>
      <c r="H156" s="690">
        <f t="shared" ref="H156" si="778">G156-$E156</f>
        <v>0</v>
      </c>
      <c r="J156" s="19">
        <v>-550</v>
      </c>
      <c r="K156" s="19">
        <f t="shared" ref="K156" si="779">J156</f>
        <v>-550</v>
      </c>
      <c r="L156" s="19">
        <f t="shared" ref="L156" si="780">K156</f>
        <v>-550</v>
      </c>
      <c r="N156" s="72">
        <f t="shared" ref="N156:N166" si="781">$H156*(1-($J156-N$6)/N$5)</f>
        <v>0</v>
      </c>
      <c r="O156" s="72">
        <f t="shared" ref="O156" si="782">$H156-N156</f>
        <v>0</v>
      </c>
      <c r="Q156" s="72">
        <f t="shared" ref="Q156:Q166" si="783">$H156*(1-($J156-Q$6)/Q$5)</f>
        <v>0</v>
      </c>
      <c r="R156" s="72">
        <f t="shared" ref="R156" si="784">$H156-Q156</f>
        <v>0</v>
      </c>
      <c r="T156" s="72">
        <f t="shared" ref="T156:T166" si="785">$H156*(1-($J156-T$6)/T$5)</f>
        <v>0</v>
      </c>
      <c r="U156" s="72">
        <f t="shared" ref="U156" si="786">$H156-T156</f>
        <v>0</v>
      </c>
      <c r="W156" s="72">
        <f t="shared" ref="W156:W166" si="787">$H156*(1-($J156-W$6)/W$5)</f>
        <v>0</v>
      </c>
      <c r="X156" s="72">
        <f t="shared" ref="X156" si="788">$H156-W156</f>
        <v>0</v>
      </c>
      <c r="Z156" s="72">
        <f t="shared" ref="Z156:Z166" si="789">$H156*(1-($J156-Z$6)/Z$5)</f>
        <v>0</v>
      </c>
      <c r="AA156" s="72">
        <f t="shared" ref="AA156" si="790">$H156-Z156</f>
        <v>0</v>
      </c>
      <c r="AC156" s="72">
        <f t="shared" ref="AC156:AC166" si="791">$H156*(1-($J156-AC$6)/AC$5)</f>
        <v>0</v>
      </c>
      <c r="AD156" s="72">
        <f t="shared" ref="AD156" si="792">$H156-AC156</f>
        <v>0</v>
      </c>
      <c r="AF156" s="72">
        <f t="shared" ref="AF156:AF166" si="793">$H156*(1-($J156-AF$6)/AF$5)</f>
        <v>0</v>
      </c>
      <c r="AG156" s="72">
        <f t="shared" ref="AG156" si="794">$H156-AF156</f>
        <v>0</v>
      </c>
      <c r="AI156" s="72">
        <f t="shared" ref="AI156:AI166" si="795">$H156*(1-($J156-AI$6)/AI$5)</f>
        <v>0</v>
      </c>
      <c r="AJ156" s="72">
        <f t="shared" ref="AJ156" si="796">$H156-AI156</f>
        <v>0</v>
      </c>
      <c r="AL156" s="72">
        <f t="shared" ref="AL156:AL166" si="797">$H156*(1-($K156-AL$6)/AL$5)</f>
        <v>0</v>
      </c>
      <c r="AM156" s="72">
        <f t="shared" ref="AM156" si="798">$H156-AL156</f>
        <v>0</v>
      </c>
      <c r="AO156" s="72">
        <f t="shared" ref="AO156:AO166" si="799">$H156*(1-($K156-AO$6)/AO$5)</f>
        <v>0</v>
      </c>
      <c r="AP156" s="72">
        <f t="shared" ref="AP156:AP159" si="800">$H156-AO156</f>
        <v>0</v>
      </c>
      <c r="AR156" s="72">
        <f t="shared" ref="AR156:AR166" si="801">$H156*(1-($K156-AR$6)/AR$5)</f>
        <v>0</v>
      </c>
      <c r="AS156" s="72">
        <f t="shared" ref="AS156" si="802">$H156-AR156</f>
        <v>0</v>
      </c>
      <c r="AU156" s="72">
        <f t="shared" ref="AU156:AU166" si="803">$H156*(1-($K156-AU$6)/AU$5)</f>
        <v>0</v>
      </c>
      <c r="AV156" s="72">
        <f t="shared" ref="AV156" si="804">$H156-AU156</f>
        <v>0</v>
      </c>
      <c r="AX156" s="72">
        <f t="shared" ref="AX156:AX166" si="805">$H156*(1-($K156-AX$6)/AX$5)</f>
        <v>0</v>
      </c>
      <c r="AY156" s="72">
        <f t="shared" ref="AY156" si="806">$H156-AX156</f>
        <v>0</v>
      </c>
      <c r="BA156" s="72">
        <f t="shared" ref="BA156:BA166" si="807">$H156*(1-($K156-BA$6)/BA$5)</f>
        <v>0</v>
      </c>
      <c r="BB156" s="72">
        <f t="shared" ref="BB156" si="808">$H156-BA156</f>
        <v>0</v>
      </c>
      <c r="BD156" s="72">
        <f t="shared" ref="BD156:BD166" si="809">$H156*(1-($K156-BD$6)/BD$5)</f>
        <v>0</v>
      </c>
      <c r="BE156" s="72">
        <f t="shared" ref="BE156" si="810">$H156-BD156</f>
        <v>0</v>
      </c>
      <c r="BG156" s="709">
        <f t="shared" ref="BG156:BG166" si="811">$H156*(1-($K156-BG$6)/BG$5)</f>
        <v>0</v>
      </c>
      <c r="BH156" s="709">
        <f t="shared" ref="BH156" si="812">$H156-BG156</f>
        <v>0</v>
      </c>
      <c r="BI156" s="710"/>
      <c r="BJ156" s="709">
        <f t="shared" ref="BJ156:BJ166" si="813">$H156*(1-($K156-BJ$6)/BJ$5)</f>
        <v>0</v>
      </c>
      <c r="BK156" s="709">
        <f t="shared" ref="BK156" si="814">$H156-BJ156</f>
        <v>0</v>
      </c>
      <c r="BL156" s="710"/>
      <c r="BM156" s="479"/>
      <c r="BN156" s="479"/>
      <c r="BP156" s="72">
        <f t="shared" ref="BP156:BP166" si="815">$H156*(1-($K156-BP$6)/BP$5)</f>
        <v>0</v>
      </c>
      <c r="BQ156" s="72">
        <f t="shared" ref="BQ156" si="816">$H156-BP156</f>
        <v>0</v>
      </c>
      <c r="BS156" s="72">
        <f t="shared" ref="BS156:BS166" si="817">$H156*(1-($K156-BS$6)/BS$5)</f>
        <v>0</v>
      </c>
      <c r="BT156" s="72">
        <f t="shared" ref="BT156" si="818">$H156-BS156</f>
        <v>0</v>
      </c>
      <c r="BV156" s="72">
        <f t="shared" ref="BV156:BV166" si="819">$H156*(1-($K156-BV$6)/BV$5)</f>
        <v>0</v>
      </c>
      <c r="BW156" s="72">
        <f t="shared" ref="BW156" si="820">$H156-BV156</f>
        <v>0</v>
      </c>
      <c r="BY156" s="72">
        <f t="shared" ref="BY156:BY166" si="821">$H156*(1-($K156-BY$6)/BY$5)</f>
        <v>0</v>
      </c>
      <c r="BZ156" s="72">
        <f t="shared" ref="BZ156" si="822">$H156-BY156</f>
        <v>0</v>
      </c>
      <c r="CB156" s="72">
        <f t="shared" ref="CB156:CB166" si="823">$H156*(1-($L156-CB$6)/CB$5)</f>
        <v>0</v>
      </c>
      <c r="CC156" s="72">
        <f t="shared" ref="CC156" si="824">$H156-CB156</f>
        <v>0</v>
      </c>
      <c r="CE156" s="72">
        <f t="shared" ref="CE156:CE166" si="825">$H156*(1-($L156-CE$6)/CE$5)</f>
        <v>0</v>
      </c>
      <c r="CF156" s="72">
        <f t="shared" ref="CF156" si="826">$H156-CE156</f>
        <v>0</v>
      </c>
      <c r="CH156" s="72">
        <f t="shared" ref="CH156:CH166" si="827">$H156*(1-($L156-CH$6)/CH$5)</f>
        <v>0</v>
      </c>
      <c r="CI156" s="72">
        <f t="shared" ref="CI156" si="828">$H156-CH156</f>
        <v>0</v>
      </c>
      <c r="CK156" s="72">
        <f t="shared" ref="CK156:CK166" si="829">$H156*(1-($L156-CK$6)/CK$5)</f>
        <v>0</v>
      </c>
      <c r="CL156" s="72">
        <f t="shared" ref="CL156" si="830">$H156-CK156</f>
        <v>0</v>
      </c>
      <c r="CN156" s="72">
        <f t="shared" ref="CN156:CN166" si="831">$H156*(1-($L156-CN$6)/CN$5)</f>
        <v>0</v>
      </c>
      <c r="CO156" s="72">
        <f t="shared" ref="CO156" si="832">$H156-CN156</f>
        <v>0</v>
      </c>
      <c r="CQ156" s="72">
        <f t="shared" ref="CQ156:CQ166" si="833">$H156*(1-($L156-CQ$6)/CQ$5)</f>
        <v>0</v>
      </c>
      <c r="CR156" s="72">
        <f t="shared" ref="CR156" si="834">$H156-CQ156</f>
        <v>0</v>
      </c>
      <c r="CT156" s="72">
        <f t="shared" ref="CT156:CT166" si="835">$H156*(1-($L156-CT$6)/CT$5)</f>
        <v>0</v>
      </c>
      <c r="CU156" s="72">
        <f t="shared" ref="CU156" si="836">$H156-CT156</f>
        <v>0</v>
      </c>
      <c r="CW156" s="72">
        <f t="shared" ref="CW156:CW166" si="837">$H156*(1-($L156-CW$6)/CW$5)</f>
        <v>0</v>
      </c>
      <c r="CX156" s="72">
        <f t="shared" ref="CX156" si="838">$H156-CW156</f>
        <v>0</v>
      </c>
    </row>
    <row r="157" spans="1:103" x14ac:dyDescent="0.25">
      <c r="A157" s="494"/>
      <c r="B157" s="402"/>
      <c r="C157" s="455" t="s">
        <v>352</v>
      </c>
      <c r="D157" s="3" t="s">
        <v>0</v>
      </c>
      <c r="E157" s="72">
        <v>0.22</v>
      </c>
      <c r="G157" s="72">
        <v>0.16500000000000001</v>
      </c>
      <c r="H157" s="690">
        <f t="shared" ref="H157" si="839">G157-$E157</f>
        <v>-5.4999999999999993E-2</v>
      </c>
      <c r="J157" s="19">
        <v>-550</v>
      </c>
      <c r="K157" s="19">
        <f t="shared" ref="K157" si="840">J157</f>
        <v>-550</v>
      </c>
      <c r="L157" s="19">
        <f t="shared" ref="L157" si="841">K157</f>
        <v>-550</v>
      </c>
      <c r="N157" s="72">
        <f t="shared" si="781"/>
        <v>-6.4718681318681304E-2</v>
      </c>
      <c r="O157" s="72">
        <f t="shared" ref="O157" si="842">$H157-N157</f>
        <v>9.7186813186813104E-3</v>
      </c>
      <c r="Q157" s="72">
        <f t="shared" si="783"/>
        <v>-6.4718681318681304E-2</v>
      </c>
      <c r="R157" s="72">
        <f t="shared" ref="R157" si="843">$H157-Q157</f>
        <v>9.7186813186813104E-3</v>
      </c>
      <c r="T157" s="72">
        <f t="shared" si="785"/>
        <v>-6.4718681318681304E-2</v>
      </c>
      <c r="U157" s="72">
        <f t="shared" ref="U157" si="844">$H157-T157</f>
        <v>9.7186813186813104E-3</v>
      </c>
      <c r="W157" s="72">
        <f t="shared" si="787"/>
        <v>-6.4718681318681304E-2</v>
      </c>
      <c r="X157" s="72">
        <f t="shared" ref="X157" si="845">$H157-W157</f>
        <v>9.7186813186813104E-3</v>
      </c>
      <c r="Z157" s="72">
        <f t="shared" si="789"/>
        <v>-6.4718681318681304E-2</v>
      </c>
      <c r="AA157" s="72">
        <f t="shared" ref="AA157" si="846">$H157-Z157</f>
        <v>9.7186813186813104E-3</v>
      </c>
      <c r="AC157" s="72">
        <f t="shared" si="791"/>
        <v>-6.4718681318681304E-2</v>
      </c>
      <c r="AD157" s="72">
        <f t="shared" ref="AD157" si="847">$H157-AC157</f>
        <v>9.7186813186813104E-3</v>
      </c>
      <c r="AF157" s="72">
        <f t="shared" si="793"/>
        <v>-6.4718681318681304E-2</v>
      </c>
      <c r="AG157" s="72">
        <f t="shared" ref="AG157" si="848">$H157-AF157</f>
        <v>9.7186813186813104E-3</v>
      </c>
      <c r="AI157" s="72">
        <f t="shared" si="795"/>
        <v>-6.4718681318681304E-2</v>
      </c>
      <c r="AJ157" s="72">
        <f t="shared" ref="AJ157" si="849">$H157-AI157</f>
        <v>9.7186813186813104E-3</v>
      </c>
      <c r="AL157" s="72">
        <f t="shared" si="797"/>
        <v>-6.452675044883302E-2</v>
      </c>
      <c r="AM157" s="72">
        <f t="shared" ref="AM157" si="850">$H157-AL157</f>
        <v>9.5267504488330268E-3</v>
      </c>
      <c r="AO157" s="72">
        <f t="shared" si="799"/>
        <v>-6.452675044883302E-2</v>
      </c>
      <c r="AP157" s="72">
        <f t="shared" si="800"/>
        <v>9.5267504488330268E-3</v>
      </c>
      <c r="AR157" s="72">
        <f t="shared" si="801"/>
        <v>-6.452675044883302E-2</v>
      </c>
      <c r="AS157" s="72">
        <f t="shared" ref="AS157" si="851">$H157-AR157</f>
        <v>9.5267504488330268E-3</v>
      </c>
      <c r="AU157" s="72">
        <f t="shared" si="803"/>
        <v>-6.452675044883302E-2</v>
      </c>
      <c r="AV157" s="72">
        <f t="shared" ref="AV157" si="852">$H157-AU157</f>
        <v>9.5267504488330268E-3</v>
      </c>
      <c r="AX157" s="72">
        <f t="shared" si="805"/>
        <v>-6.452675044883302E-2</v>
      </c>
      <c r="AY157" s="72">
        <f t="shared" ref="AY157" si="853">$H157-AX157</f>
        <v>9.5267504488330268E-3</v>
      </c>
      <c r="BA157" s="72">
        <f t="shared" si="807"/>
        <v>-6.452675044883302E-2</v>
      </c>
      <c r="BB157" s="72">
        <f t="shared" ref="BB157" si="854">$H157-BA157</f>
        <v>9.5267504488330268E-3</v>
      </c>
      <c r="BD157" s="72">
        <f t="shared" si="809"/>
        <v>-6.452675044883302E-2</v>
      </c>
      <c r="BE157" s="72">
        <f t="shared" ref="BE157" si="855">$H157-BD157</f>
        <v>9.5267504488330268E-3</v>
      </c>
      <c r="BG157" s="709">
        <f t="shared" si="811"/>
        <v>-6.452675044883302E-2</v>
      </c>
      <c r="BH157" s="709">
        <f t="shared" ref="BH157" si="856">$H157-BG157</f>
        <v>9.5267504488330268E-3</v>
      </c>
      <c r="BI157" s="710"/>
      <c r="BJ157" s="709">
        <f t="shared" si="813"/>
        <v>-6.452675044883302E-2</v>
      </c>
      <c r="BK157" s="709">
        <f t="shared" ref="BK157" si="857">$H157-BJ157</f>
        <v>9.5267504488330268E-3</v>
      </c>
      <c r="BL157" s="710"/>
      <c r="BM157" s="479"/>
      <c r="BN157" s="479"/>
      <c r="BP157" s="72">
        <f t="shared" si="815"/>
        <v>-6.452675044883302E-2</v>
      </c>
      <c r="BQ157" s="72">
        <f t="shared" ref="BQ157" si="858">$H157-BP157</f>
        <v>9.5267504488330268E-3</v>
      </c>
      <c r="BS157" s="72">
        <f t="shared" si="817"/>
        <v>-6.452675044883302E-2</v>
      </c>
      <c r="BT157" s="72">
        <f t="shared" ref="BT157" si="859">$H157-BS157</f>
        <v>9.5267504488330268E-3</v>
      </c>
      <c r="BV157" s="72">
        <f t="shared" si="819"/>
        <v>-6.452675044883302E-2</v>
      </c>
      <c r="BW157" s="72">
        <f t="shared" ref="BW157" si="860">$H157-BV157</f>
        <v>9.5267504488330268E-3</v>
      </c>
      <c r="BY157" s="72">
        <f t="shared" si="821"/>
        <v>-6.452675044883302E-2</v>
      </c>
      <c r="BZ157" s="72">
        <f t="shared" ref="BZ157" si="861">$H157-BY157</f>
        <v>9.5267504488330268E-3</v>
      </c>
      <c r="CB157" s="72">
        <f t="shared" si="823"/>
        <v>-6.4164766839378232E-2</v>
      </c>
      <c r="CC157" s="72">
        <f t="shared" ref="CC157" si="862">$H157-CB157</f>
        <v>9.1647668393782383E-3</v>
      </c>
      <c r="CE157" s="72">
        <f t="shared" si="825"/>
        <v>-6.4164766839378232E-2</v>
      </c>
      <c r="CF157" s="72">
        <f t="shared" ref="CF157" si="863">$H157-CE157</f>
        <v>9.1647668393782383E-3</v>
      </c>
      <c r="CH157" s="72">
        <f t="shared" si="827"/>
        <v>-6.4164766839378232E-2</v>
      </c>
      <c r="CI157" s="72">
        <f t="shared" ref="CI157" si="864">$H157-CH157</f>
        <v>9.1647668393782383E-3</v>
      </c>
      <c r="CK157" s="72">
        <f t="shared" si="829"/>
        <v>-6.4164766839378232E-2</v>
      </c>
      <c r="CL157" s="72">
        <f t="shared" ref="CL157" si="865">$H157-CK157</f>
        <v>9.1647668393782383E-3</v>
      </c>
      <c r="CN157" s="72">
        <f t="shared" si="831"/>
        <v>-6.4164766839378232E-2</v>
      </c>
      <c r="CO157" s="72">
        <f t="shared" ref="CO157" si="866">$H157-CN157</f>
        <v>9.1647668393782383E-3</v>
      </c>
      <c r="CQ157" s="72">
        <f t="shared" si="833"/>
        <v>-6.4164766839378232E-2</v>
      </c>
      <c r="CR157" s="72">
        <f t="shared" ref="CR157" si="867">$H157-CQ157</f>
        <v>9.1647668393782383E-3</v>
      </c>
      <c r="CT157" s="72">
        <f t="shared" si="835"/>
        <v>-6.4164766839378232E-2</v>
      </c>
      <c r="CU157" s="72">
        <f t="shared" ref="CU157" si="868">$H157-CT157</f>
        <v>9.1647668393782383E-3</v>
      </c>
      <c r="CW157" s="72">
        <f t="shared" si="837"/>
        <v>-6.4164766839378232E-2</v>
      </c>
      <c r="CX157" s="72">
        <f t="shared" ref="CX157" si="869">$H157-CW157</f>
        <v>9.1647668393782383E-3</v>
      </c>
    </row>
    <row r="158" spans="1:103" x14ac:dyDescent="0.25">
      <c r="A158" s="494"/>
      <c r="B158" s="402"/>
      <c r="C158" s="455" t="s">
        <v>353</v>
      </c>
      <c r="D158" s="3" t="s">
        <v>0</v>
      </c>
      <c r="E158" s="72">
        <v>1.5549999999999999</v>
      </c>
      <c r="G158" s="19">
        <v>1.5549999999999999</v>
      </c>
      <c r="H158" s="690">
        <f t="shared" ref="H158:H166" si="870">G158-$E158</f>
        <v>0</v>
      </c>
      <c r="J158" s="19">
        <v>-550</v>
      </c>
      <c r="K158" s="19">
        <f t="shared" ref="K158:K166" si="871">J158</f>
        <v>-550</v>
      </c>
      <c r="L158" s="19">
        <f t="shared" ref="L158:L166" si="872">K158</f>
        <v>-550</v>
      </c>
      <c r="N158" s="72">
        <f t="shared" si="781"/>
        <v>0</v>
      </c>
      <c r="O158" s="72">
        <f t="shared" ref="O158:O166" si="873">$H158-N158</f>
        <v>0</v>
      </c>
      <c r="Q158" s="72">
        <f t="shared" si="783"/>
        <v>0</v>
      </c>
      <c r="R158" s="72">
        <f t="shared" ref="R158:R166" si="874">$H158-Q158</f>
        <v>0</v>
      </c>
      <c r="T158" s="72">
        <f t="shared" si="785"/>
        <v>0</v>
      </c>
      <c r="U158" s="72">
        <f t="shared" ref="U158:U166" si="875">$H158-T158</f>
        <v>0</v>
      </c>
      <c r="W158" s="72">
        <f t="shared" si="787"/>
        <v>0</v>
      </c>
      <c r="X158" s="72">
        <f t="shared" ref="X158:X166" si="876">$H158-W158</f>
        <v>0</v>
      </c>
      <c r="Z158" s="72">
        <f t="shared" si="789"/>
        <v>0</v>
      </c>
      <c r="AA158" s="72">
        <f t="shared" ref="AA158:AA166" si="877">$H158-Z158</f>
        <v>0</v>
      </c>
      <c r="AC158" s="72">
        <f t="shared" si="791"/>
        <v>0</v>
      </c>
      <c r="AD158" s="72">
        <f t="shared" ref="AD158:AD166" si="878">$H158-AC158</f>
        <v>0</v>
      </c>
      <c r="AF158" s="72">
        <f t="shared" si="793"/>
        <v>0</v>
      </c>
      <c r="AG158" s="72">
        <f t="shared" ref="AG158:AG166" si="879">$H158-AF158</f>
        <v>0</v>
      </c>
      <c r="AI158" s="72">
        <f t="shared" si="795"/>
        <v>0</v>
      </c>
      <c r="AJ158" s="72">
        <f t="shared" ref="AJ158:AJ166" si="880">$H158-AI158</f>
        <v>0</v>
      </c>
      <c r="AL158" s="72">
        <f t="shared" si="797"/>
        <v>0</v>
      </c>
      <c r="AM158" s="72">
        <f t="shared" ref="AM158:AM166" si="881">$H158-AL158</f>
        <v>0</v>
      </c>
      <c r="AO158" s="72">
        <f t="shared" si="799"/>
        <v>0</v>
      </c>
      <c r="AP158" s="72">
        <f t="shared" si="800"/>
        <v>0</v>
      </c>
      <c r="AR158" s="72">
        <f t="shared" si="801"/>
        <v>0</v>
      </c>
      <c r="AS158" s="72">
        <f t="shared" ref="AS158:AS166" si="882">$H158-AR158</f>
        <v>0</v>
      </c>
      <c r="AU158" s="72">
        <f t="shared" si="803"/>
        <v>0</v>
      </c>
      <c r="AV158" s="72">
        <f t="shared" ref="AV158:AV166" si="883">$H158-AU158</f>
        <v>0</v>
      </c>
      <c r="AX158" s="72">
        <f t="shared" si="805"/>
        <v>0</v>
      </c>
      <c r="AY158" s="72">
        <f t="shared" ref="AY158:AY166" si="884">$H158-AX158</f>
        <v>0</v>
      </c>
      <c r="BA158" s="72">
        <f t="shared" si="807"/>
        <v>0</v>
      </c>
      <c r="BB158" s="72">
        <f t="shared" ref="BB158:BB166" si="885">$H158-BA158</f>
        <v>0</v>
      </c>
      <c r="BD158" s="72">
        <f t="shared" si="809"/>
        <v>0</v>
      </c>
      <c r="BE158" s="72">
        <f t="shared" ref="BE158:BE166" si="886">$H158-BD158</f>
        <v>0</v>
      </c>
      <c r="BG158" s="709">
        <f t="shared" si="811"/>
        <v>0</v>
      </c>
      <c r="BH158" s="709">
        <f t="shared" ref="BH158:BH166" si="887">$H158-BG158</f>
        <v>0</v>
      </c>
      <c r="BI158" s="710"/>
      <c r="BJ158" s="709">
        <f t="shared" si="813"/>
        <v>0</v>
      </c>
      <c r="BK158" s="709">
        <f t="shared" ref="BK158:BK166" si="888">$H158-BJ158</f>
        <v>0</v>
      </c>
      <c r="BL158" s="710"/>
      <c r="BM158" s="479"/>
      <c r="BN158" s="479"/>
      <c r="BP158" s="72">
        <f t="shared" si="815"/>
        <v>0</v>
      </c>
      <c r="BQ158" s="72">
        <f t="shared" ref="BQ158:BQ166" si="889">$H158-BP158</f>
        <v>0</v>
      </c>
      <c r="BS158" s="72">
        <f t="shared" si="817"/>
        <v>0</v>
      </c>
      <c r="BT158" s="72">
        <f t="shared" ref="BT158:BT166" si="890">$H158-BS158</f>
        <v>0</v>
      </c>
      <c r="BV158" s="72">
        <f t="shared" si="819"/>
        <v>0</v>
      </c>
      <c r="BW158" s="72">
        <f t="shared" ref="BW158:BW166" si="891">$H158-BV158</f>
        <v>0</v>
      </c>
      <c r="BY158" s="72">
        <f t="shared" si="821"/>
        <v>0</v>
      </c>
      <c r="BZ158" s="72">
        <f t="shared" ref="BZ158:BZ166" si="892">$H158-BY158</f>
        <v>0</v>
      </c>
      <c r="CB158" s="72">
        <f t="shared" si="823"/>
        <v>0</v>
      </c>
      <c r="CC158" s="72">
        <f t="shared" ref="CC158:CC166" si="893">$H158-CB158</f>
        <v>0</v>
      </c>
      <c r="CE158" s="72">
        <f t="shared" si="825"/>
        <v>0</v>
      </c>
      <c r="CF158" s="72">
        <f t="shared" ref="CF158:CF166" si="894">$H158-CE158</f>
        <v>0</v>
      </c>
      <c r="CH158" s="72">
        <f t="shared" si="827"/>
        <v>0</v>
      </c>
      <c r="CI158" s="72">
        <f t="shared" ref="CI158:CI166" si="895">$H158-CH158</f>
        <v>0</v>
      </c>
      <c r="CK158" s="72">
        <f t="shared" si="829"/>
        <v>0</v>
      </c>
      <c r="CL158" s="72">
        <f t="shared" ref="CL158:CL166" si="896">$H158-CK158</f>
        <v>0</v>
      </c>
      <c r="CN158" s="72">
        <f t="shared" si="831"/>
        <v>0</v>
      </c>
      <c r="CO158" s="72">
        <f t="shared" ref="CO158:CO166" si="897">$H158-CN158</f>
        <v>0</v>
      </c>
      <c r="CQ158" s="72">
        <f t="shared" si="833"/>
        <v>0</v>
      </c>
      <c r="CR158" s="72">
        <f t="shared" ref="CR158:CR166" si="898">$H158-CQ158</f>
        <v>0</v>
      </c>
      <c r="CT158" s="72">
        <f t="shared" si="835"/>
        <v>0</v>
      </c>
      <c r="CU158" s="72">
        <f t="shared" ref="CU158:CU166" si="899">$H158-CT158</f>
        <v>0</v>
      </c>
      <c r="CW158" s="72">
        <f t="shared" si="837"/>
        <v>0</v>
      </c>
      <c r="CX158" s="72">
        <f t="shared" ref="CX158:CX166" si="900">$H158-CW158</f>
        <v>0</v>
      </c>
    </row>
    <row r="159" spans="1:103" x14ac:dyDescent="0.25">
      <c r="A159" s="494"/>
      <c r="B159" s="402"/>
      <c r="C159" s="455" t="s">
        <v>354</v>
      </c>
      <c r="D159" s="3" t="s">
        <v>0</v>
      </c>
      <c r="E159" s="19">
        <v>0.54</v>
      </c>
      <c r="G159" s="72">
        <v>0.51</v>
      </c>
      <c r="H159" s="690">
        <f t="shared" si="870"/>
        <v>-3.0000000000000027E-2</v>
      </c>
      <c r="J159" s="19">
        <v>-550</v>
      </c>
      <c r="K159" s="19">
        <f t="shared" si="871"/>
        <v>-550</v>
      </c>
      <c r="L159" s="19">
        <f t="shared" si="872"/>
        <v>-550</v>
      </c>
      <c r="N159" s="72">
        <f t="shared" si="781"/>
        <v>-3.5301098901098928E-2</v>
      </c>
      <c r="O159" s="72">
        <f t="shared" si="873"/>
        <v>5.301098901098901E-3</v>
      </c>
      <c r="Q159" s="72">
        <f t="shared" si="783"/>
        <v>-3.5301098901098928E-2</v>
      </c>
      <c r="R159" s="72">
        <f t="shared" si="874"/>
        <v>5.301098901098901E-3</v>
      </c>
      <c r="T159" s="72">
        <f t="shared" si="785"/>
        <v>-3.5301098901098928E-2</v>
      </c>
      <c r="U159" s="72">
        <f t="shared" si="875"/>
        <v>5.301098901098901E-3</v>
      </c>
      <c r="W159" s="72">
        <f t="shared" si="787"/>
        <v>-3.5301098901098928E-2</v>
      </c>
      <c r="X159" s="72">
        <f t="shared" si="876"/>
        <v>5.301098901098901E-3</v>
      </c>
      <c r="Z159" s="72">
        <f t="shared" si="789"/>
        <v>-3.5301098901098928E-2</v>
      </c>
      <c r="AA159" s="72">
        <f t="shared" si="877"/>
        <v>5.301098901098901E-3</v>
      </c>
      <c r="AC159" s="72">
        <f t="shared" si="791"/>
        <v>-3.5301098901098928E-2</v>
      </c>
      <c r="AD159" s="72">
        <f t="shared" si="878"/>
        <v>5.301098901098901E-3</v>
      </c>
      <c r="AF159" s="72">
        <f t="shared" si="793"/>
        <v>-3.5301098901098928E-2</v>
      </c>
      <c r="AG159" s="72">
        <f t="shared" si="879"/>
        <v>5.301098901098901E-3</v>
      </c>
      <c r="AI159" s="72">
        <f t="shared" si="795"/>
        <v>-3.5301098901098928E-2</v>
      </c>
      <c r="AJ159" s="72">
        <f t="shared" si="880"/>
        <v>5.301098901098901E-3</v>
      </c>
      <c r="AL159" s="72">
        <f t="shared" si="797"/>
        <v>-3.5196409335727138E-2</v>
      </c>
      <c r="AM159" s="72">
        <f t="shared" si="881"/>
        <v>5.1964093357271118E-3</v>
      </c>
      <c r="AO159" s="72">
        <f t="shared" si="799"/>
        <v>-3.5196409335727138E-2</v>
      </c>
      <c r="AP159" s="72">
        <f t="shared" si="800"/>
        <v>5.1964093357271118E-3</v>
      </c>
      <c r="AR159" s="72">
        <f t="shared" si="801"/>
        <v>-3.5196409335727138E-2</v>
      </c>
      <c r="AS159" s="72">
        <f t="shared" si="882"/>
        <v>5.1964093357271118E-3</v>
      </c>
      <c r="AU159" s="72">
        <f t="shared" si="803"/>
        <v>-3.5196409335727138E-2</v>
      </c>
      <c r="AV159" s="72">
        <f t="shared" si="883"/>
        <v>5.1964093357271118E-3</v>
      </c>
      <c r="AX159" s="72">
        <f t="shared" si="805"/>
        <v>-3.5196409335727138E-2</v>
      </c>
      <c r="AY159" s="72">
        <f t="shared" si="884"/>
        <v>5.1964093357271118E-3</v>
      </c>
      <c r="BA159" s="72">
        <f t="shared" si="807"/>
        <v>-3.5196409335727138E-2</v>
      </c>
      <c r="BB159" s="72">
        <f t="shared" si="885"/>
        <v>5.1964093357271118E-3</v>
      </c>
      <c r="BD159" s="72">
        <f t="shared" si="809"/>
        <v>-3.5196409335727138E-2</v>
      </c>
      <c r="BE159" s="72">
        <f t="shared" si="886"/>
        <v>5.1964093357271118E-3</v>
      </c>
      <c r="BG159" s="709">
        <f t="shared" si="811"/>
        <v>-3.5196409335727138E-2</v>
      </c>
      <c r="BH159" s="709">
        <f t="shared" si="887"/>
        <v>5.1964093357271118E-3</v>
      </c>
      <c r="BI159" s="710"/>
      <c r="BJ159" s="709">
        <f t="shared" si="813"/>
        <v>-3.5196409335727138E-2</v>
      </c>
      <c r="BK159" s="709">
        <f t="shared" si="888"/>
        <v>5.1964093357271118E-3</v>
      </c>
      <c r="BL159" s="710"/>
      <c r="BM159" s="479"/>
      <c r="BN159" s="479"/>
      <c r="BP159" s="72">
        <f t="shared" si="815"/>
        <v>-3.5196409335727138E-2</v>
      </c>
      <c r="BQ159" s="72">
        <f t="shared" si="889"/>
        <v>5.1964093357271118E-3</v>
      </c>
      <c r="BS159" s="72">
        <f t="shared" si="817"/>
        <v>-3.5196409335727138E-2</v>
      </c>
      <c r="BT159" s="72">
        <f t="shared" si="890"/>
        <v>5.1964093357271118E-3</v>
      </c>
      <c r="BV159" s="72">
        <f t="shared" si="819"/>
        <v>-3.5196409335727138E-2</v>
      </c>
      <c r="BW159" s="72">
        <f t="shared" si="891"/>
        <v>5.1964093357271118E-3</v>
      </c>
      <c r="BY159" s="72">
        <f t="shared" si="821"/>
        <v>-3.5196409335727138E-2</v>
      </c>
      <c r="BZ159" s="72">
        <f t="shared" si="892"/>
        <v>5.1964093357271118E-3</v>
      </c>
      <c r="CB159" s="72">
        <f t="shared" si="823"/>
        <v>-3.4998963730569981E-2</v>
      </c>
      <c r="CC159" s="72">
        <f t="shared" si="893"/>
        <v>4.9989637305699539E-3</v>
      </c>
      <c r="CE159" s="72">
        <f t="shared" si="825"/>
        <v>-3.4998963730569981E-2</v>
      </c>
      <c r="CF159" s="72">
        <f t="shared" si="894"/>
        <v>4.9989637305699539E-3</v>
      </c>
      <c r="CH159" s="72">
        <f t="shared" si="827"/>
        <v>-3.4998963730569981E-2</v>
      </c>
      <c r="CI159" s="72">
        <f t="shared" si="895"/>
        <v>4.9989637305699539E-3</v>
      </c>
      <c r="CK159" s="72">
        <f t="shared" si="829"/>
        <v>-3.4998963730569981E-2</v>
      </c>
      <c r="CL159" s="72">
        <f t="shared" si="896"/>
        <v>4.9989637305699539E-3</v>
      </c>
      <c r="CN159" s="72">
        <f t="shared" si="831"/>
        <v>-3.4998963730569981E-2</v>
      </c>
      <c r="CO159" s="72">
        <f t="shared" si="897"/>
        <v>4.9989637305699539E-3</v>
      </c>
      <c r="CQ159" s="72">
        <f t="shared" si="833"/>
        <v>-3.4998963730569981E-2</v>
      </c>
      <c r="CR159" s="72">
        <f t="shared" si="898"/>
        <v>4.9989637305699539E-3</v>
      </c>
      <c r="CT159" s="72">
        <f t="shared" si="835"/>
        <v>-3.4998963730569981E-2</v>
      </c>
      <c r="CU159" s="72">
        <f t="shared" si="899"/>
        <v>4.9989637305699539E-3</v>
      </c>
      <c r="CW159" s="72">
        <f t="shared" si="837"/>
        <v>-3.4998963730569981E-2</v>
      </c>
      <c r="CX159" s="72">
        <f t="shared" si="900"/>
        <v>4.9989637305699539E-3</v>
      </c>
    </row>
    <row r="160" spans="1:103" ht="6" customHeight="1" x14ac:dyDescent="0.25">
      <c r="A160" s="494"/>
      <c r="B160" s="402"/>
      <c r="D160" s="3" t="s">
        <v>0</v>
      </c>
    </row>
    <row r="161" spans="1:103" x14ac:dyDescent="0.25">
      <c r="A161" s="494"/>
      <c r="B161" s="402"/>
      <c r="C161" s="455" t="s">
        <v>355</v>
      </c>
      <c r="D161" s="3" t="s">
        <v>0</v>
      </c>
      <c r="E161" s="19">
        <v>0.41799999999999998</v>
      </c>
      <c r="G161" s="72">
        <v>0.35</v>
      </c>
      <c r="H161" s="690">
        <f t="shared" si="870"/>
        <v>-6.8000000000000005E-2</v>
      </c>
      <c r="J161" s="19">
        <v>-550</v>
      </c>
      <c r="K161" s="19">
        <f t="shared" si="871"/>
        <v>-550</v>
      </c>
      <c r="L161" s="19">
        <f t="shared" si="872"/>
        <v>-550</v>
      </c>
      <c r="N161" s="72">
        <f t="shared" si="781"/>
        <v>-8.0015824175824174E-2</v>
      </c>
      <c r="O161" s="72">
        <f t="shared" si="873"/>
        <v>1.2015824175824169E-2</v>
      </c>
      <c r="Q161" s="72">
        <f t="shared" si="783"/>
        <v>-8.0015824175824174E-2</v>
      </c>
      <c r="R161" s="72">
        <f t="shared" si="874"/>
        <v>1.2015824175824169E-2</v>
      </c>
      <c r="T161" s="72">
        <f t="shared" si="785"/>
        <v>-8.0015824175824174E-2</v>
      </c>
      <c r="U161" s="72">
        <f t="shared" si="875"/>
        <v>1.2015824175824169E-2</v>
      </c>
      <c r="W161" s="72">
        <f t="shared" si="787"/>
        <v>-8.0015824175824174E-2</v>
      </c>
      <c r="X161" s="72">
        <f t="shared" si="876"/>
        <v>1.2015824175824169E-2</v>
      </c>
      <c r="Z161" s="72">
        <f t="shared" si="789"/>
        <v>-8.0015824175824174E-2</v>
      </c>
      <c r="AA161" s="72">
        <f t="shared" si="877"/>
        <v>1.2015824175824169E-2</v>
      </c>
      <c r="AC161" s="72">
        <f t="shared" si="791"/>
        <v>-8.0015824175824174E-2</v>
      </c>
      <c r="AD161" s="72">
        <f t="shared" si="878"/>
        <v>1.2015824175824169E-2</v>
      </c>
      <c r="AF161" s="72">
        <f t="shared" si="793"/>
        <v>-8.0015824175824174E-2</v>
      </c>
      <c r="AG161" s="72">
        <f t="shared" si="879"/>
        <v>1.2015824175824169E-2</v>
      </c>
      <c r="AI161" s="72">
        <f t="shared" si="795"/>
        <v>-8.0015824175824174E-2</v>
      </c>
      <c r="AJ161" s="72">
        <f t="shared" si="880"/>
        <v>1.2015824175824169E-2</v>
      </c>
      <c r="AL161" s="72">
        <f t="shared" si="797"/>
        <v>-7.9778527827648119E-2</v>
      </c>
      <c r="AM161" s="72">
        <f t="shared" si="881"/>
        <v>1.1778527827648114E-2</v>
      </c>
      <c r="AO161" s="72">
        <f t="shared" si="799"/>
        <v>-7.9778527827648119E-2</v>
      </c>
      <c r="AP161" s="72">
        <f t="shared" ref="AP161:AP166" si="901">$H161-AO161</f>
        <v>1.1778527827648114E-2</v>
      </c>
      <c r="AR161" s="72">
        <f t="shared" si="801"/>
        <v>-7.9778527827648119E-2</v>
      </c>
      <c r="AS161" s="72">
        <f t="shared" si="882"/>
        <v>1.1778527827648114E-2</v>
      </c>
      <c r="AU161" s="72">
        <f t="shared" si="803"/>
        <v>-7.9778527827648119E-2</v>
      </c>
      <c r="AV161" s="72">
        <f t="shared" si="883"/>
        <v>1.1778527827648114E-2</v>
      </c>
      <c r="AX161" s="72">
        <f t="shared" si="805"/>
        <v>-7.9778527827648119E-2</v>
      </c>
      <c r="AY161" s="72">
        <f t="shared" si="884"/>
        <v>1.1778527827648114E-2</v>
      </c>
      <c r="BA161" s="72">
        <f t="shared" si="807"/>
        <v>-7.9778527827648119E-2</v>
      </c>
      <c r="BB161" s="72">
        <f t="shared" si="885"/>
        <v>1.1778527827648114E-2</v>
      </c>
      <c r="BD161" s="72">
        <f t="shared" si="809"/>
        <v>-7.9778527827648119E-2</v>
      </c>
      <c r="BE161" s="72">
        <f t="shared" si="886"/>
        <v>1.1778527827648114E-2</v>
      </c>
      <c r="BG161" s="709">
        <f t="shared" si="811"/>
        <v>-7.9778527827648119E-2</v>
      </c>
      <c r="BH161" s="709">
        <f t="shared" si="887"/>
        <v>1.1778527827648114E-2</v>
      </c>
      <c r="BI161" s="710"/>
      <c r="BJ161" s="709">
        <f t="shared" si="813"/>
        <v>-7.9778527827648119E-2</v>
      </c>
      <c r="BK161" s="709">
        <f t="shared" si="888"/>
        <v>1.1778527827648114E-2</v>
      </c>
      <c r="BL161" s="710"/>
      <c r="BM161" s="479"/>
      <c r="BN161" s="479"/>
      <c r="BP161" s="72">
        <f t="shared" si="815"/>
        <v>-7.9778527827648119E-2</v>
      </c>
      <c r="BQ161" s="72">
        <f t="shared" si="889"/>
        <v>1.1778527827648114E-2</v>
      </c>
      <c r="BS161" s="72">
        <f t="shared" si="817"/>
        <v>-7.9778527827648119E-2</v>
      </c>
      <c r="BT161" s="72">
        <f t="shared" si="890"/>
        <v>1.1778527827648114E-2</v>
      </c>
      <c r="BV161" s="72">
        <f t="shared" si="819"/>
        <v>-7.9778527827648119E-2</v>
      </c>
      <c r="BW161" s="72">
        <f t="shared" si="891"/>
        <v>1.1778527827648114E-2</v>
      </c>
      <c r="BY161" s="72">
        <f t="shared" si="821"/>
        <v>-7.9778527827648119E-2</v>
      </c>
      <c r="BZ161" s="72">
        <f t="shared" si="892"/>
        <v>1.1778527827648114E-2</v>
      </c>
      <c r="CB161" s="72">
        <f t="shared" si="823"/>
        <v>-7.9330984455958556E-2</v>
      </c>
      <c r="CC161" s="72">
        <f t="shared" si="893"/>
        <v>1.1330984455958551E-2</v>
      </c>
      <c r="CE161" s="72">
        <f t="shared" si="825"/>
        <v>-7.9330984455958556E-2</v>
      </c>
      <c r="CF161" s="72">
        <f t="shared" si="894"/>
        <v>1.1330984455958551E-2</v>
      </c>
      <c r="CH161" s="72">
        <f t="shared" si="827"/>
        <v>-7.9330984455958556E-2</v>
      </c>
      <c r="CI161" s="72">
        <f t="shared" si="895"/>
        <v>1.1330984455958551E-2</v>
      </c>
      <c r="CK161" s="72">
        <f t="shared" si="829"/>
        <v>-7.9330984455958556E-2</v>
      </c>
      <c r="CL161" s="72">
        <f t="shared" si="896"/>
        <v>1.1330984455958551E-2</v>
      </c>
      <c r="CN161" s="72">
        <f t="shared" si="831"/>
        <v>-7.9330984455958556E-2</v>
      </c>
      <c r="CO161" s="72">
        <f t="shared" si="897"/>
        <v>1.1330984455958551E-2</v>
      </c>
      <c r="CQ161" s="72">
        <f t="shared" si="833"/>
        <v>-7.9330984455958556E-2</v>
      </c>
      <c r="CR161" s="72">
        <f t="shared" si="898"/>
        <v>1.1330984455958551E-2</v>
      </c>
      <c r="CT161" s="72">
        <f t="shared" si="835"/>
        <v>-7.9330984455958556E-2</v>
      </c>
      <c r="CU161" s="72">
        <f t="shared" si="899"/>
        <v>1.1330984455958551E-2</v>
      </c>
      <c r="CW161" s="72">
        <f t="shared" si="837"/>
        <v>-7.9330984455958556E-2</v>
      </c>
      <c r="CX161" s="72">
        <f t="shared" si="900"/>
        <v>1.1330984455958551E-2</v>
      </c>
    </row>
    <row r="162" spans="1:103" x14ac:dyDescent="0.25">
      <c r="A162" s="494"/>
      <c r="B162" s="402"/>
      <c r="C162" s="455" t="s">
        <v>356</v>
      </c>
      <c r="D162" s="3" t="s">
        <v>0</v>
      </c>
      <c r="E162" s="19">
        <v>1.5009999999999999</v>
      </c>
      <c r="G162" s="479"/>
      <c r="H162" s="690">
        <f t="shared" si="870"/>
        <v>-1.5009999999999999</v>
      </c>
      <c r="J162" s="19">
        <v>-550</v>
      </c>
      <c r="K162" s="19">
        <f t="shared" si="871"/>
        <v>-550</v>
      </c>
      <c r="L162" s="19">
        <f t="shared" si="872"/>
        <v>-550</v>
      </c>
      <c r="N162" s="72">
        <f t="shared" si="781"/>
        <v>-1.7662316483516483</v>
      </c>
      <c r="O162" s="72">
        <f t="shared" si="873"/>
        <v>0.26523164835164836</v>
      </c>
      <c r="Q162" s="72">
        <f t="shared" si="783"/>
        <v>-1.7662316483516483</v>
      </c>
      <c r="R162" s="72">
        <f t="shared" si="874"/>
        <v>0.26523164835164836</v>
      </c>
      <c r="T162" s="72">
        <f t="shared" si="785"/>
        <v>-1.7662316483516483</v>
      </c>
      <c r="U162" s="72">
        <f t="shared" si="875"/>
        <v>0.26523164835164836</v>
      </c>
      <c r="W162" s="72">
        <f t="shared" si="787"/>
        <v>-1.7662316483516483</v>
      </c>
      <c r="X162" s="72">
        <f t="shared" si="876"/>
        <v>0.26523164835164836</v>
      </c>
      <c r="Z162" s="72">
        <f t="shared" si="789"/>
        <v>-1.7662316483516483</v>
      </c>
      <c r="AA162" s="72">
        <f t="shared" si="877"/>
        <v>0.26523164835164836</v>
      </c>
      <c r="AC162" s="72">
        <f t="shared" si="791"/>
        <v>-1.7662316483516483</v>
      </c>
      <c r="AD162" s="72">
        <f t="shared" si="878"/>
        <v>0.26523164835164836</v>
      </c>
      <c r="AF162" s="72">
        <f t="shared" si="793"/>
        <v>-1.7662316483516483</v>
      </c>
      <c r="AG162" s="72">
        <f t="shared" si="879"/>
        <v>0.26523164835164836</v>
      </c>
      <c r="AI162" s="72">
        <f t="shared" si="795"/>
        <v>-1.7662316483516483</v>
      </c>
      <c r="AJ162" s="72">
        <f t="shared" si="880"/>
        <v>0.26523164835164836</v>
      </c>
      <c r="AL162" s="72">
        <f t="shared" si="797"/>
        <v>-1.7609936804308794</v>
      </c>
      <c r="AM162" s="72">
        <f t="shared" si="881"/>
        <v>0.25999368043087956</v>
      </c>
      <c r="AO162" s="72">
        <f t="shared" si="799"/>
        <v>-1.7609936804308794</v>
      </c>
      <c r="AP162" s="72">
        <f t="shared" si="901"/>
        <v>0.25999368043087956</v>
      </c>
      <c r="AR162" s="72">
        <f t="shared" si="801"/>
        <v>-1.7609936804308794</v>
      </c>
      <c r="AS162" s="72">
        <f t="shared" si="882"/>
        <v>0.25999368043087956</v>
      </c>
      <c r="AU162" s="72">
        <f t="shared" si="803"/>
        <v>-1.7609936804308794</v>
      </c>
      <c r="AV162" s="72">
        <f t="shared" si="883"/>
        <v>0.25999368043087956</v>
      </c>
      <c r="AX162" s="72">
        <f t="shared" si="805"/>
        <v>-1.7609936804308794</v>
      </c>
      <c r="AY162" s="72">
        <f t="shared" si="884"/>
        <v>0.25999368043087956</v>
      </c>
      <c r="BA162" s="72">
        <f t="shared" si="807"/>
        <v>-1.7609936804308794</v>
      </c>
      <c r="BB162" s="72">
        <f t="shared" si="885"/>
        <v>0.25999368043087956</v>
      </c>
      <c r="BD162" s="72">
        <f t="shared" si="809"/>
        <v>-1.7609936804308794</v>
      </c>
      <c r="BE162" s="72">
        <f t="shared" si="886"/>
        <v>0.25999368043087956</v>
      </c>
      <c r="BG162" s="709">
        <f t="shared" si="811"/>
        <v>-1.7609936804308794</v>
      </c>
      <c r="BH162" s="709">
        <f t="shared" si="887"/>
        <v>0.25999368043087956</v>
      </c>
      <c r="BI162" s="710"/>
      <c r="BJ162" s="709">
        <f t="shared" si="813"/>
        <v>-1.7609936804308794</v>
      </c>
      <c r="BK162" s="709">
        <f t="shared" si="888"/>
        <v>0.25999368043087956</v>
      </c>
      <c r="BL162" s="710"/>
      <c r="BM162" s="479"/>
      <c r="BN162" s="479"/>
      <c r="BP162" s="72">
        <f t="shared" si="815"/>
        <v>-1.7609936804308794</v>
      </c>
      <c r="BQ162" s="72">
        <f t="shared" si="889"/>
        <v>0.25999368043087956</v>
      </c>
      <c r="BS162" s="72">
        <f t="shared" si="817"/>
        <v>-1.7609936804308794</v>
      </c>
      <c r="BT162" s="72">
        <f t="shared" si="890"/>
        <v>0.25999368043087956</v>
      </c>
      <c r="BV162" s="72">
        <f t="shared" si="819"/>
        <v>-1.7609936804308794</v>
      </c>
      <c r="BW162" s="72">
        <f t="shared" si="891"/>
        <v>0.25999368043087956</v>
      </c>
      <c r="BY162" s="72">
        <f t="shared" si="821"/>
        <v>-1.7609936804308794</v>
      </c>
      <c r="BZ162" s="72">
        <f t="shared" si="892"/>
        <v>0.25999368043087956</v>
      </c>
      <c r="CB162" s="72">
        <f t="shared" si="823"/>
        <v>-1.7511148186528498</v>
      </c>
      <c r="CC162" s="72">
        <f t="shared" si="893"/>
        <v>0.2501148186528499</v>
      </c>
      <c r="CE162" s="72">
        <f t="shared" si="825"/>
        <v>-1.7511148186528498</v>
      </c>
      <c r="CF162" s="72">
        <f t="shared" si="894"/>
        <v>0.2501148186528499</v>
      </c>
      <c r="CH162" s="72">
        <f t="shared" si="827"/>
        <v>-1.7511148186528498</v>
      </c>
      <c r="CI162" s="72">
        <f t="shared" si="895"/>
        <v>0.2501148186528499</v>
      </c>
      <c r="CK162" s="72">
        <f t="shared" si="829"/>
        <v>-1.7511148186528498</v>
      </c>
      <c r="CL162" s="72">
        <f t="shared" si="896"/>
        <v>0.2501148186528499</v>
      </c>
      <c r="CN162" s="72">
        <f t="shared" si="831"/>
        <v>-1.7511148186528498</v>
      </c>
      <c r="CO162" s="72">
        <f t="shared" si="897"/>
        <v>0.2501148186528499</v>
      </c>
      <c r="CQ162" s="72">
        <f t="shared" si="833"/>
        <v>-1.7511148186528498</v>
      </c>
      <c r="CR162" s="72">
        <f t="shared" si="898"/>
        <v>0.2501148186528499</v>
      </c>
      <c r="CT162" s="72">
        <f t="shared" si="835"/>
        <v>-1.7511148186528498</v>
      </c>
      <c r="CU162" s="72">
        <f t="shared" si="899"/>
        <v>0.2501148186528499</v>
      </c>
      <c r="CW162" s="72">
        <f t="shared" si="837"/>
        <v>-1.7511148186528498</v>
      </c>
      <c r="CX162" s="72">
        <f t="shared" si="900"/>
        <v>0.2501148186528499</v>
      </c>
    </row>
    <row r="163" spans="1:103" x14ac:dyDescent="0.25">
      <c r="A163" s="494"/>
      <c r="B163" s="402"/>
      <c r="C163" s="455" t="s">
        <v>357</v>
      </c>
      <c r="D163" s="3" t="s">
        <v>0</v>
      </c>
      <c r="E163" s="417">
        <v>2.12</v>
      </c>
      <c r="G163" s="479"/>
      <c r="H163" s="690">
        <f t="shared" si="870"/>
        <v>-2.12</v>
      </c>
      <c r="J163" s="19">
        <v>-550</v>
      </c>
      <c r="K163" s="19">
        <f t="shared" si="871"/>
        <v>-550</v>
      </c>
      <c r="L163" s="19">
        <f t="shared" si="872"/>
        <v>-550</v>
      </c>
      <c r="N163" s="72">
        <f t="shared" si="781"/>
        <v>-2.4946109890109889</v>
      </c>
      <c r="O163" s="72">
        <f t="shared" si="873"/>
        <v>0.37461098901098877</v>
      </c>
      <c r="Q163" s="72">
        <f t="shared" si="783"/>
        <v>-2.4946109890109889</v>
      </c>
      <c r="R163" s="72">
        <f t="shared" si="874"/>
        <v>0.37461098901098877</v>
      </c>
      <c r="T163" s="72">
        <f t="shared" si="785"/>
        <v>-2.4946109890109889</v>
      </c>
      <c r="U163" s="72">
        <f t="shared" si="875"/>
        <v>0.37461098901098877</v>
      </c>
      <c r="W163" s="72">
        <f t="shared" si="787"/>
        <v>-2.4946109890109889</v>
      </c>
      <c r="X163" s="72">
        <f t="shared" si="876"/>
        <v>0.37461098901098877</v>
      </c>
      <c r="Z163" s="72">
        <f t="shared" si="789"/>
        <v>-2.4946109890109889</v>
      </c>
      <c r="AA163" s="72">
        <f t="shared" si="877"/>
        <v>0.37461098901098877</v>
      </c>
      <c r="AC163" s="72">
        <f t="shared" si="791"/>
        <v>-2.4946109890109889</v>
      </c>
      <c r="AD163" s="72">
        <f t="shared" si="878"/>
        <v>0.37461098901098877</v>
      </c>
      <c r="AF163" s="72">
        <f t="shared" si="793"/>
        <v>-2.4946109890109889</v>
      </c>
      <c r="AG163" s="72">
        <f t="shared" si="879"/>
        <v>0.37461098901098877</v>
      </c>
      <c r="AI163" s="72">
        <f t="shared" si="795"/>
        <v>-2.4946109890109889</v>
      </c>
      <c r="AJ163" s="72">
        <f t="shared" si="880"/>
        <v>0.37461098901098877</v>
      </c>
      <c r="AL163" s="72">
        <f t="shared" si="797"/>
        <v>-2.4872129263913823</v>
      </c>
      <c r="AM163" s="72">
        <f t="shared" si="881"/>
        <v>0.36721292639138214</v>
      </c>
      <c r="AO163" s="72">
        <f t="shared" si="799"/>
        <v>-2.4872129263913823</v>
      </c>
      <c r="AP163" s="72">
        <f t="shared" si="901"/>
        <v>0.36721292639138214</v>
      </c>
      <c r="AR163" s="72">
        <f t="shared" si="801"/>
        <v>-2.4872129263913823</v>
      </c>
      <c r="AS163" s="72">
        <f t="shared" si="882"/>
        <v>0.36721292639138214</v>
      </c>
      <c r="AU163" s="72">
        <f t="shared" si="803"/>
        <v>-2.4872129263913823</v>
      </c>
      <c r="AV163" s="72">
        <f t="shared" si="883"/>
        <v>0.36721292639138214</v>
      </c>
      <c r="AX163" s="72">
        <f t="shared" si="805"/>
        <v>-2.4872129263913823</v>
      </c>
      <c r="AY163" s="72">
        <f t="shared" si="884"/>
        <v>0.36721292639138214</v>
      </c>
      <c r="BA163" s="72">
        <f t="shared" si="807"/>
        <v>-2.4872129263913823</v>
      </c>
      <c r="BB163" s="72">
        <f t="shared" si="885"/>
        <v>0.36721292639138214</v>
      </c>
      <c r="BD163" s="72">
        <f t="shared" si="809"/>
        <v>-2.4872129263913823</v>
      </c>
      <c r="BE163" s="72">
        <f t="shared" si="886"/>
        <v>0.36721292639138214</v>
      </c>
      <c r="BG163" s="709">
        <f t="shared" si="811"/>
        <v>-2.4872129263913823</v>
      </c>
      <c r="BH163" s="709">
        <f t="shared" si="887"/>
        <v>0.36721292639138214</v>
      </c>
      <c r="BI163" s="710"/>
      <c r="BJ163" s="709">
        <f t="shared" si="813"/>
        <v>-2.4872129263913823</v>
      </c>
      <c r="BK163" s="709">
        <f t="shared" si="888"/>
        <v>0.36721292639138214</v>
      </c>
      <c r="BL163" s="710"/>
      <c r="BM163" s="479"/>
      <c r="BN163" s="479"/>
      <c r="BP163" s="72">
        <f t="shared" si="815"/>
        <v>-2.4872129263913823</v>
      </c>
      <c r="BQ163" s="72">
        <f t="shared" si="889"/>
        <v>0.36721292639138214</v>
      </c>
      <c r="BS163" s="72">
        <f t="shared" si="817"/>
        <v>-2.4872129263913823</v>
      </c>
      <c r="BT163" s="72">
        <f t="shared" si="890"/>
        <v>0.36721292639138214</v>
      </c>
      <c r="BV163" s="72">
        <f t="shared" si="819"/>
        <v>-2.4872129263913823</v>
      </c>
      <c r="BW163" s="72">
        <f t="shared" si="891"/>
        <v>0.36721292639138214</v>
      </c>
      <c r="BY163" s="72">
        <f t="shared" si="821"/>
        <v>-2.4872129263913823</v>
      </c>
      <c r="BZ163" s="72">
        <f t="shared" si="892"/>
        <v>0.36721292639138214</v>
      </c>
      <c r="CB163" s="72">
        <f t="shared" si="823"/>
        <v>-2.4732601036269433</v>
      </c>
      <c r="CC163" s="72">
        <f t="shared" si="893"/>
        <v>0.35326010362694316</v>
      </c>
      <c r="CE163" s="72">
        <f t="shared" si="825"/>
        <v>-2.4732601036269433</v>
      </c>
      <c r="CF163" s="72">
        <f t="shared" si="894"/>
        <v>0.35326010362694316</v>
      </c>
      <c r="CH163" s="72">
        <f t="shared" si="827"/>
        <v>-2.4732601036269433</v>
      </c>
      <c r="CI163" s="72">
        <f t="shared" si="895"/>
        <v>0.35326010362694316</v>
      </c>
      <c r="CK163" s="72">
        <f t="shared" si="829"/>
        <v>-2.4732601036269433</v>
      </c>
      <c r="CL163" s="72">
        <f t="shared" si="896"/>
        <v>0.35326010362694316</v>
      </c>
      <c r="CN163" s="72">
        <f t="shared" si="831"/>
        <v>-2.4732601036269433</v>
      </c>
      <c r="CO163" s="72">
        <f t="shared" si="897"/>
        <v>0.35326010362694316</v>
      </c>
      <c r="CQ163" s="72">
        <f t="shared" si="833"/>
        <v>-2.4732601036269433</v>
      </c>
      <c r="CR163" s="72">
        <f t="shared" si="898"/>
        <v>0.35326010362694316</v>
      </c>
      <c r="CT163" s="72">
        <f t="shared" si="835"/>
        <v>-2.4732601036269433</v>
      </c>
      <c r="CU163" s="72">
        <f t="shared" si="899"/>
        <v>0.35326010362694316</v>
      </c>
      <c r="CW163" s="72">
        <f t="shared" si="837"/>
        <v>-2.4732601036269433</v>
      </c>
      <c r="CX163" s="72">
        <f t="shared" si="900"/>
        <v>0.35326010362694316</v>
      </c>
    </row>
    <row r="164" spans="1:103" x14ac:dyDescent="0.25">
      <c r="A164" s="494"/>
      <c r="B164" s="402"/>
      <c r="C164" s="455" t="s">
        <v>358</v>
      </c>
      <c r="D164" s="3" t="s">
        <v>0</v>
      </c>
      <c r="E164" s="19">
        <v>0.15</v>
      </c>
      <c r="G164" s="479"/>
      <c r="H164" s="690">
        <f t="shared" ref="H164:H165" si="902">G164-$E164</f>
        <v>-0.15</v>
      </c>
      <c r="J164" s="19">
        <v>-550</v>
      </c>
      <c r="K164" s="19">
        <f t="shared" ref="K164:K165" si="903">J164</f>
        <v>-550</v>
      </c>
      <c r="L164" s="19">
        <f t="shared" ref="L164:L165" si="904">K164</f>
        <v>-550</v>
      </c>
      <c r="N164" s="72">
        <f t="shared" si="781"/>
        <v>-0.17650549450549449</v>
      </c>
      <c r="O164" s="72">
        <f t="shared" ref="O164:O165" si="905">$H164-N164</f>
        <v>2.6505494505494498E-2</v>
      </c>
      <c r="Q164" s="72">
        <f t="shared" si="783"/>
        <v>-0.17650549450549449</v>
      </c>
      <c r="R164" s="72">
        <f t="shared" ref="R164:R165" si="906">$H164-Q164</f>
        <v>2.6505494505494498E-2</v>
      </c>
      <c r="T164" s="72">
        <f t="shared" si="785"/>
        <v>-0.17650549450549449</v>
      </c>
      <c r="U164" s="72">
        <f t="shared" ref="U164:U165" si="907">$H164-T164</f>
        <v>2.6505494505494498E-2</v>
      </c>
      <c r="W164" s="72">
        <f t="shared" si="787"/>
        <v>-0.17650549450549449</v>
      </c>
      <c r="X164" s="72">
        <f t="shared" ref="X164:X165" si="908">$H164-W164</f>
        <v>2.6505494505494498E-2</v>
      </c>
      <c r="Z164" s="72">
        <f t="shared" si="789"/>
        <v>-0.17650549450549449</v>
      </c>
      <c r="AA164" s="72">
        <f t="shared" ref="AA164:AA165" si="909">$H164-Z164</f>
        <v>2.6505494505494498E-2</v>
      </c>
      <c r="AC164" s="72">
        <f t="shared" si="791"/>
        <v>-0.17650549450549449</v>
      </c>
      <c r="AD164" s="72">
        <f t="shared" ref="AD164:AD165" si="910">$H164-AC164</f>
        <v>2.6505494505494498E-2</v>
      </c>
      <c r="AF164" s="72">
        <f t="shared" si="793"/>
        <v>-0.17650549450549449</v>
      </c>
      <c r="AG164" s="72">
        <f t="shared" ref="AG164:AG165" si="911">$H164-AF164</f>
        <v>2.6505494505494498E-2</v>
      </c>
      <c r="AI164" s="72">
        <f t="shared" si="795"/>
        <v>-0.17650549450549449</v>
      </c>
      <c r="AJ164" s="72">
        <f t="shared" ref="AJ164:AJ165" si="912">$H164-AI164</f>
        <v>2.6505494505494498E-2</v>
      </c>
      <c r="AL164" s="72">
        <f t="shared" si="797"/>
        <v>-0.17598204667863554</v>
      </c>
      <c r="AM164" s="72">
        <f t="shared" ref="AM164:AM165" si="913">$H164-AL164</f>
        <v>2.5982046678635545E-2</v>
      </c>
      <c r="AO164" s="72">
        <f t="shared" si="799"/>
        <v>-0.17598204667863554</v>
      </c>
      <c r="AP164" s="72">
        <f t="shared" si="901"/>
        <v>2.5982046678635545E-2</v>
      </c>
      <c r="AR164" s="72">
        <f t="shared" si="801"/>
        <v>-0.17598204667863554</v>
      </c>
      <c r="AS164" s="72">
        <f t="shared" ref="AS164:AS165" si="914">$H164-AR164</f>
        <v>2.5982046678635545E-2</v>
      </c>
      <c r="AU164" s="72">
        <f t="shared" si="803"/>
        <v>-0.17598204667863554</v>
      </c>
      <c r="AV164" s="72">
        <f t="shared" ref="AV164:AV165" si="915">$H164-AU164</f>
        <v>2.5982046678635545E-2</v>
      </c>
      <c r="AX164" s="72">
        <f t="shared" si="805"/>
        <v>-0.17598204667863554</v>
      </c>
      <c r="AY164" s="72">
        <f t="shared" ref="AY164:AY165" si="916">$H164-AX164</f>
        <v>2.5982046678635545E-2</v>
      </c>
      <c r="BA164" s="72">
        <f t="shared" si="807"/>
        <v>-0.17598204667863554</v>
      </c>
      <c r="BB164" s="72">
        <f t="shared" ref="BB164:BB165" si="917">$H164-BA164</f>
        <v>2.5982046678635545E-2</v>
      </c>
      <c r="BD164" s="72">
        <f t="shared" si="809"/>
        <v>-0.17598204667863554</v>
      </c>
      <c r="BE164" s="72">
        <f t="shared" ref="BE164:BE165" si="918">$H164-BD164</f>
        <v>2.5982046678635545E-2</v>
      </c>
      <c r="BG164" s="709">
        <f t="shared" si="811"/>
        <v>-0.17598204667863554</v>
      </c>
      <c r="BH164" s="709">
        <f t="shared" ref="BH164:BH165" si="919">$H164-BG164</f>
        <v>2.5982046678635545E-2</v>
      </c>
      <c r="BI164" s="710"/>
      <c r="BJ164" s="709">
        <f t="shared" si="813"/>
        <v>-0.17598204667863554</v>
      </c>
      <c r="BK164" s="709">
        <f t="shared" ref="BK164:BK165" si="920">$H164-BJ164</f>
        <v>2.5982046678635545E-2</v>
      </c>
      <c r="BL164" s="710"/>
      <c r="BM164" s="479"/>
      <c r="BN164" s="479"/>
      <c r="BP164" s="72">
        <f t="shared" si="815"/>
        <v>-0.17598204667863554</v>
      </c>
      <c r="BQ164" s="72">
        <f t="shared" ref="BQ164:BQ165" si="921">$H164-BP164</f>
        <v>2.5982046678635545E-2</v>
      </c>
      <c r="BS164" s="72">
        <f t="shared" si="817"/>
        <v>-0.17598204667863554</v>
      </c>
      <c r="BT164" s="72">
        <f t="shared" ref="BT164:BT165" si="922">$H164-BS164</f>
        <v>2.5982046678635545E-2</v>
      </c>
      <c r="BV164" s="72">
        <f t="shared" si="819"/>
        <v>-0.17598204667863554</v>
      </c>
      <c r="BW164" s="72">
        <f t="shared" ref="BW164:BW165" si="923">$H164-BV164</f>
        <v>2.5982046678635545E-2</v>
      </c>
      <c r="BY164" s="72">
        <f t="shared" si="821"/>
        <v>-0.17598204667863554</v>
      </c>
      <c r="BZ164" s="72">
        <f t="shared" ref="BZ164:BZ165" si="924">$H164-BY164</f>
        <v>2.5982046678635545E-2</v>
      </c>
      <c r="CB164" s="72">
        <f t="shared" si="823"/>
        <v>-0.17499481865284974</v>
      </c>
      <c r="CC164" s="72">
        <f t="shared" ref="CC164:CC165" si="925">$H164-CB164</f>
        <v>2.4994818652849748E-2</v>
      </c>
      <c r="CE164" s="72">
        <f t="shared" si="825"/>
        <v>-0.17499481865284974</v>
      </c>
      <c r="CF164" s="72">
        <f t="shared" ref="CF164:CF165" si="926">$H164-CE164</f>
        <v>2.4994818652849748E-2</v>
      </c>
      <c r="CH164" s="72">
        <f t="shared" si="827"/>
        <v>-0.17499481865284974</v>
      </c>
      <c r="CI164" s="72">
        <f t="shared" ref="CI164:CI165" si="927">$H164-CH164</f>
        <v>2.4994818652849748E-2</v>
      </c>
      <c r="CK164" s="72">
        <f t="shared" si="829"/>
        <v>-0.17499481865284974</v>
      </c>
      <c r="CL164" s="72">
        <f t="shared" ref="CL164:CL165" si="928">$H164-CK164</f>
        <v>2.4994818652849748E-2</v>
      </c>
      <c r="CN164" s="72">
        <f t="shared" si="831"/>
        <v>-0.17499481865284974</v>
      </c>
      <c r="CO164" s="72">
        <f t="shared" ref="CO164:CO165" si="929">$H164-CN164</f>
        <v>2.4994818652849748E-2</v>
      </c>
      <c r="CQ164" s="72">
        <f t="shared" si="833"/>
        <v>-0.17499481865284974</v>
      </c>
      <c r="CR164" s="72">
        <f t="shared" ref="CR164:CR165" si="930">$H164-CQ164</f>
        <v>2.4994818652849748E-2</v>
      </c>
      <c r="CT164" s="72">
        <f t="shared" si="835"/>
        <v>-0.17499481865284974</v>
      </c>
      <c r="CU164" s="72">
        <f t="shared" ref="CU164:CU165" si="931">$H164-CT164</f>
        <v>2.4994818652849748E-2</v>
      </c>
      <c r="CW164" s="72">
        <f t="shared" si="837"/>
        <v>-0.17499481865284974</v>
      </c>
      <c r="CX164" s="72">
        <f t="shared" ref="CX164:CX165" si="932">$H164-CW164</f>
        <v>2.4994818652849748E-2</v>
      </c>
    </row>
    <row r="165" spans="1:103" x14ac:dyDescent="0.25">
      <c r="A165" s="494"/>
      <c r="B165" s="402"/>
      <c r="C165" s="455" t="s">
        <v>359</v>
      </c>
      <c r="D165" s="3" t="s">
        <v>0</v>
      </c>
      <c r="E165" s="19">
        <v>0.24199999999999999</v>
      </c>
      <c r="G165" s="72">
        <v>0.25</v>
      </c>
      <c r="H165" s="690">
        <f t="shared" si="902"/>
        <v>8.0000000000000071E-3</v>
      </c>
      <c r="J165" s="19">
        <v>-550</v>
      </c>
      <c r="K165" s="19">
        <f t="shared" si="903"/>
        <v>-550</v>
      </c>
      <c r="L165" s="19">
        <f t="shared" si="904"/>
        <v>-550</v>
      </c>
      <c r="N165" s="72">
        <f t="shared" si="781"/>
        <v>9.4136263736263812E-3</v>
      </c>
      <c r="O165" s="72">
        <f t="shared" si="905"/>
        <v>-1.4136263736263741E-3</v>
      </c>
      <c r="Q165" s="72">
        <f t="shared" si="783"/>
        <v>9.4136263736263812E-3</v>
      </c>
      <c r="R165" s="72">
        <f t="shared" si="906"/>
        <v>-1.4136263736263741E-3</v>
      </c>
      <c r="T165" s="72">
        <f t="shared" si="785"/>
        <v>9.4136263736263812E-3</v>
      </c>
      <c r="U165" s="72">
        <f t="shared" si="907"/>
        <v>-1.4136263736263741E-3</v>
      </c>
      <c r="W165" s="72">
        <f t="shared" si="787"/>
        <v>9.4136263736263812E-3</v>
      </c>
      <c r="X165" s="72">
        <f t="shared" si="908"/>
        <v>-1.4136263736263741E-3</v>
      </c>
      <c r="Z165" s="72">
        <f t="shared" si="789"/>
        <v>9.4136263736263812E-3</v>
      </c>
      <c r="AA165" s="72">
        <f t="shared" si="909"/>
        <v>-1.4136263736263741E-3</v>
      </c>
      <c r="AC165" s="72">
        <f t="shared" si="791"/>
        <v>9.4136263736263812E-3</v>
      </c>
      <c r="AD165" s="72">
        <f t="shared" si="910"/>
        <v>-1.4136263736263741E-3</v>
      </c>
      <c r="AF165" s="72">
        <f t="shared" si="793"/>
        <v>9.4136263736263812E-3</v>
      </c>
      <c r="AG165" s="72">
        <f t="shared" si="911"/>
        <v>-1.4136263736263741E-3</v>
      </c>
      <c r="AI165" s="72">
        <f t="shared" si="795"/>
        <v>9.4136263736263812E-3</v>
      </c>
      <c r="AJ165" s="72">
        <f t="shared" si="912"/>
        <v>-1.4136263736263741E-3</v>
      </c>
      <c r="AL165" s="72">
        <f t="shared" si="797"/>
        <v>9.3857091561939041E-3</v>
      </c>
      <c r="AM165" s="72">
        <f t="shared" si="913"/>
        <v>-1.385709156193897E-3</v>
      </c>
      <c r="AO165" s="72">
        <f t="shared" si="799"/>
        <v>9.3857091561939041E-3</v>
      </c>
      <c r="AP165" s="72">
        <f t="shared" si="901"/>
        <v>-1.385709156193897E-3</v>
      </c>
      <c r="AR165" s="72">
        <f t="shared" si="801"/>
        <v>9.3857091561939041E-3</v>
      </c>
      <c r="AS165" s="72">
        <f t="shared" si="914"/>
        <v>-1.385709156193897E-3</v>
      </c>
      <c r="AU165" s="72">
        <f t="shared" si="803"/>
        <v>9.3857091561939041E-3</v>
      </c>
      <c r="AV165" s="72">
        <f t="shared" si="915"/>
        <v>-1.385709156193897E-3</v>
      </c>
      <c r="AX165" s="72">
        <f t="shared" si="805"/>
        <v>9.3857091561939041E-3</v>
      </c>
      <c r="AY165" s="72">
        <f t="shared" si="916"/>
        <v>-1.385709156193897E-3</v>
      </c>
      <c r="BA165" s="72">
        <f t="shared" si="807"/>
        <v>9.3857091561939041E-3</v>
      </c>
      <c r="BB165" s="72">
        <f t="shared" si="917"/>
        <v>-1.385709156193897E-3</v>
      </c>
      <c r="BD165" s="72">
        <f t="shared" si="809"/>
        <v>9.3857091561939041E-3</v>
      </c>
      <c r="BE165" s="72">
        <f t="shared" si="918"/>
        <v>-1.385709156193897E-3</v>
      </c>
      <c r="BG165" s="709">
        <f t="shared" si="811"/>
        <v>9.3857091561939041E-3</v>
      </c>
      <c r="BH165" s="709">
        <f t="shared" si="919"/>
        <v>-1.385709156193897E-3</v>
      </c>
      <c r="BI165" s="710"/>
      <c r="BJ165" s="709">
        <f t="shared" si="813"/>
        <v>9.3857091561939041E-3</v>
      </c>
      <c r="BK165" s="709">
        <f t="shared" si="920"/>
        <v>-1.385709156193897E-3</v>
      </c>
      <c r="BL165" s="710"/>
      <c r="BM165" s="479"/>
      <c r="BN165" s="479"/>
      <c r="BP165" s="72">
        <f t="shared" si="815"/>
        <v>9.3857091561939041E-3</v>
      </c>
      <c r="BQ165" s="72">
        <f t="shared" si="921"/>
        <v>-1.385709156193897E-3</v>
      </c>
      <c r="BS165" s="72">
        <f t="shared" si="817"/>
        <v>9.3857091561939041E-3</v>
      </c>
      <c r="BT165" s="72">
        <f t="shared" si="922"/>
        <v>-1.385709156193897E-3</v>
      </c>
      <c r="BV165" s="72">
        <f t="shared" si="819"/>
        <v>9.3857091561939041E-3</v>
      </c>
      <c r="BW165" s="72">
        <f t="shared" si="923"/>
        <v>-1.385709156193897E-3</v>
      </c>
      <c r="BY165" s="72">
        <f t="shared" si="821"/>
        <v>9.3857091561939041E-3</v>
      </c>
      <c r="BZ165" s="72">
        <f t="shared" si="924"/>
        <v>-1.385709156193897E-3</v>
      </c>
      <c r="CB165" s="72">
        <f t="shared" si="823"/>
        <v>9.3330569948186608E-3</v>
      </c>
      <c r="CC165" s="72">
        <f t="shared" si="925"/>
        <v>-1.3330569948186537E-3</v>
      </c>
      <c r="CE165" s="72">
        <f t="shared" si="825"/>
        <v>9.3330569948186608E-3</v>
      </c>
      <c r="CF165" s="72">
        <f t="shared" si="926"/>
        <v>-1.3330569948186537E-3</v>
      </c>
      <c r="CH165" s="72">
        <f t="shared" si="827"/>
        <v>9.3330569948186608E-3</v>
      </c>
      <c r="CI165" s="72">
        <f t="shared" si="927"/>
        <v>-1.3330569948186537E-3</v>
      </c>
      <c r="CK165" s="72">
        <f t="shared" si="829"/>
        <v>9.3330569948186608E-3</v>
      </c>
      <c r="CL165" s="72">
        <f t="shared" si="928"/>
        <v>-1.3330569948186537E-3</v>
      </c>
      <c r="CN165" s="72">
        <f t="shared" si="831"/>
        <v>9.3330569948186608E-3</v>
      </c>
      <c r="CO165" s="72">
        <f t="shared" si="929"/>
        <v>-1.3330569948186537E-3</v>
      </c>
      <c r="CQ165" s="72">
        <f t="shared" si="833"/>
        <v>9.3330569948186608E-3</v>
      </c>
      <c r="CR165" s="72">
        <f t="shared" si="930"/>
        <v>-1.3330569948186537E-3</v>
      </c>
      <c r="CT165" s="72">
        <f t="shared" si="835"/>
        <v>9.3330569948186608E-3</v>
      </c>
      <c r="CU165" s="72">
        <f t="shared" si="931"/>
        <v>-1.3330569948186537E-3</v>
      </c>
      <c r="CW165" s="72">
        <f t="shared" si="837"/>
        <v>9.3330569948186608E-3</v>
      </c>
      <c r="CX165" s="72">
        <f t="shared" si="932"/>
        <v>-1.3330569948186537E-3</v>
      </c>
    </row>
    <row r="166" spans="1:103" x14ac:dyDescent="0.25">
      <c r="A166" s="494"/>
      <c r="B166" s="402"/>
      <c r="C166" s="455" t="s">
        <v>360</v>
      </c>
      <c r="D166" s="3" t="s">
        <v>0</v>
      </c>
      <c r="E166" s="19">
        <v>0.38500000000000001</v>
      </c>
      <c r="G166" s="72">
        <v>0.2</v>
      </c>
      <c r="H166" s="690">
        <f t="shared" si="870"/>
        <v>-0.185</v>
      </c>
      <c r="J166" s="19">
        <v>-550</v>
      </c>
      <c r="K166" s="19">
        <f t="shared" si="871"/>
        <v>-550</v>
      </c>
      <c r="L166" s="19">
        <f t="shared" si="872"/>
        <v>-550</v>
      </c>
      <c r="N166" s="72">
        <f t="shared" si="781"/>
        <v>-0.21769010989010987</v>
      </c>
      <c r="O166" s="72">
        <f t="shared" si="873"/>
        <v>3.269010989010987E-2</v>
      </c>
      <c r="Q166" s="72">
        <f t="shared" si="783"/>
        <v>-0.21769010989010987</v>
      </c>
      <c r="R166" s="72">
        <f t="shared" si="874"/>
        <v>3.269010989010987E-2</v>
      </c>
      <c r="T166" s="72">
        <f t="shared" si="785"/>
        <v>-0.21769010989010987</v>
      </c>
      <c r="U166" s="72">
        <f t="shared" si="875"/>
        <v>3.269010989010987E-2</v>
      </c>
      <c r="W166" s="72">
        <f t="shared" si="787"/>
        <v>-0.21769010989010987</v>
      </c>
      <c r="X166" s="72">
        <f t="shared" si="876"/>
        <v>3.269010989010987E-2</v>
      </c>
      <c r="Z166" s="72">
        <f t="shared" si="789"/>
        <v>-0.21769010989010987</v>
      </c>
      <c r="AA166" s="72">
        <f t="shared" si="877"/>
        <v>3.269010989010987E-2</v>
      </c>
      <c r="AC166" s="72">
        <f t="shared" si="791"/>
        <v>-0.21769010989010987</v>
      </c>
      <c r="AD166" s="72">
        <f t="shared" si="878"/>
        <v>3.269010989010987E-2</v>
      </c>
      <c r="AF166" s="72">
        <f t="shared" si="793"/>
        <v>-0.21769010989010987</v>
      </c>
      <c r="AG166" s="72">
        <f t="shared" si="879"/>
        <v>3.269010989010987E-2</v>
      </c>
      <c r="AI166" s="72">
        <f t="shared" si="795"/>
        <v>-0.21769010989010987</v>
      </c>
      <c r="AJ166" s="72">
        <f t="shared" si="880"/>
        <v>3.269010989010987E-2</v>
      </c>
      <c r="AL166" s="72">
        <f t="shared" si="797"/>
        <v>-0.21704452423698384</v>
      </c>
      <c r="AM166" s="72">
        <f t="shared" si="881"/>
        <v>3.204452423698384E-2</v>
      </c>
      <c r="AO166" s="72">
        <f t="shared" si="799"/>
        <v>-0.21704452423698384</v>
      </c>
      <c r="AP166" s="72">
        <f t="shared" si="901"/>
        <v>3.204452423698384E-2</v>
      </c>
      <c r="AR166" s="72">
        <f t="shared" si="801"/>
        <v>-0.21704452423698384</v>
      </c>
      <c r="AS166" s="72">
        <f t="shared" si="882"/>
        <v>3.204452423698384E-2</v>
      </c>
      <c r="AU166" s="72">
        <f t="shared" si="803"/>
        <v>-0.21704452423698384</v>
      </c>
      <c r="AV166" s="72">
        <f t="shared" si="883"/>
        <v>3.204452423698384E-2</v>
      </c>
      <c r="AX166" s="72">
        <f t="shared" si="805"/>
        <v>-0.21704452423698384</v>
      </c>
      <c r="AY166" s="72">
        <f t="shared" si="884"/>
        <v>3.204452423698384E-2</v>
      </c>
      <c r="BA166" s="72">
        <f t="shared" si="807"/>
        <v>-0.21704452423698384</v>
      </c>
      <c r="BB166" s="72">
        <f t="shared" si="885"/>
        <v>3.204452423698384E-2</v>
      </c>
      <c r="BD166" s="72">
        <f t="shared" si="809"/>
        <v>-0.21704452423698384</v>
      </c>
      <c r="BE166" s="72">
        <f t="shared" si="886"/>
        <v>3.204452423698384E-2</v>
      </c>
      <c r="BG166" s="709">
        <f t="shared" si="811"/>
        <v>-0.21704452423698384</v>
      </c>
      <c r="BH166" s="709">
        <f t="shared" si="887"/>
        <v>3.204452423698384E-2</v>
      </c>
      <c r="BI166" s="710"/>
      <c r="BJ166" s="709">
        <f t="shared" si="813"/>
        <v>-0.21704452423698384</v>
      </c>
      <c r="BK166" s="709">
        <f t="shared" si="888"/>
        <v>3.204452423698384E-2</v>
      </c>
      <c r="BL166" s="710"/>
      <c r="BM166" s="479"/>
      <c r="BN166" s="479"/>
      <c r="BP166" s="72">
        <f t="shared" si="815"/>
        <v>-0.21704452423698384</v>
      </c>
      <c r="BQ166" s="72">
        <f t="shared" si="889"/>
        <v>3.204452423698384E-2</v>
      </c>
      <c r="BS166" s="72">
        <f t="shared" si="817"/>
        <v>-0.21704452423698384</v>
      </c>
      <c r="BT166" s="72">
        <f t="shared" si="890"/>
        <v>3.204452423698384E-2</v>
      </c>
      <c r="BV166" s="72">
        <f t="shared" si="819"/>
        <v>-0.21704452423698384</v>
      </c>
      <c r="BW166" s="72">
        <f t="shared" si="891"/>
        <v>3.204452423698384E-2</v>
      </c>
      <c r="BY166" s="72">
        <f t="shared" si="821"/>
        <v>-0.21704452423698384</v>
      </c>
      <c r="BZ166" s="72">
        <f t="shared" si="892"/>
        <v>3.204452423698384E-2</v>
      </c>
      <c r="CB166" s="72">
        <f t="shared" si="823"/>
        <v>-0.21582694300518135</v>
      </c>
      <c r="CC166" s="72">
        <f t="shared" si="893"/>
        <v>3.0826943005181351E-2</v>
      </c>
      <c r="CE166" s="72">
        <f t="shared" si="825"/>
        <v>-0.21582694300518135</v>
      </c>
      <c r="CF166" s="72">
        <f t="shared" si="894"/>
        <v>3.0826943005181351E-2</v>
      </c>
      <c r="CH166" s="72">
        <f t="shared" si="827"/>
        <v>-0.21582694300518135</v>
      </c>
      <c r="CI166" s="72">
        <f t="shared" si="895"/>
        <v>3.0826943005181351E-2</v>
      </c>
      <c r="CK166" s="72">
        <f t="shared" si="829"/>
        <v>-0.21582694300518135</v>
      </c>
      <c r="CL166" s="72">
        <f t="shared" si="896"/>
        <v>3.0826943005181351E-2</v>
      </c>
      <c r="CN166" s="72">
        <f t="shared" si="831"/>
        <v>-0.21582694300518135</v>
      </c>
      <c r="CO166" s="72">
        <f t="shared" si="897"/>
        <v>3.0826943005181351E-2</v>
      </c>
      <c r="CQ166" s="72">
        <f t="shared" si="833"/>
        <v>-0.21582694300518135</v>
      </c>
      <c r="CR166" s="72">
        <f t="shared" si="898"/>
        <v>3.0826943005181351E-2</v>
      </c>
      <c r="CT166" s="72">
        <f t="shared" si="835"/>
        <v>-0.21582694300518135</v>
      </c>
      <c r="CU166" s="72">
        <f t="shared" si="899"/>
        <v>3.0826943005181351E-2</v>
      </c>
      <c r="CW166" s="72">
        <f t="shared" si="837"/>
        <v>-0.21582694300518135</v>
      </c>
      <c r="CX166" s="72">
        <f t="shared" si="900"/>
        <v>3.0826943005181351E-2</v>
      </c>
    </row>
    <row r="167" spans="1:103" ht="6" customHeight="1" x14ac:dyDescent="0.25">
      <c r="A167" s="494"/>
      <c r="D167" s="3" t="s">
        <v>0</v>
      </c>
    </row>
    <row r="168" spans="1:103" s="402" customFormat="1" x14ac:dyDescent="0.25">
      <c r="A168" s="494"/>
      <c r="C168" s="565" t="s">
        <v>3</v>
      </c>
      <c r="D168" s="565" t="s">
        <v>0</v>
      </c>
      <c r="E168" s="566"/>
      <c r="F168" s="565"/>
      <c r="G168" s="566"/>
      <c r="H168" s="566"/>
      <c r="I168" s="565"/>
      <c r="J168" s="566"/>
      <c r="K168" s="566"/>
      <c r="L168" s="566"/>
      <c r="M168" s="565"/>
      <c r="N168" s="578"/>
      <c r="O168" s="565"/>
      <c r="P168" s="566"/>
      <c r="Q168" s="578"/>
      <c r="R168" s="565"/>
      <c r="S168" s="566"/>
      <c r="T168" s="578"/>
      <c r="U168" s="565"/>
      <c r="V168" s="566"/>
      <c r="W168" s="578"/>
      <c r="X168" s="565"/>
      <c r="Y168" s="566"/>
      <c r="Z168" s="578"/>
      <c r="AA168" s="565"/>
      <c r="AB168" s="566"/>
      <c r="AC168" s="578"/>
      <c r="AD168" s="565"/>
      <c r="AE168" s="566"/>
      <c r="AF168" s="578"/>
      <c r="AG168" s="565"/>
      <c r="AH168" s="566"/>
      <c r="AI168" s="578"/>
      <c r="AJ168" s="565"/>
      <c r="AK168" s="566"/>
      <c r="AL168" s="578"/>
      <c r="AM168" s="565"/>
      <c r="AN168" s="566"/>
      <c r="AO168" s="578"/>
      <c r="AP168" s="565"/>
      <c r="AQ168" s="566"/>
      <c r="AR168" s="578"/>
      <c r="AS168" s="565"/>
      <c r="AT168" s="566"/>
      <c r="AU168" s="578"/>
      <c r="AV168" s="565"/>
      <c r="AW168" s="566"/>
      <c r="AX168" s="578"/>
      <c r="AY168" s="565"/>
      <c r="AZ168" s="566"/>
      <c r="BA168" s="578"/>
      <c r="BB168" s="565"/>
      <c r="BC168" s="566"/>
      <c r="BD168" s="578"/>
      <c r="BE168" s="565"/>
      <c r="BF168" s="566"/>
      <c r="BG168" s="578"/>
      <c r="BH168" s="565"/>
      <c r="BI168" s="566"/>
      <c r="BJ168" s="578"/>
      <c r="BK168" s="565"/>
      <c r="BL168" s="566"/>
      <c r="BM168" s="578"/>
      <c r="BN168" s="565"/>
      <c r="BO168" s="566"/>
      <c r="BP168" s="578"/>
      <c r="BQ168" s="565"/>
      <c r="BR168" s="566"/>
      <c r="BS168" s="578"/>
      <c r="BT168" s="565"/>
      <c r="BU168" s="566"/>
      <c r="BV168" s="578"/>
      <c r="BW168" s="565"/>
      <c r="BX168" s="566"/>
      <c r="BY168" s="578"/>
      <c r="BZ168" s="565"/>
      <c r="CA168" s="566"/>
      <c r="CB168" s="578"/>
      <c r="CC168" s="565"/>
      <c r="CD168" s="566"/>
      <c r="CE168" s="578"/>
      <c r="CF168" s="565"/>
      <c r="CG168" s="566"/>
      <c r="CH168" s="578"/>
      <c r="CI168" s="565"/>
      <c r="CJ168" s="566"/>
      <c r="CK168" s="578"/>
      <c r="CL168" s="565"/>
      <c r="CM168" s="566"/>
      <c r="CN168" s="578"/>
      <c r="CO168" s="565"/>
      <c r="CP168" s="566"/>
      <c r="CQ168" s="578"/>
      <c r="CR168" s="565"/>
      <c r="CS168" s="566"/>
      <c r="CT168" s="578"/>
      <c r="CU168" s="565"/>
      <c r="CV168" s="566"/>
      <c r="CW168" s="578"/>
      <c r="CX168" s="565"/>
      <c r="CY168" s="566"/>
    </row>
    <row r="169" spans="1:103" x14ac:dyDescent="0.25">
      <c r="A169" s="494"/>
      <c r="B169" s="402"/>
      <c r="C169" s="455" t="s">
        <v>361</v>
      </c>
      <c r="D169" s="3" t="s">
        <v>0</v>
      </c>
      <c r="E169" s="72">
        <v>5.6</v>
      </c>
      <c r="G169" s="77">
        <v>6</v>
      </c>
      <c r="H169" s="690">
        <f t="shared" ref="H169:H191" si="933">G169-$E169</f>
        <v>0.40000000000000036</v>
      </c>
      <c r="J169" s="19">
        <v>160.69999999999999</v>
      </c>
      <c r="K169" s="488">
        <f>J169</f>
        <v>160.69999999999999</v>
      </c>
      <c r="L169" s="488">
        <f>J169</f>
        <v>160.69999999999999</v>
      </c>
      <c r="N169" s="72">
        <f t="shared" ref="N169:N191" si="934">$H169*(1-($J169-N$6)/N$5)</f>
        <v>0.36654945054945087</v>
      </c>
      <c r="O169" s="72">
        <f t="shared" ref="O169:O191" si="935">$H169-N169</f>
        <v>3.3450549450549483E-2</v>
      </c>
      <c r="Q169" s="72">
        <f t="shared" ref="Q169:Q191" si="936">$H169*(1-($J169-Q$6)/Q$5)</f>
        <v>0.36654945054945087</v>
      </c>
      <c r="R169" s="72">
        <f t="shared" ref="R169:R191" si="937">$H169-Q169</f>
        <v>3.3450549450549483E-2</v>
      </c>
      <c r="T169" s="72">
        <f t="shared" ref="T169:T191" si="938">$H169*(1-($J169-T$6)/T$5)</f>
        <v>0.36654945054945087</v>
      </c>
      <c r="U169" s="72">
        <f t="shared" ref="U169:U191" si="939">$H169-T169</f>
        <v>3.3450549450549483E-2</v>
      </c>
      <c r="W169" s="72">
        <f t="shared" ref="W169:W191" si="940">$H169*(1-($J169-W$6)/W$5)</f>
        <v>0.36654945054945087</v>
      </c>
      <c r="X169" s="72">
        <f t="shared" ref="X169:X191" si="941">$H169-W169</f>
        <v>3.3450549450549483E-2</v>
      </c>
      <c r="Z169" s="72">
        <f t="shared" ref="Z169:Z191" si="942">$H169*(1-($J169-Z$6)/Z$5)</f>
        <v>0.36654945054945087</v>
      </c>
      <c r="AA169" s="72">
        <f t="shared" ref="AA169:AA191" si="943">$H169-Z169</f>
        <v>3.3450549450549483E-2</v>
      </c>
      <c r="AC169" s="72">
        <f t="shared" ref="AC169:AC191" si="944">$H169*(1-($J169-AC$6)/AC$5)</f>
        <v>0.36654945054945087</v>
      </c>
      <c r="AD169" s="72">
        <f t="shared" ref="AD169:AD191" si="945">$H169-AC169</f>
        <v>3.3450549450549483E-2</v>
      </c>
      <c r="AF169" s="72">
        <f t="shared" ref="AF169:AF191" si="946">$H169*(1-($J169-AF$6)/AF$5)</f>
        <v>0.36654945054945087</v>
      </c>
      <c r="AG169" s="72">
        <f t="shared" ref="AG169:AG191" si="947">$H169-AF169</f>
        <v>3.3450549450549483E-2</v>
      </c>
      <c r="AI169" s="72">
        <f t="shared" ref="AI169:AI191" si="948">$H169*(1-($J169-AI$6)/AI$5)</f>
        <v>0.36654945054945087</v>
      </c>
      <c r="AJ169" s="72">
        <f t="shared" ref="AJ169:AJ191" si="949">$H169-AI169</f>
        <v>3.3450549450549483E-2</v>
      </c>
      <c r="AL169" s="72">
        <f t="shared" ref="AL169:AL191" si="950">$H169*(1-($K169-AL$6)/AL$5)</f>
        <v>0.36721005385996441</v>
      </c>
      <c r="AM169" s="72">
        <f t="shared" ref="AM169:AM191" si="951">$H169-AL169</f>
        <v>3.2789946140035942E-2</v>
      </c>
      <c r="AO169" s="72">
        <f t="shared" ref="AO169:AO191" si="952">$H169*(1-($K169-AO$6)/AO$5)</f>
        <v>0.36721005385996441</v>
      </c>
      <c r="AP169" s="72">
        <f t="shared" ref="AP169" si="953">$H169-AO169</f>
        <v>3.2789946140035942E-2</v>
      </c>
      <c r="AR169" s="72">
        <f t="shared" ref="AR169:AR191" si="954">$H169*(1-($K169-AR$6)/AR$5)</f>
        <v>0.36721005385996441</v>
      </c>
      <c r="AS169" s="72">
        <f t="shared" ref="AS169:AS191" si="955">$H169-AR169</f>
        <v>3.2789946140035942E-2</v>
      </c>
      <c r="AU169" s="72">
        <f t="shared" ref="AU169:AU191" si="956">$H169*(1-($K169-AU$6)/AU$5)</f>
        <v>0.36721005385996441</v>
      </c>
      <c r="AV169" s="72">
        <f t="shared" ref="AV169:AV191" si="957">$H169-AU169</f>
        <v>3.2789946140035942E-2</v>
      </c>
      <c r="AX169" s="72">
        <f t="shared" ref="AX169:AX191" si="958">$H169*(1-($K169-AX$6)/AX$5)</f>
        <v>0.36721005385996441</v>
      </c>
      <c r="AY169" s="72">
        <f t="shared" ref="AY169:AY191" si="959">$H169-AX169</f>
        <v>3.2789946140035942E-2</v>
      </c>
      <c r="BA169" s="72">
        <f t="shared" ref="BA169:BA191" si="960">$H169*(1-($K169-BA$6)/BA$5)</f>
        <v>0.36721005385996441</v>
      </c>
      <c r="BB169" s="72">
        <f t="shared" ref="BB169:BB191" si="961">$H169-BA169</f>
        <v>3.2789946140035942E-2</v>
      </c>
      <c r="BD169" s="72">
        <f t="shared" ref="BD169:BD191" si="962">$H169*(1-($K169-BD$6)/BD$5)</f>
        <v>0.36721005385996441</v>
      </c>
      <c r="BE169" s="72">
        <f t="shared" ref="BE169:BE191" si="963">$H169-BD169</f>
        <v>3.2789946140035942E-2</v>
      </c>
      <c r="BG169" s="709">
        <f t="shared" ref="BG169:BG191" si="964">$H169*(1-($K169-BG$6)/BG$5)</f>
        <v>0.36721005385996441</v>
      </c>
      <c r="BH169" s="709">
        <f t="shared" ref="BH169:BH191" si="965">$H169-BG169</f>
        <v>3.2789946140035942E-2</v>
      </c>
      <c r="BI169" s="710"/>
      <c r="BJ169" s="709">
        <f t="shared" ref="BJ169:BJ191" si="966">$H169*(1-($K169-BJ$6)/BJ$5)</f>
        <v>0.36721005385996441</v>
      </c>
      <c r="BK169" s="709">
        <f t="shared" ref="BK169:BK191" si="967">$H169-BJ169</f>
        <v>3.2789946140035942E-2</v>
      </c>
      <c r="BL169" s="710"/>
      <c r="BM169" s="479"/>
      <c r="BN169" s="479"/>
      <c r="BP169" s="72">
        <f t="shared" ref="BP169:BP191" si="968">$H169*(1-($K169-BP$6)/BP$5)</f>
        <v>0.36721005385996441</v>
      </c>
      <c r="BQ169" s="72">
        <f t="shared" ref="BQ169:BQ191" si="969">$H169-BP169</f>
        <v>3.2789946140035942E-2</v>
      </c>
      <c r="BS169" s="72">
        <f t="shared" ref="BS169:BS191" si="970">$H169*(1-($K169-BS$6)/BS$5)</f>
        <v>0.36721005385996441</v>
      </c>
      <c r="BT169" s="72">
        <f t="shared" ref="BT169:BT191" si="971">$H169-BS169</f>
        <v>3.2789946140035942E-2</v>
      </c>
      <c r="BV169" s="72">
        <f t="shared" ref="BV169:BV191" si="972">$H169*(1-($K169-BV$6)/BV$5)</f>
        <v>0.36721005385996441</v>
      </c>
      <c r="BW169" s="72">
        <f t="shared" ref="BW169:BW191" si="973">$H169-BV169</f>
        <v>3.2789946140035942E-2</v>
      </c>
      <c r="BY169" s="72">
        <f t="shared" ref="BY169:BY191" si="974">$H169*(1-($K169-BY$6)/BY$5)</f>
        <v>0.36721005385996441</v>
      </c>
      <c r="BZ169" s="72">
        <f t="shared" ref="BZ169:BZ191" si="975">$H169-BY169</f>
        <v>3.2789946140035942E-2</v>
      </c>
      <c r="CB169" s="72">
        <f t="shared" ref="CB169:CB191" si="976">$H169*(1-($L169-CB$6)/CB$5)</f>
        <v>0.36845595854922314</v>
      </c>
      <c r="CC169" s="72">
        <f t="shared" ref="CC169:CC191" si="977">$H169-CB169</f>
        <v>3.1544041450777216E-2</v>
      </c>
      <c r="CE169" s="72">
        <f t="shared" ref="CE169:CE191" si="978">$H169*(1-($L169-CE$6)/CE$5)</f>
        <v>0.36845595854922314</v>
      </c>
      <c r="CF169" s="72">
        <f t="shared" ref="CF169:CF191" si="979">$H169-CE169</f>
        <v>3.1544041450777216E-2</v>
      </c>
      <c r="CH169" s="72">
        <f t="shared" ref="CH169:CH191" si="980">$H169*(1-($L169-CH$6)/CH$5)</f>
        <v>0.36845595854922314</v>
      </c>
      <c r="CI169" s="72">
        <f t="shared" ref="CI169:CI191" si="981">$H169-CH169</f>
        <v>3.1544041450777216E-2</v>
      </c>
      <c r="CK169" s="72">
        <f t="shared" ref="CK169:CK191" si="982">$H169*(1-($L169-CK$6)/CK$5)</f>
        <v>0.36845595854922314</v>
      </c>
      <c r="CL169" s="72">
        <f t="shared" ref="CL169:CL191" si="983">$H169-CK169</f>
        <v>3.1544041450777216E-2</v>
      </c>
      <c r="CN169" s="72">
        <f t="shared" ref="CN169:CN191" si="984">$H169*(1-($L169-CN$6)/CN$5)</f>
        <v>0.36845595854922314</v>
      </c>
      <c r="CO169" s="72">
        <f t="shared" ref="CO169:CO191" si="985">$H169-CN169</f>
        <v>3.1544041450777216E-2</v>
      </c>
      <c r="CQ169" s="72">
        <f t="shared" ref="CQ169:CQ191" si="986">$H169*(1-($L169-CQ$6)/CQ$5)</f>
        <v>0.36845595854922314</v>
      </c>
      <c r="CR169" s="72">
        <f t="shared" ref="CR169:CR191" si="987">$H169-CQ169</f>
        <v>3.1544041450777216E-2</v>
      </c>
      <c r="CT169" s="72">
        <f t="shared" ref="CT169:CT191" si="988">$H169*(1-($L169-CT$6)/CT$5)</f>
        <v>0.36845595854922314</v>
      </c>
      <c r="CU169" s="72">
        <f t="shared" ref="CU169:CU191" si="989">$H169-CT169</f>
        <v>3.1544041450777216E-2</v>
      </c>
      <c r="CW169" s="72">
        <f t="shared" ref="CW169:CW191" si="990">$H169*(1-($L169-CW$6)/CW$5)</f>
        <v>0.36845595854922314</v>
      </c>
      <c r="CX169" s="72">
        <f t="shared" ref="CX169:CX191" si="991">$H169-CW169</f>
        <v>3.1544041450777216E-2</v>
      </c>
    </row>
    <row r="170" spans="1:103" x14ac:dyDescent="0.25">
      <c r="A170" s="494"/>
      <c r="B170" s="402"/>
      <c r="C170" s="455" t="s">
        <v>362</v>
      </c>
      <c r="D170" s="3" t="s">
        <v>0</v>
      </c>
      <c r="E170" s="479"/>
      <c r="G170" s="77">
        <v>1.2</v>
      </c>
      <c r="H170" s="690">
        <f t="shared" ref="H170" si="992">G170-$E170</f>
        <v>1.2</v>
      </c>
      <c r="J170" s="19">
        <v>160.69999999999999</v>
      </c>
      <c r="K170" s="488">
        <f>J170</f>
        <v>160.69999999999999</v>
      </c>
      <c r="L170" s="488">
        <f>J170</f>
        <v>160.69999999999999</v>
      </c>
      <c r="N170" s="72">
        <f t="shared" si="934"/>
        <v>1.0996483516483517</v>
      </c>
      <c r="O170" s="72">
        <f t="shared" ref="O170" si="993">$H170-N170</f>
        <v>0.10035164835164823</v>
      </c>
      <c r="Q170" s="72">
        <f t="shared" si="936"/>
        <v>1.0996483516483517</v>
      </c>
      <c r="R170" s="72">
        <f t="shared" ref="R170" si="994">$H170-Q170</f>
        <v>0.10035164835164823</v>
      </c>
      <c r="T170" s="72">
        <f t="shared" si="938"/>
        <v>1.0996483516483517</v>
      </c>
      <c r="U170" s="72">
        <f t="shared" ref="U170" si="995">$H170-T170</f>
        <v>0.10035164835164823</v>
      </c>
      <c r="W170" s="72">
        <f t="shared" si="940"/>
        <v>1.0996483516483517</v>
      </c>
      <c r="X170" s="72">
        <f t="shared" ref="X170" si="996">$H170-W170</f>
        <v>0.10035164835164823</v>
      </c>
      <c r="Z170" s="72">
        <f t="shared" si="942"/>
        <v>1.0996483516483517</v>
      </c>
      <c r="AA170" s="72">
        <f t="shared" ref="AA170" si="997">$H170-Z170</f>
        <v>0.10035164835164823</v>
      </c>
      <c r="AC170" s="72">
        <f t="shared" si="944"/>
        <v>1.0996483516483517</v>
      </c>
      <c r="AD170" s="72">
        <f t="shared" ref="AD170" si="998">$H170-AC170</f>
        <v>0.10035164835164823</v>
      </c>
      <c r="AF170" s="72">
        <f t="shared" si="946"/>
        <v>1.0996483516483517</v>
      </c>
      <c r="AG170" s="72">
        <f t="shared" ref="AG170" si="999">$H170-AF170</f>
        <v>0.10035164835164823</v>
      </c>
      <c r="AI170" s="72">
        <f t="shared" si="948"/>
        <v>1.0996483516483517</v>
      </c>
      <c r="AJ170" s="72">
        <f t="shared" ref="AJ170" si="1000">$H170-AI170</f>
        <v>0.10035164835164823</v>
      </c>
      <c r="AL170" s="72">
        <f t="shared" si="950"/>
        <v>1.1016301615798922</v>
      </c>
      <c r="AM170" s="72">
        <f t="shared" ref="AM170" si="1001">$H170-AL170</f>
        <v>9.8369838420107714E-2</v>
      </c>
      <c r="AO170" s="72">
        <f t="shared" si="952"/>
        <v>1.1016301615798922</v>
      </c>
      <c r="AP170" s="72">
        <f t="shared" ref="AP170" si="1002">$H170-AO170</f>
        <v>9.8369838420107714E-2</v>
      </c>
      <c r="AR170" s="72">
        <f t="shared" si="954"/>
        <v>1.1016301615798922</v>
      </c>
      <c r="AS170" s="72">
        <f t="shared" ref="AS170" si="1003">$H170-AR170</f>
        <v>9.8369838420107714E-2</v>
      </c>
      <c r="AU170" s="72">
        <f t="shared" si="956"/>
        <v>1.1016301615798922</v>
      </c>
      <c r="AV170" s="72">
        <f t="shared" ref="AV170" si="1004">$H170-AU170</f>
        <v>9.8369838420107714E-2</v>
      </c>
      <c r="AX170" s="72">
        <f t="shared" si="958"/>
        <v>1.1016301615798922</v>
      </c>
      <c r="AY170" s="72">
        <f t="shared" ref="AY170" si="1005">$H170-AX170</f>
        <v>9.8369838420107714E-2</v>
      </c>
      <c r="BA170" s="72">
        <f t="shared" si="960"/>
        <v>1.1016301615798922</v>
      </c>
      <c r="BB170" s="72">
        <f t="shared" ref="BB170" si="1006">$H170-BA170</f>
        <v>9.8369838420107714E-2</v>
      </c>
      <c r="BD170" s="72">
        <f t="shared" si="962"/>
        <v>1.1016301615798922</v>
      </c>
      <c r="BE170" s="72">
        <f t="shared" ref="BE170" si="1007">$H170-BD170</f>
        <v>9.8369838420107714E-2</v>
      </c>
      <c r="BG170" s="709">
        <f t="shared" si="964"/>
        <v>1.1016301615798922</v>
      </c>
      <c r="BH170" s="709">
        <f t="shared" ref="BH170" si="1008">$H170-BG170</f>
        <v>9.8369838420107714E-2</v>
      </c>
      <c r="BI170" s="710"/>
      <c r="BJ170" s="709">
        <f t="shared" si="966"/>
        <v>1.1016301615798922</v>
      </c>
      <c r="BK170" s="709">
        <f t="shared" ref="BK170" si="1009">$H170-BJ170</f>
        <v>9.8369838420107714E-2</v>
      </c>
      <c r="BL170" s="710"/>
      <c r="BM170" s="479"/>
      <c r="BN170" s="479"/>
      <c r="BP170" s="72">
        <f t="shared" si="968"/>
        <v>1.1016301615798922</v>
      </c>
      <c r="BQ170" s="72">
        <f t="shared" ref="BQ170" si="1010">$H170-BP170</f>
        <v>9.8369838420107714E-2</v>
      </c>
      <c r="BS170" s="72">
        <f t="shared" si="970"/>
        <v>1.1016301615798922</v>
      </c>
      <c r="BT170" s="72">
        <f t="shared" ref="BT170" si="1011">$H170-BS170</f>
        <v>9.8369838420107714E-2</v>
      </c>
      <c r="BV170" s="72">
        <f t="shared" si="972"/>
        <v>1.1016301615798922</v>
      </c>
      <c r="BW170" s="72">
        <f t="shared" ref="BW170" si="1012">$H170-BV170</f>
        <v>9.8369838420107714E-2</v>
      </c>
      <c r="BY170" s="72">
        <f t="shared" si="974"/>
        <v>1.1016301615798922</v>
      </c>
      <c r="BZ170" s="72">
        <f t="shared" ref="BZ170" si="1013">$H170-BY170</f>
        <v>9.8369838420107714E-2</v>
      </c>
      <c r="CB170" s="72">
        <f t="shared" si="976"/>
        <v>1.1053678756476684</v>
      </c>
      <c r="CC170" s="72">
        <f t="shared" ref="CC170" si="1014">$H170-CB170</f>
        <v>9.4632124352331592E-2</v>
      </c>
      <c r="CE170" s="72">
        <f t="shared" si="978"/>
        <v>1.1053678756476684</v>
      </c>
      <c r="CF170" s="72">
        <f t="shared" ref="CF170" si="1015">$H170-CE170</f>
        <v>9.4632124352331592E-2</v>
      </c>
      <c r="CH170" s="72">
        <f t="shared" si="980"/>
        <v>1.1053678756476684</v>
      </c>
      <c r="CI170" s="72">
        <f t="shared" ref="CI170" si="1016">$H170-CH170</f>
        <v>9.4632124352331592E-2</v>
      </c>
      <c r="CK170" s="72">
        <f t="shared" si="982"/>
        <v>1.1053678756476684</v>
      </c>
      <c r="CL170" s="72">
        <f t="shared" ref="CL170" si="1017">$H170-CK170</f>
        <v>9.4632124352331592E-2</v>
      </c>
      <c r="CN170" s="72">
        <f t="shared" si="984"/>
        <v>1.1053678756476684</v>
      </c>
      <c r="CO170" s="72">
        <f t="shared" ref="CO170" si="1018">$H170-CN170</f>
        <v>9.4632124352331592E-2</v>
      </c>
      <c r="CQ170" s="72">
        <f t="shared" si="986"/>
        <v>1.1053678756476684</v>
      </c>
      <c r="CR170" s="72">
        <f t="shared" ref="CR170" si="1019">$H170-CQ170</f>
        <v>9.4632124352331592E-2</v>
      </c>
      <c r="CT170" s="72">
        <f t="shared" si="988"/>
        <v>1.1053678756476684</v>
      </c>
      <c r="CU170" s="72">
        <f t="shared" ref="CU170" si="1020">$H170-CT170</f>
        <v>9.4632124352331592E-2</v>
      </c>
      <c r="CW170" s="72">
        <f t="shared" si="990"/>
        <v>1.1053678756476684</v>
      </c>
      <c r="CX170" s="72">
        <f t="shared" ref="CX170" si="1021">$H170-CW170</f>
        <v>9.4632124352331592E-2</v>
      </c>
    </row>
    <row r="171" spans="1:103" ht="6.6" customHeight="1" x14ac:dyDescent="0.25">
      <c r="A171" s="494"/>
      <c r="B171" s="402"/>
    </row>
    <row r="172" spans="1:103" x14ac:dyDescent="0.25">
      <c r="A172" s="494"/>
      <c r="B172" s="402"/>
      <c r="C172" s="455" t="s">
        <v>363</v>
      </c>
      <c r="E172" s="19">
        <v>1.204</v>
      </c>
      <c r="G172" s="19">
        <v>1.204</v>
      </c>
      <c r="H172" s="690">
        <f t="shared" si="933"/>
        <v>0</v>
      </c>
      <c r="J172" s="19">
        <v>-250</v>
      </c>
      <c r="K172" s="488">
        <f>J172</f>
        <v>-250</v>
      </c>
      <c r="L172" s="488">
        <f>J172</f>
        <v>-250</v>
      </c>
      <c r="N172" s="72">
        <f t="shared" si="934"/>
        <v>0</v>
      </c>
      <c r="O172" s="72">
        <f t="shared" ref="O172" si="1022">$H172-N172</f>
        <v>0</v>
      </c>
      <c r="Q172" s="72">
        <f t="shared" si="936"/>
        <v>0</v>
      </c>
      <c r="R172" s="72">
        <f t="shared" ref="R172" si="1023">$H172-Q172</f>
        <v>0</v>
      </c>
      <c r="T172" s="72">
        <f t="shared" si="938"/>
        <v>0</v>
      </c>
      <c r="U172" s="72">
        <f t="shared" ref="U172" si="1024">$H172-T172</f>
        <v>0</v>
      </c>
      <c r="W172" s="72">
        <f t="shared" si="940"/>
        <v>0</v>
      </c>
      <c r="X172" s="72">
        <f t="shared" ref="X172" si="1025">$H172-W172</f>
        <v>0</v>
      </c>
      <c r="Z172" s="72">
        <f t="shared" si="942"/>
        <v>0</v>
      </c>
      <c r="AA172" s="72">
        <f t="shared" ref="AA172" si="1026">$H172-Z172</f>
        <v>0</v>
      </c>
      <c r="AC172" s="72">
        <f t="shared" si="944"/>
        <v>0</v>
      </c>
      <c r="AD172" s="72">
        <f t="shared" ref="AD172" si="1027">$H172-AC172</f>
        <v>0</v>
      </c>
      <c r="AF172" s="72">
        <f t="shared" si="946"/>
        <v>0</v>
      </c>
      <c r="AG172" s="72">
        <f t="shared" ref="AG172" si="1028">$H172-AF172</f>
        <v>0</v>
      </c>
      <c r="AI172" s="72">
        <f t="shared" si="948"/>
        <v>0</v>
      </c>
      <c r="AJ172" s="72">
        <f t="shared" ref="AJ172" si="1029">$H172-AI172</f>
        <v>0</v>
      </c>
      <c r="AL172" s="72">
        <f t="shared" si="950"/>
        <v>0</v>
      </c>
      <c r="AM172" s="72">
        <f t="shared" ref="AM172" si="1030">$H172-AL172</f>
        <v>0</v>
      </c>
      <c r="AO172" s="72">
        <f t="shared" si="952"/>
        <v>0</v>
      </c>
      <c r="AP172" s="72">
        <f t="shared" ref="AP172" si="1031">$H172-AO172</f>
        <v>0</v>
      </c>
      <c r="AR172" s="72">
        <f t="shared" si="954"/>
        <v>0</v>
      </c>
      <c r="AS172" s="72">
        <f t="shared" ref="AS172" si="1032">$H172-AR172</f>
        <v>0</v>
      </c>
      <c r="AU172" s="72">
        <f t="shared" si="956"/>
        <v>0</v>
      </c>
      <c r="AV172" s="72">
        <f t="shared" ref="AV172" si="1033">$H172-AU172</f>
        <v>0</v>
      </c>
      <c r="AX172" s="72">
        <f t="shared" si="958"/>
        <v>0</v>
      </c>
      <c r="AY172" s="72">
        <f t="shared" ref="AY172" si="1034">$H172-AX172</f>
        <v>0</v>
      </c>
      <c r="BA172" s="72">
        <f t="shared" si="960"/>
        <v>0</v>
      </c>
      <c r="BB172" s="72">
        <f t="shared" ref="BB172" si="1035">$H172-BA172</f>
        <v>0</v>
      </c>
      <c r="BD172" s="72">
        <f t="shared" si="962"/>
        <v>0</v>
      </c>
      <c r="BE172" s="72">
        <f t="shared" ref="BE172" si="1036">$H172-BD172</f>
        <v>0</v>
      </c>
      <c r="BG172" s="709">
        <f t="shared" si="964"/>
        <v>0</v>
      </c>
      <c r="BH172" s="709">
        <f t="shared" ref="BH172" si="1037">$H172-BG172</f>
        <v>0</v>
      </c>
      <c r="BI172" s="710"/>
      <c r="BJ172" s="709">
        <f t="shared" si="966"/>
        <v>0</v>
      </c>
      <c r="BK172" s="709">
        <f t="shared" ref="BK172" si="1038">$H172-BJ172</f>
        <v>0</v>
      </c>
      <c r="BL172" s="710"/>
      <c r="BM172" s="479"/>
      <c r="BN172" s="479"/>
      <c r="BP172" s="72">
        <f t="shared" si="968"/>
        <v>0</v>
      </c>
      <c r="BQ172" s="72">
        <f t="shared" ref="BQ172" si="1039">$H172-BP172</f>
        <v>0</v>
      </c>
      <c r="BS172" s="72">
        <f t="shared" si="970"/>
        <v>0</v>
      </c>
      <c r="BT172" s="72">
        <f t="shared" ref="BT172" si="1040">$H172-BS172</f>
        <v>0</v>
      </c>
      <c r="BV172" s="72">
        <f t="shared" si="972"/>
        <v>0</v>
      </c>
      <c r="BW172" s="72">
        <f t="shared" ref="BW172" si="1041">$H172-BV172</f>
        <v>0</v>
      </c>
      <c r="BY172" s="72">
        <f t="shared" si="974"/>
        <v>0</v>
      </c>
      <c r="BZ172" s="72">
        <f t="shared" ref="BZ172" si="1042">$H172-BY172</f>
        <v>0</v>
      </c>
      <c r="CB172" s="72">
        <f t="shared" si="976"/>
        <v>0</v>
      </c>
      <c r="CC172" s="72">
        <f t="shared" ref="CC172" si="1043">$H172-CB172</f>
        <v>0</v>
      </c>
      <c r="CE172" s="72">
        <f t="shared" si="978"/>
        <v>0</v>
      </c>
      <c r="CF172" s="72">
        <f t="shared" ref="CF172" si="1044">$H172-CE172</f>
        <v>0</v>
      </c>
      <c r="CH172" s="72">
        <f t="shared" si="980"/>
        <v>0</v>
      </c>
      <c r="CI172" s="72">
        <f t="shared" ref="CI172" si="1045">$H172-CH172</f>
        <v>0</v>
      </c>
      <c r="CK172" s="72">
        <f t="shared" si="982"/>
        <v>0</v>
      </c>
      <c r="CL172" s="72">
        <f t="shared" ref="CL172" si="1046">$H172-CK172</f>
        <v>0</v>
      </c>
      <c r="CN172" s="72">
        <f t="shared" si="984"/>
        <v>0</v>
      </c>
      <c r="CO172" s="72">
        <f t="shared" ref="CO172" si="1047">$H172-CN172</f>
        <v>0</v>
      </c>
      <c r="CQ172" s="72">
        <f t="shared" si="986"/>
        <v>0</v>
      </c>
      <c r="CR172" s="72">
        <f t="shared" ref="CR172" si="1048">$H172-CQ172</f>
        <v>0</v>
      </c>
      <c r="CT172" s="72">
        <f t="shared" si="988"/>
        <v>0</v>
      </c>
      <c r="CU172" s="72">
        <f t="shared" ref="CU172" si="1049">$H172-CT172</f>
        <v>0</v>
      </c>
      <c r="CW172" s="72">
        <f t="shared" si="990"/>
        <v>0</v>
      </c>
      <c r="CX172" s="72">
        <f t="shared" ref="CX172" si="1050">$H172-CW172</f>
        <v>0</v>
      </c>
    </row>
    <row r="173" spans="1:103" ht="6.6" customHeight="1" x14ac:dyDescent="0.25">
      <c r="A173" s="494"/>
      <c r="B173" s="402"/>
    </row>
    <row r="174" spans="1:103" x14ac:dyDescent="0.25">
      <c r="A174" s="494"/>
      <c r="B174" s="402"/>
      <c r="C174" s="455" t="s">
        <v>364</v>
      </c>
      <c r="D174" s="3" t="s">
        <v>0</v>
      </c>
      <c r="E174" s="562">
        <v>13.047000000000001</v>
      </c>
      <c r="G174" s="479"/>
      <c r="H174" s="690">
        <f t="shared" si="933"/>
        <v>-13.047000000000001</v>
      </c>
      <c r="J174" s="19">
        <v>1768.9</v>
      </c>
      <c r="K174" s="564">
        <v>1768.9</v>
      </c>
      <c r="L174" s="19">
        <v>1800</v>
      </c>
      <c r="N174" s="72">
        <f t="shared" si="934"/>
        <v>-4.2701445054945051</v>
      </c>
      <c r="O174" s="72">
        <f t="shared" si="935"/>
        <v>-8.7768554945054955</v>
      </c>
      <c r="Q174" s="72">
        <f t="shared" si="936"/>
        <v>-4.2701445054945051</v>
      </c>
      <c r="R174" s="72">
        <f t="shared" si="937"/>
        <v>-8.7768554945054955</v>
      </c>
      <c r="T174" s="72">
        <f t="shared" si="938"/>
        <v>-4.2701445054945051</v>
      </c>
      <c r="U174" s="72">
        <f t="shared" si="939"/>
        <v>-8.7768554945054955</v>
      </c>
      <c r="W174" s="72">
        <f t="shared" si="940"/>
        <v>-4.2701445054945051</v>
      </c>
      <c r="X174" s="72">
        <f t="shared" si="941"/>
        <v>-8.7768554945054955</v>
      </c>
      <c r="Z174" s="72">
        <f t="shared" si="942"/>
        <v>-4.2701445054945051</v>
      </c>
      <c r="AA174" s="72">
        <f t="shared" si="943"/>
        <v>-8.7768554945054955</v>
      </c>
      <c r="AC174" s="72">
        <f t="shared" si="944"/>
        <v>-4.2701445054945051</v>
      </c>
      <c r="AD174" s="72">
        <f t="shared" si="945"/>
        <v>-8.7768554945054955</v>
      </c>
      <c r="AF174" s="72">
        <f t="shared" si="946"/>
        <v>-4.2701445054945051</v>
      </c>
      <c r="AG174" s="72">
        <f t="shared" si="947"/>
        <v>-8.7768554945054955</v>
      </c>
      <c r="AI174" s="72">
        <f t="shared" si="948"/>
        <v>-4.2701445054945051</v>
      </c>
      <c r="AJ174" s="72">
        <f t="shared" si="949"/>
        <v>-8.7768554945054955</v>
      </c>
      <c r="AL174" s="563"/>
      <c r="AM174" s="563"/>
      <c r="AO174" s="563"/>
      <c r="AP174" s="563"/>
      <c r="AR174" s="563"/>
      <c r="AS174" s="563"/>
      <c r="AU174" s="563"/>
      <c r="AV174" s="563"/>
      <c r="AX174" s="563"/>
      <c r="AY174" s="563"/>
      <c r="BA174" s="563"/>
      <c r="BB174" s="563"/>
      <c r="BD174" s="563"/>
      <c r="BE174" s="563"/>
      <c r="BG174" s="563"/>
      <c r="BH174" s="563"/>
      <c r="BI174" s="710"/>
      <c r="BJ174" s="563"/>
      <c r="BK174" s="563"/>
      <c r="BL174" s="710"/>
      <c r="BM174" s="479"/>
      <c r="BN174" s="479"/>
      <c r="BP174" s="563"/>
      <c r="BQ174" s="563"/>
      <c r="BS174" s="563"/>
      <c r="BT174" s="563"/>
      <c r="BV174" s="563"/>
      <c r="BW174" s="563"/>
      <c r="BY174" s="563"/>
      <c r="BZ174" s="563"/>
      <c r="CB174" s="563"/>
      <c r="CC174" s="563"/>
      <c r="CE174" s="563"/>
      <c r="CF174" s="563"/>
      <c r="CH174" s="563"/>
      <c r="CI174" s="563"/>
      <c r="CK174" s="563"/>
      <c r="CL174" s="563"/>
      <c r="CN174" s="563"/>
      <c r="CO174" s="563"/>
      <c r="CQ174" s="563"/>
      <c r="CR174" s="563"/>
      <c r="CT174" s="563"/>
      <c r="CU174" s="563"/>
      <c r="CW174" s="563"/>
      <c r="CX174" s="563"/>
    </row>
    <row r="175" spans="1:103" x14ac:dyDescent="0.25">
      <c r="A175" s="494"/>
      <c r="B175" s="402"/>
      <c r="C175" s="455" t="s">
        <v>365</v>
      </c>
      <c r="D175" s="3" t="s">
        <v>0</v>
      </c>
      <c r="E175" s="479"/>
      <c r="G175" s="78">
        <f>12.57</f>
        <v>12.57</v>
      </c>
      <c r="H175" s="707">
        <f t="shared" si="933"/>
        <v>12.57</v>
      </c>
      <c r="J175" s="19">
        <v>1768.9</v>
      </c>
      <c r="K175" s="564">
        <v>1768.9</v>
      </c>
      <c r="L175" s="19">
        <v>1800</v>
      </c>
      <c r="N175" s="72">
        <f t="shared" si="934"/>
        <v>4.1140274725274724</v>
      </c>
      <c r="O175" s="72">
        <f t="shared" si="935"/>
        <v>8.4559725274725288</v>
      </c>
      <c r="Q175" s="72">
        <f t="shared" si="936"/>
        <v>4.1140274725274724</v>
      </c>
      <c r="R175" s="72">
        <f t="shared" si="937"/>
        <v>8.4559725274725288</v>
      </c>
      <c r="T175" s="72">
        <f t="shared" si="938"/>
        <v>4.1140274725274724</v>
      </c>
      <c r="U175" s="72">
        <f t="shared" si="939"/>
        <v>8.4559725274725288</v>
      </c>
      <c r="W175" s="72">
        <f t="shared" si="940"/>
        <v>4.1140274725274724</v>
      </c>
      <c r="X175" s="72">
        <f t="shared" si="941"/>
        <v>8.4559725274725288</v>
      </c>
      <c r="Z175" s="72">
        <f t="shared" si="942"/>
        <v>4.1140274725274724</v>
      </c>
      <c r="AA175" s="72">
        <f t="shared" si="943"/>
        <v>8.4559725274725288</v>
      </c>
      <c r="AC175" s="72">
        <f t="shared" si="944"/>
        <v>4.1140274725274724</v>
      </c>
      <c r="AD175" s="72">
        <f t="shared" si="945"/>
        <v>8.4559725274725288</v>
      </c>
      <c r="AF175" s="72">
        <f t="shared" si="946"/>
        <v>4.1140274725274724</v>
      </c>
      <c r="AG175" s="72">
        <f t="shared" si="947"/>
        <v>8.4559725274725288</v>
      </c>
      <c r="AI175" s="72">
        <f t="shared" si="948"/>
        <v>4.1140274725274724</v>
      </c>
      <c r="AJ175" s="72">
        <f t="shared" si="949"/>
        <v>8.4559725274725288</v>
      </c>
      <c r="AL175" s="563"/>
      <c r="AM175" s="563"/>
      <c r="AO175" s="563"/>
      <c r="AP175" s="563"/>
      <c r="AR175" s="563"/>
      <c r="AS175" s="563"/>
      <c r="AU175" s="563"/>
      <c r="AV175" s="563"/>
      <c r="AX175" s="563"/>
      <c r="AY175" s="563"/>
      <c r="BA175" s="563"/>
      <c r="BB175" s="563"/>
      <c r="BD175" s="563"/>
      <c r="BE175" s="563"/>
      <c r="BG175" s="563"/>
      <c r="BH175" s="563"/>
      <c r="BI175" s="710"/>
      <c r="BJ175" s="563"/>
      <c r="BK175" s="563"/>
      <c r="BL175" s="710"/>
      <c r="BM175" s="479"/>
      <c r="BN175" s="479"/>
      <c r="BP175" s="563"/>
      <c r="BQ175" s="563"/>
      <c r="BS175" s="563"/>
      <c r="BT175" s="563"/>
      <c r="BV175" s="563"/>
      <c r="BW175" s="563"/>
      <c r="BY175" s="563"/>
      <c r="BZ175" s="563"/>
      <c r="CB175" s="563"/>
      <c r="CC175" s="563"/>
      <c r="CE175" s="563"/>
      <c r="CF175" s="563"/>
      <c r="CH175" s="563"/>
      <c r="CI175" s="563"/>
      <c r="CK175" s="563"/>
      <c r="CL175" s="563"/>
      <c r="CN175" s="563"/>
      <c r="CO175" s="563"/>
      <c r="CQ175" s="563"/>
      <c r="CR175" s="563"/>
      <c r="CT175" s="563"/>
      <c r="CU175" s="563"/>
      <c r="CW175" s="563"/>
      <c r="CX175" s="563"/>
    </row>
    <row r="176" spans="1:103" x14ac:dyDescent="0.25">
      <c r="A176" s="494"/>
      <c r="B176" s="402"/>
      <c r="C176" s="455" t="s">
        <v>366</v>
      </c>
      <c r="D176" s="3" t="s">
        <v>0</v>
      </c>
      <c r="E176" s="479"/>
      <c r="G176" s="78">
        <f>0.108*5+0.131</f>
        <v>0.67100000000000004</v>
      </c>
      <c r="H176" s="707">
        <f t="shared" ref="H176" si="1051">G176-$E176</f>
        <v>0.67100000000000004</v>
      </c>
      <c r="J176" s="19">
        <v>1768.9</v>
      </c>
      <c r="K176" s="564">
        <v>1768.9</v>
      </c>
      <c r="L176" s="19">
        <v>1800</v>
      </c>
      <c r="N176" s="72">
        <f t="shared" si="934"/>
        <v>0.21961117216117215</v>
      </c>
      <c r="O176" s="72">
        <f t="shared" ref="O176" si="1052">$H176-N176</f>
        <v>0.45138882783882789</v>
      </c>
      <c r="Q176" s="72">
        <f t="shared" si="936"/>
        <v>0.21961117216117215</v>
      </c>
      <c r="R176" s="72">
        <f>$H176-Q176</f>
        <v>0.45138882783882789</v>
      </c>
      <c r="T176" s="72">
        <f t="shared" si="938"/>
        <v>0.21961117216117215</v>
      </c>
      <c r="U176" s="72">
        <f t="shared" ref="U176" si="1053">$H176-T176</f>
        <v>0.45138882783882789</v>
      </c>
      <c r="W176" s="72">
        <f t="shared" si="940"/>
        <v>0.21961117216117215</v>
      </c>
      <c r="X176" s="72">
        <f t="shared" ref="X176" si="1054">$H176-W176</f>
        <v>0.45138882783882789</v>
      </c>
      <c r="Z176" s="72">
        <f t="shared" si="942"/>
        <v>0.21961117216117215</v>
      </c>
      <c r="AA176" s="72">
        <f t="shared" ref="AA176" si="1055">$H176-Z176</f>
        <v>0.45138882783882789</v>
      </c>
      <c r="AC176" s="72">
        <f t="shared" si="944"/>
        <v>0.21961117216117215</v>
      </c>
      <c r="AD176" s="72">
        <f t="shared" ref="AD176" si="1056">$H176-AC176</f>
        <v>0.45138882783882789</v>
      </c>
      <c r="AF176" s="72">
        <f t="shared" si="946"/>
        <v>0.21961117216117215</v>
      </c>
      <c r="AG176" s="72">
        <f t="shared" ref="AG176" si="1057">$H176-AF176</f>
        <v>0.45138882783882789</v>
      </c>
      <c r="AI176" s="72">
        <f t="shared" si="948"/>
        <v>0.21961117216117215</v>
      </c>
      <c r="AJ176" s="72">
        <f t="shared" ref="AJ176" si="1058">$H176-AI176</f>
        <v>0.45138882783882789</v>
      </c>
      <c r="AL176" s="563"/>
      <c r="AM176" s="563"/>
      <c r="AO176" s="563"/>
      <c r="AP176" s="563"/>
      <c r="AR176" s="563"/>
      <c r="AS176" s="563"/>
      <c r="AU176" s="563"/>
      <c r="AV176" s="563"/>
      <c r="AX176" s="563"/>
      <c r="AY176" s="563"/>
      <c r="BA176" s="563"/>
      <c r="BB176" s="563"/>
      <c r="BD176" s="563"/>
      <c r="BE176" s="563"/>
      <c r="BG176" s="563"/>
      <c r="BH176" s="563"/>
      <c r="BI176" s="710"/>
      <c r="BJ176" s="563"/>
      <c r="BK176" s="563"/>
      <c r="BL176" s="710"/>
      <c r="BM176" s="479"/>
      <c r="BN176" s="479"/>
      <c r="BP176" s="563"/>
      <c r="BQ176" s="563"/>
      <c r="BS176" s="563"/>
      <c r="BT176" s="563"/>
      <c r="BV176" s="563"/>
      <c r="BW176" s="563"/>
      <c r="BY176" s="563"/>
      <c r="BZ176" s="563"/>
      <c r="CB176" s="563"/>
      <c r="CC176" s="563"/>
      <c r="CE176" s="563"/>
      <c r="CF176" s="563"/>
      <c r="CH176" s="563"/>
      <c r="CI176" s="563"/>
      <c r="CK176" s="563"/>
      <c r="CL176" s="563"/>
      <c r="CN176" s="563"/>
      <c r="CO176" s="563"/>
      <c r="CQ176" s="563"/>
      <c r="CR176" s="563"/>
      <c r="CT176" s="563"/>
      <c r="CU176" s="563"/>
      <c r="CW176" s="563"/>
      <c r="CX176" s="563"/>
    </row>
    <row r="177" spans="1:102" ht="6.6" customHeight="1" x14ac:dyDescent="0.25">
      <c r="A177" s="494"/>
      <c r="B177" s="402"/>
    </row>
    <row r="178" spans="1:102" x14ac:dyDescent="0.25">
      <c r="A178" s="494"/>
      <c r="B178" s="402"/>
      <c r="C178" s="455" t="s">
        <v>367</v>
      </c>
      <c r="D178" s="3" t="s">
        <v>0</v>
      </c>
      <c r="E178" s="562">
        <f>E174+0.08</f>
        <v>13.127000000000001</v>
      </c>
      <c r="G178" s="479"/>
      <c r="H178" s="707">
        <f t="shared" ref="H178" si="1059">G178-$E178</f>
        <v>-13.127000000000001</v>
      </c>
      <c r="J178" s="19"/>
      <c r="K178" s="19"/>
      <c r="L178" s="19"/>
      <c r="N178" s="563"/>
      <c r="O178" s="563"/>
      <c r="Q178" s="563"/>
      <c r="R178" s="563"/>
      <c r="T178" s="563"/>
      <c r="U178" s="563"/>
      <c r="W178" s="563"/>
      <c r="X178" s="563"/>
      <c r="Z178" s="563"/>
      <c r="AA178" s="563"/>
      <c r="AC178" s="563"/>
      <c r="AD178" s="563"/>
      <c r="AF178" s="563"/>
      <c r="AG178" s="563"/>
      <c r="AI178" s="563"/>
      <c r="AJ178" s="563"/>
      <c r="AL178" s="72">
        <f t="shared" si="950"/>
        <v>-12.808369766606823</v>
      </c>
      <c r="AM178" s="72">
        <f t="shared" ref="AM178" si="1060">$H178-AL178</f>
        <v>-0.31863023339317742</v>
      </c>
      <c r="AO178" s="72">
        <f t="shared" ref="AO178:AO180" si="1061">$H178*(1-($K178-AO$6)/AO$5)</f>
        <v>-12.808369766606823</v>
      </c>
      <c r="AP178" s="72">
        <f t="shared" ref="AP178:AP180" si="1062">$H178-AO178</f>
        <v>-0.31863023339317742</v>
      </c>
      <c r="AR178" s="72">
        <f t="shared" ref="AR178:AR180" si="1063">$H178*(1-($K178-AR$6)/AR$5)</f>
        <v>-12.808369766606823</v>
      </c>
      <c r="AS178" s="72">
        <f t="shared" ref="AS178:AS180" si="1064">$H178-AR178</f>
        <v>-0.31863023339317742</v>
      </c>
      <c r="AU178" s="72">
        <f t="shared" ref="AU178:AU180" si="1065">$H178*(1-($K178-AU$6)/AU$5)</f>
        <v>-12.808369766606823</v>
      </c>
      <c r="AV178" s="72">
        <f t="shared" ref="AV178:AV180" si="1066">$H178-AU178</f>
        <v>-0.31863023339317742</v>
      </c>
      <c r="AX178" s="72">
        <f t="shared" ref="AX178:AX180" si="1067">$H178*(1-($K178-AX$6)/AX$5)</f>
        <v>-12.808369766606823</v>
      </c>
      <c r="AY178" s="72">
        <f t="shared" ref="AY178:AY180" si="1068">$H178-AX178</f>
        <v>-0.31863023339317742</v>
      </c>
      <c r="BA178" s="72">
        <f t="shared" ref="BA178:BA180" si="1069">$H178*(1-($K178-BA$6)/BA$5)</f>
        <v>-12.808369766606823</v>
      </c>
      <c r="BB178" s="72">
        <f t="shared" ref="BB178:BB180" si="1070">$H178-BA178</f>
        <v>-0.31863023339317742</v>
      </c>
      <c r="BD178" s="72">
        <f t="shared" ref="BD178:BD180" si="1071">$H178*(1-($K178-BD$6)/BD$5)</f>
        <v>-12.808369766606823</v>
      </c>
      <c r="BE178" s="72">
        <f t="shared" ref="BE178:BE180" si="1072">$H178-BD178</f>
        <v>-0.31863023339317742</v>
      </c>
      <c r="BG178" s="72">
        <f t="shared" ref="BG178:BG180" si="1073">$H178*(1-($K178-BG$6)/BG$5)</f>
        <v>-12.808369766606823</v>
      </c>
      <c r="BH178" s="72">
        <f t="shared" ref="BH178:BH180" si="1074">$H178-BG178</f>
        <v>-0.31863023339317742</v>
      </c>
      <c r="BI178" s="710"/>
      <c r="BJ178" s="72">
        <f t="shared" ref="BJ178:BJ180" si="1075">$H178*(1-($K178-BJ$6)/BJ$5)</f>
        <v>-12.808369766606823</v>
      </c>
      <c r="BK178" s="72">
        <f t="shared" ref="BK178:BK180" si="1076">$H178-BJ178</f>
        <v>-0.31863023339317742</v>
      </c>
      <c r="BL178" s="710"/>
      <c r="BM178" s="479"/>
      <c r="BN178" s="479"/>
      <c r="BP178" s="72">
        <f t="shared" ref="BP178:BP180" si="1077">$H178*(1-($K178-BP$6)/BP$5)</f>
        <v>-12.808369766606823</v>
      </c>
      <c r="BQ178" s="72">
        <f t="shared" ref="BQ178:BQ180" si="1078">$H178-BP178</f>
        <v>-0.31863023339317742</v>
      </c>
      <c r="BS178" s="72">
        <f t="shared" ref="BS178:BS180" si="1079">$H178*(1-($K178-BS$6)/BS$5)</f>
        <v>-12.808369766606823</v>
      </c>
      <c r="BT178" s="72">
        <f t="shared" ref="BT178:BT180" si="1080">$H178-BS178</f>
        <v>-0.31863023339317742</v>
      </c>
      <c r="BV178" s="72">
        <f t="shared" ref="BV178:BV180" si="1081">$H178*(1-($K178-BV$6)/BV$5)</f>
        <v>-12.808369766606823</v>
      </c>
      <c r="BW178" s="72">
        <f t="shared" ref="BW178:BW180" si="1082">$H178-BV178</f>
        <v>-0.31863023339317742</v>
      </c>
      <c r="BY178" s="72">
        <f t="shared" ref="BY178:BY180" si="1083">$H178*(1-($K178-BY$6)/BY$5)</f>
        <v>-12.808369766606823</v>
      </c>
      <c r="BZ178" s="72">
        <f t="shared" ref="BZ178:BZ180" si="1084">$H178-BY178</f>
        <v>-0.31863023339317742</v>
      </c>
      <c r="CB178" s="563"/>
      <c r="CC178" s="563"/>
      <c r="CE178" s="563"/>
      <c r="CF178" s="563"/>
      <c r="CH178" s="563"/>
      <c r="CI178" s="563"/>
      <c r="CK178" s="563"/>
      <c r="CL178" s="563"/>
      <c r="CN178" s="563"/>
      <c r="CO178" s="563"/>
      <c r="CQ178" s="563"/>
      <c r="CR178" s="563"/>
      <c r="CT178" s="563"/>
      <c r="CU178" s="563"/>
      <c r="CW178" s="563"/>
      <c r="CX178" s="563"/>
    </row>
    <row r="179" spans="1:102" x14ac:dyDescent="0.25">
      <c r="A179" s="494"/>
      <c r="B179" s="402"/>
      <c r="C179" s="455" t="s">
        <v>368</v>
      </c>
      <c r="D179" s="3" t="s">
        <v>0</v>
      </c>
      <c r="E179" s="479"/>
      <c r="G179" s="78">
        <v>12.65</v>
      </c>
      <c r="H179" s="707">
        <f t="shared" ref="H179" si="1085">G179-$E179</f>
        <v>12.65</v>
      </c>
      <c r="J179" s="19"/>
      <c r="K179" s="19"/>
      <c r="L179" s="19"/>
      <c r="N179" s="563"/>
      <c r="O179" s="563"/>
      <c r="Q179" s="563"/>
      <c r="R179" s="563"/>
      <c r="T179" s="563"/>
      <c r="U179" s="563"/>
      <c r="W179" s="563"/>
      <c r="X179" s="563"/>
      <c r="Z179" s="563"/>
      <c r="AA179" s="563"/>
      <c r="AC179" s="563"/>
      <c r="AD179" s="563"/>
      <c r="AF179" s="563"/>
      <c r="AG179" s="563"/>
      <c r="AI179" s="563"/>
      <c r="AJ179" s="563"/>
      <c r="AL179" s="72">
        <f t="shared" si="950"/>
        <v>12.342947935368043</v>
      </c>
      <c r="AM179" s="72">
        <f t="shared" ref="AM179" si="1086">$H179-AL179</f>
        <v>0.30705206463195722</v>
      </c>
      <c r="AO179" s="72">
        <f t="shared" si="1061"/>
        <v>12.342947935368043</v>
      </c>
      <c r="AP179" s="72">
        <f t="shared" si="1062"/>
        <v>0.30705206463195722</v>
      </c>
      <c r="AR179" s="72">
        <f t="shared" si="1063"/>
        <v>12.342947935368043</v>
      </c>
      <c r="AS179" s="72">
        <f t="shared" si="1064"/>
        <v>0.30705206463195722</v>
      </c>
      <c r="AU179" s="72">
        <f t="shared" si="1065"/>
        <v>12.342947935368043</v>
      </c>
      <c r="AV179" s="72">
        <f t="shared" si="1066"/>
        <v>0.30705206463195722</v>
      </c>
      <c r="AX179" s="72">
        <f t="shared" si="1067"/>
        <v>12.342947935368043</v>
      </c>
      <c r="AY179" s="72">
        <f t="shared" si="1068"/>
        <v>0.30705206463195722</v>
      </c>
      <c r="BA179" s="72">
        <f t="shared" si="1069"/>
        <v>12.342947935368043</v>
      </c>
      <c r="BB179" s="72">
        <f t="shared" si="1070"/>
        <v>0.30705206463195722</v>
      </c>
      <c r="BD179" s="72">
        <f t="shared" si="1071"/>
        <v>12.342947935368043</v>
      </c>
      <c r="BE179" s="72">
        <f t="shared" si="1072"/>
        <v>0.30705206463195722</v>
      </c>
      <c r="BG179" s="72">
        <f t="shared" si="1073"/>
        <v>12.342947935368043</v>
      </c>
      <c r="BH179" s="72">
        <f t="shared" si="1074"/>
        <v>0.30705206463195722</v>
      </c>
      <c r="BI179" s="710"/>
      <c r="BJ179" s="72">
        <f t="shared" si="1075"/>
        <v>12.342947935368043</v>
      </c>
      <c r="BK179" s="72">
        <f t="shared" si="1076"/>
        <v>0.30705206463195722</v>
      </c>
      <c r="BL179" s="710"/>
      <c r="BM179" s="479"/>
      <c r="BN179" s="479"/>
      <c r="BP179" s="72">
        <f t="shared" si="1077"/>
        <v>12.342947935368043</v>
      </c>
      <c r="BQ179" s="72">
        <f t="shared" si="1078"/>
        <v>0.30705206463195722</v>
      </c>
      <c r="BS179" s="72">
        <f t="shared" si="1079"/>
        <v>12.342947935368043</v>
      </c>
      <c r="BT179" s="72">
        <f t="shared" si="1080"/>
        <v>0.30705206463195722</v>
      </c>
      <c r="BV179" s="72">
        <f t="shared" si="1081"/>
        <v>12.342947935368043</v>
      </c>
      <c r="BW179" s="72">
        <f t="shared" si="1082"/>
        <v>0.30705206463195722</v>
      </c>
      <c r="BY179" s="72">
        <f t="shared" si="1083"/>
        <v>12.342947935368043</v>
      </c>
      <c r="BZ179" s="72">
        <f t="shared" si="1084"/>
        <v>0.30705206463195722</v>
      </c>
      <c r="CB179" s="563"/>
      <c r="CC179" s="563"/>
      <c r="CE179" s="563"/>
      <c r="CF179" s="563"/>
      <c r="CH179" s="563"/>
      <c r="CI179" s="563"/>
      <c r="CK179" s="563"/>
      <c r="CL179" s="563"/>
      <c r="CN179" s="563"/>
      <c r="CO179" s="563"/>
      <c r="CQ179" s="563"/>
      <c r="CR179" s="563"/>
      <c r="CT179" s="563"/>
      <c r="CU179" s="563"/>
      <c r="CW179" s="563"/>
      <c r="CX179" s="563"/>
    </row>
    <row r="180" spans="1:102" x14ac:dyDescent="0.25">
      <c r="A180" s="494"/>
      <c r="B180" s="402"/>
      <c r="C180" s="455" t="s">
        <v>369</v>
      </c>
      <c r="D180" s="3" t="s">
        <v>0</v>
      </c>
      <c r="E180" s="479"/>
      <c r="G180" s="78">
        <f>0.108*5+0.131</f>
        <v>0.67100000000000004</v>
      </c>
      <c r="H180" s="707">
        <f t="shared" ref="H180" si="1087">G180-$E180</f>
        <v>0.67100000000000004</v>
      </c>
      <c r="J180" s="19"/>
      <c r="K180" s="19"/>
      <c r="L180" s="19"/>
      <c r="N180" s="563"/>
      <c r="O180" s="563"/>
      <c r="Q180" s="563"/>
      <c r="R180" s="563"/>
      <c r="T180" s="563"/>
      <c r="U180" s="563"/>
      <c r="W180" s="563"/>
      <c r="X180" s="563"/>
      <c r="Z180" s="563"/>
      <c r="AA180" s="563"/>
      <c r="AC180" s="563"/>
      <c r="AD180" s="563"/>
      <c r="AF180" s="563"/>
      <c r="AG180" s="563"/>
      <c r="AI180" s="563"/>
      <c r="AJ180" s="563"/>
      <c r="AL180" s="72">
        <f t="shared" si="950"/>
        <v>0.65471289048473968</v>
      </c>
      <c r="AM180" s="72">
        <f t="shared" ref="AM180" si="1088">$H180-AL180</f>
        <v>1.6287109515260356E-2</v>
      </c>
      <c r="AO180" s="72">
        <f t="shared" si="1061"/>
        <v>0.65471289048473968</v>
      </c>
      <c r="AP180" s="72">
        <f t="shared" si="1062"/>
        <v>1.6287109515260356E-2</v>
      </c>
      <c r="AR180" s="72">
        <f t="shared" si="1063"/>
        <v>0.65471289048473968</v>
      </c>
      <c r="AS180" s="72">
        <f t="shared" si="1064"/>
        <v>1.6287109515260356E-2</v>
      </c>
      <c r="AU180" s="72">
        <f t="shared" si="1065"/>
        <v>0.65471289048473968</v>
      </c>
      <c r="AV180" s="72">
        <f t="shared" si="1066"/>
        <v>1.6287109515260356E-2</v>
      </c>
      <c r="AX180" s="72">
        <f t="shared" si="1067"/>
        <v>0.65471289048473968</v>
      </c>
      <c r="AY180" s="72">
        <f t="shared" si="1068"/>
        <v>1.6287109515260356E-2</v>
      </c>
      <c r="BA180" s="72">
        <f t="shared" si="1069"/>
        <v>0.65471289048473968</v>
      </c>
      <c r="BB180" s="72">
        <f t="shared" si="1070"/>
        <v>1.6287109515260356E-2</v>
      </c>
      <c r="BD180" s="72">
        <f t="shared" si="1071"/>
        <v>0.65471289048473968</v>
      </c>
      <c r="BE180" s="72">
        <f t="shared" si="1072"/>
        <v>1.6287109515260356E-2</v>
      </c>
      <c r="BG180" s="72">
        <f t="shared" si="1073"/>
        <v>0.65471289048473968</v>
      </c>
      <c r="BH180" s="72">
        <f t="shared" si="1074"/>
        <v>1.6287109515260356E-2</v>
      </c>
      <c r="BI180" s="710"/>
      <c r="BJ180" s="72">
        <f t="shared" si="1075"/>
        <v>0.65471289048473968</v>
      </c>
      <c r="BK180" s="72">
        <f t="shared" si="1076"/>
        <v>1.6287109515260356E-2</v>
      </c>
      <c r="BL180" s="710"/>
      <c r="BM180" s="479"/>
      <c r="BN180" s="479"/>
      <c r="BP180" s="72">
        <f t="shared" si="1077"/>
        <v>0.65471289048473968</v>
      </c>
      <c r="BQ180" s="72">
        <f t="shared" si="1078"/>
        <v>1.6287109515260356E-2</v>
      </c>
      <c r="BS180" s="72">
        <f t="shared" si="1079"/>
        <v>0.65471289048473968</v>
      </c>
      <c r="BT180" s="72">
        <f t="shared" si="1080"/>
        <v>1.6287109515260356E-2</v>
      </c>
      <c r="BV180" s="72">
        <f t="shared" si="1081"/>
        <v>0.65471289048473968</v>
      </c>
      <c r="BW180" s="72">
        <f t="shared" si="1082"/>
        <v>1.6287109515260356E-2</v>
      </c>
      <c r="BY180" s="72">
        <f t="shared" si="1083"/>
        <v>0.65471289048473968</v>
      </c>
      <c r="BZ180" s="72">
        <f t="shared" si="1084"/>
        <v>1.6287109515260356E-2</v>
      </c>
      <c r="CB180" s="563"/>
      <c r="CC180" s="563"/>
      <c r="CE180" s="563"/>
      <c r="CF180" s="563"/>
      <c r="CH180" s="563"/>
      <c r="CI180" s="563"/>
      <c r="CK180" s="563"/>
      <c r="CL180" s="563"/>
      <c r="CN180" s="563"/>
      <c r="CO180" s="563"/>
      <c r="CQ180" s="563"/>
      <c r="CR180" s="563"/>
      <c r="CT180" s="563"/>
      <c r="CU180" s="563"/>
      <c r="CW180" s="563"/>
      <c r="CX180" s="563"/>
    </row>
    <row r="181" spans="1:102" ht="6.6" customHeight="1" x14ac:dyDescent="0.25">
      <c r="A181" s="494"/>
      <c r="B181" s="402"/>
    </row>
    <row r="182" spans="1:102" x14ac:dyDescent="0.25">
      <c r="A182" s="494"/>
      <c r="B182" s="402"/>
      <c r="C182" s="455" t="s">
        <v>370</v>
      </c>
      <c r="D182" s="3" t="s">
        <v>0</v>
      </c>
      <c r="E182" s="562">
        <f>E174+0.22</f>
        <v>13.267000000000001</v>
      </c>
      <c r="G182" s="479"/>
      <c r="H182" s="707">
        <f t="shared" ref="H182:H184" si="1089">G182-$E182</f>
        <v>-13.267000000000001</v>
      </c>
      <c r="J182" s="19"/>
      <c r="K182" s="19"/>
      <c r="L182" s="19"/>
      <c r="N182" s="563"/>
      <c r="O182" s="563"/>
      <c r="Q182" s="563"/>
      <c r="R182" s="563"/>
      <c r="T182" s="563"/>
      <c r="U182" s="563"/>
      <c r="W182" s="563"/>
      <c r="X182" s="563"/>
      <c r="Z182" s="563"/>
      <c r="AA182" s="563"/>
      <c r="AC182" s="563"/>
      <c r="AD182" s="563"/>
      <c r="AF182" s="563"/>
      <c r="AG182" s="563"/>
      <c r="AI182" s="563"/>
      <c r="AJ182" s="563"/>
      <c r="AL182" s="563"/>
      <c r="AM182" s="563"/>
      <c r="AO182" s="563"/>
      <c r="AP182" s="563"/>
      <c r="AR182" s="563"/>
      <c r="AS182" s="563"/>
      <c r="AU182" s="563"/>
      <c r="AV182" s="563"/>
      <c r="AX182" s="563"/>
      <c r="AY182" s="563"/>
      <c r="BA182" s="563"/>
      <c r="BB182" s="563"/>
      <c r="BD182" s="563"/>
      <c r="BE182" s="563"/>
      <c r="BG182" s="563"/>
      <c r="BH182" s="563"/>
      <c r="BI182" s="710"/>
      <c r="BJ182" s="563"/>
      <c r="BK182" s="563"/>
      <c r="BL182" s="710"/>
      <c r="BM182" s="479"/>
      <c r="BN182" s="479"/>
      <c r="BP182" s="563"/>
      <c r="BQ182" s="563"/>
      <c r="BS182" s="563"/>
      <c r="BT182" s="563"/>
      <c r="BV182" s="563"/>
      <c r="BW182" s="563"/>
      <c r="BY182" s="563"/>
      <c r="BZ182" s="563"/>
      <c r="CB182" s="72">
        <f t="shared" si="976"/>
        <v>-12.957207530224526</v>
      </c>
      <c r="CC182" s="72">
        <f t="shared" ref="CC182:CC184" si="1090">$H182-CB182</f>
        <v>-0.30979246977547525</v>
      </c>
      <c r="CE182" s="72">
        <f t="shared" si="978"/>
        <v>-12.957207530224526</v>
      </c>
      <c r="CF182" s="72">
        <f t="shared" ref="CF182:CF184" si="1091">$H182-CE182</f>
        <v>-0.30979246977547525</v>
      </c>
      <c r="CH182" s="72">
        <f t="shared" si="980"/>
        <v>-12.957207530224526</v>
      </c>
      <c r="CI182" s="72">
        <f t="shared" ref="CI182:CI184" si="1092">$H182-CH182</f>
        <v>-0.30979246977547525</v>
      </c>
      <c r="CK182" s="72">
        <f t="shared" si="982"/>
        <v>-12.957207530224526</v>
      </c>
      <c r="CL182" s="72">
        <f t="shared" ref="CL182:CL184" si="1093">$H182-CK182</f>
        <v>-0.30979246977547525</v>
      </c>
      <c r="CN182" s="72">
        <f t="shared" si="984"/>
        <v>-12.957207530224526</v>
      </c>
      <c r="CO182" s="72">
        <f t="shared" ref="CO182:CO184" si="1094">$H182-CN182</f>
        <v>-0.30979246977547525</v>
      </c>
      <c r="CQ182" s="72">
        <f t="shared" si="986"/>
        <v>-12.957207530224526</v>
      </c>
      <c r="CR182" s="72">
        <f t="shared" ref="CR182:CR184" si="1095">$H182-CQ182</f>
        <v>-0.30979246977547525</v>
      </c>
      <c r="CT182" s="72">
        <f t="shared" si="988"/>
        <v>-12.957207530224526</v>
      </c>
      <c r="CU182" s="72">
        <f t="shared" ref="CU182:CU184" si="1096">$H182-CT182</f>
        <v>-0.30979246977547525</v>
      </c>
      <c r="CW182" s="72">
        <f t="shared" si="990"/>
        <v>-12.957207530224526</v>
      </c>
      <c r="CX182" s="72">
        <f t="shared" ref="CX182:CX184" si="1097">$H182-CW182</f>
        <v>-0.30979246977547525</v>
      </c>
    </row>
    <row r="183" spans="1:102" x14ac:dyDescent="0.25">
      <c r="A183" s="494"/>
      <c r="B183" s="402"/>
      <c r="C183" s="455" t="s">
        <v>371</v>
      </c>
      <c r="D183" s="3" t="s">
        <v>0</v>
      </c>
      <c r="E183" s="479"/>
      <c r="G183" s="78">
        <v>12.79</v>
      </c>
      <c r="H183" s="707">
        <f t="shared" si="1089"/>
        <v>12.79</v>
      </c>
      <c r="J183" s="19"/>
      <c r="K183" s="19"/>
      <c r="L183" s="19"/>
      <c r="N183" s="563"/>
      <c r="O183" s="563"/>
      <c r="Q183" s="563"/>
      <c r="R183" s="563"/>
      <c r="T183" s="563"/>
      <c r="U183" s="563"/>
      <c r="W183" s="563"/>
      <c r="X183" s="563"/>
      <c r="Z183" s="563"/>
      <c r="AA183" s="563"/>
      <c r="AC183" s="563"/>
      <c r="AD183" s="563"/>
      <c r="AF183" s="563"/>
      <c r="AG183" s="563"/>
      <c r="AI183" s="563"/>
      <c r="AJ183" s="563"/>
      <c r="AL183" s="563"/>
      <c r="AM183" s="563"/>
      <c r="AO183" s="563"/>
      <c r="AP183" s="563"/>
      <c r="AR183" s="563"/>
      <c r="AS183" s="563"/>
      <c r="AU183" s="563"/>
      <c r="AV183" s="563"/>
      <c r="AX183" s="563"/>
      <c r="AY183" s="563"/>
      <c r="BA183" s="563"/>
      <c r="BB183" s="563"/>
      <c r="BD183" s="563"/>
      <c r="BE183" s="563"/>
      <c r="BG183" s="563"/>
      <c r="BH183" s="563"/>
      <c r="BI183" s="710"/>
      <c r="BJ183" s="563"/>
      <c r="BK183" s="563"/>
      <c r="BL183" s="710"/>
      <c r="BM183" s="479"/>
      <c r="BN183" s="479"/>
      <c r="BP183" s="563"/>
      <c r="BQ183" s="563"/>
      <c r="BS183" s="563"/>
      <c r="BT183" s="563"/>
      <c r="BV183" s="563"/>
      <c r="BW183" s="563"/>
      <c r="BY183" s="563"/>
      <c r="BZ183" s="563"/>
      <c r="CB183" s="72">
        <f t="shared" si="976"/>
        <v>12.491345768566493</v>
      </c>
      <c r="CC183" s="72">
        <f t="shared" si="1090"/>
        <v>0.29865423143350611</v>
      </c>
      <c r="CE183" s="72">
        <f t="shared" si="978"/>
        <v>12.491345768566493</v>
      </c>
      <c r="CF183" s="72">
        <f t="shared" si="1091"/>
        <v>0.29865423143350611</v>
      </c>
      <c r="CH183" s="72">
        <f t="shared" si="980"/>
        <v>12.491345768566493</v>
      </c>
      <c r="CI183" s="72">
        <f t="shared" si="1092"/>
        <v>0.29865423143350611</v>
      </c>
      <c r="CK183" s="72">
        <f t="shared" si="982"/>
        <v>12.491345768566493</v>
      </c>
      <c r="CL183" s="72">
        <f t="shared" si="1093"/>
        <v>0.29865423143350611</v>
      </c>
      <c r="CN183" s="72">
        <f t="shared" si="984"/>
        <v>12.491345768566493</v>
      </c>
      <c r="CO183" s="72">
        <f t="shared" si="1094"/>
        <v>0.29865423143350611</v>
      </c>
      <c r="CQ183" s="72">
        <f t="shared" si="986"/>
        <v>12.491345768566493</v>
      </c>
      <c r="CR183" s="72">
        <f t="shared" si="1095"/>
        <v>0.29865423143350611</v>
      </c>
      <c r="CT183" s="72">
        <f t="shared" si="988"/>
        <v>12.491345768566493</v>
      </c>
      <c r="CU183" s="72">
        <f t="shared" si="1096"/>
        <v>0.29865423143350611</v>
      </c>
      <c r="CW183" s="72">
        <f t="shared" si="990"/>
        <v>12.491345768566493</v>
      </c>
      <c r="CX183" s="72">
        <f t="shared" si="1097"/>
        <v>0.29865423143350611</v>
      </c>
    </row>
    <row r="184" spans="1:102" x14ac:dyDescent="0.25">
      <c r="A184" s="494"/>
      <c r="B184" s="402"/>
      <c r="C184" s="455" t="s">
        <v>372</v>
      </c>
      <c r="D184" s="3" t="s">
        <v>0</v>
      </c>
      <c r="E184" s="479"/>
      <c r="G184" s="78">
        <f>0.108*5+0.131</f>
        <v>0.67100000000000004</v>
      </c>
      <c r="H184" s="707">
        <f t="shared" si="1089"/>
        <v>0.67100000000000004</v>
      </c>
      <c r="J184" s="19"/>
      <c r="K184" s="19"/>
      <c r="L184" s="19"/>
      <c r="N184" s="563"/>
      <c r="O184" s="563"/>
      <c r="Q184" s="563"/>
      <c r="R184" s="563"/>
      <c r="T184" s="563"/>
      <c r="U184" s="563"/>
      <c r="W184" s="563"/>
      <c r="X184" s="563"/>
      <c r="Z184" s="563"/>
      <c r="AA184" s="563"/>
      <c r="AC184" s="563"/>
      <c r="AD184" s="563"/>
      <c r="AF184" s="563"/>
      <c r="AG184" s="563"/>
      <c r="AI184" s="563"/>
      <c r="AJ184" s="563"/>
      <c r="AL184" s="563"/>
      <c r="AM184" s="563"/>
      <c r="AO184" s="563"/>
      <c r="AP184" s="563"/>
      <c r="AR184" s="563"/>
      <c r="AS184" s="563"/>
      <c r="AU184" s="563"/>
      <c r="AV184" s="563"/>
      <c r="AX184" s="563"/>
      <c r="AY184" s="563"/>
      <c r="BA184" s="563"/>
      <c r="BB184" s="563"/>
      <c r="BD184" s="563"/>
      <c r="BE184" s="563"/>
      <c r="BG184" s="563"/>
      <c r="BH184" s="563"/>
      <c r="BI184" s="710"/>
      <c r="BJ184" s="563"/>
      <c r="BK184" s="563"/>
      <c r="BL184" s="710"/>
      <c r="BM184" s="479"/>
      <c r="BN184" s="479"/>
      <c r="BP184" s="563"/>
      <c r="BQ184" s="563"/>
      <c r="BS184" s="563"/>
      <c r="BT184" s="563"/>
      <c r="BV184" s="563"/>
      <c r="BW184" s="563"/>
      <c r="BY184" s="563"/>
      <c r="BZ184" s="563"/>
      <c r="CB184" s="72">
        <f t="shared" si="976"/>
        <v>0.65533174438687392</v>
      </c>
      <c r="CC184" s="72">
        <f t="shared" si="1090"/>
        <v>1.5668255613126125E-2</v>
      </c>
      <c r="CE184" s="72">
        <f t="shared" si="978"/>
        <v>0.65533174438687392</v>
      </c>
      <c r="CF184" s="72">
        <f t="shared" si="1091"/>
        <v>1.5668255613126125E-2</v>
      </c>
      <c r="CH184" s="72">
        <f t="shared" si="980"/>
        <v>0.65533174438687392</v>
      </c>
      <c r="CI184" s="72">
        <f t="shared" si="1092"/>
        <v>1.5668255613126125E-2</v>
      </c>
      <c r="CK184" s="72">
        <f t="shared" si="982"/>
        <v>0.65533174438687392</v>
      </c>
      <c r="CL184" s="72">
        <f t="shared" si="1093"/>
        <v>1.5668255613126125E-2</v>
      </c>
      <c r="CN184" s="72">
        <f t="shared" si="984"/>
        <v>0.65533174438687392</v>
      </c>
      <c r="CO184" s="72">
        <f t="shared" si="1094"/>
        <v>1.5668255613126125E-2</v>
      </c>
      <c r="CQ184" s="72">
        <f t="shared" si="986"/>
        <v>0.65533174438687392</v>
      </c>
      <c r="CR184" s="72">
        <f t="shared" si="1095"/>
        <v>1.5668255613126125E-2</v>
      </c>
      <c r="CT184" s="72">
        <f t="shared" si="988"/>
        <v>0.65533174438687392</v>
      </c>
      <c r="CU184" s="72">
        <f t="shared" si="1096"/>
        <v>1.5668255613126125E-2</v>
      </c>
      <c r="CW184" s="72">
        <f t="shared" si="990"/>
        <v>0.65533174438687392</v>
      </c>
      <c r="CX184" s="72">
        <f t="shared" si="1097"/>
        <v>1.5668255613126125E-2</v>
      </c>
    </row>
    <row r="185" spans="1:102" ht="6.6" customHeight="1" x14ac:dyDescent="0.25">
      <c r="A185" s="494"/>
      <c r="B185" s="402"/>
    </row>
    <row r="186" spans="1:102" x14ac:dyDescent="0.25">
      <c r="A186" s="494"/>
      <c r="B186" s="402"/>
      <c r="C186" s="758" t="s">
        <v>373</v>
      </c>
      <c r="D186" s="3" t="s">
        <v>0</v>
      </c>
      <c r="E186" s="562">
        <v>5</v>
      </c>
      <c r="G186" s="479"/>
      <c r="H186" s="690">
        <f t="shared" si="933"/>
        <v>-5</v>
      </c>
      <c r="J186" s="19">
        <v>2730</v>
      </c>
      <c r="K186" s="564">
        <v>2730</v>
      </c>
      <c r="L186" s="19">
        <v>2895</v>
      </c>
      <c r="N186" s="72">
        <f t="shared" si="934"/>
        <v>0.12380952380952381</v>
      </c>
      <c r="O186" s="72">
        <f t="shared" si="935"/>
        <v>-5.1238095238095234</v>
      </c>
      <c r="Q186" s="72">
        <f t="shared" si="936"/>
        <v>0.12380952380952381</v>
      </c>
      <c r="R186" s="72">
        <f t="shared" si="937"/>
        <v>-5.1238095238095234</v>
      </c>
      <c r="T186" s="72">
        <f t="shared" si="938"/>
        <v>0.12380952380952381</v>
      </c>
      <c r="U186" s="72">
        <f t="shared" si="939"/>
        <v>-5.1238095238095234</v>
      </c>
      <c r="W186" s="72">
        <f t="shared" si="940"/>
        <v>0.12380952380952381</v>
      </c>
      <c r="X186" s="72">
        <f t="shared" si="941"/>
        <v>-5.1238095238095234</v>
      </c>
      <c r="Z186" s="72">
        <f t="shared" si="942"/>
        <v>0.12380952380952381</v>
      </c>
      <c r="AA186" s="72">
        <f t="shared" si="943"/>
        <v>-5.1238095238095234</v>
      </c>
      <c r="AC186" s="72">
        <f t="shared" si="944"/>
        <v>0.12380952380952381</v>
      </c>
      <c r="AD186" s="72">
        <f t="shared" si="945"/>
        <v>-5.1238095238095234</v>
      </c>
      <c r="AF186" s="72">
        <f t="shared" si="946"/>
        <v>0.12380952380952381</v>
      </c>
      <c r="AG186" s="72">
        <f t="shared" si="947"/>
        <v>-5.1238095238095234</v>
      </c>
      <c r="AI186" s="72">
        <f t="shared" si="948"/>
        <v>0.12380952380952381</v>
      </c>
      <c r="AJ186" s="72">
        <f t="shared" si="949"/>
        <v>-5.1238095238095234</v>
      </c>
      <c r="AL186" s="72">
        <f t="shared" si="950"/>
        <v>2.2621184919210391E-2</v>
      </c>
      <c r="AM186" s="72">
        <f t="shared" si="951"/>
        <v>-5.0226211849192106</v>
      </c>
      <c r="AO186" s="72">
        <f t="shared" si="952"/>
        <v>2.2621184919210391E-2</v>
      </c>
      <c r="AP186" s="72">
        <f t="shared" ref="AP186:AP187" si="1098">$H186-AO186</f>
        <v>-5.0226211849192106</v>
      </c>
      <c r="AR186" s="72">
        <f t="shared" si="954"/>
        <v>2.2621184919210391E-2</v>
      </c>
      <c r="AS186" s="72">
        <f t="shared" si="955"/>
        <v>-5.0226211849192106</v>
      </c>
      <c r="AU186" s="72">
        <f t="shared" si="956"/>
        <v>2.2621184919210391E-2</v>
      </c>
      <c r="AV186" s="72">
        <f t="shared" si="957"/>
        <v>-5.0226211849192106</v>
      </c>
      <c r="AX186" s="72">
        <f t="shared" si="958"/>
        <v>2.2621184919210391E-2</v>
      </c>
      <c r="AY186" s="72">
        <f t="shared" si="959"/>
        <v>-5.0226211849192106</v>
      </c>
      <c r="BA186" s="72">
        <f t="shared" si="960"/>
        <v>2.2621184919210391E-2</v>
      </c>
      <c r="BB186" s="72">
        <f t="shared" si="961"/>
        <v>-5.0226211849192106</v>
      </c>
      <c r="BD186" s="72">
        <f t="shared" si="962"/>
        <v>2.2621184919210391E-2</v>
      </c>
      <c r="BE186" s="72">
        <f t="shared" si="963"/>
        <v>-5.0226211849192106</v>
      </c>
      <c r="BG186" s="709">
        <f t="shared" si="964"/>
        <v>2.2621184919210391E-2</v>
      </c>
      <c r="BH186" s="709">
        <f t="shared" si="965"/>
        <v>-5.0226211849192106</v>
      </c>
      <c r="BI186" s="710"/>
      <c r="BJ186" s="709">
        <f t="shared" si="966"/>
        <v>2.2621184919210391E-2</v>
      </c>
      <c r="BK186" s="709">
        <f t="shared" si="967"/>
        <v>-5.0226211849192106</v>
      </c>
      <c r="BL186" s="710"/>
      <c r="BM186" s="479"/>
      <c r="BN186" s="479"/>
      <c r="BP186" s="72">
        <f t="shared" si="968"/>
        <v>2.2621184919210391E-2</v>
      </c>
      <c r="BQ186" s="72">
        <f t="shared" si="969"/>
        <v>-5.0226211849192106</v>
      </c>
      <c r="BS186" s="72">
        <f t="shared" si="970"/>
        <v>2.2621184919210391E-2</v>
      </c>
      <c r="BT186" s="72">
        <f t="shared" si="971"/>
        <v>-5.0226211849192106</v>
      </c>
      <c r="BV186" s="72">
        <f t="shared" si="972"/>
        <v>2.2621184919210391E-2</v>
      </c>
      <c r="BW186" s="72">
        <f t="shared" si="973"/>
        <v>-5.0226211849192106</v>
      </c>
      <c r="BY186" s="72">
        <f t="shared" si="974"/>
        <v>2.2621184919210391E-2</v>
      </c>
      <c r="BZ186" s="72">
        <f t="shared" si="975"/>
        <v>-5.0226211849192106</v>
      </c>
      <c r="CB186" s="72">
        <f t="shared" si="976"/>
        <v>0.11675302245250374</v>
      </c>
      <c r="CC186" s="72">
        <f t="shared" si="977"/>
        <v>-5.116753022452504</v>
      </c>
      <c r="CE186" s="72">
        <f t="shared" si="978"/>
        <v>0.11675302245250374</v>
      </c>
      <c r="CF186" s="72">
        <f t="shared" si="979"/>
        <v>-5.116753022452504</v>
      </c>
      <c r="CH186" s="72">
        <f t="shared" si="980"/>
        <v>0.11675302245250374</v>
      </c>
      <c r="CI186" s="72">
        <f t="shared" si="981"/>
        <v>-5.116753022452504</v>
      </c>
      <c r="CK186" s="72">
        <f t="shared" si="982"/>
        <v>0.11675302245250374</v>
      </c>
      <c r="CL186" s="72">
        <f t="shared" si="983"/>
        <v>-5.116753022452504</v>
      </c>
      <c r="CN186" s="72">
        <f t="shared" si="984"/>
        <v>0.11675302245250374</v>
      </c>
      <c r="CO186" s="72">
        <f t="shared" si="985"/>
        <v>-5.116753022452504</v>
      </c>
      <c r="CQ186" s="72">
        <f t="shared" si="986"/>
        <v>0.11675302245250374</v>
      </c>
      <c r="CR186" s="72">
        <f t="shared" si="987"/>
        <v>-5.116753022452504</v>
      </c>
      <c r="CT186" s="72">
        <f t="shared" si="988"/>
        <v>0.11675302245250374</v>
      </c>
      <c r="CU186" s="72">
        <f t="shared" si="989"/>
        <v>-5.116753022452504</v>
      </c>
      <c r="CW186" s="72">
        <f t="shared" si="990"/>
        <v>0.11675302245250374</v>
      </c>
      <c r="CX186" s="72">
        <f t="shared" si="991"/>
        <v>-5.116753022452504</v>
      </c>
    </row>
    <row r="187" spans="1:102" x14ac:dyDescent="0.25">
      <c r="A187" s="494"/>
      <c r="B187" s="402"/>
      <c r="C187" s="758" t="s">
        <v>374</v>
      </c>
      <c r="D187" s="3" t="s">
        <v>0</v>
      </c>
      <c r="E187" s="479"/>
      <c r="G187" s="562">
        <v>5</v>
      </c>
      <c r="H187" s="690">
        <f t="shared" si="933"/>
        <v>5</v>
      </c>
      <c r="J187" s="19">
        <f>2730+400</f>
        <v>3130</v>
      </c>
      <c r="K187" s="19">
        <f>2730+400</f>
        <v>3130</v>
      </c>
      <c r="L187" s="19">
        <f>2895+400</f>
        <v>3295</v>
      </c>
      <c r="N187" s="72">
        <f t="shared" si="934"/>
        <v>-0.85641025641025603</v>
      </c>
      <c r="O187" s="72">
        <f t="shared" si="935"/>
        <v>5.856410256410256</v>
      </c>
      <c r="Q187" s="72">
        <f t="shared" si="936"/>
        <v>-0.85641025641025603</v>
      </c>
      <c r="R187" s="72">
        <f t="shared" si="937"/>
        <v>5.856410256410256</v>
      </c>
      <c r="T187" s="72">
        <f t="shared" si="938"/>
        <v>-0.85641025641025603</v>
      </c>
      <c r="U187" s="72">
        <f t="shared" si="939"/>
        <v>5.856410256410256</v>
      </c>
      <c r="W187" s="72">
        <f t="shared" si="940"/>
        <v>-0.85641025641025603</v>
      </c>
      <c r="X187" s="72">
        <f t="shared" si="941"/>
        <v>5.856410256410256</v>
      </c>
      <c r="Z187" s="72">
        <f t="shared" si="942"/>
        <v>-0.85641025641025603</v>
      </c>
      <c r="AA187" s="72">
        <f t="shared" si="943"/>
        <v>5.856410256410256</v>
      </c>
      <c r="AC187" s="72">
        <f t="shared" si="944"/>
        <v>-0.85641025641025603</v>
      </c>
      <c r="AD187" s="72">
        <f t="shared" si="945"/>
        <v>5.856410256410256</v>
      </c>
      <c r="AF187" s="72">
        <f t="shared" si="946"/>
        <v>-0.85641025641025603</v>
      </c>
      <c r="AG187" s="72">
        <f t="shared" si="947"/>
        <v>5.856410256410256</v>
      </c>
      <c r="AI187" s="72">
        <f t="shared" si="948"/>
        <v>-0.85641025641025603</v>
      </c>
      <c r="AJ187" s="72">
        <f t="shared" si="949"/>
        <v>5.856410256410256</v>
      </c>
      <c r="AL187" s="72">
        <f t="shared" si="950"/>
        <v>-0.74075403949730667</v>
      </c>
      <c r="AM187" s="72">
        <f t="shared" si="951"/>
        <v>5.7407540394973067</v>
      </c>
      <c r="AO187" s="72">
        <f t="shared" si="952"/>
        <v>-0.74075403949730667</v>
      </c>
      <c r="AP187" s="72">
        <f t="shared" si="1098"/>
        <v>5.7407540394973067</v>
      </c>
      <c r="AR187" s="72">
        <f t="shared" si="954"/>
        <v>-0.74075403949730667</v>
      </c>
      <c r="AS187" s="72">
        <f t="shared" si="955"/>
        <v>5.7407540394973067</v>
      </c>
      <c r="AU187" s="72">
        <f t="shared" si="956"/>
        <v>-0.74075403949730667</v>
      </c>
      <c r="AV187" s="72">
        <f t="shared" si="957"/>
        <v>5.7407540394973067</v>
      </c>
      <c r="AX187" s="72">
        <f t="shared" si="958"/>
        <v>-0.74075403949730667</v>
      </c>
      <c r="AY187" s="72">
        <f t="shared" si="959"/>
        <v>5.7407540394973067</v>
      </c>
      <c r="BA187" s="72">
        <f t="shared" si="960"/>
        <v>-0.74075403949730667</v>
      </c>
      <c r="BB187" s="72">
        <f t="shared" si="961"/>
        <v>5.7407540394973067</v>
      </c>
      <c r="BD187" s="72">
        <f t="shared" si="962"/>
        <v>-0.74075403949730667</v>
      </c>
      <c r="BE187" s="72">
        <f t="shared" si="963"/>
        <v>5.7407540394973067</v>
      </c>
      <c r="BG187" s="709">
        <f t="shared" si="964"/>
        <v>-0.74075403949730667</v>
      </c>
      <c r="BH187" s="709">
        <f t="shared" si="965"/>
        <v>5.7407540394973067</v>
      </c>
      <c r="BI187" s="710"/>
      <c r="BJ187" s="709">
        <f t="shared" si="966"/>
        <v>-0.74075403949730667</v>
      </c>
      <c r="BK187" s="709">
        <f t="shared" si="967"/>
        <v>5.7407540394973067</v>
      </c>
      <c r="BL187" s="710"/>
      <c r="BM187" s="479"/>
      <c r="BN187" s="479"/>
      <c r="BP187" s="72">
        <f t="shared" si="968"/>
        <v>-0.74075403949730667</v>
      </c>
      <c r="BQ187" s="72">
        <f t="shared" si="969"/>
        <v>5.7407540394973067</v>
      </c>
      <c r="BS187" s="72">
        <f t="shared" si="970"/>
        <v>-0.74075403949730667</v>
      </c>
      <c r="BT187" s="72">
        <f t="shared" si="971"/>
        <v>5.7407540394973067</v>
      </c>
      <c r="BV187" s="72">
        <f t="shared" si="972"/>
        <v>-0.74075403949730667</v>
      </c>
      <c r="BW187" s="72">
        <f t="shared" si="973"/>
        <v>5.7407540394973067</v>
      </c>
      <c r="BY187" s="72">
        <f t="shared" si="974"/>
        <v>-0.74075403949730667</v>
      </c>
      <c r="BZ187" s="72">
        <f t="shared" si="975"/>
        <v>5.7407540394973067</v>
      </c>
      <c r="CB187" s="72">
        <f t="shared" si="976"/>
        <v>-0.8075993091537137</v>
      </c>
      <c r="CC187" s="72">
        <f t="shared" si="977"/>
        <v>5.8075993091537139</v>
      </c>
      <c r="CE187" s="72">
        <f t="shared" si="978"/>
        <v>-0.8075993091537137</v>
      </c>
      <c r="CF187" s="72">
        <f t="shared" si="979"/>
        <v>5.8075993091537139</v>
      </c>
      <c r="CH187" s="72">
        <f t="shared" si="980"/>
        <v>-0.8075993091537137</v>
      </c>
      <c r="CI187" s="72">
        <f t="shared" si="981"/>
        <v>5.8075993091537139</v>
      </c>
      <c r="CK187" s="72">
        <f t="shared" si="982"/>
        <v>-0.8075993091537137</v>
      </c>
      <c r="CL187" s="72">
        <f t="shared" si="983"/>
        <v>5.8075993091537139</v>
      </c>
      <c r="CN187" s="72">
        <f t="shared" si="984"/>
        <v>-0.8075993091537137</v>
      </c>
      <c r="CO187" s="72">
        <f t="shared" si="985"/>
        <v>5.8075993091537139</v>
      </c>
      <c r="CQ187" s="72">
        <f t="shared" si="986"/>
        <v>-0.8075993091537137</v>
      </c>
      <c r="CR187" s="72">
        <f t="shared" si="987"/>
        <v>5.8075993091537139</v>
      </c>
      <c r="CT187" s="72">
        <f t="shared" si="988"/>
        <v>-0.8075993091537137</v>
      </c>
      <c r="CU187" s="72">
        <f t="shared" si="989"/>
        <v>5.8075993091537139</v>
      </c>
      <c r="CW187" s="72">
        <f t="shared" si="990"/>
        <v>-0.8075993091537137</v>
      </c>
      <c r="CX187" s="72">
        <f t="shared" si="991"/>
        <v>5.8075993091537139</v>
      </c>
    </row>
    <row r="188" spans="1:102" ht="6.6" customHeight="1" x14ac:dyDescent="0.25">
      <c r="A188" s="494"/>
      <c r="B188" s="402"/>
    </row>
    <row r="189" spans="1:102" x14ac:dyDescent="0.25">
      <c r="A189" s="494"/>
      <c r="B189" s="402"/>
      <c r="C189" s="455" t="s">
        <v>375</v>
      </c>
      <c r="D189" s="3" t="s">
        <v>0</v>
      </c>
      <c r="E189" s="562"/>
      <c r="G189" s="567">
        <v>0.5</v>
      </c>
      <c r="H189" s="707">
        <f t="shared" ref="H189" si="1099">G189-$E189</f>
        <v>0.5</v>
      </c>
      <c r="J189" s="19">
        <v>1768.9</v>
      </c>
      <c r="K189" s="564">
        <v>1768.9</v>
      </c>
      <c r="L189" s="19">
        <v>1800</v>
      </c>
      <c r="N189" s="72">
        <f t="shared" si="934"/>
        <v>0.16364468864468862</v>
      </c>
      <c r="O189" s="72">
        <f t="shared" ref="O189" si="1100">$H189-N189</f>
        <v>0.33635531135531138</v>
      </c>
      <c r="Q189" s="72">
        <f t="shared" si="936"/>
        <v>0.16364468864468862</v>
      </c>
      <c r="R189" s="72">
        <f t="shared" ref="R189" si="1101">$H189-Q189</f>
        <v>0.33635531135531138</v>
      </c>
      <c r="T189" s="72">
        <f t="shared" si="938"/>
        <v>0.16364468864468862</v>
      </c>
      <c r="U189" s="72">
        <f t="shared" ref="U189" si="1102">$H189-T189</f>
        <v>0.33635531135531138</v>
      </c>
      <c r="W189" s="72">
        <f t="shared" si="940"/>
        <v>0.16364468864468862</v>
      </c>
      <c r="X189" s="72">
        <f t="shared" ref="X189" si="1103">$H189-W189</f>
        <v>0.33635531135531138</v>
      </c>
      <c r="Z189" s="72">
        <f t="shared" si="942"/>
        <v>0.16364468864468862</v>
      </c>
      <c r="AA189" s="72">
        <f t="shared" ref="AA189" si="1104">$H189-Z189</f>
        <v>0.33635531135531138</v>
      </c>
      <c r="AC189" s="72">
        <f t="shared" si="944"/>
        <v>0.16364468864468862</v>
      </c>
      <c r="AD189" s="72">
        <f t="shared" ref="AD189" si="1105">$H189-AC189</f>
        <v>0.33635531135531138</v>
      </c>
      <c r="AF189" s="72">
        <f t="shared" si="946"/>
        <v>0.16364468864468862</v>
      </c>
      <c r="AG189" s="72">
        <f t="shared" ref="AG189" si="1106">$H189-AF189</f>
        <v>0.33635531135531138</v>
      </c>
      <c r="AI189" s="72">
        <f t="shared" si="948"/>
        <v>0.16364468864468862</v>
      </c>
      <c r="AJ189" s="72">
        <f t="shared" ref="AJ189" si="1107">$H189-AI189</f>
        <v>0.33635531135531138</v>
      </c>
      <c r="AL189" s="72">
        <f t="shared" si="950"/>
        <v>0.17028725314183124</v>
      </c>
      <c r="AM189" s="72">
        <f t="shared" ref="AM189" si="1108">$H189-AL189</f>
        <v>0.32971274685816876</v>
      </c>
      <c r="AO189" s="72">
        <f t="shared" si="952"/>
        <v>0.17028725314183124</v>
      </c>
      <c r="AP189" s="72">
        <f t="shared" ref="AP189:AP191" si="1109">$H189-AO189</f>
        <v>0.32971274685816876</v>
      </c>
      <c r="AR189" s="72">
        <f t="shared" si="954"/>
        <v>0.17028725314183124</v>
      </c>
      <c r="AS189" s="72">
        <f t="shared" ref="AS189" si="1110">$H189-AR189</f>
        <v>0.32971274685816876</v>
      </c>
      <c r="AU189" s="72">
        <f t="shared" si="956"/>
        <v>0.17028725314183124</v>
      </c>
      <c r="AV189" s="72">
        <f t="shared" ref="AV189" si="1111">$H189-AU189</f>
        <v>0.32971274685816876</v>
      </c>
      <c r="AX189" s="72">
        <f t="shared" si="958"/>
        <v>0.17028725314183124</v>
      </c>
      <c r="AY189" s="72">
        <f t="shared" ref="AY189" si="1112">$H189-AX189</f>
        <v>0.32971274685816876</v>
      </c>
      <c r="BA189" s="72">
        <f t="shared" si="960"/>
        <v>0.17028725314183124</v>
      </c>
      <c r="BB189" s="72">
        <f t="shared" ref="BB189" si="1113">$H189-BA189</f>
        <v>0.32971274685816876</v>
      </c>
      <c r="BD189" s="72">
        <f t="shared" si="962"/>
        <v>0.17028725314183124</v>
      </c>
      <c r="BE189" s="72">
        <f t="shared" ref="BE189" si="1114">$H189-BD189</f>
        <v>0.32971274685816876</v>
      </c>
      <c r="BG189" s="709">
        <f t="shared" si="964"/>
        <v>0.17028725314183124</v>
      </c>
      <c r="BH189" s="709">
        <f t="shared" ref="BH189" si="1115">$H189-BG189</f>
        <v>0.32971274685816876</v>
      </c>
      <c r="BI189" s="710"/>
      <c r="BJ189" s="709">
        <f t="shared" si="966"/>
        <v>0.17028725314183124</v>
      </c>
      <c r="BK189" s="709">
        <f t="shared" ref="BK189" si="1116">$H189-BJ189</f>
        <v>0.32971274685816876</v>
      </c>
      <c r="BL189" s="710"/>
      <c r="BM189" s="479"/>
      <c r="BN189" s="479"/>
      <c r="BP189" s="72">
        <f t="shared" si="968"/>
        <v>0.17028725314183124</v>
      </c>
      <c r="BQ189" s="72">
        <f t="shared" ref="BQ189" si="1117">$H189-BP189</f>
        <v>0.32971274685816876</v>
      </c>
      <c r="BS189" s="72">
        <f t="shared" si="970"/>
        <v>0.17028725314183124</v>
      </c>
      <c r="BT189" s="72">
        <f t="shared" ref="BT189" si="1118">$H189-BS189</f>
        <v>0.32971274685816876</v>
      </c>
      <c r="BV189" s="72">
        <f t="shared" si="972"/>
        <v>0.17028725314183124</v>
      </c>
      <c r="BW189" s="72">
        <f t="shared" ref="BW189" si="1119">$H189-BV189</f>
        <v>0.32971274685816876</v>
      </c>
      <c r="BY189" s="72">
        <f t="shared" si="974"/>
        <v>0.17028725314183124</v>
      </c>
      <c r="BZ189" s="72">
        <f t="shared" ref="BZ189" si="1120">$H189-BY189</f>
        <v>0.32971274685816876</v>
      </c>
      <c r="CB189" s="72">
        <f t="shared" si="976"/>
        <v>0.17744386873920553</v>
      </c>
      <c r="CC189" s="72">
        <f t="shared" ref="CC189" si="1121">$H189-CB189</f>
        <v>0.32255613126079447</v>
      </c>
      <c r="CE189" s="72">
        <f t="shared" si="978"/>
        <v>0.17744386873920553</v>
      </c>
      <c r="CF189" s="72">
        <f t="shared" ref="CF189" si="1122">$H189-CE189</f>
        <v>0.32255613126079447</v>
      </c>
      <c r="CH189" s="72">
        <f t="shared" si="980"/>
        <v>0.17744386873920553</v>
      </c>
      <c r="CI189" s="72">
        <f t="shared" ref="CI189" si="1123">$H189-CH189</f>
        <v>0.32255613126079447</v>
      </c>
      <c r="CK189" s="72">
        <f t="shared" si="982"/>
        <v>0.17744386873920553</v>
      </c>
      <c r="CL189" s="72">
        <f t="shared" ref="CL189" si="1124">$H189-CK189</f>
        <v>0.32255613126079447</v>
      </c>
      <c r="CN189" s="72">
        <f t="shared" si="984"/>
        <v>0.17744386873920553</v>
      </c>
      <c r="CO189" s="72">
        <f t="shared" ref="CO189" si="1125">$H189-CN189</f>
        <v>0.32255613126079447</v>
      </c>
      <c r="CQ189" s="72">
        <f t="shared" si="986"/>
        <v>0.17744386873920553</v>
      </c>
      <c r="CR189" s="72">
        <f t="shared" ref="CR189" si="1126">$H189-CQ189</f>
        <v>0.32255613126079447</v>
      </c>
      <c r="CT189" s="72">
        <f t="shared" si="988"/>
        <v>0.17744386873920553</v>
      </c>
      <c r="CU189" s="72">
        <f t="shared" ref="CU189" si="1127">$H189-CT189</f>
        <v>0.32255613126079447</v>
      </c>
      <c r="CW189" s="72">
        <f t="shared" si="990"/>
        <v>0.17744386873920553</v>
      </c>
      <c r="CX189" s="72">
        <f t="shared" ref="CX189" si="1128">$H189-CW189</f>
        <v>0.32255613126079447</v>
      </c>
    </row>
    <row r="190" spans="1:102" x14ac:dyDescent="0.25">
      <c r="A190" s="494"/>
      <c r="B190" s="402"/>
      <c r="C190" s="455" t="s">
        <v>375</v>
      </c>
      <c r="D190" s="3" t="s">
        <v>0</v>
      </c>
      <c r="E190" s="562"/>
      <c r="G190" s="562"/>
      <c r="H190" s="707">
        <f t="shared" ref="H190" si="1129">G190-$E190</f>
        <v>0</v>
      </c>
      <c r="J190" s="19"/>
      <c r="K190" s="19"/>
      <c r="L190" s="19"/>
      <c r="N190" s="72">
        <f t="shared" si="934"/>
        <v>0</v>
      </c>
      <c r="O190" s="72">
        <f t="shared" ref="O190" si="1130">$H190-N190</f>
        <v>0</v>
      </c>
      <c r="Q190" s="72">
        <f t="shared" si="936"/>
        <v>0</v>
      </c>
      <c r="R190" s="72">
        <f t="shared" ref="R190" si="1131">$H190-Q190</f>
        <v>0</v>
      </c>
      <c r="T190" s="72">
        <f t="shared" si="938"/>
        <v>0</v>
      </c>
      <c r="U190" s="72">
        <f t="shared" ref="U190" si="1132">$H190-T190</f>
        <v>0</v>
      </c>
      <c r="W190" s="72">
        <f t="shared" si="940"/>
        <v>0</v>
      </c>
      <c r="X190" s="72">
        <f t="shared" ref="X190" si="1133">$H190-W190</f>
        <v>0</v>
      </c>
      <c r="Z190" s="72">
        <f t="shared" si="942"/>
        <v>0</v>
      </c>
      <c r="AA190" s="72">
        <f t="shared" ref="AA190" si="1134">$H190-Z190</f>
        <v>0</v>
      </c>
      <c r="AC190" s="72">
        <f t="shared" si="944"/>
        <v>0</v>
      </c>
      <c r="AD190" s="72">
        <f t="shared" ref="AD190" si="1135">$H190-AC190</f>
        <v>0</v>
      </c>
      <c r="AF190" s="72">
        <f t="shared" si="946"/>
        <v>0</v>
      </c>
      <c r="AG190" s="72">
        <f t="shared" ref="AG190" si="1136">$H190-AF190</f>
        <v>0</v>
      </c>
      <c r="AI190" s="72">
        <f t="shared" si="948"/>
        <v>0</v>
      </c>
      <c r="AJ190" s="72">
        <f t="shared" ref="AJ190" si="1137">$H190-AI190</f>
        <v>0</v>
      </c>
      <c r="AL190" s="72">
        <f t="shared" si="950"/>
        <v>0</v>
      </c>
      <c r="AM190" s="72">
        <f t="shared" ref="AM190" si="1138">$H190-AL190</f>
        <v>0</v>
      </c>
      <c r="AO190" s="72">
        <f t="shared" si="952"/>
        <v>0</v>
      </c>
      <c r="AP190" s="72">
        <f t="shared" si="1109"/>
        <v>0</v>
      </c>
      <c r="AR190" s="72">
        <f t="shared" si="954"/>
        <v>0</v>
      </c>
      <c r="AS190" s="72">
        <f t="shared" ref="AS190" si="1139">$H190-AR190</f>
        <v>0</v>
      </c>
      <c r="AU190" s="72">
        <f t="shared" si="956"/>
        <v>0</v>
      </c>
      <c r="AV190" s="72">
        <f t="shared" ref="AV190" si="1140">$H190-AU190</f>
        <v>0</v>
      </c>
      <c r="AX190" s="72">
        <f t="shared" si="958"/>
        <v>0</v>
      </c>
      <c r="AY190" s="72">
        <f t="shared" ref="AY190" si="1141">$H190-AX190</f>
        <v>0</v>
      </c>
      <c r="BA190" s="72">
        <f t="shared" si="960"/>
        <v>0</v>
      </c>
      <c r="BB190" s="72">
        <f t="shared" ref="BB190" si="1142">$H190-BA190</f>
        <v>0</v>
      </c>
      <c r="BD190" s="72">
        <f t="shared" si="962"/>
        <v>0</v>
      </c>
      <c r="BE190" s="72">
        <f t="shared" ref="BE190" si="1143">$H190-BD190</f>
        <v>0</v>
      </c>
      <c r="BG190" s="709">
        <f t="shared" si="964"/>
        <v>0</v>
      </c>
      <c r="BH190" s="709">
        <f t="shared" ref="BH190" si="1144">$H190-BG190</f>
        <v>0</v>
      </c>
      <c r="BI190" s="710"/>
      <c r="BJ190" s="709">
        <f t="shared" si="966"/>
        <v>0</v>
      </c>
      <c r="BK190" s="709">
        <f t="shared" ref="BK190" si="1145">$H190-BJ190</f>
        <v>0</v>
      </c>
      <c r="BL190" s="710"/>
      <c r="BM190" s="479"/>
      <c r="BN190" s="479"/>
      <c r="BP190" s="72">
        <f t="shared" si="968"/>
        <v>0</v>
      </c>
      <c r="BQ190" s="72">
        <f t="shared" ref="BQ190" si="1146">$H190-BP190</f>
        <v>0</v>
      </c>
      <c r="BS190" s="72">
        <f t="shared" si="970"/>
        <v>0</v>
      </c>
      <c r="BT190" s="72">
        <f t="shared" ref="BT190" si="1147">$H190-BS190</f>
        <v>0</v>
      </c>
      <c r="BV190" s="72">
        <f t="shared" si="972"/>
        <v>0</v>
      </c>
      <c r="BW190" s="72">
        <f t="shared" ref="BW190" si="1148">$H190-BV190</f>
        <v>0</v>
      </c>
      <c r="BY190" s="72">
        <f t="shared" si="974"/>
        <v>0</v>
      </c>
      <c r="BZ190" s="72">
        <f t="shared" ref="BZ190" si="1149">$H190-BY190</f>
        <v>0</v>
      </c>
      <c r="CB190" s="72">
        <f t="shared" si="976"/>
        <v>0</v>
      </c>
      <c r="CC190" s="72">
        <f t="shared" ref="CC190" si="1150">$H190-CB190</f>
        <v>0</v>
      </c>
      <c r="CE190" s="72">
        <f t="shared" si="978"/>
        <v>0</v>
      </c>
      <c r="CF190" s="72">
        <f t="shared" ref="CF190" si="1151">$H190-CE190</f>
        <v>0</v>
      </c>
      <c r="CH190" s="72">
        <f t="shared" si="980"/>
        <v>0</v>
      </c>
      <c r="CI190" s="72">
        <f t="shared" ref="CI190" si="1152">$H190-CH190</f>
        <v>0</v>
      </c>
      <c r="CK190" s="72">
        <f t="shared" si="982"/>
        <v>0</v>
      </c>
      <c r="CL190" s="72">
        <f t="shared" ref="CL190" si="1153">$H190-CK190</f>
        <v>0</v>
      </c>
      <c r="CN190" s="72">
        <f t="shared" si="984"/>
        <v>0</v>
      </c>
      <c r="CO190" s="72">
        <f t="shared" ref="CO190" si="1154">$H190-CN190</f>
        <v>0</v>
      </c>
      <c r="CQ190" s="72">
        <f t="shared" si="986"/>
        <v>0</v>
      </c>
      <c r="CR190" s="72">
        <f t="shared" ref="CR190" si="1155">$H190-CQ190</f>
        <v>0</v>
      </c>
      <c r="CT190" s="72">
        <f t="shared" si="988"/>
        <v>0</v>
      </c>
      <c r="CU190" s="72">
        <f t="shared" ref="CU190" si="1156">$H190-CT190</f>
        <v>0</v>
      </c>
      <c r="CW190" s="72">
        <f t="shared" si="990"/>
        <v>0</v>
      </c>
      <c r="CX190" s="72">
        <f t="shared" ref="CX190" si="1157">$H190-CW190</f>
        <v>0</v>
      </c>
    </row>
    <row r="191" spans="1:102" x14ac:dyDescent="0.25">
      <c r="A191" s="494"/>
      <c r="B191" s="402"/>
      <c r="C191" s="455"/>
      <c r="D191" s="3" t="s">
        <v>0</v>
      </c>
      <c r="E191" s="562"/>
      <c r="G191" s="562"/>
      <c r="H191" s="707">
        <f t="shared" si="933"/>
        <v>0</v>
      </c>
      <c r="J191" s="19"/>
      <c r="K191" s="19"/>
      <c r="L191" s="19"/>
      <c r="N191" s="72">
        <f t="shared" si="934"/>
        <v>0</v>
      </c>
      <c r="O191" s="72">
        <f t="shared" si="935"/>
        <v>0</v>
      </c>
      <c r="Q191" s="72">
        <f t="shared" si="936"/>
        <v>0</v>
      </c>
      <c r="R191" s="72">
        <f t="shared" si="937"/>
        <v>0</v>
      </c>
      <c r="T191" s="72">
        <f t="shared" si="938"/>
        <v>0</v>
      </c>
      <c r="U191" s="72">
        <f t="shared" si="939"/>
        <v>0</v>
      </c>
      <c r="W191" s="72">
        <f t="shared" si="940"/>
        <v>0</v>
      </c>
      <c r="X191" s="72">
        <f t="shared" si="941"/>
        <v>0</v>
      </c>
      <c r="Z191" s="72">
        <f t="shared" si="942"/>
        <v>0</v>
      </c>
      <c r="AA191" s="72">
        <f t="shared" si="943"/>
        <v>0</v>
      </c>
      <c r="AC191" s="72">
        <f t="shared" si="944"/>
        <v>0</v>
      </c>
      <c r="AD191" s="72">
        <f t="shared" si="945"/>
        <v>0</v>
      </c>
      <c r="AF191" s="72">
        <f t="shared" si="946"/>
        <v>0</v>
      </c>
      <c r="AG191" s="72">
        <f t="shared" si="947"/>
        <v>0</v>
      </c>
      <c r="AI191" s="72">
        <f t="shared" si="948"/>
        <v>0</v>
      </c>
      <c r="AJ191" s="72">
        <f t="shared" si="949"/>
        <v>0</v>
      </c>
      <c r="AL191" s="72">
        <f t="shared" si="950"/>
        <v>0</v>
      </c>
      <c r="AM191" s="72">
        <f t="shared" si="951"/>
        <v>0</v>
      </c>
      <c r="AO191" s="72">
        <f t="shared" si="952"/>
        <v>0</v>
      </c>
      <c r="AP191" s="72">
        <f t="shared" si="1109"/>
        <v>0</v>
      </c>
      <c r="AR191" s="72">
        <f t="shared" si="954"/>
        <v>0</v>
      </c>
      <c r="AS191" s="72">
        <f t="shared" si="955"/>
        <v>0</v>
      </c>
      <c r="AU191" s="72">
        <f t="shared" si="956"/>
        <v>0</v>
      </c>
      <c r="AV191" s="72">
        <f t="shared" si="957"/>
        <v>0</v>
      </c>
      <c r="AX191" s="72">
        <f t="shared" si="958"/>
        <v>0</v>
      </c>
      <c r="AY191" s="72">
        <f t="shared" si="959"/>
        <v>0</v>
      </c>
      <c r="BA191" s="72">
        <f t="shared" si="960"/>
        <v>0</v>
      </c>
      <c r="BB191" s="72">
        <f t="shared" si="961"/>
        <v>0</v>
      </c>
      <c r="BD191" s="72">
        <f t="shared" si="962"/>
        <v>0</v>
      </c>
      <c r="BE191" s="72">
        <f t="shared" si="963"/>
        <v>0</v>
      </c>
      <c r="BG191" s="709">
        <f t="shared" si="964"/>
        <v>0</v>
      </c>
      <c r="BH191" s="709">
        <f t="shared" si="965"/>
        <v>0</v>
      </c>
      <c r="BI191" s="710"/>
      <c r="BJ191" s="709">
        <f t="shared" si="966"/>
        <v>0</v>
      </c>
      <c r="BK191" s="709">
        <f t="shared" si="967"/>
        <v>0</v>
      </c>
      <c r="BL191" s="710"/>
      <c r="BM191" s="479"/>
      <c r="BN191" s="479"/>
      <c r="BP191" s="72">
        <f t="shared" si="968"/>
        <v>0</v>
      </c>
      <c r="BQ191" s="72">
        <f t="shared" si="969"/>
        <v>0</v>
      </c>
      <c r="BS191" s="72">
        <f t="shared" si="970"/>
        <v>0</v>
      </c>
      <c r="BT191" s="72">
        <f t="shared" si="971"/>
        <v>0</v>
      </c>
      <c r="BV191" s="72">
        <f t="shared" si="972"/>
        <v>0</v>
      </c>
      <c r="BW191" s="72">
        <f t="shared" si="973"/>
        <v>0</v>
      </c>
      <c r="BY191" s="72">
        <f t="shared" si="974"/>
        <v>0</v>
      </c>
      <c r="BZ191" s="72">
        <f t="shared" si="975"/>
        <v>0</v>
      </c>
      <c r="CB191" s="72">
        <f t="shared" si="976"/>
        <v>0</v>
      </c>
      <c r="CC191" s="72">
        <f t="shared" si="977"/>
        <v>0</v>
      </c>
      <c r="CE191" s="72">
        <f t="shared" si="978"/>
        <v>0</v>
      </c>
      <c r="CF191" s="72">
        <f t="shared" si="979"/>
        <v>0</v>
      </c>
      <c r="CH191" s="72">
        <f t="shared" si="980"/>
        <v>0</v>
      </c>
      <c r="CI191" s="72">
        <f t="shared" si="981"/>
        <v>0</v>
      </c>
      <c r="CK191" s="72">
        <f t="shared" si="982"/>
        <v>0</v>
      </c>
      <c r="CL191" s="72">
        <f t="shared" si="983"/>
        <v>0</v>
      </c>
      <c r="CN191" s="72">
        <f t="shared" si="984"/>
        <v>0</v>
      </c>
      <c r="CO191" s="72">
        <f t="shared" si="985"/>
        <v>0</v>
      </c>
      <c r="CQ191" s="72">
        <f t="shared" si="986"/>
        <v>0</v>
      </c>
      <c r="CR191" s="72">
        <f t="shared" si="987"/>
        <v>0</v>
      </c>
      <c r="CT191" s="72">
        <f t="shared" si="988"/>
        <v>0</v>
      </c>
      <c r="CU191" s="72">
        <f t="shared" si="989"/>
        <v>0</v>
      </c>
      <c r="CW191" s="72">
        <f t="shared" si="990"/>
        <v>0</v>
      </c>
      <c r="CX191" s="72">
        <f t="shared" si="991"/>
        <v>0</v>
      </c>
    </row>
    <row r="192" spans="1:102" ht="6" customHeight="1" x14ac:dyDescent="0.25">
      <c r="A192" s="494"/>
      <c r="D192" s="3" t="s">
        <v>0</v>
      </c>
    </row>
    <row r="193" spans="1:103" s="402" customFormat="1" x14ac:dyDescent="0.25">
      <c r="A193" s="494"/>
      <c r="C193" s="565" t="s">
        <v>376</v>
      </c>
      <c r="D193" s="565" t="s">
        <v>0</v>
      </c>
      <c r="E193" s="761" t="e">
        <f>#REF!</f>
        <v>#REF!</v>
      </c>
      <c r="F193" s="565"/>
      <c r="G193" s="762" t="e">
        <f>#REF!</f>
        <v>#REF!</v>
      </c>
      <c r="H193" s="682"/>
      <c r="I193" s="565"/>
      <c r="J193" s="566"/>
      <c r="K193" s="566"/>
      <c r="L193" s="566"/>
      <c r="M193" s="565"/>
      <c r="N193" s="578"/>
      <c r="O193" s="565"/>
      <c r="P193" s="566"/>
      <c r="Q193" s="578"/>
      <c r="R193" s="565"/>
      <c r="S193" s="566"/>
      <c r="T193" s="578"/>
      <c r="U193" s="565"/>
      <c r="V193" s="566"/>
      <c r="W193" s="578"/>
      <c r="X193" s="565"/>
      <c r="Y193" s="566"/>
      <c r="Z193" s="578"/>
      <c r="AA193" s="565"/>
      <c r="AB193" s="566"/>
      <c r="AC193" s="578"/>
      <c r="AD193" s="565"/>
      <c r="AE193" s="566"/>
      <c r="AF193" s="578"/>
      <c r="AG193" s="565"/>
      <c r="AH193" s="566"/>
      <c r="AI193" s="578"/>
      <c r="AJ193" s="565"/>
      <c r="AK193" s="566"/>
      <c r="AL193" s="578"/>
      <c r="AM193" s="565"/>
      <c r="AN193" s="566"/>
      <c r="AO193" s="578"/>
      <c r="AP193" s="565"/>
      <c r="AQ193" s="566"/>
      <c r="AR193" s="578"/>
      <c r="AS193" s="565"/>
      <c r="AT193" s="566"/>
      <c r="AU193" s="578"/>
      <c r="AV193" s="565"/>
      <c r="AW193" s="566"/>
      <c r="AX193" s="578"/>
      <c r="AY193" s="565"/>
      <c r="AZ193" s="566"/>
      <c r="BA193" s="578"/>
      <c r="BB193" s="565"/>
      <c r="BC193" s="566"/>
      <c r="BD193" s="578"/>
      <c r="BE193" s="565"/>
      <c r="BF193" s="566"/>
      <c r="BG193" s="578"/>
      <c r="BH193" s="565"/>
      <c r="BI193" s="566"/>
      <c r="BJ193" s="578"/>
      <c r="BK193" s="565"/>
      <c r="BL193" s="566"/>
      <c r="BM193" s="578"/>
      <c r="BN193" s="565"/>
      <c r="BO193" s="566"/>
      <c r="BP193" s="578"/>
      <c r="BQ193" s="565"/>
      <c r="BR193" s="566"/>
      <c r="BS193" s="578"/>
      <c r="BT193" s="565"/>
      <c r="BU193" s="566"/>
      <c r="BV193" s="578"/>
      <c r="BW193" s="565"/>
      <c r="BX193" s="566"/>
      <c r="BY193" s="578"/>
      <c r="BZ193" s="565"/>
      <c r="CA193" s="566"/>
      <c r="CB193" s="578"/>
      <c r="CC193" s="565"/>
      <c r="CD193" s="566"/>
      <c r="CE193" s="578"/>
      <c r="CF193" s="565"/>
      <c r="CG193" s="566"/>
      <c r="CH193" s="578"/>
      <c r="CI193" s="565"/>
      <c r="CJ193" s="566"/>
      <c r="CK193" s="578"/>
      <c r="CL193" s="565"/>
      <c r="CM193" s="566"/>
      <c r="CN193" s="578"/>
      <c r="CO193" s="565"/>
      <c r="CP193" s="566"/>
      <c r="CQ193" s="578"/>
      <c r="CR193" s="565"/>
      <c r="CS193" s="566"/>
      <c r="CT193" s="578"/>
      <c r="CU193" s="565"/>
      <c r="CV193" s="566"/>
      <c r="CW193" s="578"/>
      <c r="CX193" s="565"/>
      <c r="CY193" s="566"/>
    </row>
    <row r="194" spans="1:103" x14ac:dyDescent="0.25">
      <c r="A194" s="494"/>
      <c r="B194" s="402"/>
      <c r="C194" s="455" t="s">
        <v>377</v>
      </c>
      <c r="D194" s="3" t="s">
        <v>0</v>
      </c>
      <c r="E194" s="562">
        <v>11.34</v>
      </c>
      <c r="G194" s="764">
        <v>15.8</v>
      </c>
      <c r="H194" s="707">
        <f>G194-$E194</f>
        <v>4.4600000000000009</v>
      </c>
      <c r="J194" s="19">
        <v>2078</v>
      </c>
      <c r="K194" s="19">
        <v>2133</v>
      </c>
      <c r="L194" s="19">
        <v>2264</v>
      </c>
      <c r="N194" s="72">
        <f t="shared" ref="N194:N197" si="1158">$H194*(1-($J194-N$6)/N$5)</f>
        <v>0.95473406593406629</v>
      </c>
      <c r="O194" s="72">
        <f t="shared" ref="O194:O197" si="1159">$H194-N194</f>
        <v>3.5052659340659345</v>
      </c>
      <c r="Q194" s="72">
        <f t="shared" ref="Q194:Q197" si="1160">$H194*(1-($J194-Q$6)/Q$5)</f>
        <v>0.95473406593406629</v>
      </c>
      <c r="R194" s="72">
        <f t="shared" ref="R194:R197" si="1161">$H194-Q194</f>
        <v>3.5052659340659345</v>
      </c>
      <c r="T194" s="72">
        <f t="shared" ref="T194:T197" si="1162">$H194*(1-($J194-T$6)/T$5)</f>
        <v>0.95473406593406629</v>
      </c>
      <c r="U194" s="72">
        <f t="shared" ref="U194:U197" si="1163">$H194-T194</f>
        <v>3.5052659340659345</v>
      </c>
      <c r="W194" s="72">
        <f t="shared" ref="W194:W197" si="1164">$H194*(1-($J194-W$6)/W$5)</f>
        <v>0.95473406593406629</v>
      </c>
      <c r="X194" s="72">
        <f t="shared" ref="X194:X197" si="1165">$H194-W194</f>
        <v>3.5052659340659345</v>
      </c>
      <c r="Z194" s="72">
        <f t="shared" ref="Z194:Z197" si="1166">$H194*(1-($J194-Z$6)/Z$5)</f>
        <v>0.95473406593406629</v>
      </c>
      <c r="AA194" s="72">
        <f t="shared" ref="AA194:AA197" si="1167">$H194-Z194</f>
        <v>3.5052659340659345</v>
      </c>
      <c r="AC194" s="72">
        <f t="shared" ref="AC194:AC197" si="1168">$H194*(1-($J194-AC$6)/AC$5)</f>
        <v>0.95473406593406629</v>
      </c>
      <c r="AD194" s="72">
        <f t="shared" ref="AD194:AD197" si="1169">$H194-AC194</f>
        <v>3.5052659340659345</v>
      </c>
      <c r="AF194" s="72">
        <f t="shared" ref="AF194:AF197" si="1170">$H194*(1-($J194-AF$6)/AF$5)</f>
        <v>0.95473406593406629</v>
      </c>
      <c r="AG194" s="72">
        <f t="shared" ref="AG194:AG197" si="1171">$H194-AF194</f>
        <v>3.5052659340659345</v>
      </c>
      <c r="AI194" s="72">
        <f t="shared" ref="AI194:AI197" si="1172">$H194*(1-($J194-AI$6)/AI$5)</f>
        <v>0.95473406593406629</v>
      </c>
      <c r="AJ194" s="72">
        <f t="shared" ref="AJ194:AJ197" si="1173">$H194-AI194</f>
        <v>3.5052659340659345</v>
      </c>
      <c r="AL194" s="72">
        <f t="shared" ref="AL194:AL197" si="1174">$H194*(1-($K194-AL$6)/AL$5)</f>
        <v>0.93587935368043096</v>
      </c>
      <c r="AM194" s="72">
        <f t="shared" ref="AM194:AM197" si="1175">$H194-AL194</f>
        <v>3.5241206463195698</v>
      </c>
      <c r="AO194" s="72">
        <f t="shared" ref="AO194:AO197" si="1176">$H194*(1-($K194-AO$6)/AO$5)</f>
        <v>0.93587935368043096</v>
      </c>
      <c r="AP194" s="72">
        <f t="shared" ref="AP194:AP197" si="1177">$H194-AO194</f>
        <v>3.5241206463195698</v>
      </c>
      <c r="AR194" s="72">
        <f t="shared" ref="AR194:AR197" si="1178">$H194*(1-($K194-AR$6)/AR$5)</f>
        <v>0.93587935368043096</v>
      </c>
      <c r="AS194" s="72">
        <f t="shared" ref="AS194:AS197" si="1179">$H194-AR194</f>
        <v>3.5241206463195698</v>
      </c>
      <c r="AU194" s="72">
        <f t="shared" ref="AU194:AU197" si="1180">$H194*(1-($K194-AU$6)/AU$5)</f>
        <v>0.93587935368043096</v>
      </c>
      <c r="AV194" s="72">
        <f t="shared" ref="AV194:AV197" si="1181">$H194-AU194</f>
        <v>3.5241206463195698</v>
      </c>
      <c r="AX194" s="72">
        <f>$H194*(1-($K194-AX$6)/AX$5)</f>
        <v>0.93587935368043096</v>
      </c>
      <c r="AY194" s="72">
        <f>$H194-AX194</f>
        <v>3.5241206463195698</v>
      </c>
      <c r="BA194" s="72">
        <f>$H194*(1-($K194-BA$6)/BA$5)</f>
        <v>0.93587935368043096</v>
      </c>
      <c r="BB194" s="72">
        <f t="shared" ref="BB194:BB197" si="1182">$H194-BA194</f>
        <v>3.5241206463195698</v>
      </c>
      <c r="BD194" s="72">
        <f>$H194*(1-($K194-BD$6)/BD$5)</f>
        <v>0.93587935368043096</v>
      </c>
      <c r="BE194" s="72">
        <f t="shared" ref="BE194:BE197" si="1183">$H194-BD194</f>
        <v>3.5241206463195698</v>
      </c>
      <c r="BG194" s="709">
        <f>$H194*(1-($K194-BG$6)/BG$5)</f>
        <v>0.93587935368043096</v>
      </c>
      <c r="BH194" s="709">
        <f t="shared" ref="BH194:BH197" si="1184">$H194-BG194</f>
        <v>3.5241206463195698</v>
      </c>
      <c r="BI194" s="710"/>
      <c r="BJ194" s="709">
        <f>$H194*(1-($K194-BJ$6)/BJ$5)</f>
        <v>0.93587935368043096</v>
      </c>
      <c r="BK194" s="709">
        <f t="shared" ref="BK194:BK197" si="1185">$H194-BJ194</f>
        <v>3.5241206463195698</v>
      </c>
      <c r="BL194" s="710"/>
      <c r="BM194" s="479"/>
      <c r="BN194" s="479"/>
      <c r="BP194" s="72">
        <f t="shared" ref="BP194:BP197" si="1186">$H194*(1-($K194-BP$6)/BP$5)</f>
        <v>0.93587935368043096</v>
      </c>
      <c r="BQ194" s="72">
        <f t="shared" ref="BQ194:BQ197" si="1187">$H194-BP194</f>
        <v>3.5241206463195698</v>
      </c>
      <c r="BS194" s="72">
        <f t="shared" ref="BS194:BS197" si="1188">$H194*(1-($K194-BS$6)/BS$5)</f>
        <v>0.93587935368043096</v>
      </c>
      <c r="BT194" s="72">
        <f t="shared" ref="BT194:BT197" si="1189">$H194-BS194</f>
        <v>3.5241206463195698</v>
      </c>
      <c r="BV194" s="72">
        <f t="shared" ref="BV194:BV197" si="1190">$H194*(1-($K194-BV$6)/BV$5)</f>
        <v>0.93587935368043096</v>
      </c>
      <c r="BW194" s="72">
        <f t="shared" ref="BW194:BW197" si="1191">$H194-BV194</f>
        <v>3.5241206463195698</v>
      </c>
      <c r="BY194" s="72">
        <f t="shared" ref="BY194:BY197" si="1192">$H194*(1-($K194-BY$6)/BY$5)</f>
        <v>0.93587935368043096</v>
      </c>
      <c r="BZ194" s="72">
        <f t="shared" ref="BZ194:BZ197" si="1193">$H194-BY194</f>
        <v>3.5241206463195698</v>
      </c>
      <c r="CB194" s="563"/>
      <c r="CC194" s="563"/>
      <c r="CE194" s="563"/>
      <c r="CF194" s="563"/>
      <c r="CH194" s="563"/>
      <c r="CI194" s="563"/>
      <c r="CK194" s="563"/>
      <c r="CL194" s="563"/>
      <c r="CN194" s="563"/>
      <c r="CO194" s="563"/>
      <c r="CQ194" s="563"/>
      <c r="CR194" s="563"/>
      <c r="CT194" s="563"/>
      <c r="CU194" s="563"/>
      <c r="CW194" s="563"/>
      <c r="CX194" s="563"/>
    </row>
    <row r="195" spans="1:103" x14ac:dyDescent="0.25">
      <c r="A195" s="494"/>
      <c r="C195" s="455" t="s">
        <v>378</v>
      </c>
      <c r="D195" s="3" t="s">
        <v>0</v>
      </c>
      <c r="E195" s="562">
        <f>55*0.75</f>
        <v>41.25</v>
      </c>
      <c r="G195" s="562">
        <f>55*0.75</f>
        <v>41.25</v>
      </c>
      <c r="H195" s="690">
        <f t="shared" ref="H195:H196" si="1194">G195-$E195</f>
        <v>0</v>
      </c>
      <c r="J195" s="19">
        <v>2078</v>
      </c>
      <c r="K195" s="19">
        <v>2133</v>
      </c>
      <c r="L195" s="19">
        <v>2264</v>
      </c>
      <c r="N195" s="72">
        <f t="shared" si="1158"/>
        <v>0</v>
      </c>
      <c r="O195" s="72">
        <f t="shared" ref="O195:O196" si="1195">$H195-N195</f>
        <v>0</v>
      </c>
      <c r="Q195" s="72">
        <f t="shared" si="1160"/>
        <v>0</v>
      </c>
      <c r="R195" s="72">
        <f t="shared" ref="R195:R196" si="1196">$H195-Q195</f>
        <v>0</v>
      </c>
      <c r="T195" s="72">
        <f t="shared" si="1162"/>
        <v>0</v>
      </c>
      <c r="U195" s="72">
        <f t="shared" ref="U195:U196" si="1197">$H195-T195</f>
        <v>0</v>
      </c>
      <c r="W195" s="72">
        <f t="shared" si="1164"/>
        <v>0</v>
      </c>
      <c r="X195" s="72">
        <f t="shared" ref="X195:X196" si="1198">$H195-W195</f>
        <v>0</v>
      </c>
      <c r="Z195" s="72">
        <f t="shared" si="1166"/>
        <v>0</v>
      </c>
      <c r="AA195" s="72">
        <f t="shared" ref="AA195:AA196" si="1199">$H195-Z195</f>
        <v>0</v>
      </c>
      <c r="AC195" s="72">
        <f t="shared" si="1168"/>
        <v>0</v>
      </c>
      <c r="AD195" s="72">
        <f t="shared" ref="AD195:AD196" si="1200">$H195-AC195</f>
        <v>0</v>
      </c>
      <c r="AF195" s="72">
        <f t="shared" si="1170"/>
        <v>0</v>
      </c>
      <c r="AG195" s="72">
        <f t="shared" ref="AG195:AG196" si="1201">$H195-AF195</f>
        <v>0</v>
      </c>
      <c r="AI195" s="72">
        <f t="shared" si="1172"/>
        <v>0</v>
      </c>
      <c r="AJ195" s="72">
        <f t="shared" ref="AJ195:AJ196" si="1202">$H195-AI195</f>
        <v>0</v>
      </c>
      <c r="AL195" s="72">
        <f t="shared" si="1174"/>
        <v>0</v>
      </c>
      <c r="AM195" s="72">
        <f t="shared" ref="AM195:AM196" si="1203">$H195-AL195</f>
        <v>0</v>
      </c>
      <c r="AO195" s="72">
        <f t="shared" si="1176"/>
        <v>0</v>
      </c>
      <c r="AP195" s="72">
        <f t="shared" si="1177"/>
        <v>0</v>
      </c>
      <c r="AR195" s="72">
        <f t="shared" si="1178"/>
        <v>0</v>
      </c>
      <c r="AS195" s="72">
        <f t="shared" ref="AS195:AS196" si="1204">$H195-AR195</f>
        <v>0</v>
      </c>
      <c r="AU195" s="72">
        <f t="shared" si="1180"/>
        <v>0</v>
      </c>
      <c r="AV195" s="72">
        <f t="shared" ref="AV195:AV196" si="1205">$H195-AU195</f>
        <v>0</v>
      </c>
      <c r="AX195" s="72">
        <f t="shared" ref="AX195:AX197" si="1206">$H195*(1-($K195-AX$6)/AX$5)</f>
        <v>0</v>
      </c>
      <c r="AY195" s="72">
        <f t="shared" ref="AY195:AY196" si="1207">$H195-AX195</f>
        <v>0</v>
      </c>
      <c r="BA195" s="72">
        <f t="shared" ref="BA195:BA197" si="1208">$H195*(1-($K195-BA$6)/BA$5)</f>
        <v>0</v>
      </c>
      <c r="BB195" s="72">
        <f t="shared" ref="BB195:BB196" si="1209">$H195-BA195</f>
        <v>0</v>
      </c>
      <c r="BD195" s="72">
        <f t="shared" ref="BD195:BD197" si="1210">$H195*(1-($K195-BD$6)/BD$5)</f>
        <v>0</v>
      </c>
      <c r="BE195" s="72">
        <f t="shared" ref="BE195:BE196" si="1211">$H195-BD195</f>
        <v>0</v>
      </c>
      <c r="BG195" s="709">
        <f t="shared" ref="BG195:BG197" si="1212">$H195*(1-($K195-BG$6)/BG$5)</f>
        <v>0</v>
      </c>
      <c r="BH195" s="709">
        <f t="shared" ref="BH195:BH196" si="1213">$H195-BG195</f>
        <v>0</v>
      </c>
      <c r="BI195" s="710"/>
      <c r="BJ195" s="709">
        <f t="shared" ref="BJ195:BJ197" si="1214">$H195*(1-($K195-BJ$6)/BJ$5)</f>
        <v>0</v>
      </c>
      <c r="BK195" s="709">
        <f t="shared" ref="BK195:BK196" si="1215">$H195-BJ195</f>
        <v>0</v>
      </c>
      <c r="BL195" s="710"/>
      <c r="BM195" s="479"/>
      <c r="BN195" s="479"/>
      <c r="BP195" s="72">
        <f t="shared" si="1186"/>
        <v>0</v>
      </c>
      <c r="BQ195" s="72">
        <f t="shared" ref="BQ195:BQ196" si="1216">$H195-BP195</f>
        <v>0</v>
      </c>
      <c r="BS195" s="72">
        <f t="shared" si="1188"/>
        <v>0</v>
      </c>
      <c r="BT195" s="72">
        <f t="shared" ref="BT195:BT196" si="1217">$H195-BS195</f>
        <v>0</v>
      </c>
      <c r="BV195" s="72">
        <f t="shared" si="1190"/>
        <v>0</v>
      </c>
      <c r="BW195" s="72">
        <f t="shared" ref="BW195:BW196" si="1218">$H195-BV195</f>
        <v>0</v>
      </c>
      <c r="BY195" s="72">
        <f t="shared" si="1192"/>
        <v>0</v>
      </c>
      <c r="BZ195" s="72">
        <f t="shared" ref="BZ195:BZ196" si="1219">$H195-BY195</f>
        <v>0</v>
      </c>
      <c r="CB195" s="563"/>
      <c r="CC195" s="563"/>
      <c r="CE195" s="563"/>
      <c r="CF195" s="563"/>
      <c r="CH195" s="563"/>
      <c r="CI195" s="563"/>
      <c r="CK195" s="563"/>
      <c r="CL195" s="563"/>
      <c r="CN195" s="563"/>
      <c r="CO195" s="563"/>
      <c r="CQ195" s="563"/>
      <c r="CR195" s="563"/>
      <c r="CT195" s="563"/>
      <c r="CU195" s="563"/>
      <c r="CW195" s="563"/>
      <c r="CX195" s="563"/>
    </row>
    <row r="196" spans="1:103" x14ac:dyDescent="0.25">
      <c r="A196" s="494"/>
      <c r="C196" s="455" t="s">
        <v>379</v>
      </c>
      <c r="D196" s="3" t="s">
        <v>0</v>
      </c>
      <c r="E196" s="562">
        <f>2.232+0.076</f>
        <v>2.3080000000000003</v>
      </c>
      <c r="G196" s="562">
        <f>2.232+0.076</f>
        <v>2.3080000000000003</v>
      </c>
      <c r="H196" s="690">
        <f t="shared" si="1194"/>
        <v>0</v>
      </c>
      <c r="J196" s="19">
        <v>2078</v>
      </c>
      <c r="K196" s="19">
        <v>2133</v>
      </c>
      <c r="L196" s="19">
        <v>2264</v>
      </c>
      <c r="N196" s="72">
        <f t="shared" si="1158"/>
        <v>0</v>
      </c>
      <c r="O196" s="72">
        <f t="shared" si="1195"/>
        <v>0</v>
      </c>
      <c r="Q196" s="72">
        <f t="shared" si="1160"/>
        <v>0</v>
      </c>
      <c r="R196" s="72">
        <f t="shared" si="1196"/>
        <v>0</v>
      </c>
      <c r="T196" s="72">
        <f t="shared" si="1162"/>
        <v>0</v>
      </c>
      <c r="U196" s="72">
        <f t="shared" si="1197"/>
        <v>0</v>
      </c>
      <c r="W196" s="72">
        <f t="shared" si="1164"/>
        <v>0</v>
      </c>
      <c r="X196" s="72">
        <f t="shared" si="1198"/>
        <v>0</v>
      </c>
      <c r="Z196" s="72">
        <f t="shared" si="1166"/>
        <v>0</v>
      </c>
      <c r="AA196" s="72">
        <f t="shared" si="1199"/>
        <v>0</v>
      </c>
      <c r="AC196" s="72">
        <f t="shared" si="1168"/>
        <v>0</v>
      </c>
      <c r="AD196" s="72">
        <f t="shared" si="1200"/>
        <v>0</v>
      </c>
      <c r="AF196" s="72">
        <f t="shared" si="1170"/>
        <v>0</v>
      </c>
      <c r="AG196" s="72">
        <f t="shared" si="1201"/>
        <v>0</v>
      </c>
      <c r="AI196" s="72">
        <f t="shared" si="1172"/>
        <v>0</v>
      </c>
      <c r="AJ196" s="72">
        <f t="shared" si="1202"/>
        <v>0</v>
      </c>
      <c r="AL196" s="72">
        <f t="shared" si="1174"/>
        <v>0</v>
      </c>
      <c r="AM196" s="72">
        <f t="shared" si="1203"/>
        <v>0</v>
      </c>
      <c r="AO196" s="72">
        <f t="shared" si="1176"/>
        <v>0</v>
      </c>
      <c r="AP196" s="72">
        <f t="shared" si="1177"/>
        <v>0</v>
      </c>
      <c r="AR196" s="72">
        <f t="shared" si="1178"/>
        <v>0</v>
      </c>
      <c r="AS196" s="72">
        <f t="shared" si="1204"/>
        <v>0</v>
      </c>
      <c r="AU196" s="72">
        <f t="shared" si="1180"/>
        <v>0</v>
      </c>
      <c r="AV196" s="72">
        <f t="shared" si="1205"/>
        <v>0</v>
      </c>
      <c r="AX196" s="72">
        <f t="shared" si="1206"/>
        <v>0</v>
      </c>
      <c r="AY196" s="72">
        <f t="shared" si="1207"/>
        <v>0</v>
      </c>
      <c r="BA196" s="72">
        <f t="shared" si="1208"/>
        <v>0</v>
      </c>
      <c r="BB196" s="72">
        <f t="shared" si="1209"/>
        <v>0</v>
      </c>
      <c r="BD196" s="72">
        <f t="shared" si="1210"/>
        <v>0</v>
      </c>
      <c r="BE196" s="72">
        <f t="shared" si="1211"/>
        <v>0</v>
      </c>
      <c r="BG196" s="709">
        <f t="shared" si="1212"/>
        <v>0</v>
      </c>
      <c r="BH196" s="709">
        <f t="shared" si="1213"/>
        <v>0</v>
      </c>
      <c r="BI196" s="710"/>
      <c r="BJ196" s="709">
        <f t="shared" si="1214"/>
        <v>0</v>
      </c>
      <c r="BK196" s="709">
        <f t="shared" si="1215"/>
        <v>0</v>
      </c>
      <c r="BL196" s="710"/>
      <c r="BM196" s="479"/>
      <c r="BN196" s="479"/>
      <c r="BP196" s="72">
        <f t="shared" si="1186"/>
        <v>0</v>
      </c>
      <c r="BQ196" s="72">
        <f t="shared" si="1216"/>
        <v>0</v>
      </c>
      <c r="BS196" s="72">
        <f t="shared" si="1188"/>
        <v>0</v>
      </c>
      <c r="BT196" s="72">
        <f t="shared" si="1217"/>
        <v>0</v>
      </c>
      <c r="BV196" s="72">
        <f t="shared" si="1190"/>
        <v>0</v>
      </c>
      <c r="BW196" s="72">
        <f t="shared" si="1218"/>
        <v>0</v>
      </c>
      <c r="BY196" s="72">
        <f t="shared" si="1192"/>
        <v>0</v>
      </c>
      <c r="BZ196" s="72">
        <f t="shared" si="1219"/>
        <v>0</v>
      </c>
      <c r="CB196" s="563"/>
      <c r="CC196" s="563"/>
      <c r="CE196" s="563"/>
      <c r="CF196" s="563"/>
      <c r="CH196" s="563"/>
      <c r="CI196" s="563"/>
      <c r="CK196" s="563"/>
      <c r="CL196" s="563"/>
      <c r="CN196" s="563"/>
      <c r="CO196" s="563"/>
      <c r="CQ196" s="563"/>
      <c r="CR196" s="563"/>
      <c r="CT196" s="563"/>
      <c r="CU196" s="563"/>
      <c r="CW196" s="563"/>
      <c r="CX196" s="563"/>
    </row>
    <row r="197" spans="1:103" x14ac:dyDescent="0.25">
      <c r="A197" s="494"/>
      <c r="C197" s="455" t="s">
        <v>380</v>
      </c>
      <c r="D197" s="3" t="s">
        <v>0</v>
      </c>
      <c r="E197" s="562">
        <v>0.63400000000000001</v>
      </c>
      <c r="G197" s="562">
        <v>0.63400000000000001</v>
      </c>
      <c r="H197" s="690">
        <f t="shared" ref="H197" si="1220">G197-$E197</f>
        <v>0</v>
      </c>
      <c r="J197" s="19">
        <v>1500</v>
      </c>
      <c r="K197" s="19">
        <v>1500</v>
      </c>
      <c r="L197" s="19">
        <v>1500</v>
      </c>
      <c r="N197" s="72">
        <f t="shared" si="1158"/>
        <v>0</v>
      </c>
      <c r="O197" s="72">
        <f t="shared" si="1159"/>
        <v>0</v>
      </c>
      <c r="Q197" s="72">
        <f t="shared" si="1160"/>
        <v>0</v>
      </c>
      <c r="R197" s="72">
        <f t="shared" si="1161"/>
        <v>0</v>
      </c>
      <c r="T197" s="72">
        <f t="shared" si="1162"/>
        <v>0</v>
      </c>
      <c r="U197" s="72">
        <f t="shared" si="1163"/>
        <v>0</v>
      </c>
      <c r="W197" s="72">
        <f t="shared" si="1164"/>
        <v>0</v>
      </c>
      <c r="X197" s="72">
        <f t="shared" si="1165"/>
        <v>0</v>
      </c>
      <c r="Z197" s="72">
        <f t="shared" si="1166"/>
        <v>0</v>
      </c>
      <c r="AA197" s="72">
        <f t="shared" si="1167"/>
        <v>0</v>
      </c>
      <c r="AC197" s="72">
        <f t="shared" si="1168"/>
        <v>0</v>
      </c>
      <c r="AD197" s="72">
        <f t="shared" si="1169"/>
        <v>0</v>
      </c>
      <c r="AF197" s="72">
        <f t="shared" si="1170"/>
        <v>0</v>
      </c>
      <c r="AG197" s="72">
        <f t="shared" si="1171"/>
        <v>0</v>
      </c>
      <c r="AI197" s="72">
        <f t="shared" si="1172"/>
        <v>0</v>
      </c>
      <c r="AJ197" s="72">
        <f t="shared" si="1173"/>
        <v>0</v>
      </c>
      <c r="AL197" s="72">
        <f t="shared" si="1174"/>
        <v>0</v>
      </c>
      <c r="AM197" s="72">
        <f t="shared" si="1175"/>
        <v>0</v>
      </c>
      <c r="AO197" s="72">
        <f t="shared" si="1176"/>
        <v>0</v>
      </c>
      <c r="AP197" s="72">
        <f t="shared" si="1177"/>
        <v>0</v>
      </c>
      <c r="AR197" s="72">
        <f t="shared" si="1178"/>
        <v>0</v>
      </c>
      <c r="AS197" s="72">
        <f t="shared" si="1179"/>
        <v>0</v>
      </c>
      <c r="AU197" s="72">
        <f t="shared" si="1180"/>
        <v>0</v>
      </c>
      <c r="AV197" s="72">
        <f t="shared" si="1181"/>
        <v>0</v>
      </c>
      <c r="AX197" s="72">
        <f t="shared" si="1206"/>
        <v>0</v>
      </c>
      <c r="AY197" s="72">
        <f t="shared" ref="AY197" si="1221">$H197-AX197</f>
        <v>0</v>
      </c>
      <c r="BA197" s="72">
        <f t="shared" si="1208"/>
        <v>0</v>
      </c>
      <c r="BB197" s="72">
        <f t="shared" si="1182"/>
        <v>0</v>
      </c>
      <c r="BD197" s="72">
        <f t="shared" si="1210"/>
        <v>0</v>
      </c>
      <c r="BE197" s="72">
        <f t="shared" si="1183"/>
        <v>0</v>
      </c>
      <c r="BG197" s="709">
        <f t="shared" si="1212"/>
        <v>0</v>
      </c>
      <c r="BH197" s="709">
        <f t="shared" si="1184"/>
        <v>0</v>
      </c>
      <c r="BI197" s="710"/>
      <c r="BJ197" s="709">
        <f t="shared" si="1214"/>
        <v>0</v>
      </c>
      <c r="BK197" s="709">
        <f t="shared" si="1185"/>
        <v>0</v>
      </c>
      <c r="BL197" s="710"/>
      <c r="BM197" s="479"/>
      <c r="BN197" s="479"/>
      <c r="BP197" s="72">
        <f t="shared" si="1186"/>
        <v>0</v>
      </c>
      <c r="BQ197" s="72">
        <f t="shared" si="1187"/>
        <v>0</v>
      </c>
      <c r="BS197" s="72">
        <f t="shared" si="1188"/>
        <v>0</v>
      </c>
      <c r="BT197" s="72">
        <f t="shared" si="1189"/>
        <v>0</v>
      </c>
      <c r="BV197" s="72">
        <f t="shared" si="1190"/>
        <v>0</v>
      </c>
      <c r="BW197" s="72">
        <f t="shared" si="1191"/>
        <v>0</v>
      </c>
      <c r="BY197" s="72">
        <f t="shared" si="1192"/>
        <v>0</v>
      </c>
      <c r="BZ197" s="72">
        <f t="shared" si="1193"/>
        <v>0</v>
      </c>
      <c r="CB197" s="563"/>
      <c r="CC197" s="563"/>
      <c r="CE197" s="563"/>
      <c r="CF197" s="563"/>
      <c r="CH197" s="563"/>
      <c r="CI197" s="563"/>
      <c r="CK197" s="563"/>
      <c r="CL197" s="563"/>
      <c r="CN197" s="563"/>
      <c r="CO197" s="563"/>
      <c r="CQ197" s="563"/>
      <c r="CR197" s="563"/>
      <c r="CT197" s="563"/>
      <c r="CU197" s="563"/>
      <c r="CW197" s="563"/>
      <c r="CX197" s="563"/>
    </row>
    <row r="198" spans="1:103" ht="6.6" customHeight="1" x14ac:dyDescent="0.25">
      <c r="A198" s="494"/>
      <c r="D198" s="3" t="s">
        <v>0</v>
      </c>
    </row>
    <row r="199" spans="1:103" x14ac:dyDescent="0.25">
      <c r="A199" s="494"/>
      <c r="C199" s="455" t="s">
        <v>381</v>
      </c>
      <c r="D199" s="3" t="s">
        <v>0</v>
      </c>
      <c r="E199" s="764">
        <v>12</v>
      </c>
      <c r="G199" s="78">
        <v>17.399999999999999</v>
      </c>
      <c r="H199" s="690">
        <f t="shared" ref="H199" si="1222">G199-$E199</f>
        <v>5.3999999999999986</v>
      </c>
      <c r="J199" s="19">
        <v>2078</v>
      </c>
      <c r="K199" s="19">
        <v>2133</v>
      </c>
      <c r="L199" s="19">
        <v>2264</v>
      </c>
      <c r="N199" s="563"/>
      <c r="O199" s="563"/>
      <c r="Q199" s="563"/>
      <c r="R199" s="563"/>
      <c r="T199" s="563"/>
      <c r="U199" s="563"/>
      <c r="W199" s="563"/>
      <c r="X199" s="563"/>
      <c r="Z199" s="563"/>
      <c r="AA199" s="563"/>
      <c r="AC199" s="563"/>
      <c r="AD199" s="563"/>
      <c r="AF199" s="563"/>
      <c r="AG199" s="563"/>
      <c r="AI199" s="563"/>
      <c r="AJ199" s="563"/>
      <c r="AL199" s="563"/>
      <c r="AM199" s="563"/>
      <c r="AO199" s="563"/>
      <c r="AP199" s="563"/>
      <c r="AR199" s="563"/>
      <c r="AS199" s="563"/>
      <c r="AU199" s="563"/>
      <c r="AV199" s="563"/>
      <c r="AX199" s="563"/>
      <c r="AY199" s="563"/>
      <c r="BA199" s="563"/>
      <c r="BB199" s="563"/>
      <c r="BD199" s="563"/>
      <c r="BE199" s="563"/>
      <c r="BG199" s="563"/>
      <c r="BH199" s="563"/>
      <c r="BI199" s="710"/>
      <c r="BJ199" s="563"/>
      <c r="BK199" s="563"/>
      <c r="BL199" s="710"/>
      <c r="BM199" s="563"/>
      <c r="BN199" s="563"/>
      <c r="BP199" s="563"/>
      <c r="BQ199" s="563"/>
      <c r="BS199" s="563"/>
      <c r="BT199" s="563"/>
      <c r="BV199" s="563"/>
      <c r="BW199" s="563"/>
      <c r="BY199" s="563"/>
      <c r="BZ199" s="563"/>
      <c r="CB199" s="72">
        <f t="shared" ref="CB199:CB202" si="1223">$H199*(1-($L199-CB$6)/CB$5)</f>
        <v>1.0509015544041449</v>
      </c>
      <c r="CC199" s="72">
        <f t="shared" ref="CC199" si="1224">$H199-CB199</f>
        <v>4.3490984455958532</v>
      </c>
      <c r="CE199" s="72">
        <f t="shared" ref="CE199:CE202" si="1225">$H199*(1-($L199-CE$6)/CE$5)</f>
        <v>1.0509015544041449</v>
      </c>
      <c r="CF199" s="72">
        <f t="shared" ref="CF199" si="1226">$H199-CE199</f>
        <v>4.3490984455958532</v>
      </c>
      <c r="CH199" s="72">
        <f t="shared" ref="CH199:CH202" si="1227">$H199*(1-($L199-CH$6)/CH$5)</f>
        <v>1.0509015544041449</v>
      </c>
      <c r="CI199" s="72">
        <f t="shared" ref="CI199" si="1228">$H199-CH199</f>
        <v>4.3490984455958532</v>
      </c>
      <c r="CK199" s="72">
        <f t="shared" ref="CK199:CK202" si="1229">$H199*(1-($L199-CK$6)/CK$5)</f>
        <v>1.0509015544041449</v>
      </c>
      <c r="CL199" s="72">
        <f t="shared" ref="CL199" si="1230">$H199-CK199</f>
        <v>4.3490984455958532</v>
      </c>
      <c r="CN199" s="72">
        <f t="shared" ref="CN199:CN202" si="1231">$H199*(1-($L199-CN$6)/CN$5)</f>
        <v>1.0509015544041449</v>
      </c>
      <c r="CO199" s="72">
        <f t="shared" ref="CO199" si="1232">$H199-CN199</f>
        <v>4.3490984455958532</v>
      </c>
      <c r="CQ199" s="72">
        <f t="shared" ref="CQ199:CQ202" si="1233">$H199*(1-($L199-CQ$6)/CQ$5)</f>
        <v>1.0509015544041449</v>
      </c>
      <c r="CR199" s="72">
        <f t="shared" ref="CR199" si="1234">$H199-CQ199</f>
        <v>4.3490984455958532</v>
      </c>
      <c r="CT199" s="72">
        <f t="shared" ref="CT199:CT202" si="1235">$H199*(1-($L199-CT$6)/CT$5)</f>
        <v>1.0509015544041449</v>
      </c>
      <c r="CU199" s="72">
        <f t="shared" ref="CU199" si="1236">$H199-CT199</f>
        <v>4.3490984455958532</v>
      </c>
      <c r="CW199" s="72">
        <f t="shared" ref="CW199:CW202" si="1237">$H199*(1-($L199-CW$6)/CW$5)</f>
        <v>1.0509015544041449</v>
      </c>
      <c r="CX199" s="72">
        <f t="shared" ref="CX199" si="1238">$H199-CW199</f>
        <v>4.3490984455958532</v>
      </c>
    </row>
    <row r="200" spans="1:103" x14ac:dyDescent="0.25">
      <c r="A200" s="494"/>
      <c r="C200" s="455" t="s">
        <v>382</v>
      </c>
      <c r="D200" s="3" t="s">
        <v>0</v>
      </c>
      <c r="E200" s="562">
        <f>55*0.75</f>
        <v>41.25</v>
      </c>
      <c r="G200" s="78">
        <f>57*0.75</f>
        <v>42.75</v>
      </c>
      <c r="H200" s="690">
        <f t="shared" ref="H200:H202" si="1239">G200-$E200</f>
        <v>1.5</v>
      </c>
      <c r="J200" s="19">
        <v>2078</v>
      </c>
      <c r="K200" s="19">
        <v>2133</v>
      </c>
      <c r="L200" s="19">
        <v>2264</v>
      </c>
      <c r="N200" s="563"/>
      <c r="O200" s="563"/>
      <c r="Q200" s="563"/>
      <c r="R200" s="563"/>
      <c r="T200" s="563"/>
      <c r="U200" s="563"/>
      <c r="W200" s="563"/>
      <c r="X200" s="563"/>
      <c r="Z200" s="563"/>
      <c r="AA200" s="563"/>
      <c r="AC200" s="563"/>
      <c r="AD200" s="563"/>
      <c r="AF200" s="563"/>
      <c r="AG200" s="563"/>
      <c r="AI200" s="563"/>
      <c r="AJ200" s="563"/>
      <c r="AL200" s="563"/>
      <c r="AM200" s="563"/>
      <c r="AO200" s="563"/>
      <c r="AP200" s="563"/>
      <c r="AR200" s="563"/>
      <c r="AS200" s="563"/>
      <c r="AU200" s="563"/>
      <c r="AV200" s="563"/>
      <c r="AX200" s="563"/>
      <c r="AY200" s="563"/>
      <c r="BA200" s="563"/>
      <c r="BB200" s="563"/>
      <c r="BD200" s="563"/>
      <c r="BE200" s="563"/>
      <c r="BG200" s="563"/>
      <c r="BH200" s="563"/>
      <c r="BI200" s="710"/>
      <c r="BJ200" s="563"/>
      <c r="BK200" s="563"/>
      <c r="BL200" s="710"/>
      <c r="BM200" s="563"/>
      <c r="BN200" s="563"/>
      <c r="BP200" s="563"/>
      <c r="BQ200" s="563"/>
      <c r="BS200" s="563"/>
      <c r="BT200" s="563"/>
      <c r="BV200" s="563"/>
      <c r="BW200" s="563"/>
      <c r="BY200" s="563"/>
      <c r="BZ200" s="563"/>
      <c r="CB200" s="72">
        <f t="shared" si="1223"/>
        <v>0.29191709844559588</v>
      </c>
      <c r="CC200" s="72">
        <f t="shared" ref="CC200:CC202" si="1240">$H200-CB200</f>
        <v>1.2080829015544041</v>
      </c>
      <c r="CE200" s="72">
        <f t="shared" si="1225"/>
        <v>0.29191709844559588</v>
      </c>
      <c r="CF200" s="72">
        <f t="shared" ref="CF200:CF202" si="1241">$H200-CE200</f>
        <v>1.2080829015544041</v>
      </c>
      <c r="CH200" s="72">
        <f t="shared" si="1227"/>
        <v>0.29191709844559588</v>
      </c>
      <c r="CI200" s="72">
        <f t="shared" ref="CI200:CI202" si="1242">$H200-CH200</f>
        <v>1.2080829015544041</v>
      </c>
      <c r="CK200" s="72">
        <f t="shared" si="1229"/>
        <v>0.29191709844559588</v>
      </c>
      <c r="CL200" s="72">
        <f t="shared" ref="CL200:CL202" si="1243">$H200-CK200</f>
        <v>1.2080829015544041</v>
      </c>
      <c r="CN200" s="72">
        <f t="shared" si="1231"/>
        <v>0.29191709844559588</v>
      </c>
      <c r="CO200" s="72">
        <f t="shared" ref="CO200:CO202" si="1244">$H200-CN200</f>
        <v>1.2080829015544041</v>
      </c>
      <c r="CQ200" s="72">
        <f t="shared" si="1233"/>
        <v>0.29191709844559588</v>
      </c>
      <c r="CR200" s="72">
        <f t="shared" ref="CR200:CR202" si="1245">$H200-CQ200</f>
        <v>1.2080829015544041</v>
      </c>
      <c r="CT200" s="72">
        <f t="shared" si="1235"/>
        <v>0.29191709844559588</v>
      </c>
      <c r="CU200" s="72">
        <f t="shared" ref="CU200:CU202" si="1246">$H200-CT200</f>
        <v>1.2080829015544041</v>
      </c>
      <c r="CW200" s="72">
        <f t="shared" si="1237"/>
        <v>0.29191709844559588</v>
      </c>
      <c r="CX200" s="72">
        <f t="shared" ref="CX200:CX202" si="1247">$H200-CW200</f>
        <v>1.2080829015544041</v>
      </c>
    </row>
    <row r="201" spans="1:103" x14ac:dyDescent="0.25">
      <c r="A201" s="494"/>
      <c r="C201" s="455" t="s">
        <v>383</v>
      </c>
      <c r="D201" s="3" t="s">
        <v>0</v>
      </c>
      <c r="E201" s="562">
        <f>2.232+0.076</f>
        <v>2.3080000000000003</v>
      </c>
      <c r="G201" s="78">
        <f>2.232+0.076</f>
        <v>2.3080000000000003</v>
      </c>
      <c r="H201" s="690">
        <f t="shared" si="1239"/>
        <v>0</v>
      </c>
      <c r="J201" s="19">
        <v>2078</v>
      </c>
      <c r="K201" s="19">
        <v>2133</v>
      </c>
      <c r="L201" s="19">
        <v>2264</v>
      </c>
      <c r="N201" s="563"/>
      <c r="O201" s="563"/>
      <c r="Q201" s="563"/>
      <c r="R201" s="563"/>
      <c r="T201" s="563"/>
      <c r="U201" s="563"/>
      <c r="W201" s="563"/>
      <c r="X201" s="563"/>
      <c r="Z201" s="563"/>
      <c r="AA201" s="563"/>
      <c r="AC201" s="563"/>
      <c r="AD201" s="563"/>
      <c r="AF201" s="563"/>
      <c r="AG201" s="563"/>
      <c r="AI201" s="563"/>
      <c r="AJ201" s="563"/>
      <c r="AL201" s="563"/>
      <c r="AM201" s="563"/>
      <c r="AO201" s="563"/>
      <c r="AP201" s="563"/>
      <c r="AR201" s="563"/>
      <c r="AS201" s="563"/>
      <c r="AU201" s="563"/>
      <c r="AV201" s="563"/>
      <c r="AX201" s="563"/>
      <c r="AY201" s="563"/>
      <c r="BA201" s="563"/>
      <c r="BB201" s="563"/>
      <c r="BD201" s="563"/>
      <c r="BE201" s="563"/>
      <c r="BG201" s="563"/>
      <c r="BH201" s="563"/>
      <c r="BI201" s="710"/>
      <c r="BJ201" s="563"/>
      <c r="BK201" s="563"/>
      <c r="BL201" s="710"/>
      <c r="BM201" s="563"/>
      <c r="BN201" s="563"/>
      <c r="BP201" s="563"/>
      <c r="BQ201" s="563"/>
      <c r="BS201" s="563"/>
      <c r="BT201" s="563"/>
      <c r="BV201" s="563"/>
      <c r="BW201" s="563"/>
      <c r="BY201" s="563"/>
      <c r="BZ201" s="563"/>
      <c r="CB201" s="72">
        <f t="shared" si="1223"/>
        <v>0</v>
      </c>
      <c r="CC201" s="72">
        <f t="shared" si="1240"/>
        <v>0</v>
      </c>
      <c r="CE201" s="72">
        <f t="shared" si="1225"/>
        <v>0</v>
      </c>
      <c r="CF201" s="72">
        <f t="shared" si="1241"/>
        <v>0</v>
      </c>
      <c r="CH201" s="72">
        <f t="shared" si="1227"/>
        <v>0</v>
      </c>
      <c r="CI201" s="72">
        <f t="shared" si="1242"/>
        <v>0</v>
      </c>
      <c r="CK201" s="72">
        <f t="shared" si="1229"/>
        <v>0</v>
      </c>
      <c r="CL201" s="72">
        <f t="shared" si="1243"/>
        <v>0</v>
      </c>
      <c r="CN201" s="72">
        <f t="shared" si="1231"/>
        <v>0</v>
      </c>
      <c r="CO201" s="72">
        <f t="shared" si="1244"/>
        <v>0</v>
      </c>
      <c r="CQ201" s="72">
        <f t="shared" si="1233"/>
        <v>0</v>
      </c>
      <c r="CR201" s="72">
        <f t="shared" si="1245"/>
        <v>0</v>
      </c>
      <c r="CT201" s="72">
        <f t="shared" si="1235"/>
        <v>0</v>
      </c>
      <c r="CU201" s="72">
        <f t="shared" si="1246"/>
        <v>0</v>
      </c>
      <c r="CW201" s="72">
        <f t="shared" si="1237"/>
        <v>0</v>
      </c>
      <c r="CX201" s="72">
        <f t="shared" si="1247"/>
        <v>0</v>
      </c>
    </row>
    <row r="202" spans="1:103" x14ac:dyDescent="0.25">
      <c r="A202" s="494"/>
      <c r="C202" s="455" t="s">
        <v>384</v>
      </c>
      <c r="D202" s="3" t="s">
        <v>0</v>
      </c>
      <c r="E202" s="562">
        <v>0.83299999999999996</v>
      </c>
      <c r="G202" s="78">
        <v>0.83299999999999996</v>
      </c>
      <c r="H202" s="690">
        <f t="shared" si="1239"/>
        <v>0</v>
      </c>
      <c r="J202" s="19">
        <v>1500</v>
      </c>
      <c r="K202" s="19">
        <v>1500</v>
      </c>
      <c r="L202" s="19">
        <v>1500</v>
      </c>
      <c r="N202" s="563"/>
      <c r="O202" s="563"/>
      <c r="Q202" s="563"/>
      <c r="R202" s="563"/>
      <c r="T202" s="563"/>
      <c r="U202" s="563"/>
      <c r="W202" s="563"/>
      <c r="X202" s="563"/>
      <c r="Z202" s="563"/>
      <c r="AA202" s="563"/>
      <c r="AC202" s="563"/>
      <c r="AD202" s="563"/>
      <c r="AF202" s="563"/>
      <c r="AG202" s="563"/>
      <c r="AI202" s="563"/>
      <c r="AJ202" s="563"/>
      <c r="AL202" s="563"/>
      <c r="AM202" s="563"/>
      <c r="AO202" s="563"/>
      <c r="AP202" s="563"/>
      <c r="AR202" s="563"/>
      <c r="AS202" s="563"/>
      <c r="AU202" s="563"/>
      <c r="AV202" s="563"/>
      <c r="AX202" s="563"/>
      <c r="AY202" s="563"/>
      <c r="BA202" s="563"/>
      <c r="BB202" s="563"/>
      <c r="BD202" s="563"/>
      <c r="BE202" s="563"/>
      <c r="BG202" s="563"/>
      <c r="BH202" s="563"/>
      <c r="BI202" s="710"/>
      <c r="BJ202" s="563"/>
      <c r="BK202" s="563"/>
      <c r="BL202" s="710"/>
      <c r="BM202" s="563"/>
      <c r="BN202" s="563"/>
      <c r="BP202" s="563"/>
      <c r="BQ202" s="563"/>
      <c r="BS202" s="563"/>
      <c r="BT202" s="563"/>
      <c r="BV202" s="563"/>
      <c r="BW202" s="563"/>
      <c r="BY202" s="563"/>
      <c r="BZ202" s="563"/>
      <c r="CB202" s="72">
        <f t="shared" si="1223"/>
        <v>0</v>
      </c>
      <c r="CC202" s="72">
        <f t="shared" si="1240"/>
        <v>0</v>
      </c>
      <c r="CE202" s="72">
        <f t="shared" si="1225"/>
        <v>0</v>
      </c>
      <c r="CF202" s="72">
        <f t="shared" si="1241"/>
        <v>0</v>
      </c>
      <c r="CH202" s="72">
        <f t="shared" si="1227"/>
        <v>0</v>
      </c>
      <c r="CI202" s="72">
        <f t="shared" si="1242"/>
        <v>0</v>
      </c>
      <c r="CK202" s="72">
        <f t="shared" si="1229"/>
        <v>0</v>
      </c>
      <c r="CL202" s="72">
        <f t="shared" si="1243"/>
        <v>0</v>
      </c>
      <c r="CN202" s="72">
        <f t="shared" si="1231"/>
        <v>0</v>
      </c>
      <c r="CO202" s="72">
        <f t="shared" si="1244"/>
        <v>0</v>
      </c>
      <c r="CQ202" s="72">
        <f t="shared" si="1233"/>
        <v>0</v>
      </c>
      <c r="CR202" s="72">
        <f t="shared" si="1245"/>
        <v>0</v>
      </c>
      <c r="CT202" s="72">
        <f t="shared" si="1235"/>
        <v>0</v>
      </c>
      <c r="CU202" s="72">
        <f t="shared" si="1246"/>
        <v>0</v>
      </c>
      <c r="CW202" s="72">
        <f t="shared" si="1237"/>
        <v>0</v>
      </c>
      <c r="CX202" s="72">
        <f t="shared" si="1247"/>
        <v>0</v>
      </c>
    </row>
    <row r="203" spans="1:103" ht="6" customHeight="1" x14ac:dyDescent="0.25">
      <c r="A203" s="494"/>
      <c r="D203" s="3" t="s">
        <v>0</v>
      </c>
    </row>
    <row r="204" spans="1:103" s="402" customFormat="1" x14ac:dyDescent="0.25">
      <c r="A204" s="494"/>
      <c r="C204" s="565" t="s">
        <v>8</v>
      </c>
      <c r="D204" s="565" t="s">
        <v>0</v>
      </c>
      <c r="E204" s="566"/>
      <c r="F204" s="565"/>
      <c r="G204" s="566"/>
      <c r="H204" s="566"/>
      <c r="I204" s="565"/>
      <c r="J204" s="566"/>
      <c r="K204" s="566"/>
      <c r="L204" s="566"/>
      <c r="M204" s="565"/>
      <c r="N204" s="578"/>
      <c r="O204" s="565"/>
      <c r="P204" s="566"/>
      <c r="Q204" s="578"/>
      <c r="R204" s="565"/>
      <c r="S204" s="566"/>
      <c r="T204" s="578"/>
      <c r="U204" s="565"/>
      <c r="V204" s="566"/>
      <c r="W204" s="578"/>
      <c r="X204" s="565"/>
      <c r="Y204" s="566"/>
      <c r="Z204" s="578"/>
      <c r="AA204" s="565"/>
      <c r="AB204" s="566"/>
      <c r="AC204" s="578"/>
      <c r="AD204" s="565"/>
      <c r="AE204" s="566"/>
      <c r="AF204" s="578"/>
      <c r="AG204" s="565"/>
      <c r="AH204" s="566"/>
      <c r="AI204" s="578"/>
      <c r="AJ204" s="565"/>
      <c r="AK204" s="566"/>
      <c r="AL204" s="578"/>
      <c r="AM204" s="565"/>
      <c r="AN204" s="566"/>
      <c r="AO204" s="578"/>
      <c r="AP204" s="565"/>
      <c r="AQ204" s="566"/>
      <c r="AR204" s="578"/>
      <c r="AS204" s="565"/>
      <c r="AT204" s="566"/>
      <c r="AU204" s="578"/>
      <c r="AV204" s="565"/>
      <c r="AW204" s="566"/>
      <c r="AX204" s="578"/>
      <c r="AY204" s="565"/>
      <c r="AZ204" s="566"/>
      <c r="BA204" s="578"/>
      <c r="BB204" s="565"/>
      <c r="BC204" s="566"/>
      <c r="BD204" s="578"/>
      <c r="BE204" s="565"/>
      <c r="BF204" s="566"/>
      <c r="BG204" s="578"/>
      <c r="BH204" s="565"/>
      <c r="BI204" s="566"/>
      <c r="BJ204" s="578"/>
      <c r="BK204" s="565"/>
      <c r="BL204" s="566"/>
      <c r="BM204" s="578"/>
      <c r="BN204" s="565"/>
      <c r="BO204" s="566"/>
      <c r="BP204" s="578"/>
      <c r="BQ204" s="565"/>
      <c r="BR204" s="566"/>
      <c r="BS204" s="578"/>
      <c r="BT204" s="565"/>
      <c r="BU204" s="566"/>
      <c r="BV204" s="578"/>
      <c r="BW204" s="565"/>
      <c r="BX204" s="566"/>
      <c r="BY204" s="578"/>
      <c r="BZ204" s="565"/>
      <c r="CA204" s="566"/>
      <c r="CB204" s="578"/>
      <c r="CC204" s="565"/>
      <c r="CD204" s="566"/>
      <c r="CE204" s="578"/>
      <c r="CF204" s="565"/>
      <c r="CG204" s="566"/>
      <c r="CH204" s="578"/>
      <c r="CI204" s="565"/>
      <c r="CJ204" s="566"/>
      <c r="CK204" s="578"/>
      <c r="CL204" s="565"/>
      <c r="CM204" s="566"/>
      <c r="CN204" s="578"/>
      <c r="CO204" s="565"/>
      <c r="CP204" s="566"/>
      <c r="CQ204" s="578"/>
      <c r="CR204" s="565"/>
      <c r="CS204" s="566"/>
      <c r="CT204" s="578"/>
      <c r="CU204" s="565"/>
      <c r="CV204" s="566"/>
      <c r="CW204" s="578"/>
      <c r="CX204" s="565"/>
      <c r="CY204" s="566"/>
    </row>
    <row r="205" spans="1:103" s="402" customFormat="1" x14ac:dyDescent="0.25">
      <c r="A205" s="494"/>
      <c r="C205" s="769" t="s">
        <v>385</v>
      </c>
      <c r="D205" s="765" t="s">
        <v>0</v>
      </c>
      <c r="E205" s="766"/>
      <c r="F205" s="765"/>
      <c r="G205" s="766"/>
      <c r="H205" s="767"/>
      <c r="I205" s="765"/>
      <c r="J205" s="766"/>
      <c r="K205" s="766"/>
      <c r="L205" s="766"/>
      <c r="M205" s="765"/>
      <c r="N205" s="768"/>
      <c r="O205" s="765"/>
      <c r="P205" s="766"/>
      <c r="Q205" s="768"/>
      <c r="R205" s="765"/>
      <c r="S205" s="766"/>
      <c r="T205" s="768"/>
      <c r="U205" s="765"/>
      <c r="V205" s="766"/>
      <c r="W205" s="768"/>
      <c r="X205" s="765"/>
      <c r="Y205" s="766"/>
      <c r="Z205" s="768"/>
      <c r="AA205" s="765"/>
      <c r="AB205" s="766"/>
      <c r="AC205" s="768"/>
      <c r="AD205" s="765"/>
      <c r="AE205" s="766"/>
      <c r="AF205" s="768"/>
      <c r="AG205" s="765"/>
      <c r="AH205" s="766"/>
      <c r="AI205" s="768"/>
      <c r="AJ205" s="765"/>
      <c r="AK205" s="766"/>
      <c r="AL205" s="768"/>
      <c r="AM205" s="765"/>
      <c r="AN205" s="766"/>
      <c r="AO205" s="768"/>
      <c r="AP205" s="765"/>
      <c r="AQ205" s="766"/>
      <c r="AR205" s="768"/>
      <c r="AS205" s="765"/>
      <c r="AT205" s="766"/>
      <c r="AU205" s="768"/>
      <c r="AV205" s="765"/>
      <c r="AW205" s="766"/>
      <c r="AX205" s="768"/>
      <c r="AY205" s="765"/>
      <c r="AZ205" s="766"/>
      <c r="BA205" s="768"/>
      <c r="BB205" s="765"/>
      <c r="BC205" s="766"/>
      <c r="BD205" s="768"/>
      <c r="BE205" s="765"/>
      <c r="BF205" s="766"/>
      <c r="BG205" s="768"/>
      <c r="BH205" s="765"/>
      <c r="BI205" s="766"/>
      <c r="BJ205" s="768"/>
      <c r="BK205" s="765"/>
      <c r="BL205" s="766"/>
      <c r="BM205" s="768"/>
      <c r="BN205" s="765"/>
      <c r="BO205" s="766"/>
      <c r="BP205" s="768"/>
      <c r="BQ205" s="765"/>
      <c r="BR205" s="766"/>
      <c r="BS205" s="768"/>
      <c r="BT205" s="765"/>
      <c r="BU205" s="766"/>
      <c r="BV205" s="768"/>
      <c r="BW205" s="765"/>
      <c r="BX205" s="766"/>
      <c r="BY205" s="768"/>
      <c r="BZ205" s="765"/>
      <c r="CA205" s="766"/>
      <c r="CB205" s="768"/>
      <c r="CC205" s="765"/>
      <c r="CD205" s="766"/>
      <c r="CE205" s="768"/>
      <c r="CF205" s="765"/>
      <c r="CG205" s="766"/>
      <c r="CH205" s="768"/>
      <c r="CI205" s="765"/>
      <c r="CJ205" s="766"/>
      <c r="CK205" s="768"/>
      <c r="CL205" s="765"/>
      <c r="CM205" s="766"/>
      <c r="CN205" s="768"/>
      <c r="CO205" s="765"/>
      <c r="CP205" s="766"/>
      <c r="CQ205" s="768"/>
      <c r="CR205" s="765"/>
      <c r="CS205" s="766"/>
      <c r="CT205" s="768"/>
      <c r="CU205" s="765"/>
      <c r="CV205" s="766"/>
      <c r="CW205" s="768"/>
      <c r="CX205" s="765"/>
      <c r="CY205" s="766"/>
    </row>
    <row r="206" spans="1:103" x14ac:dyDescent="0.25">
      <c r="A206" s="494"/>
      <c r="C206" s="455" t="s">
        <v>386</v>
      </c>
      <c r="D206" s="3" t="s">
        <v>0</v>
      </c>
      <c r="E206" s="19">
        <v>4.0330000000000004</v>
      </c>
      <c r="G206" s="19">
        <v>4.0330000000000004</v>
      </c>
      <c r="H206" s="707">
        <f t="shared" ref="H206:H236" si="1248">G206-$E206</f>
        <v>0</v>
      </c>
      <c r="J206" s="19">
        <v>-666.7</v>
      </c>
      <c r="K206" s="19">
        <f t="shared" ref="K206:L206" si="1249">J206</f>
        <v>-666.7</v>
      </c>
      <c r="L206" s="19">
        <f t="shared" si="1249"/>
        <v>-666.7</v>
      </c>
      <c r="N206" s="72">
        <f t="shared" ref="N206:N236" si="1250">$H206*(1-($J206-N$6)/N$5)</f>
        <v>0</v>
      </c>
      <c r="O206" s="72">
        <f t="shared" ref="O206:O236" si="1251">$H206-N206</f>
        <v>0</v>
      </c>
      <c r="Q206" s="72">
        <f t="shared" ref="Q206:Q236" si="1252">$H206*(1-($J206-Q$6)/Q$5)</f>
        <v>0</v>
      </c>
      <c r="R206" s="72">
        <f t="shared" ref="R206:R236" si="1253">$H206-Q206</f>
        <v>0</v>
      </c>
      <c r="T206" s="72">
        <f t="shared" ref="T206:T236" si="1254">$H206*(1-($J206-T$6)/T$5)</f>
        <v>0</v>
      </c>
      <c r="U206" s="72">
        <f t="shared" ref="U206:U236" si="1255">$H206-T206</f>
        <v>0</v>
      </c>
      <c r="W206" s="72">
        <f t="shared" ref="W206:W236" si="1256">$H206*(1-($J206-W$6)/W$5)</f>
        <v>0</v>
      </c>
      <c r="X206" s="72">
        <f t="shared" ref="X206:X236" si="1257">$H206-W206</f>
        <v>0</v>
      </c>
      <c r="Z206" s="72">
        <f t="shared" ref="Z206:Z236" si="1258">$H206*(1-($J206-Z$6)/Z$5)</f>
        <v>0</v>
      </c>
      <c r="AA206" s="72">
        <f t="shared" ref="AA206:AA236" si="1259">$H206-Z206</f>
        <v>0</v>
      </c>
      <c r="AC206" s="72">
        <f t="shared" ref="AC206:AC236" si="1260">$H206*(1-($J206-AC$6)/AC$5)</f>
        <v>0</v>
      </c>
      <c r="AD206" s="72">
        <f t="shared" ref="AD206:AD236" si="1261">$H206-AC206</f>
        <v>0</v>
      </c>
      <c r="AF206" s="72">
        <f t="shared" ref="AF206:AF236" si="1262">$H206*(1-($J206-AF$6)/AF$5)</f>
        <v>0</v>
      </c>
      <c r="AG206" s="72">
        <f t="shared" ref="AG206:AG236" si="1263">$H206-AF206</f>
        <v>0</v>
      </c>
      <c r="AI206" s="72">
        <f t="shared" ref="AI206:AI236" si="1264">$H206*(1-($J206-AI$6)/AI$5)</f>
        <v>0</v>
      </c>
      <c r="AJ206" s="72">
        <f t="shared" ref="AJ206:AJ236" si="1265">$H206-AI206</f>
        <v>0</v>
      </c>
      <c r="AL206" s="72">
        <f t="shared" ref="AL206:AL236" si="1266">$H206*(1-($K206-AL$6)/AL$5)</f>
        <v>0</v>
      </c>
      <c r="AM206" s="72">
        <f t="shared" ref="AM206:AM236" si="1267">$H206-AL206</f>
        <v>0</v>
      </c>
      <c r="AO206" s="72">
        <f t="shared" ref="AO206:AO236" si="1268">$H206*(1-($K206-AO$6)/AO$5)</f>
        <v>0</v>
      </c>
      <c r="AP206" s="72">
        <f t="shared" ref="AP206" si="1269">$H206-AO206</f>
        <v>0</v>
      </c>
      <c r="AR206" s="72">
        <f t="shared" ref="AR206:AR236" si="1270">$H206*(1-($K206-AR$6)/AR$5)</f>
        <v>0</v>
      </c>
      <c r="AS206" s="72">
        <f t="shared" ref="AS206:AS236" si="1271">$H206-AR206</f>
        <v>0</v>
      </c>
      <c r="AU206" s="72">
        <f t="shared" ref="AU206:AU236" si="1272">$H206*(1-($K206-AU$6)/AU$5)</f>
        <v>0</v>
      </c>
      <c r="AV206" s="72">
        <f t="shared" ref="AV206:AV236" si="1273">$H206-AU206</f>
        <v>0</v>
      </c>
      <c r="AX206" s="72">
        <f t="shared" ref="AX206:AX236" si="1274">$H206*(1-($K206-AX$6)/AX$5)</f>
        <v>0</v>
      </c>
      <c r="AY206" s="72">
        <f t="shared" ref="AY206:AY236" si="1275">$H206-AX206</f>
        <v>0</v>
      </c>
      <c r="BA206" s="72">
        <f t="shared" ref="BA206:BA236" si="1276">$H206*(1-($K206-BA$6)/BA$5)</f>
        <v>0</v>
      </c>
      <c r="BB206" s="72">
        <f t="shared" ref="BB206:BB236" si="1277">$H206-BA206</f>
        <v>0</v>
      </c>
      <c r="BD206" s="72">
        <f t="shared" ref="BD206:BD236" si="1278">$H206*(1-($K206-BD$6)/BD$5)</f>
        <v>0</v>
      </c>
      <c r="BE206" s="72">
        <f t="shared" ref="BE206:BE236" si="1279">$H206-BD206</f>
        <v>0</v>
      </c>
      <c r="BG206" s="709">
        <f t="shared" ref="BG206:BG236" si="1280">$H206*(1-($K206-BG$6)/BG$5)</f>
        <v>0</v>
      </c>
      <c r="BH206" s="709">
        <f t="shared" ref="BH206:BH236" si="1281">$H206-BG206</f>
        <v>0</v>
      </c>
      <c r="BI206" s="710"/>
      <c r="BJ206" s="709">
        <f t="shared" ref="BJ206:BJ236" si="1282">$H206*(1-($K206-BJ$6)/BJ$5)</f>
        <v>0</v>
      </c>
      <c r="BK206" s="709">
        <f t="shared" ref="BK206:BK236" si="1283">$H206-BJ206</f>
        <v>0</v>
      </c>
      <c r="BL206" s="710"/>
      <c r="BM206" s="479"/>
      <c r="BN206" s="479"/>
      <c r="BP206" s="72">
        <f t="shared" ref="BP206:BP236" si="1284">$H206*(1-($K206-BP$6)/BP$5)</f>
        <v>0</v>
      </c>
      <c r="BQ206" s="72">
        <f t="shared" ref="BQ206:BQ236" si="1285">$H206-BP206</f>
        <v>0</v>
      </c>
      <c r="BS206" s="72">
        <f t="shared" ref="BS206:BS236" si="1286">$H206*(1-($K206-BS$6)/BS$5)</f>
        <v>0</v>
      </c>
      <c r="BT206" s="72">
        <f t="shared" ref="BT206:BT236" si="1287">$H206-BS206</f>
        <v>0</v>
      </c>
      <c r="BV206" s="72">
        <f t="shared" ref="BV206:BV236" si="1288">$H206*(1-($K206-BV$6)/BV$5)</f>
        <v>0</v>
      </c>
      <c r="BW206" s="72">
        <f t="shared" ref="BW206:BW236" si="1289">$H206-BV206</f>
        <v>0</v>
      </c>
      <c r="BY206" s="72">
        <f t="shared" ref="BY206:BY236" si="1290">$H206*(1-($K206-BY$6)/BY$5)</f>
        <v>0</v>
      </c>
      <c r="BZ206" s="72">
        <f t="shared" ref="BZ206:BZ236" si="1291">$H206-BY206</f>
        <v>0</v>
      </c>
      <c r="CB206" s="72">
        <f t="shared" ref="CB206:CB236" si="1292">$H206*(1-($L206-CB$6)/CB$5)</f>
        <v>0</v>
      </c>
      <c r="CC206" s="72">
        <f t="shared" ref="CC206:CC236" si="1293">$H206-CB206</f>
        <v>0</v>
      </c>
      <c r="CE206" s="72">
        <f t="shared" ref="CE206:CE236" si="1294">$H206*(1-($L206-CE$6)/CE$5)</f>
        <v>0</v>
      </c>
      <c r="CF206" s="72">
        <f t="shared" ref="CF206:CF236" si="1295">$H206-CE206</f>
        <v>0</v>
      </c>
      <c r="CH206" s="72">
        <f t="shared" ref="CH206:CH236" si="1296">$H206*(1-($L206-CH$6)/CH$5)</f>
        <v>0</v>
      </c>
      <c r="CI206" s="72">
        <f t="shared" ref="CI206:CI236" si="1297">$H206-CH206</f>
        <v>0</v>
      </c>
      <c r="CK206" s="72">
        <f t="shared" ref="CK206:CK236" si="1298">$H206*(1-($L206-CK$6)/CK$5)</f>
        <v>0</v>
      </c>
      <c r="CL206" s="72">
        <f t="shared" ref="CL206:CL236" si="1299">$H206-CK206</f>
        <v>0</v>
      </c>
      <c r="CN206" s="72">
        <f t="shared" ref="CN206:CN236" si="1300">$H206*(1-($L206-CN$6)/CN$5)</f>
        <v>0</v>
      </c>
      <c r="CO206" s="72">
        <f t="shared" ref="CO206:CO236" si="1301">$H206-CN206</f>
        <v>0</v>
      </c>
      <c r="CQ206" s="72">
        <f t="shared" ref="CQ206:CQ236" si="1302">$H206*(1-($L206-CQ$6)/CQ$5)</f>
        <v>0</v>
      </c>
      <c r="CR206" s="72">
        <f t="shared" ref="CR206:CR236" si="1303">$H206-CQ206</f>
        <v>0</v>
      </c>
      <c r="CT206" s="72">
        <f t="shared" ref="CT206:CT236" si="1304">$H206*(1-($L206-CT$6)/CT$5)</f>
        <v>0</v>
      </c>
      <c r="CU206" s="72">
        <f t="shared" ref="CU206:CU236" si="1305">$H206-CT206</f>
        <v>0</v>
      </c>
      <c r="CW206" s="72">
        <f t="shared" ref="CW206:CW236" si="1306">$H206*(1-($L206-CW$6)/CW$5)</f>
        <v>0</v>
      </c>
      <c r="CX206" s="72">
        <f t="shared" ref="CX206:CX236" si="1307">$H206-CW206</f>
        <v>0</v>
      </c>
    </row>
    <row r="207" spans="1:103" ht="6.6" customHeight="1" x14ac:dyDescent="0.25">
      <c r="A207" s="494"/>
      <c r="D207" s="3" t="s">
        <v>0</v>
      </c>
    </row>
    <row r="208" spans="1:103" x14ac:dyDescent="0.25">
      <c r="A208" s="494"/>
      <c r="C208" s="455" t="s">
        <v>387</v>
      </c>
      <c r="D208" s="3" t="s">
        <v>0</v>
      </c>
      <c r="E208" s="72">
        <v>4.2</v>
      </c>
      <c r="G208" s="72">
        <v>4.5999999999999996</v>
      </c>
      <c r="H208" s="707">
        <f t="shared" ref="H208" si="1308">G208-$E208</f>
        <v>0.39999999999999947</v>
      </c>
      <c r="J208" s="19">
        <v>-615</v>
      </c>
      <c r="K208" s="19">
        <f t="shared" ref="K208" si="1309">J208</f>
        <v>-615</v>
      </c>
      <c r="L208" s="19">
        <f t="shared" ref="L208" si="1310">K208</f>
        <v>-615</v>
      </c>
      <c r="N208" s="72">
        <f t="shared" si="1250"/>
        <v>0.48020512820512762</v>
      </c>
      <c r="O208" s="72">
        <f t="shared" ref="O208" si="1311">$H208-N208</f>
        <v>-8.0205128205128151E-2</v>
      </c>
      <c r="Q208" s="72">
        <f t="shared" si="1252"/>
        <v>0.48020512820512762</v>
      </c>
      <c r="R208" s="72">
        <f t="shared" ref="R208" si="1312">$H208-Q208</f>
        <v>-8.0205128205128151E-2</v>
      </c>
      <c r="T208" s="72">
        <f t="shared" si="1254"/>
        <v>0.48020512820512762</v>
      </c>
      <c r="U208" s="72">
        <f t="shared" ref="U208" si="1313">$H208-T208</f>
        <v>-8.0205128205128151E-2</v>
      </c>
      <c r="W208" s="72">
        <f t="shared" si="1256"/>
        <v>0.48020512820512762</v>
      </c>
      <c r="X208" s="72">
        <f t="shared" ref="X208" si="1314">$H208-W208</f>
        <v>-8.0205128205128151E-2</v>
      </c>
      <c r="Z208" s="72">
        <f t="shared" si="1258"/>
        <v>0.48020512820512762</v>
      </c>
      <c r="AA208" s="72">
        <f t="shared" ref="AA208" si="1315">$H208-Z208</f>
        <v>-8.0205128205128151E-2</v>
      </c>
      <c r="AC208" s="72">
        <f t="shared" si="1260"/>
        <v>0.48020512820512762</v>
      </c>
      <c r="AD208" s="72">
        <f t="shared" ref="AD208" si="1316">$H208-AC208</f>
        <v>-8.0205128205128151E-2</v>
      </c>
      <c r="AF208" s="72">
        <f t="shared" si="1262"/>
        <v>0.48020512820512762</v>
      </c>
      <c r="AG208" s="72">
        <f t="shared" ref="AG208" si="1317">$H208-AF208</f>
        <v>-8.0205128205128151E-2</v>
      </c>
      <c r="AI208" s="72">
        <f t="shared" si="1264"/>
        <v>0.48020512820512762</v>
      </c>
      <c r="AJ208" s="72">
        <f t="shared" ref="AJ208" si="1318">$H208-AI208</f>
        <v>-8.0205128205128151E-2</v>
      </c>
      <c r="AL208" s="72">
        <f t="shared" si="1266"/>
        <v>0.47862118491920941</v>
      </c>
      <c r="AM208" s="72">
        <f t="shared" ref="AM208" si="1319">$H208-AL208</f>
        <v>-7.8621184919209941E-2</v>
      </c>
      <c r="AO208" s="72">
        <f t="shared" si="1268"/>
        <v>0.47862118491920941</v>
      </c>
      <c r="AP208" s="72">
        <f t="shared" ref="AP208" si="1320">$H208-AO208</f>
        <v>-7.8621184919209941E-2</v>
      </c>
      <c r="AR208" s="72">
        <f t="shared" si="1270"/>
        <v>0.47862118491920941</v>
      </c>
      <c r="AS208" s="72">
        <f t="shared" ref="AS208" si="1321">$H208-AR208</f>
        <v>-7.8621184919209941E-2</v>
      </c>
      <c r="AU208" s="72">
        <f t="shared" si="1272"/>
        <v>0.47862118491920941</v>
      </c>
      <c r="AV208" s="72">
        <f t="shared" ref="AV208" si="1322">$H208-AU208</f>
        <v>-7.8621184919209941E-2</v>
      </c>
      <c r="AX208" s="72">
        <f t="shared" si="1274"/>
        <v>0.47862118491920941</v>
      </c>
      <c r="AY208" s="72">
        <f t="shared" ref="AY208" si="1323">$H208-AX208</f>
        <v>-7.8621184919209941E-2</v>
      </c>
      <c r="BA208" s="72">
        <f t="shared" si="1276"/>
        <v>0.47862118491920941</v>
      </c>
      <c r="BB208" s="72">
        <f t="shared" ref="BB208" si="1324">$H208-BA208</f>
        <v>-7.8621184919209941E-2</v>
      </c>
      <c r="BD208" s="72">
        <f t="shared" si="1278"/>
        <v>0.47862118491920941</v>
      </c>
      <c r="BE208" s="72">
        <f t="shared" ref="BE208" si="1325">$H208-BD208</f>
        <v>-7.8621184919209941E-2</v>
      </c>
      <c r="BG208" s="709">
        <f t="shared" si="1280"/>
        <v>0.47862118491920941</v>
      </c>
      <c r="BH208" s="709">
        <f t="shared" ref="BH208" si="1326">$H208-BG208</f>
        <v>-7.8621184919209941E-2</v>
      </c>
      <c r="BI208" s="710"/>
      <c r="BJ208" s="709">
        <f t="shared" si="1282"/>
        <v>0.47862118491920941</v>
      </c>
      <c r="BK208" s="709">
        <f t="shared" ref="BK208" si="1327">$H208-BJ208</f>
        <v>-7.8621184919209941E-2</v>
      </c>
      <c r="BL208" s="710"/>
      <c r="BM208" s="479"/>
      <c r="BN208" s="479"/>
      <c r="BP208" s="72">
        <f t="shared" si="1284"/>
        <v>0.47862118491920941</v>
      </c>
      <c r="BQ208" s="72">
        <f t="shared" ref="BQ208" si="1328">$H208-BP208</f>
        <v>-7.8621184919209941E-2</v>
      </c>
      <c r="BS208" s="72">
        <f t="shared" si="1286"/>
        <v>0.47862118491920941</v>
      </c>
      <c r="BT208" s="72">
        <f t="shared" ref="BT208" si="1329">$H208-BS208</f>
        <v>-7.8621184919209941E-2</v>
      </c>
      <c r="BV208" s="72">
        <f t="shared" si="1288"/>
        <v>0.47862118491920941</v>
      </c>
      <c r="BW208" s="72">
        <f t="shared" ref="BW208" si="1330">$H208-BV208</f>
        <v>-7.8621184919209941E-2</v>
      </c>
      <c r="BY208" s="72">
        <f t="shared" si="1290"/>
        <v>0.47862118491920941</v>
      </c>
      <c r="BZ208" s="72">
        <f t="shared" ref="BZ208" si="1331">$H208-BY208</f>
        <v>-7.8621184919209941E-2</v>
      </c>
      <c r="CB208" s="72">
        <f t="shared" si="1292"/>
        <v>0.47563385146804771</v>
      </c>
      <c r="CC208" s="72">
        <f t="shared" ref="CC208" si="1332">$H208-CB208</f>
        <v>-7.5633851468048241E-2</v>
      </c>
      <c r="CE208" s="72">
        <f t="shared" si="1294"/>
        <v>0.47563385146804771</v>
      </c>
      <c r="CF208" s="72">
        <f t="shared" ref="CF208" si="1333">$H208-CE208</f>
        <v>-7.5633851468048241E-2</v>
      </c>
      <c r="CH208" s="72">
        <f t="shared" si="1296"/>
        <v>0.47563385146804771</v>
      </c>
      <c r="CI208" s="72">
        <f t="shared" ref="CI208" si="1334">$H208-CH208</f>
        <v>-7.5633851468048241E-2</v>
      </c>
      <c r="CK208" s="72">
        <f t="shared" si="1298"/>
        <v>0.47563385146804771</v>
      </c>
      <c r="CL208" s="72">
        <f t="shared" ref="CL208" si="1335">$H208-CK208</f>
        <v>-7.5633851468048241E-2</v>
      </c>
      <c r="CN208" s="72">
        <f t="shared" si="1300"/>
        <v>0.47563385146804771</v>
      </c>
      <c r="CO208" s="72">
        <f t="shared" ref="CO208" si="1336">$H208-CN208</f>
        <v>-7.5633851468048241E-2</v>
      </c>
      <c r="CQ208" s="72">
        <f t="shared" si="1302"/>
        <v>0.47563385146804771</v>
      </c>
      <c r="CR208" s="72">
        <f t="shared" ref="CR208" si="1337">$H208-CQ208</f>
        <v>-7.5633851468048241E-2</v>
      </c>
      <c r="CT208" s="72">
        <f t="shared" si="1304"/>
        <v>0.47563385146804771</v>
      </c>
      <c r="CU208" s="72">
        <f t="shared" ref="CU208" si="1338">$H208-CT208</f>
        <v>-7.5633851468048241E-2</v>
      </c>
      <c r="CW208" s="72">
        <f t="shared" si="1306"/>
        <v>0.47563385146804771</v>
      </c>
      <c r="CX208" s="72">
        <f t="shared" ref="CX208" si="1339">$H208-CW208</f>
        <v>-7.5633851468048241E-2</v>
      </c>
    </row>
    <row r="209" spans="1:103" ht="6.6" customHeight="1" x14ac:dyDescent="0.25">
      <c r="A209" s="494"/>
      <c r="D209" s="3" t="s">
        <v>0</v>
      </c>
    </row>
    <row r="210" spans="1:103" x14ac:dyDescent="0.25">
      <c r="A210" s="494"/>
      <c r="C210" s="455" t="s">
        <v>388</v>
      </c>
      <c r="D210" s="3" t="s">
        <v>0</v>
      </c>
      <c r="E210" s="72">
        <v>2.0249999999999999</v>
      </c>
      <c r="G210" s="567">
        <v>2.5499999999999998</v>
      </c>
      <c r="H210" s="690">
        <f>G210-$E210</f>
        <v>0.52499999999999991</v>
      </c>
      <c r="J210" s="419">
        <v>-692.36248731613159</v>
      </c>
      <c r="K210" s="419">
        <v>-692.36248731613159</v>
      </c>
      <c r="L210" s="419">
        <v>-692.36248731613159</v>
      </c>
      <c r="N210" s="72">
        <f t="shared" si="1250"/>
        <v>0.64514663217617907</v>
      </c>
      <c r="O210" s="72">
        <f t="shared" ref="O210" si="1340">$H210-N210</f>
        <v>-0.12014663217617916</v>
      </c>
      <c r="Q210" s="72">
        <f t="shared" si="1252"/>
        <v>0.64514663217617907</v>
      </c>
      <c r="R210" s="72">
        <f t="shared" ref="R210" si="1341">$H210-Q210</f>
        <v>-0.12014663217617916</v>
      </c>
      <c r="T210" s="72">
        <f t="shared" si="1254"/>
        <v>0.64514663217617907</v>
      </c>
      <c r="U210" s="72">
        <f t="shared" ref="U210" si="1342">$H210-T210</f>
        <v>-0.12014663217617916</v>
      </c>
      <c r="W210" s="72">
        <f t="shared" si="1256"/>
        <v>0.64514663217617907</v>
      </c>
      <c r="X210" s="72">
        <f t="shared" ref="X210" si="1343">$H210-W210</f>
        <v>-0.12014663217617916</v>
      </c>
      <c r="Z210" s="72">
        <f t="shared" si="1258"/>
        <v>0.64514663217617907</v>
      </c>
      <c r="AA210" s="72">
        <f t="shared" ref="AA210" si="1344">$H210-Z210</f>
        <v>-0.12014663217617916</v>
      </c>
      <c r="AC210" s="72">
        <f t="shared" si="1260"/>
        <v>0.64514663217617907</v>
      </c>
      <c r="AD210" s="72">
        <f t="shared" ref="AD210" si="1345">$H210-AC210</f>
        <v>-0.12014663217617916</v>
      </c>
      <c r="AF210" s="72">
        <f t="shared" si="1262"/>
        <v>0.64514663217617907</v>
      </c>
      <c r="AG210" s="72">
        <f t="shared" ref="AG210" si="1346">$H210-AF210</f>
        <v>-0.12014663217617916</v>
      </c>
      <c r="AI210" s="72">
        <f t="shared" si="1264"/>
        <v>0.64514663217617907</v>
      </c>
      <c r="AJ210" s="72">
        <f t="shared" ref="AJ210" si="1347">$H210-AI210</f>
        <v>-0.12014663217617916</v>
      </c>
      <c r="AL210" s="72">
        <f t="shared" si="1266"/>
        <v>0.64277389796803197</v>
      </c>
      <c r="AM210" s="72">
        <f t="shared" ref="AM210" si="1348">$H210-AL210</f>
        <v>-0.11777389796803206</v>
      </c>
      <c r="AO210" s="72">
        <f t="shared" si="1268"/>
        <v>0.64277389796803197</v>
      </c>
      <c r="AP210" s="72">
        <f t="shared" ref="AP210" si="1349">$H210-AO210</f>
        <v>-0.11777389796803206</v>
      </c>
      <c r="AR210" s="72">
        <f t="shared" si="1270"/>
        <v>0.64277389796803197</v>
      </c>
      <c r="AS210" s="72">
        <f t="shared" ref="AS210" si="1350">$H210-AR210</f>
        <v>-0.11777389796803206</v>
      </c>
      <c r="AU210" s="72">
        <f t="shared" si="1272"/>
        <v>0.64277389796803197</v>
      </c>
      <c r="AV210" s="72">
        <f t="shared" ref="AV210" si="1351">$H210-AU210</f>
        <v>-0.11777389796803206</v>
      </c>
      <c r="AX210" s="72">
        <f t="shared" si="1274"/>
        <v>0.64277389796803197</v>
      </c>
      <c r="AY210" s="72">
        <f t="shared" ref="AY210" si="1352">$H210-AX210</f>
        <v>-0.11777389796803206</v>
      </c>
      <c r="BA210" s="72">
        <f t="shared" si="1276"/>
        <v>0.64277389796803197</v>
      </c>
      <c r="BB210" s="72">
        <f t="shared" ref="BB210" si="1353">$H210-BA210</f>
        <v>-0.11777389796803206</v>
      </c>
      <c r="BD210" s="72">
        <f t="shared" si="1278"/>
        <v>0.64277389796803197</v>
      </c>
      <c r="BE210" s="72">
        <f t="shared" ref="BE210" si="1354">$H210-BD210</f>
        <v>-0.11777389796803206</v>
      </c>
      <c r="BG210" s="709">
        <f t="shared" si="1280"/>
        <v>0.64277389796803197</v>
      </c>
      <c r="BH210" s="709">
        <f t="shared" ref="BH210" si="1355">$H210-BG210</f>
        <v>-0.11777389796803206</v>
      </c>
      <c r="BI210" s="710"/>
      <c r="BJ210" s="709">
        <f t="shared" si="1282"/>
        <v>0.64277389796803197</v>
      </c>
      <c r="BK210" s="709">
        <f t="shared" ref="BK210" si="1356">$H210-BJ210</f>
        <v>-0.11777389796803206</v>
      </c>
      <c r="BL210" s="710"/>
      <c r="BM210" s="479"/>
      <c r="BN210" s="479"/>
      <c r="BP210" s="72">
        <f t="shared" si="1284"/>
        <v>0.64277389796803197</v>
      </c>
      <c r="BQ210" s="72">
        <f t="shared" ref="BQ210" si="1357">$H210-BP210</f>
        <v>-0.11777389796803206</v>
      </c>
      <c r="BS210" s="72">
        <f t="shared" si="1286"/>
        <v>0.64277389796803197</v>
      </c>
      <c r="BT210" s="72">
        <f t="shared" ref="BT210" si="1358">$H210-BS210</f>
        <v>-0.11777389796803206</v>
      </c>
      <c r="BV210" s="72">
        <f t="shared" si="1288"/>
        <v>0.64277389796803197</v>
      </c>
      <c r="BW210" s="72">
        <f t="shared" ref="BW210" si="1359">$H210-BV210</f>
        <v>-0.11777389796803206</v>
      </c>
      <c r="BY210" s="72">
        <f t="shared" si="1290"/>
        <v>0.64277389796803197</v>
      </c>
      <c r="BZ210" s="72">
        <f t="shared" ref="BZ210" si="1360">$H210-BY210</f>
        <v>-0.11777389796803206</v>
      </c>
      <c r="CB210" s="72">
        <f t="shared" si="1292"/>
        <v>0.638298896663547</v>
      </c>
      <c r="CC210" s="72">
        <f t="shared" ref="CC210" si="1361">$H210-CB210</f>
        <v>-0.11329889666354709</v>
      </c>
      <c r="CE210" s="72">
        <f t="shared" si="1294"/>
        <v>0.638298896663547</v>
      </c>
      <c r="CF210" s="72">
        <f t="shared" ref="CF210" si="1362">$H210-CE210</f>
        <v>-0.11329889666354709</v>
      </c>
      <c r="CH210" s="72">
        <f t="shared" si="1296"/>
        <v>0.638298896663547</v>
      </c>
      <c r="CI210" s="72">
        <f t="shared" ref="CI210" si="1363">$H210-CH210</f>
        <v>-0.11329889666354709</v>
      </c>
      <c r="CK210" s="72">
        <f t="shared" si="1298"/>
        <v>0.638298896663547</v>
      </c>
      <c r="CL210" s="72">
        <f t="shared" ref="CL210" si="1364">$H210-CK210</f>
        <v>-0.11329889666354709</v>
      </c>
      <c r="CN210" s="72">
        <f t="shared" si="1300"/>
        <v>0.638298896663547</v>
      </c>
      <c r="CO210" s="72">
        <f t="shared" ref="CO210" si="1365">$H210-CN210</f>
        <v>-0.11329889666354709</v>
      </c>
      <c r="CQ210" s="72">
        <f t="shared" si="1302"/>
        <v>0.638298896663547</v>
      </c>
      <c r="CR210" s="72">
        <f t="shared" ref="CR210" si="1366">$H210-CQ210</f>
        <v>-0.11329889666354709</v>
      </c>
      <c r="CT210" s="72">
        <f t="shared" si="1304"/>
        <v>0.638298896663547</v>
      </c>
      <c r="CU210" s="72">
        <f t="shared" ref="CU210" si="1367">$H210-CT210</f>
        <v>-0.11329889666354709</v>
      </c>
      <c r="CW210" s="72">
        <f t="shared" si="1306"/>
        <v>0.638298896663547</v>
      </c>
      <c r="CX210" s="72">
        <f t="shared" ref="CX210" si="1368">$H210-CW210</f>
        <v>-0.11329889666354709</v>
      </c>
    </row>
    <row r="211" spans="1:103" ht="6.6" customHeight="1" x14ac:dyDescent="0.25">
      <c r="A211" s="494"/>
      <c r="D211" s="3" t="s">
        <v>0</v>
      </c>
    </row>
    <row r="212" spans="1:103" x14ac:dyDescent="0.25">
      <c r="A212" s="494"/>
      <c r="C212" s="455" t="s">
        <v>389</v>
      </c>
      <c r="D212" s="3" t="s">
        <v>0</v>
      </c>
      <c r="E212" s="718">
        <f>$G$31</f>
        <v>0.39500000000000002</v>
      </c>
      <c r="G212" s="567">
        <v>2.5</v>
      </c>
      <c r="H212" s="707">
        <f t="shared" si="1248"/>
        <v>2.105</v>
      </c>
      <c r="J212" s="19">
        <v>-720</v>
      </c>
      <c r="K212" s="19">
        <f t="shared" ref="K212:L212" si="1369">J212</f>
        <v>-720</v>
      </c>
      <c r="L212" s="19">
        <f t="shared" si="1369"/>
        <v>-720</v>
      </c>
      <c r="N212" s="72">
        <f t="shared" si="1250"/>
        <v>2.6080410256410254</v>
      </c>
      <c r="O212" s="72">
        <f t="shared" si="1251"/>
        <v>-0.50304102564102537</v>
      </c>
      <c r="Q212" s="72">
        <f t="shared" si="1252"/>
        <v>2.6080410256410254</v>
      </c>
      <c r="R212" s="72">
        <f t="shared" si="1253"/>
        <v>-0.50304102564102537</v>
      </c>
      <c r="T212" s="72">
        <f t="shared" si="1254"/>
        <v>2.6080410256410254</v>
      </c>
      <c r="U212" s="72">
        <f t="shared" si="1255"/>
        <v>-0.50304102564102537</v>
      </c>
      <c r="W212" s="72">
        <f t="shared" si="1256"/>
        <v>2.6080410256410254</v>
      </c>
      <c r="X212" s="72">
        <f t="shared" si="1257"/>
        <v>-0.50304102564102537</v>
      </c>
      <c r="Z212" s="72">
        <f t="shared" si="1258"/>
        <v>2.6080410256410254</v>
      </c>
      <c r="AA212" s="72">
        <f t="shared" si="1259"/>
        <v>-0.50304102564102537</v>
      </c>
      <c r="AC212" s="72">
        <f t="shared" si="1260"/>
        <v>2.6080410256410254</v>
      </c>
      <c r="AD212" s="72">
        <f t="shared" si="1261"/>
        <v>-0.50304102564102537</v>
      </c>
      <c r="AF212" s="72">
        <f t="shared" si="1262"/>
        <v>2.6080410256410254</v>
      </c>
      <c r="AG212" s="72">
        <f t="shared" si="1263"/>
        <v>-0.50304102564102537</v>
      </c>
      <c r="AI212" s="72">
        <f t="shared" si="1264"/>
        <v>2.6080410256410254</v>
      </c>
      <c r="AJ212" s="72">
        <f t="shared" si="1265"/>
        <v>-0.50304102564102537</v>
      </c>
      <c r="AL212" s="72">
        <f t="shared" si="1266"/>
        <v>2.5981066427289048</v>
      </c>
      <c r="AM212" s="72">
        <f t="shared" si="1267"/>
        <v>-0.49310664272890481</v>
      </c>
      <c r="AO212" s="72">
        <f t="shared" si="1268"/>
        <v>2.5981066427289048</v>
      </c>
      <c r="AP212" s="72">
        <f t="shared" ref="AP212" si="1370">$H212-AO212</f>
        <v>-0.49310664272890481</v>
      </c>
      <c r="AR212" s="72">
        <f t="shared" si="1270"/>
        <v>2.5981066427289048</v>
      </c>
      <c r="AS212" s="72">
        <f t="shared" si="1271"/>
        <v>-0.49310664272890481</v>
      </c>
      <c r="AU212" s="72">
        <f t="shared" si="1272"/>
        <v>2.5981066427289048</v>
      </c>
      <c r="AV212" s="72">
        <f t="shared" si="1273"/>
        <v>-0.49310664272890481</v>
      </c>
      <c r="AX212" s="72">
        <f t="shared" si="1274"/>
        <v>2.5981066427289048</v>
      </c>
      <c r="AY212" s="72">
        <f t="shared" si="1275"/>
        <v>-0.49310664272890481</v>
      </c>
      <c r="BA212" s="72">
        <f t="shared" si="1276"/>
        <v>2.5981066427289048</v>
      </c>
      <c r="BB212" s="72">
        <f t="shared" si="1277"/>
        <v>-0.49310664272890481</v>
      </c>
      <c r="BD212" s="72">
        <f t="shared" si="1278"/>
        <v>2.5981066427289048</v>
      </c>
      <c r="BE212" s="72">
        <f t="shared" si="1279"/>
        <v>-0.49310664272890481</v>
      </c>
      <c r="BG212" s="709">
        <f t="shared" si="1280"/>
        <v>2.5981066427289048</v>
      </c>
      <c r="BH212" s="709">
        <f t="shared" si="1281"/>
        <v>-0.49310664272890481</v>
      </c>
      <c r="BI212" s="710"/>
      <c r="BJ212" s="709">
        <f t="shared" si="1282"/>
        <v>2.5981066427289048</v>
      </c>
      <c r="BK212" s="709">
        <f t="shared" si="1283"/>
        <v>-0.49310664272890481</v>
      </c>
      <c r="BL212" s="710"/>
      <c r="BM212" s="479"/>
      <c r="BN212" s="479"/>
      <c r="BP212" s="72">
        <f t="shared" si="1284"/>
        <v>2.5981066427289048</v>
      </c>
      <c r="BQ212" s="72">
        <f t="shared" si="1285"/>
        <v>-0.49310664272890481</v>
      </c>
      <c r="BS212" s="72">
        <f t="shared" si="1286"/>
        <v>2.5981066427289048</v>
      </c>
      <c r="BT212" s="72">
        <f t="shared" si="1287"/>
        <v>-0.49310664272890481</v>
      </c>
      <c r="BV212" s="72">
        <f t="shared" si="1288"/>
        <v>2.5981066427289048</v>
      </c>
      <c r="BW212" s="72">
        <f t="shared" si="1289"/>
        <v>-0.49310664272890481</v>
      </c>
      <c r="BY212" s="72">
        <f t="shared" si="1290"/>
        <v>2.5981066427289048</v>
      </c>
      <c r="BZ212" s="72">
        <f t="shared" si="1291"/>
        <v>-0.49310664272890481</v>
      </c>
      <c r="CB212" s="72">
        <f t="shared" si="1292"/>
        <v>2.5793702936096716</v>
      </c>
      <c r="CC212" s="72">
        <f t="shared" si="1293"/>
        <v>-0.47437029360967164</v>
      </c>
      <c r="CE212" s="72">
        <f t="shared" si="1294"/>
        <v>2.5793702936096716</v>
      </c>
      <c r="CF212" s="72">
        <f t="shared" si="1295"/>
        <v>-0.47437029360967164</v>
      </c>
      <c r="CH212" s="72">
        <f t="shared" si="1296"/>
        <v>2.5793702936096716</v>
      </c>
      <c r="CI212" s="72">
        <f t="shared" si="1297"/>
        <v>-0.47437029360967164</v>
      </c>
      <c r="CK212" s="72">
        <f t="shared" si="1298"/>
        <v>2.5793702936096716</v>
      </c>
      <c r="CL212" s="72">
        <f t="shared" si="1299"/>
        <v>-0.47437029360967164</v>
      </c>
      <c r="CN212" s="72">
        <f t="shared" si="1300"/>
        <v>2.5793702936096716</v>
      </c>
      <c r="CO212" s="72">
        <f t="shared" si="1301"/>
        <v>-0.47437029360967164</v>
      </c>
      <c r="CQ212" s="72">
        <f t="shared" si="1302"/>
        <v>2.5793702936096716</v>
      </c>
      <c r="CR212" s="72">
        <f t="shared" si="1303"/>
        <v>-0.47437029360967164</v>
      </c>
      <c r="CT212" s="72">
        <f t="shared" si="1304"/>
        <v>2.5793702936096716</v>
      </c>
      <c r="CU212" s="72">
        <f t="shared" si="1305"/>
        <v>-0.47437029360967164</v>
      </c>
      <c r="CW212" s="72">
        <f t="shared" si="1306"/>
        <v>2.5793702936096716</v>
      </c>
      <c r="CX212" s="72">
        <f t="shared" si="1307"/>
        <v>-0.47437029360967164</v>
      </c>
    </row>
    <row r="213" spans="1:103" ht="6.6" customHeight="1" x14ac:dyDescent="0.25">
      <c r="A213" s="494"/>
      <c r="D213" s="3" t="s">
        <v>0</v>
      </c>
    </row>
    <row r="214" spans="1:103" x14ac:dyDescent="0.25">
      <c r="A214" s="494"/>
      <c r="C214" s="455"/>
      <c r="D214" s="3" t="s">
        <v>0</v>
      </c>
      <c r="E214" s="19"/>
      <c r="G214" s="19"/>
      <c r="H214" s="707">
        <f t="shared" si="1248"/>
        <v>0</v>
      </c>
      <c r="J214" s="770"/>
      <c r="K214" s="770"/>
      <c r="L214" s="770"/>
      <c r="N214" s="72">
        <f t="shared" si="1250"/>
        <v>0</v>
      </c>
      <c r="O214" s="72">
        <f t="shared" si="1251"/>
        <v>0</v>
      </c>
      <c r="Q214" s="72">
        <f t="shared" si="1252"/>
        <v>0</v>
      </c>
      <c r="R214" s="72">
        <f t="shared" si="1253"/>
        <v>0</v>
      </c>
      <c r="T214" s="72">
        <f t="shared" si="1254"/>
        <v>0</v>
      </c>
      <c r="U214" s="72">
        <f t="shared" si="1255"/>
        <v>0</v>
      </c>
      <c r="W214" s="72">
        <f t="shared" si="1256"/>
        <v>0</v>
      </c>
      <c r="X214" s="72">
        <f t="shared" si="1257"/>
        <v>0</v>
      </c>
      <c r="Z214" s="72">
        <f t="shared" si="1258"/>
        <v>0</v>
      </c>
      <c r="AA214" s="72">
        <f t="shared" si="1259"/>
        <v>0</v>
      </c>
      <c r="AC214" s="72">
        <f t="shared" si="1260"/>
        <v>0</v>
      </c>
      <c r="AD214" s="72">
        <f t="shared" si="1261"/>
        <v>0</v>
      </c>
      <c r="AF214" s="72">
        <f t="shared" si="1262"/>
        <v>0</v>
      </c>
      <c r="AG214" s="72">
        <f t="shared" si="1263"/>
        <v>0</v>
      </c>
      <c r="AI214" s="72">
        <f t="shared" si="1264"/>
        <v>0</v>
      </c>
      <c r="AJ214" s="72">
        <f t="shared" si="1265"/>
        <v>0</v>
      </c>
      <c r="AL214" s="72">
        <f t="shared" si="1266"/>
        <v>0</v>
      </c>
      <c r="AM214" s="72">
        <f t="shared" si="1267"/>
        <v>0</v>
      </c>
      <c r="AO214" s="72">
        <f t="shared" si="1268"/>
        <v>0</v>
      </c>
      <c r="AP214" s="72">
        <f t="shared" ref="AP214" si="1371">$H214-AO214</f>
        <v>0</v>
      </c>
      <c r="AR214" s="72">
        <f t="shared" si="1270"/>
        <v>0</v>
      </c>
      <c r="AS214" s="72">
        <f t="shared" si="1271"/>
        <v>0</v>
      </c>
      <c r="AU214" s="72">
        <f t="shared" si="1272"/>
        <v>0</v>
      </c>
      <c r="AV214" s="72">
        <f t="shared" si="1273"/>
        <v>0</v>
      </c>
      <c r="AX214" s="72">
        <f t="shared" si="1274"/>
        <v>0</v>
      </c>
      <c r="AY214" s="72">
        <f t="shared" si="1275"/>
        <v>0</v>
      </c>
      <c r="BA214" s="72">
        <f t="shared" si="1276"/>
        <v>0</v>
      </c>
      <c r="BB214" s="72">
        <f t="shared" si="1277"/>
        <v>0</v>
      </c>
      <c r="BD214" s="72">
        <f t="shared" si="1278"/>
        <v>0</v>
      </c>
      <c r="BE214" s="72">
        <f t="shared" si="1279"/>
        <v>0</v>
      </c>
      <c r="BG214" s="709">
        <f t="shared" si="1280"/>
        <v>0</v>
      </c>
      <c r="BH214" s="709">
        <f t="shared" si="1281"/>
        <v>0</v>
      </c>
      <c r="BI214" s="710"/>
      <c r="BJ214" s="709">
        <f t="shared" si="1282"/>
        <v>0</v>
      </c>
      <c r="BK214" s="709">
        <f t="shared" si="1283"/>
        <v>0</v>
      </c>
      <c r="BL214" s="710"/>
      <c r="BM214" s="479"/>
      <c r="BN214" s="479"/>
      <c r="BP214" s="72">
        <f t="shared" si="1284"/>
        <v>0</v>
      </c>
      <c r="BQ214" s="72">
        <f t="shared" si="1285"/>
        <v>0</v>
      </c>
      <c r="BS214" s="72">
        <f t="shared" si="1286"/>
        <v>0</v>
      </c>
      <c r="BT214" s="72">
        <f t="shared" si="1287"/>
        <v>0</v>
      </c>
      <c r="BV214" s="72">
        <f t="shared" si="1288"/>
        <v>0</v>
      </c>
      <c r="BW214" s="72">
        <f t="shared" si="1289"/>
        <v>0</v>
      </c>
      <c r="BY214" s="72">
        <f t="shared" si="1290"/>
        <v>0</v>
      </c>
      <c r="BZ214" s="72">
        <f t="shared" si="1291"/>
        <v>0</v>
      </c>
      <c r="CB214" s="72">
        <f t="shared" si="1292"/>
        <v>0</v>
      </c>
      <c r="CC214" s="72">
        <f t="shared" si="1293"/>
        <v>0</v>
      </c>
      <c r="CE214" s="72">
        <f t="shared" si="1294"/>
        <v>0</v>
      </c>
      <c r="CF214" s="72">
        <f t="shared" si="1295"/>
        <v>0</v>
      </c>
      <c r="CH214" s="72">
        <f t="shared" si="1296"/>
        <v>0</v>
      </c>
      <c r="CI214" s="72">
        <f t="shared" si="1297"/>
        <v>0</v>
      </c>
      <c r="CK214" s="72">
        <f t="shared" si="1298"/>
        <v>0</v>
      </c>
      <c r="CL214" s="72">
        <f t="shared" si="1299"/>
        <v>0</v>
      </c>
      <c r="CN214" s="72">
        <f t="shared" si="1300"/>
        <v>0</v>
      </c>
      <c r="CO214" s="72">
        <f t="shared" si="1301"/>
        <v>0</v>
      </c>
      <c r="CQ214" s="72">
        <f t="shared" si="1302"/>
        <v>0</v>
      </c>
      <c r="CR214" s="72">
        <f t="shared" si="1303"/>
        <v>0</v>
      </c>
      <c r="CT214" s="72">
        <f t="shared" si="1304"/>
        <v>0</v>
      </c>
      <c r="CU214" s="72">
        <f t="shared" si="1305"/>
        <v>0</v>
      </c>
      <c r="CW214" s="72">
        <f t="shared" si="1306"/>
        <v>0</v>
      </c>
      <c r="CX214" s="72">
        <f t="shared" si="1307"/>
        <v>0</v>
      </c>
    </row>
    <row r="215" spans="1:103" ht="6.4" customHeight="1" x14ac:dyDescent="0.25"/>
    <row r="216" spans="1:103" s="402" customFormat="1" x14ac:dyDescent="0.25">
      <c r="A216" s="494"/>
      <c r="B216" s="3"/>
      <c r="C216" s="769" t="s">
        <v>390</v>
      </c>
      <c r="D216" s="765" t="s">
        <v>0</v>
      </c>
      <c r="E216" s="766"/>
      <c r="F216" s="765"/>
      <c r="G216" s="766"/>
      <c r="H216" s="767"/>
      <c r="I216" s="765"/>
      <c r="J216" s="766"/>
      <c r="K216" s="766"/>
      <c r="L216" s="766"/>
      <c r="M216" s="765"/>
      <c r="N216" s="768"/>
      <c r="O216" s="765"/>
      <c r="P216" s="766"/>
      <c r="Q216" s="768"/>
      <c r="R216" s="765"/>
      <c r="S216" s="766"/>
      <c r="T216" s="768"/>
      <c r="U216" s="765"/>
      <c r="V216" s="766"/>
      <c r="W216" s="768"/>
      <c r="X216" s="765"/>
      <c r="Y216" s="766"/>
      <c r="Z216" s="768"/>
      <c r="AA216" s="765"/>
      <c r="AB216" s="766"/>
      <c r="AC216" s="768"/>
      <c r="AD216" s="765"/>
      <c r="AE216" s="766"/>
      <c r="AF216" s="768"/>
      <c r="AG216" s="765"/>
      <c r="AH216" s="766"/>
      <c r="AI216" s="768"/>
      <c r="AJ216" s="765"/>
      <c r="AK216" s="766"/>
      <c r="AL216" s="768"/>
      <c r="AM216" s="765"/>
      <c r="AN216" s="766"/>
      <c r="AO216" s="768"/>
      <c r="AP216" s="765"/>
      <c r="AQ216" s="766"/>
      <c r="AR216" s="768"/>
      <c r="AS216" s="765"/>
      <c r="AT216" s="766"/>
      <c r="AU216" s="768"/>
      <c r="AV216" s="765"/>
      <c r="AW216" s="766"/>
      <c r="AX216" s="768"/>
      <c r="AY216" s="765"/>
      <c r="AZ216" s="766"/>
      <c r="BA216" s="768"/>
      <c r="BB216" s="765"/>
      <c r="BC216" s="766"/>
      <c r="BD216" s="768"/>
      <c r="BE216" s="765"/>
      <c r="BF216" s="766"/>
      <c r="BG216" s="768"/>
      <c r="BH216" s="765"/>
      <c r="BI216" s="766"/>
      <c r="BJ216" s="768"/>
      <c r="BK216" s="765"/>
      <c r="BL216" s="766"/>
      <c r="BM216" s="768"/>
      <c r="BN216" s="765"/>
      <c r="BO216" s="766"/>
      <c r="BP216" s="768"/>
      <c r="BQ216" s="765"/>
      <c r="BR216" s="766"/>
      <c r="BS216" s="768"/>
      <c r="BT216" s="765"/>
      <c r="BU216" s="766"/>
      <c r="BV216" s="768"/>
      <c r="BW216" s="765"/>
      <c r="BX216" s="766"/>
      <c r="BY216" s="768"/>
      <c r="BZ216" s="765"/>
      <c r="CA216" s="766"/>
      <c r="CB216" s="768"/>
      <c r="CC216" s="765"/>
      <c r="CD216" s="766"/>
      <c r="CE216" s="768"/>
      <c r="CF216" s="765"/>
      <c r="CG216" s="766"/>
      <c r="CH216" s="768"/>
      <c r="CI216" s="765"/>
      <c r="CJ216" s="766"/>
      <c r="CK216" s="768"/>
      <c r="CL216" s="765"/>
      <c r="CM216" s="766"/>
      <c r="CN216" s="768"/>
      <c r="CO216" s="765"/>
      <c r="CP216" s="766"/>
      <c r="CQ216" s="768"/>
      <c r="CR216" s="765"/>
      <c r="CS216" s="766"/>
      <c r="CT216" s="768"/>
      <c r="CU216" s="765"/>
      <c r="CV216" s="766"/>
      <c r="CW216" s="768"/>
      <c r="CX216" s="765"/>
      <c r="CY216" s="766"/>
    </row>
    <row r="217" spans="1:103" x14ac:dyDescent="0.25">
      <c r="A217" s="494"/>
      <c r="C217" s="455" t="s">
        <v>391</v>
      </c>
      <c r="D217" s="3" t="s">
        <v>0</v>
      </c>
      <c r="E217" s="479"/>
      <c r="G217" s="19">
        <v>1.6E-2</v>
      </c>
      <c r="H217" s="707">
        <f t="shared" si="1248"/>
        <v>1.6E-2</v>
      </c>
      <c r="J217" s="19"/>
      <c r="K217" s="19"/>
      <c r="L217" s="19"/>
      <c r="N217" s="72">
        <f t="shared" si="1250"/>
        <v>1.5603809523809523E-2</v>
      </c>
      <c r="O217" s="72">
        <f t="shared" ref="O217" si="1372">$H217-N217</f>
        <v>3.9619047619047706E-4</v>
      </c>
      <c r="Q217" s="72">
        <f t="shared" si="1252"/>
        <v>1.5603809523809523E-2</v>
      </c>
      <c r="R217" s="72">
        <f t="shared" ref="R217" si="1373">$H217-Q217</f>
        <v>3.9619047619047706E-4</v>
      </c>
      <c r="T217" s="72">
        <f t="shared" si="1254"/>
        <v>1.5603809523809523E-2</v>
      </c>
      <c r="U217" s="72">
        <f t="shared" ref="U217" si="1374">$H217-T217</f>
        <v>3.9619047619047706E-4</v>
      </c>
      <c r="W217" s="72">
        <f t="shared" si="1256"/>
        <v>1.5603809523809523E-2</v>
      </c>
      <c r="X217" s="72">
        <f t="shared" ref="X217" si="1375">$H217-W217</f>
        <v>3.9619047619047706E-4</v>
      </c>
      <c r="Z217" s="72">
        <f t="shared" si="1258"/>
        <v>1.5603809523809523E-2</v>
      </c>
      <c r="AA217" s="72">
        <f t="shared" ref="AA217" si="1376">$H217-Z217</f>
        <v>3.9619047619047706E-4</v>
      </c>
      <c r="AC217" s="72">
        <f t="shared" si="1260"/>
        <v>1.5603809523809523E-2</v>
      </c>
      <c r="AD217" s="72">
        <f t="shared" ref="AD217" si="1377">$H217-AC217</f>
        <v>3.9619047619047706E-4</v>
      </c>
      <c r="AF217" s="72">
        <f t="shared" si="1262"/>
        <v>1.5603809523809523E-2</v>
      </c>
      <c r="AG217" s="72">
        <f t="shared" ref="AG217" si="1378">$H217-AF217</f>
        <v>3.9619047619047706E-4</v>
      </c>
      <c r="AI217" s="72">
        <f t="shared" si="1264"/>
        <v>1.5603809523809523E-2</v>
      </c>
      <c r="AJ217" s="72">
        <f t="shared" ref="AJ217" si="1379">$H217-AI217</f>
        <v>3.9619047619047706E-4</v>
      </c>
      <c r="AL217" s="72">
        <f t="shared" si="1266"/>
        <v>1.5611633752244166E-2</v>
      </c>
      <c r="AM217" s="72">
        <f t="shared" ref="AM217" si="1380">$H217-AL217</f>
        <v>3.8836624775583431E-4</v>
      </c>
      <c r="AO217" s="72">
        <f t="shared" si="1268"/>
        <v>1.5611633752244166E-2</v>
      </c>
      <c r="AP217" s="72">
        <f t="shared" ref="AP217" si="1381">$H217-AO217</f>
        <v>3.8836624775583431E-4</v>
      </c>
      <c r="AR217" s="72">
        <f t="shared" si="1270"/>
        <v>1.5611633752244166E-2</v>
      </c>
      <c r="AS217" s="72">
        <f t="shared" ref="AS217" si="1382">$H217-AR217</f>
        <v>3.8836624775583431E-4</v>
      </c>
      <c r="AU217" s="72">
        <f t="shared" si="1272"/>
        <v>1.5611633752244166E-2</v>
      </c>
      <c r="AV217" s="72">
        <f t="shared" ref="AV217" si="1383">$H217-AU217</f>
        <v>3.8836624775583431E-4</v>
      </c>
      <c r="AX217" s="72">
        <f t="shared" si="1274"/>
        <v>1.5611633752244166E-2</v>
      </c>
      <c r="AY217" s="72">
        <f t="shared" ref="AY217" si="1384">$H217-AX217</f>
        <v>3.8836624775583431E-4</v>
      </c>
      <c r="BA217" s="72">
        <f t="shared" si="1276"/>
        <v>1.5611633752244166E-2</v>
      </c>
      <c r="BB217" s="72">
        <f t="shared" ref="BB217" si="1385">$H217-BA217</f>
        <v>3.8836624775583431E-4</v>
      </c>
      <c r="BD217" s="72">
        <f t="shared" si="1278"/>
        <v>1.5611633752244166E-2</v>
      </c>
      <c r="BE217" s="72">
        <f t="shared" ref="BE217" si="1386">$H217-BD217</f>
        <v>3.8836624775583431E-4</v>
      </c>
      <c r="BG217" s="709">
        <f t="shared" si="1280"/>
        <v>1.5611633752244166E-2</v>
      </c>
      <c r="BH217" s="709">
        <f t="shared" ref="BH217" si="1387">$H217-BG217</f>
        <v>3.8836624775583431E-4</v>
      </c>
      <c r="BI217" s="710"/>
      <c r="BJ217" s="709">
        <f t="shared" si="1282"/>
        <v>1.5611633752244166E-2</v>
      </c>
      <c r="BK217" s="709">
        <f t="shared" ref="BK217" si="1388">$H217-BJ217</f>
        <v>3.8836624775583431E-4</v>
      </c>
      <c r="BL217" s="710"/>
      <c r="BM217" s="479"/>
      <c r="BN217" s="479"/>
      <c r="BP217" s="72">
        <f t="shared" si="1284"/>
        <v>1.5611633752244166E-2</v>
      </c>
      <c r="BQ217" s="72">
        <f t="shared" ref="BQ217" si="1389">$H217-BP217</f>
        <v>3.8836624775583431E-4</v>
      </c>
      <c r="BS217" s="72">
        <f t="shared" si="1286"/>
        <v>1.5611633752244166E-2</v>
      </c>
      <c r="BT217" s="72">
        <f t="shared" ref="BT217" si="1390">$H217-BS217</f>
        <v>3.8836624775583431E-4</v>
      </c>
      <c r="BV217" s="72">
        <f t="shared" si="1288"/>
        <v>1.5611633752244166E-2</v>
      </c>
      <c r="BW217" s="72">
        <f t="shared" ref="BW217" si="1391">$H217-BV217</f>
        <v>3.8836624775583431E-4</v>
      </c>
      <c r="BY217" s="72">
        <f t="shared" si="1290"/>
        <v>1.5611633752244166E-2</v>
      </c>
      <c r="BZ217" s="72">
        <f t="shared" ref="BZ217" si="1392">$H217-BY217</f>
        <v>3.8836624775583431E-4</v>
      </c>
      <c r="CB217" s="72">
        <f t="shared" si="1292"/>
        <v>1.5626390328151985E-2</v>
      </c>
      <c r="CC217" s="72">
        <f t="shared" ref="CC217" si="1393">$H217-CB217</f>
        <v>3.7360967184801516E-4</v>
      </c>
      <c r="CE217" s="72">
        <f t="shared" si="1294"/>
        <v>1.5626390328151985E-2</v>
      </c>
      <c r="CF217" s="72">
        <f t="shared" ref="CF217" si="1394">$H217-CE217</f>
        <v>3.7360967184801516E-4</v>
      </c>
      <c r="CH217" s="72">
        <f t="shared" si="1296"/>
        <v>1.5626390328151985E-2</v>
      </c>
      <c r="CI217" s="72">
        <f t="shared" ref="CI217" si="1395">$H217-CH217</f>
        <v>3.7360967184801516E-4</v>
      </c>
      <c r="CK217" s="72">
        <f t="shared" si="1298"/>
        <v>1.5626390328151985E-2</v>
      </c>
      <c r="CL217" s="72">
        <f t="shared" ref="CL217" si="1396">$H217-CK217</f>
        <v>3.7360967184801516E-4</v>
      </c>
      <c r="CN217" s="72">
        <f t="shared" si="1300"/>
        <v>1.5626390328151985E-2</v>
      </c>
      <c r="CO217" s="72">
        <f t="shared" ref="CO217" si="1397">$H217-CN217</f>
        <v>3.7360967184801516E-4</v>
      </c>
      <c r="CQ217" s="72">
        <f t="shared" si="1302"/>
        <v>1.5626390328151985E-2</v>
      </c>
      <c r="CR217" s="72">
        <f t="shared" ref="CR217" si="1398">$H217-CQ217</f>
        <v>3.7360967184801516E-4</v>
      </c>
      <c r="CT217" s="72">
        <f t="shared" si="1304"/>
        <v>1.5626390328151985E-2</v>
      </c>
      <c r="CU217" s="72">
        <f t="shared" ref="CU217" si="1399">$H217-CT217</f>
        <v>3.7360967184801516E-4</v>
      </c>
      <c r="CW217" s="72">
        <f t="shared" si="1306"/>
        <v>1.5626390328151985E-2</v>
      </c>
      <c r="CX217" s="72">
        <f t="shared" ref="CX217" si="1400">$H217-CW217</f>
        <v>3.7360967184801516E-4</v>
      </c>
    </row>
    <row r="218" spans="1:103" ht="6.4" customHeight="1" x14ac:dyDescent="0.25"/>
    <row r="219" spans="1:103" s="402" customFormat="1" x14ac:dyDescent="0.25">
      <c r="A219" s="494"/>
      <c r="B219" s="3"/>
      <c r="C219" s="769" t="s">
        <v>392</v>
      </c>
      <c r="D219" s="765" t="s">
        <v>0</v>
      </c>
      <c r="E219" s="766"/>
      <c r="F219" s="765"/>
      <c r="G219" s="766"/>
      <c r="H219" s="767"/>
      <c r="I219" s="765"/>
      <c r="J219" s="766"/>
      <c r="K219" s="766"/>
      <c r="L219" s="766"/>
      <c r="M219" s="765"/>
      <c r="N219" s="768"/>
      <c r="O219" s="765"/>
      <c r="P219" s="766"/>
      <c r="Q219" s="768"/>
      <c r="R219" s="765"/>
      <c r="S219" s="766"/>
      <c r="T219" s="768"/>
      <c r="U219" s="765"/>
      <c r="V219" s="766"/>
      <c r="W219" s="768"/>
      <c r="X219" s="765"/>
      <c r="Y219" s="766"/>
      <c r="Z219" s="768"/>
      <c r="AA219" s="765"/>
      <c r="AB219" s="766"/>
      <c r="AC219" s="768"/>
      <c r="AD219" s="765"/>
      <c r="AE219" s="766"/>
      <c r="AF219" s="768"/>
      <c r="AG219" s="765"/>
      <c r="AH219" s="766"/>
      <c r="AI219" s="768"/>
      <c r="AJ219" s="765"/>
      <c r="AK219" s="766"/>
      <c r="AL219" s="768"/>
      <c r="AM219" s="765"/>
      <c r="AN219" s="766"/>
      <c r="AO219" s="768"/>
      <c r="AP219" s="765"/>
      <c r="AQ219" s="766"/>
      <c r="AR219" s="768"/>
      <c r="AS219" s="765"/>
      <c r="AT219" s="766"/>
      <c r="AU219" s="768"/>
      <c r="AV219" s="765"/>
      <c r="AW219" s="766"/>
      <c r="AX219" s="768"/>
      <c r="AY219" s="765"/>
      <c r="AZ219" s="766"/>
      <c r="BA219" s="768"/>
      <c r="BB219" s="765"/>
      <c r="BC219" s="766"/>
      <c r="BD219" s="768"/>
      <c r="BE219" s="765"/>
      <c r="BF219" s="766"/>
      <c r="BG219" s="768"/>
      <c r="BH219" s="765"/>
      <c r="BI219" s="766"/>
      <c r="BJ219" s="768"/>
      <c r="BK219" s="765"/>
      <c r="BL219" s="766"/>
      <c r="BM219" s="768"/>
      <c r="BN219" s="765"/>
      <c r="BO219" s="766"/>
      <c r="BP219" s="768"/>
      <c r="BQ219" s="765"/>
      <c r="BR219" s="766"/>
      <c r="BS219" s="768"/>
      <c r="BT219" s="765"/>
      <c r="BU219" s="766"/>
      <c r="BV219" s="768"/>
      <c r="BW219" s="765"/>
      <c r="BX219" s="766"/>
      <c r="BY219" s="768"/>
      <c r="BZ219" s="765"/>
      <c r="CA219" s="766"/>
      <c r="CB219" s="768"/>
      <c r="CC219" s="765"/>
      <c r="CD219" s="766"/>
      <c r="CE219" s="768"/>
      <c r="CF219" s="765"/>
      <c r="CG219" s="766"/>
      <c r="CH219" s="768"/>
      <c r="CI219" s="765"/>
      <c r="CJ219" s="766"/>
      <c r="CK219" s="768"/>
      <c r="CL219" s="765"/>
      <c r="CM219" s="766"/>
      <c r="CN219" s="768"/>
      <c r="CO219" s="765"/>
      <c r="CP219" s="766"/>
      <c r="CQ219" s="768"/>
      <c r="CR219" s="765"/>
      <c r="CS219" s="766"/>
      <c r="CT219" s="768"/>
      <c r="CU219" s="765"/>
      <c r="CV219" s="766"/>
      <c r="CW219" s="768"/>
      <c r="CX219" s="765"/>
      <c r="CY219" s="766"/>
    </row>
    <row r="220" spans="1:103" x14ac:dyDescent="0.25">
      <c r="A220" s="494"/>
      <c r="C220" s="455"/>
      <c r="D220" s="3" t="s">
        <v>0</v>
      </c>
      <c r="E220" s="19"/>
      <c r="G220" s="19"/>
      <c r="H220" s="707">
        <f t="shared" si="1248"/>
        <v>0</v>
      </c>
      <c r="J220" s="19"/>
      <c r="K220" s="19"/>
      <c r="L220" s="19"/>
      <c r="N220" s="72">
        <f t="shared" si="1250"/>
        <v>0</v>
      </c>
      <c r="O220" s="72">
        <f t="shared" ref="O220" si="1401">$H220-N220</f>
        <v>0</v>
      </c>
      <c r="Q220" s="72">
        <f t="shared" si="1252"/>
        <v>0</v>
      </c>
      <c r="R220" s="72">
        <f t="shared" ref="R220" si="1402">$H220-Q220</f>
        <v>0</v>
      </c>
      <c r="T220" s="72">
        <f t="shared" si="1254"/>
        <v>0</v>
      </c>
      <c r="U220" s="72">
        <f t="shared" ref="U220" si="1403">$H220-T220</f>
        <v>0</v>
      </c>
      <c r="W220" s="72">
        <f t="shared" si="1256"/>
        <v>0</v>
      </c>
      <c r="X220" s="72">
        <f t="shared" ref="X220" si="1404">$H220-W220</f>
        <v>0</v>
      </c>
      <c r="Z220" s="72">
        <f t="shared" si="1258"/>
        <v>0</v>
      </c>
      <c r="AA220" s="72">
        <f t="shared" ref="AA220" si="1405">$H220-Z220</f>
        <v>0</v>
      </c>
      <c r="AC220" s="72">
        <f t="shared" si="1260"/>
        <v>0</v>
      </c>
      <c r="AD220" s="72">
        <f t="shared" ref="AD220" si="1406">$H220-AC220</f>
        <v>0</v>
      </c>
      <c r="AF220" s="72">
        <f t="shared" si="1262"/>
        <v>0</v>
      </c>
      <c r="AG220" s="72">
        <f t="shared" ref="AG220" si="1407">$H220-AF220</f>
        <v>0</v>
      </c>
      <c r="AI220" s="72">
        <f t="shared" si="1264"/>
        <v>0</v>
      </c>
      <c r="AJ220" s="72">
        <f t="shared" ref="AJ220" si="1408">$H220-AI220</f>
        <v>0</v>
      </c>
      <c r="AL220" s="72">
        <f t="shared" si="1266"/>
        <v>0</v>
      </c>
      <c r="AM220" s="72">
        <f t="shared" ref="AM220" si="1409">$H220-AL220</f>
        <v>0</v>
      </c>
      <c r="AO220" s="72">
        <f t="shared" si="1268"/>
        <v>0</v>
      </c>
      <c r="AP220" s="72">
        <f t="shared" ref="AP220" si="1410">$H220-AO220</f>
        <v>0</v>
      </c>
      <c r="AR220" s="72">
        <f t="shared" si="1270"/>
        <v>0</v>
      </c>
      <c r="AS220" s="72">
        <f t="shared" ref="AS220" si="1411">$H220-AR220</f>
        <v>0</v>
      </c>
      <c r="AU220" s="72">
        <f t="shared" si="1272"/>
        <v>0</v>
      </c>
      <c r="AV220" s="72">
        <f t="shared" ref="AV220" si="1412">$H220-AU220</f>
        <v>0</v>
      </c>
      <c r="AX220" s="72">
        <f t="shared" si="1274"/>
        <v>0</v>
      </c>
      <c r="AY220" s="72">
        <f t="shared" ref="AY220" si="1413">$H220-AX220</f>
        <v>0</v>
      </c>
      <c r="BA220" s="72">
        <f t="shared" si="1276"/>
        <v>0</v>
      </c>
      <c r="BB220" s="72">
        <f t="shared" ref="BB220" si="1414">$H220-BA220</f>
        <v>0</v>
      </c>
      <c r="BD220" s="72">
        <f t="shared" si="1278"/>
        <v>0</v>
      </c>
      <c r="BE220" s="72">
        <f t="shared" ref="BE220" si="1415">$H220-BD220</f>
        <v>0</v>
      </c>
      <c r="BG220" s="709">
        <f t="shared" si="1280"/>
        <v>0</v>
      </c>
      <c r="BH220" s="709">
        <f t="shared" ref="BH220" si="1416">$H220-BG220</f>
        <v>0</v>
      </c>
      <c r="BI220" s="710"/>
      <c r="BJ220" s="709">
        <f t="shared" si="1282"/>
        <v>0</v>
      </c>
      <c r="BK220" s="709">
        <f t="shared" ref="BK220" si="1417">$H220-BJ220</f>
        <v>0</v>
      </c>
      <c r="BL220" s="710"/>
      <c r="BM220" s="479"/>
      <c r="BN220" s="479"/>
      <c r="BP220" s="72">
        <f t="shared" si="1284"/>
        <v>0</v>
      </c>
      <c r="BQ220" s="72">
        <f t="shared" ref="BQ220" si="1418">$H220-BP220</f>
        <v>0</v>
      </c>
      <c r="BS220" s="72">
        <f t="shared" si="1286"/>
        <v>0</v>
      </c>
      <c r="BT220" s="72">
        <f t="shared" ref="BT220" si="1419">$H220-BS220</f>
        <v>0</v>
      </c>
      <c r="BV220" s="72">
        <f t="shared" si="1288"/>
        <v>0</v>
      </c>
      <c r="BW220" s="72">
        <f t="shared" ref="BW220" si="1420">$H220-BV220</f>
        <v>0</v>
      </c>
      <c r="BY220" s="72">
        <f t="shared" si="1290"/>
        <v>0</v>
      </c>
      <c r="BZ220" s="72">
        <f t="shared" ref="BZ220" si="1421">$H220-BY220</f>
        <v>0</v>
      </c>
      <c r="CB220" s="72">
        <f t="shared" si="1292"/>
        <v>0</v>
      </c>
      <c r="CC220" s="72">
        <f t="shared" ref="CC220" si="1422">$H220-CB220</f>
        <v>0</v>
      </c>
      <c r="CE220" s="72">
        <f t="shared" si="1294"/>
        <v>0</v>
      </c>
      <c r="CF220" s="72">
        <f t="shared" ref="CF220" si="1423">$H220-CE220</f>
        <v>0</v>
      </c>
      <c r="CH220" s="72">
        <f t="shared" si="1296"/>
        <v>0</v>
      </c>
      <c r="CI220" s="72">
        <f t="shared" ref="CI220" si="1424">$H220-CH220</f>
        <v>0</v>
      </c>
      <c r="CK220" s="72">
        <f t="shared" si="1298"/>
        <v>0</v>
      </c>
      <c r="CL220" s="72">
        <f t="shared" ref="CL220" si="1425">$H220-CK220</f>
        <v>0</v>
      </c>
      <c r="CN220" s="72">
        <f t="shared" si="1300"/>
        <v>0</v>
      </c>
      <c r="CO220" s="72">
        <f t="shared" ref="CO220" si="1426">$H220-CN220</f>
        <v>0</v>
      </c>
      <c r="CQ220" s="72">
        <f t="shared" si="1302"/>
        <v>0</v>
      </c>
      <c r="CR220" s="72">
        <f t="shared" ref="CR220" si="1427">$H220-CQ220</f>
        <v>0</v>
      </c>
      <c r="CT220" s="72">
        <f t="shared" si="1304"/>
        <v>0</v>
      </c>
      <c r="CU220" s="72">
        <f t="shared" ref="CU220" si="1428">$H220-CT220</f>
        <v>0</v>
      </c>
      <c r="CW220" s="72">
        <f t="shared" si="1306"/>
        <v>0</v>
      </c>
      <c r="CX220" s="72">
        <f t="shared" ref="CX220" si="1429">$H220-CW220</f>
        <v>0</v>
      </c>
    </row>
    <row r="221" spans="1:103" ht="6.4" customHeight="1" x14ac:dyDescent="0.25"/>
    <row r="222" spans="1:103" s="402" customFormat="1" x14ac:dyDescent="0.25">
      <c r="A222" s="494"/>
      <c r="B222" s="3"/>
      <c r="C222" s="769" t="s">
        <v>393</v>
      </c>
      <c r="D222" s="765" t="s">
        <v>0</v>
      </c>
      <c r="E222" s="766"/>
      <c r="F222" s="765"/>
      <c r="G222" s="766"/>
      <c r="H222" s="767"/>
      <c r="I222" s="765"/>
      <c r="J222" s="766"/>
      <c r="K222" s="766"/>
      <c r="L222" s="766"/>
      <c r="M222" s="765"/>
      <c r="N222" s="768"/>
      <c r="O222" s="765"/>
      <c r="P222" s="766"/>
      <c r="Q222" s="768"/>
      <c r="R222" s="765"/>
      <c r="S222" s="766"/>
      <c r="T222" s="768"/>
      <c r="U222" s="765"/>
      <c r="V222" s="766"/>
      <c r="W222" s="768"/>
      <c r="X222" s="765"/>
      <c r="Y222" s="766"/>
      <c r="Z222" s="768"/>
      <c r="AA222" s="765"/>
      <c r="AB222" s="766"/>
      <c r="AC222" s="768"/>
      <c r="AD222" s="765"/>
      <c r="AE222" s="766"/>
      <c r="AF222" s="768"/>
      <c r="AG222" s="765"/>
      <c r="AH222" s="766"/>
      <c r="AI222" s="768"/>
      <c r="AJ222" s="765"/>
      <c r="AK222" s="766"/>
      <c r="AL222" s="768"/>
      <c r="AM222" s="765"/>
      <c r="AN222" s="766"/>
      <c r="AO222" s="768"/>
      <c r="AP222" s="765"/>
      <c r="AQ222" s="766"/>
      <c r="AR222" s="768"/>
      <c r="AS222" s="765"/>
      <c r="AT222" s="766"/>
      <c r="AU222" s="768"/>
      <c r="AV222" s="765"/>
      <c r="AW222" s="766"/>
      <c r="AX222" s="768"/>
      <c r="AY222" s="765"/>
      <c r="AZ222" s="766"/>
      <c r="BA222" s="768"/>
      <c r="BB222" s="765"/>
      <c r="BC222" s="766"/>
      <c r="BD222" s="768"/>
      <c r="BE222" s="765"/>
      <c r="BF222" s="766"/>
      <c r="BG222" s="768"/>
      <c r="BH222" s="765"/>
      <c r="BI222" s="766"/>
      <c r="BJ222" s="768"/>
      <c r="BK222" s="765"/>
      <c r="BL222" s="766"/>
      <c r="BM222" s="768"/>
      <c r="BN222" s="765"/>
      <c r="BO222" s="766"/>
      <c r="BP222" s="768"/>
      <c r="BQ222" s="765"/>
      <c r="BR222" s="766"/>
      <c r="BS222" s="768"/>
      <c r="BT222" s="765"/>
      <c r="BU222" s="766"/>
      <c r="BV222" s="768"/>
      <c r="BW222" s="765"/>
      <c r="BX222" s="766"/>
      <c r="BY222" s="768"/>
      <c r="BZ222" s="765"/>
      <c r="CA222" s="766"/>
      <c r="CB222" s="768"/>
      <c r="CC222" s="765"/>
      <c r="CD222" s="766"/>
      <c r="CE222" s="768"/>
      <c r="CF222" s="765"/>
      <c r="CG222" s="766"/>
      <c r="CH222" s="768"/>
      <c r="CI222" s="765"/>
      <c r="CJ222" s="766"/>
      <c r="CK222" s="768"/>
      <c r="CL222" s="765"/>
      <c r="CM222" s="766"/>
      <c r="CN222" s="768"/>
      <c r="CO222" s="765"/>
      <c r="CP222" s="766"/>
      <c r="CQ222" s="768"/>
      <c r="CR222" s="765"/>
      <c r="CS222" s="766"/>
      <c r="CT222" s="768"/>
      <c r="CU222" s="765"/>
      <c r="CV222" s="766"/>
      <c r="CW222" s="768"/>
      <c r="CX222" s="765"/>
      <c r="CY222" s="766"/>
    </row>
    <row r="223" spans="1:103" x14ac:dyDescent="0.25">
      <c r="A223" s="494"/>
      <c r="C223" s="455" t="s">
        <v>394</v>
      </c>
      <c r="D223" s="3" t="s">
        <v>0</v>
      </c>
      <c r="E223" s="19">
        <v>1.532</v>
      </c>
      <c r="G223" s="19">
        <v>0.41099999999999998</v>
      </c>
      <c r="H223" s="707">
        <f t="shared" si="1248"/>
        <v>-1.121</v>
      </c>
      <c r="J223" s="19">
        <v>-100</v>
      </c>
      <c r="K223" s="19">
        <v>-100</v>
      </c>
      <c r="L223" s="19">
        <v>-100</v>
      </c>
      <c r="N223" s="72">
        <f t="shared" si="1250"/>
        <v>-1.1343041758241759</v>
      </c>
      <c r="O223" s="72">
        <f t="shared" ref="O223" si="1430">$H223-N223</f>
        <v>1.3304175824175868E-2</v>
      </c>
      <c r="Q223" s="72">
        <f t="shared" si="1252"/>
        <v>-1.1343041758241759</v>
      </c>
      <c r="R223" s="72">
        <f t="shared" ref="R223" si="1431">$H223-Q223</f>
        <v>1.3304175824175868E-2</v>
      </c>
      <c r="T223" s="72">
        <f t="shared" si="1254"/>
        <v>-1.1343041758241759</v>
      </c>
      <c r="U223" s="72">
        <f t="shared" ref="U223" si="1432">$H223-T223</f>
        <v>1.3304175824175868E-2</v>
      </c>
      <c r="W223" s="72">
        <f t="shared" si="1256"/>
        <v>-1.1343041758241759</v>
      </c>
      <c r="X223" s="72">
        <f t="shared" ref="X223" si="1433">$H223-W223</f>
        <v>1.3304175824175868E-2</v>
      </c>
      <c r="Z223" s="72">
        <f t="shared" si="1258"/>
        <v>-1.1343041758241759</v>
      </c>
      <c r="AA223" s="72">
        <f t="shared" ref="AA223" si="1434">$H223-Z223</f>
        <v>1.3304175824175868E-2</v>
      </c>
      <c r="AC223" s="72">
        <f t="shared" si="1260"/>
        <v>-1.1343041758241759</v>
      </c>
      <c r="AD223" s="72">
        <f t="shared" ref="AD223" si="1435">$H223-AC223</f>
        <v>1.3304175824175868E-2</v>
      </c>
      <c r="AF223" s="72">
        <f t="shared" si="1262"/>
        <v>-1.1343041758241759</v>
      </c>
      <c r="AG223" s="72">
        <f t="shared" ref="AG223" si="1436">$H223-AF223</f>
        <v>1.3304175824175868E-2</v>
      </c>
      <c r="AI223" s="72">
        <f t="shared" si="1264"/>
        <v>-1.1343041758241759</v>
      </c>
      <c r="AJ223" s="72">
        <f t="shared" ref="AJ223" si="1437">$H223-AI223</f>
        <v>1.3304175824175868E-2</v>
      </c>
      <c r="AL223" s="72">
        <f t="shared" si="1266"/>
        <v>-1.1340414362657092</v>
      </c>
      <c r="AM223" s="72">
        <f t="shared" ref="AM223" si="1438">$H223-AL223</f>
        <v>1.3041436265709194E-2</v>
      </c>
      <c r="AO223" s="72">
        <f t="shared" si="1268"/>
        <v>-1.1340414362657092</v>
      </c>
      <c r="AP223" s="72">
        <f t="shared" ref="AP223" si="1439">$H223-AO223</f>
        <v>1.3041436265709194E-2</v>
      </c>
      <c r="AR223" s="72">
        <f t="shared" si="1270"/>
        <v>-1.1340414362657092</v>
      </c>
      <c r="AS223" s="72">
        <f t="shared" ref="AS223" si="1440">$H223-AR223</f>
        <v>1.3041436265709194E-2</v>
      </c>
      <c r="AU223" s="72">
        <f t="shared" si="1272"/>
        <v>-1.1340414362657092</v>
      </c>
      <c r="AV223" s="72">
        <f t="shared" ref="AV223" si="1441">$H223-AU223</f>
        <v>1.3041436265709194E-2</v>
      </c>
      <c r="AX223" s="72">
        <f t="shared" si="1274"/>
        <v>-1.1340414362657092</v>
      </c>
      <c r="AY223" s="72">
        <f t="shared" ref="AY223" si="1442">$H223-AX223</f>
        <v>1.3041436265709194E-2</v>
      </c>
      <c r="BA223" s="72">
        <f t="shared" si="1276"/>
        <v>-1.1340414362657092</v>
      </c>
      <c r="BB223" s="72">
        <f t="shared" ref="BB223" si="1443">$H223-BA223</f>
        <v>1.3041436265709194E-2</v>
      </c>
      <c r="BD223" s="72">
        <f t="shared" si="1278"/>
        <v>-1.1340414362657092</v>
      </c>
      <c r="BE223" s="72">
        <f t="shared" ref="BE223" si="1444">$H223-BD223</f>
        <v>1.3041436265709194E-2</v>
      </c>
      <c r="BG223" s="709">
        <f t="shared" si="1280"/>
        <v>-1.1340414362657092</v>
      </c>
      <c r="BH223" s="709">
        <f t="shared" ref="BH223" si="1445">$H223-BG223</f>
        <v>1.3041436265709194E-2</v>
      </c>
      <c r="BI223" s="710"/>
      <c r="BJ223" s="709">
        <f t="shared" si="1282"/>
        <v>-1.1340414362657092</v>
      </c>
      <c r="BK223" s="709">
        <f t="shared" ref="BK223" si="1446">$H223-BJ223</f>
        <v>1.3041436265709194E-2</v>
      </c>
      <c r="BL223" s="710"/>
      <c r="BM223" s="479"/>
      <c r="BN223" s="479"/>
      <c r="BP223" s="72">
        <f t="shared" si="1284"/>
        <v>-1.1340414362657092</v>
      </c>
      <c r="BQ223" s="72">
        <f t="shared" ref="BQ223" si="1447">$H223-BP223</f>
        <v>1.3041436265709194E-2</v>
      </c>
      <c r="BS223" s="72">
        <f t="shared" si="1286"/>
        <v>-1.1340414362657092</v>
      </c>
      <c r="BT223" s="72">
        <f t="shared" ref="BT223" si="1448">$H223-BS223</f>
        <v>1.3041436265709194E-2</v>
      </c>
      <c r="BV223" s="72">
        <f t="shared" si="1288"/>
        <v>-1.1340414362657092</v>
      </c>
      <c r="BW223" s="72">
        <f t="shared" ref="BW223" si="1449">$H223-BV223</f>
        <v>1.3041436265709194E-2</v>
      </c>
      <c r="BY223" s="72">
        <f t="shared" si="1290"/>
        <v>-1.1340414362657092</v>
      </c>
      <c r="BZ223" s="72">
        <f t="shared" ref="BZ223" si="1450">$H223-BY223</f>
        <v>1.3041436265709194E-2</v>
      </c>
      <c r="CB223" s="72">
        <f t="shared" si="1292"/>
        <v>-1.1335459067357512</v>
      </c>
      <c r="CC223" s="72">
        <f t="shared" ref="CC223" si="1451">$H223-CB223</f>
        <v>1.2545906735751178E-2</v>
      </c>
      <c r="CE223" s="72">
        <f t="shared" si="1294"/>
        <v>-1.1335459067357512</v>
      </c>
      <c r="CF223" s="72">
        <f t="shared" ref="CF223" si="1452">$H223-CE223</f>
        <v>1.2545906735751178E-2</v>
      </c>
      <c r="CH223" s="72">
        <f t="shared" si="1296"/>
        <v>-1.1335459067357512</v>
      </c>
      <c r="CI223" s="72">
        <f t="shared" ref="CI223" si="1453">$H223-CH223</f>
        <v>1.2545906735751178E-2</v>
      </c>
      <c r="CK223" s="72">
        <f t="shared" si="1298"/>
        <v>-1.1335459067357512</v>
      </c>
      <c r="CL223" s="72">
        <f t="shared" ref="CL223" si="1454">$H223-CK223</f>
        <v>1.2545906735751178E-2</v>
      </c>
      <c r="CN223" s="72">
        <f t="shared" si="1300"/>
        <v>-1.1335459067357512</v>
      </c>
      <c r="CO223" s="72">
        <f t="shared" ref="CO223" si="1455">$H223-CN223</f>
        <v>1.2545906735751178E-2</v>
      </c>
      <c r="CQ223" s="72">
        <f t="shared" si="1302"/>
        <v>-1.1335459067357512</v>
      </c>
      <c r="CR223" s="72">
        <f t="shared" ref="CR223" si="1456">$H223-CQ223</f>
        <v>1.2545906735751178E-2</v>
      </c>
      <c r="CT223" s="72">
        <f t="shared" si="1304"/>
        <v>-1.1335459067357512</v>
      </c>
      <c r="CU223" s="72">
        <f t="shared" ref="CU223" si="1457">$H223-CT223</f>
        <v>1.2545906735751178E-2</v>
      </c>
      <c r="CW223" s="72">
        <f t="shared" si="1306"/>
        <v>-1.1335459067357512</v>
      </c>
      <c r="CX223" s="72">
        <f t="shared" ref="CX223" si="1458">$H223-CW223</f>
        <v>1.2545906735751178E-2</v>
      </c>
    </row>
    <row r="224" spans="1:103" ht="6.4" customHeight="1" x14ac:dyDescent="0.25"/>
    <row r="225" spans="1:103" s="402" customFormat="1" x14ac:dyDescent="0.25">
      <c r="A225" s="494"/>
      <c r="B225" s="3"/>
      <c r="C225" s="769" t="s">
        <v>395</v>
      </c>
      <c r="D225" s="765" t="s">
        <v>0</v>
      </c>
      <c r="E225" s="766"/>
      <c r="F225" s="765"/>
      <c r="G225" s="766"/>
      <c r="H225" s="767"/>
      <c r="I225" s="765"/>
      <c r="J225" s="766"/>
      <c r="K225" s="766"/>
      <c r="L225" s="766"/>
      <c r="M225" s="765"/>
      <c r="N225" s="768"/>
      <c r="O225" s="765"/>
      <c r="P225" s="766"/>
      <c r="Q225" s="768"/>
      <c r="R225" s="765"/>
      <c r="S225" s="766"/>
      <c r="T225" s="768"/>
      <c r="U225" s="765"/>
      <c r="V225" s="766"/>
      <c r="W225" s="768"/>
      <c r="X225" s="765"/>
      <c r="Y225" s="766"/>
      <c r="Z225" s="768"/>
      <c r="AA225" s="765"/>
      <c r="AB225" s="766"/>
      <c r="AC225" s="768"/>
      <c r="AD225" s="765"/>
      <c r="AE225" s="766"/>
      <c r="AF225" s="768"/>
      <c r="AG225" s="765"/>
      <c r="AH225" s="766"/>
      <c r="AI225" s="768"/>
      <c r="AJ225" s="765"/>
      <c r="AK225" s="766"/>
      <c r="AL225" s="768"/>
      <c r="AM225" s="765"/>
      <c r="AN225" s="766"/>
      <c r="AO225" s="768"/>
      <c r="AP225" s="765"/>
      <c r="AQ225" s="766"/>
      <c r="AR225" s="768"/>
      <c r="AS225" s="765"/>
      <c r="AT225" s="766"/>
      <c r="AU225" s="768"/>
      <c r="AV225" s="765"/>
      <c r="AW225" s="766"/>
      <c r="AX225" s="768"/>
      <c r="AY225" s="765"/>
      <c r="AZ225" s="766"/>
      <c r="BA225" s="768"/>
      <c r="BB225" s="765"/>
      <c r="BC225" s="766"/>
      <c r="BD225" s="768"/>
      <c r="BE225" s="765"/>
      <c r="BF225" s="766"/>
      <c r="BG225" s="768"/>
      <c r="BH225" s="765"/>
      <c r="BI225" s="766"/>
      <c r="BJ225" s="768"/>
      <c r="BK225" s="765"/>
      <c r="BL225" s="766"/>
      <c r="BM225" s="768"/>
      <c r="BN225" s="765"/>
      <c r="BO225" s="766"/>
      <c r="BP225" s="768"/>
      <c r="BQ225" s="765"/>
      <c r="BR225" s="766"/>
      <c r="BS225" s="768"/>
      <c r="BT225" s="765"/>
      <c r="BU225" s="766"/>
      <c r="BV225" s="768"/>
      <c r="BW225" s="765"/>
      <c r="BX225" s="766"/>
      <c r="BY225" s="768"/>
      <c r="BZ225" s="765"/>
      <c r="CA225" s="766"/>
      <c r="CB225" s="768"/>
      <c r="CC225" s="765"/>
      <c r="CD225" s="766"/>
      <c r="CE225" s="768"/>
      <c r="CF225" s="765"/>
      <c r="CG225" s="766"/>
      <c r="CH225" s="768"/>
      <c r="CI225" s="765"/>
      <c r="CJ225" s="766"/>
      <c r="CK225" s="768"/>
      <c r="CL225" s="765"/>
      <c r="CM225" s="766"/>
      <c r="CN225" s="768"/>
      <c r="CO225" s="765"/>
      <c r="CP225" s="766"/>
      <c r="CQ225" s="768"/>
      <c r="CR225" s="765"/>
      <c r="CS225" s="766"/>
      <c r="CT225" s="768"/>
      <c r="CU225" s="765"/>
      <c r="CV225" s="766"/>
      <c r="CW225" s="768"/>
      <c r="CX225" s="765"/>
      <c r="CY225" s="766"/>
    </row>
    <row r="226" spans="1:103" x14ac:dyDescent="0.25">
      <c r="A226" s="494"/>
      <c r="C226" s="455" t="s">
        <v>396</v>
      </c>
      <c r="D226" s="3" t="s">
        <v>0</v>
      </c>
      <c r="E226" s="19">
        <v>1.0089999999999999</v>
      </c>
      <c r="G226" s="72">
        <v>2</v>
      </c>
      <c r="H226" s="690">
        <f t="shared" si="1248"/>
        <v>0.9910000000000001</v>
      </c>
      <c r="J226" s="19">
        <v>-100</v>
      </c>
      <c r="K226" s="19">
        <v>-100</v>
      </c>
      <c r="L226" s="19">
        <v>-100</v>
      </c>
      <c r="N226" s="72">
        <f t="shared" si="1250"/>
        <v>1.0027613186813189</v>
      </c>
      <c r="O226" s="72">
        <f t="shared" ref="O226" si="1459">$H226-N226</f>
        <v>-1.17613186813188E-2</v>
      </c>
      <c r="Q226" s="72">
        <f t="shared" si="1252"/>
        <v>1.0027613186813189</v>
      </c>
      <c r="R226" s="72">
        <f t="shared" ref="R226" si="1460">$H226-Q226</f>
        <v>-1.17613186813188E-2</v>
      </c>
      <c r="T226" s="72">
        <f t="shared" si="1254"/>
        <v>1.0027613186813189</v>
      </c>
      <c r="U226" s="72">
        <f t="shared" ref="U226" si="1461">$H226-T226</f>
        <v>-1.17613186813188E-2</v>
      </c>
      <c r="W226" s="72">
        <f t="shared" si="1256"/>
        <v>1.0027613186813189</v>
      </c>
      <c r="X226" s="72">
        <f t="shared" ref="X226" si="1462">$H226-W226</f>
        <v>-1.17613186813188E-2</v>
      </c>
      <c r="Z226" s="72">
        <f t="shared" si="1258"/>
        <v>1.0027613186813189</v>
      </c>
      <c r="AA226" s="72">
        <f t="shared" ref="AA226" si="1463">$H226-Z226</f>
        <v>-1.17613186813188E-2</v>
      </c>
      <c r="AC226" s="72">
        <f t="shared" si="1260"/>
        <v>1.0027613186813189</v>
      </c>
      <c r="AD226" s="72">
        <f t="shared" ref="AD226" si="1464">$H226-AC226</f>
        <v>-1.17613186813188E-2</v>
      </c>
      <c r="AF226" s="72">
        <f t="shared" si="1262"/>
        <v>1.0027613186813189</v>
      </c>
      <c r="AG226" s="72">
        <f t="shared" ref="AG226" si="1465">$H226-AF226</f>
        <v>-1.17613186813188E-2</v>
      </c>
      <c r="AI226" s="72">
        <f t="shared" si="1264"/>
        <v>1.0027613186813189</v>
      </c>
      <c r="AJ226" s="72">
        <f t="shared" ref="AJ226" si="1466">$H226-AI226</f>
        <v>-1.17613186813188E-2</v>
      </c>
      <c r="AL226" s="72">
        <f t="shared" si="1266"/>
        <v>1.0025290484739677</v>
      </c>
      <c r="AM226" s="72">
        <f t="shared" ref="AM226" si="1467">$H226-AL226</f>
        <v>-1.1529048473967629E-2</v>
      </c>
      <c r="AO226" s="72">
        <f t="shared" si="1268"/>
        <v>1.0025290484739677</v>
      </c>
      <c r="AP226" s="72">
        <f t="shared" ref="AP226:AP227" si="1468">$H226-AO226</f>
        <v>-1.1529048473967629E-2</v>
      </c>
      <c r="AR226" s="72">
        <f t="shared" si="1270"/>
        <v>1.0025290484739677</v>
      </c>
      <c r="AS226" s="72">
        <f t="shared" ref="AS226" si="1469">$H226-AR226</f>
        <v>-1.1529048473967629E-2</v>
      </c>
      <c r="AU226" s="72">
        <f t="shared" si="1272"/>
        <v>1.0025290484739677</v>
      </c>
      <c r="AV226" s="72">
        <f t="shared" ref="AV226" si="1470">$H226-AU226</f>
        <v>-1.1529048473967629E-2</v>
      </c>
      <c r="AX226" s="72">
        <f t="shared" si="1274"/>
        <v>1.0025290484739677</v>
      </c>
      <c r="AY226" s="72">
        <f t="shared" ref="AY226" si="1471">$H226-AX226</f>
        <v>-1.1529048473967629E-2</v>
      </c>
      <c r="BA226" s="72">
        <f t="shared" si="1276"/>
        <v>1.0025290484739677</v>
      </c>
      <c r="BB226" s="72">
        <f t="shared" ref="BB226" si="1472">$H226-BA226</f>
        <v>-1.1529048473967629E-2</v>
      </c>
      <c r="BD226" s="72">
        <f t="shared" si="1278"/>
        <v>1.0025290484739677</v>
      </c>
      <c r="BE226" s="72">
        <f t="shared" ref="BE226" si="1473">$H226-BD226</f>
        <v>-1.1529048473967629E-2</v>
      </c>
      <c r="BG226" s="709">
        <f t="shared" si="1280"/>
        <v>1.0025290484739677</v>
      </c>
      <c r="BH226" s="709">
        <f t="shared" ref="BH226" si="1474">$H226-BG226</f>
        <v>-1.1529048473967629E-2</v>
      </c>
      <c r="BI226" s="710"/>
      <c r="BJ226" s="709">
        <f t="shared" si="1282"/>
        <v>1.0025290484739677</v>
      </c>
      <c r="BK226" s="709">
        <f t="shared" ref="BK226" si="1475">$H226-BJ226</f>
        <v>-1.1529048473967629E-2</v>
      </c>
      <c r="BL226" s="710"/>
      <c r="BM226" s="479"/>
      <c r="BN226" s="479"/>
      <c r="BP226" s="72">
        <f t="shared" si="1284"/>
        <v>1.0025290484739677</v>
      </c>
      <c r="BQ226" s="72">
        <f t="shared" ref="BQ226" si="1476">$H226-BP226</f>
        <v>-1.1529048473967629E-2</v>
      </c>
      <c r="BS226" s="72">
        <f t="shared" si="1286"/>
        <v>1.0025290484739677</v>
      </c>
      <c r="BT226" s="72">
        <f t="shared" ref="BT226" si="1477">$H226-BS226</f>
        <v>-1.1529048473967629E-2</v>
      </c>
      <c r="BV226" s="72">
        <f t="shared" si="1288"/>
        <v>1.0025290484739677</v>
      </c>
      <c r="BW226" s="72">
        <f t="shared" ref="BW226" si="1478">$H226-BV226</f>
        <v>-1.1529048473967629E-2</v>
      </c>
      <c r="BY226" s="72">
        <f t="shared" si="1290"/>
        <v>1.0025290484739677</v>
      </c>
      <c r="BZ226" s="72">
        <f t="shared" ref="BZ226" si="1479">$H226-BY226</f>
        <v>-1.1529048473967629E-2</v>
      </c>
      <c r="CB226" s="72">
        <f t="shared" si="1292"/>
        <v>1.0020909844559587</v>
      </c>
      <c r="CC226" s="72">
        <f t="shared" ref="CC226" si="1480">$H226-CB226</f>
        <v>-1.1090984455958575E-2</v>
      </c>
      <c r="CE226" s="72">
        <f t="shared" si="1294"/>
        <v>1.0020909844559587</v>
      </c>
      <c r="CF226" s="72">
        <f t="shared" ref="CF226" si="1481">$H226-CE226</f>
        <v>-1.1090984455958575E-2</v>
      </c>
      <c r="CH226" s="72">
        <f t="shared" si="1296"/>
        <v>1.0020909844559587</v>
      </c>
      <c r="CI226" s="72">
        <f t="shared" ref="CI226" si="1482">$H226-CH226</f>
        <v>-1.1090984455958575E-2</v>
      </c>
      <c r="CK226" s="72">
        <f t="shared" si="1298"/>
        <v>1.0020909844559587</v>
      </c>
      <c r="CL226" s="72">
        <f t="shared" ref="CL226" si="1483">$H226-CK226</f>
        <v>-1.1090984455958575E-2</v>
      </c>
      <c r="CN226" s="72">
        <f t="shared" si="1300"/>
        <v>1.0020909844559587</v>
      </c>
      <c r="CO226" s="72">
        <f t="shared" ref="CO226" si="1484">$H226-CN226</f>
        <v>-1.1090984455958575E-2</v>
      </c>
      <c r="CQ226" s="72">
        <f t="shared" si="1302"/>
        <v>1.0020909844559587</v>
      </c>
      <c r="CR226" s="72">
        <f t="shared" ref="CR226" si="1485">$H226-CQ226</f>
        <v>-1.1090984455958575E-2</v>
      </c>
      <c r="CT226" s="72">
        <f t="shared" si="1304"/>
        <v>1.0020909844559587</v>
      </c>
      <c r="CU226" s="72">
        <f t="shared" ref="CU226" si="1486">$H226-CT226</f>
        <v>-1.1090984455958575E-2</v>
      </c>
      <c r="CW226" s="72">
        <f t="shared" si="1306"/>
        <v>1.0020909844559587</v>
      </c>
      <c r="CX226" s="72">
        <f t="shared" ref="CX226" si="1487">$H226-CW226</f>
        <v>-1.1090984455958575E-2</v>
      </c>
    </row>
    <row r="227" spans="1:103" x14ac:dyDescent="0.25">
      <c r="A227" s="494"/>
      <c r="C227" s="455" t="s">
        <v>397</v>
      </c>
      <c r="D227" s="3" t="s">
        <v>0</v>
      </c>
      <c r="E227" s="479"/>
      <c r="G227" s="72">
        <v>0.5</v>
      </c>
      <c r="H227" s="707">
        <f t="shared" ref="H227" si="1488">G227-$E227</f>
        <v>0.5</v>
      </c>
      <c r="J227" s="19">
        <v>-100</v>
      </c>
      <c r="K227" s="19">
        <v>-100</v>
      </c>
      <c r="L227" s="19">
        <v>-100</v>
      </c>
      <c r="N227" s="72">
        <f t="shared" si="1250"/>
        <v>0.50593406593406598</v>
      </c>
      <c r="O227" s="72">
        <f t="shared" ref="O227" si="1489">$H227-N227</f>
        <v>-5.9340659340659796E-3</v>
      </c>
      <c r="Q227" s="72">
        <f t="shared" si="1252"/>
        <v>0.50593406593406598</v>
      </c>
      <c r="R227" s="72">
        <f t="shared" ref="R227" si="1490">$H227-Q227</f>
        <v>-5.9340659340659796E-3</v>
      </c>
      <c r="T227" s="72">
        <f t="shared" si="1254"/>
        <v>0.50593406593406598</v>
      </c>
      <c r="U227" s="72">
        <f t="shared" ref="U227" si="1491">$H227-T227</f>
        <v>-5.9340659340659796E-3</v>
      </c>
      <c r="W227" s="72">
        <f t="shared" si="1256"/>
        <v>0.50593406593406598</v>
      </c>
      <c r="X227" s="72">
        <f t="shared" ref="X227" si="1492">$H227-W227</f>
        <v>-5.9340659340659796E-3</v>
      </c>
      <c r="Z227" s="72">
        <f t="shared" si="1258"/>
        <v>0.50593406593406598</v>
      </c>
      <c r="AA227" s="72">
        <f t="shared" ref="AA227" si="1493">$H227-Z227</f>
        <v>-5.9340659340659796E-3</v>
      </c>
      <c r="AC227" s="72">
        <f t="shared" si="1260"/>
        <v>0.50593406593406598</v>
      </c>
      <c r="AD227" s="72">
        <f t="shared" ref="AD227" si="1494">$H227-AC227</f>
        <v>-5.9340659340659796E-3</v>
      </c>
      <c r="AF227" s="72">
        <f t="shared" si="1262"/>
        <v>0.50593406593406598</v>
      </c>
      <c r="AG227" s="72">
        <f t="shared" ref="AG227" si="1495">$H227-AF227</f>
        <v>-5.9340659340659796E-3</v>
      </c>
      <c r="AI227" s="72">
        <f t="shared" si="1264"/>
        <v>0.50593406593406598</v>
      </c>
      <c r="AJ227" s="72">
        <f t="shared" ref="AJ227" si="1496">$H227-AI227</f>
        <v>-5.9340659340659796E-3</v>
      </c>
      <c r="AL227" s="72">
        <f t="shared" si="1266"/>
        <v>0.50581687612208259</v>
      </c>
      <c r="AM227" s="72">
        <f t="shared" ref="AM227" si="1497">$H227-AL227</f>
        <v>-5.8168761220825926E-3</v>
      </c>
      <c r="AO227" s="72">
        <f t="shared" si="1268"/>
        <v>0.50581687612208259</v>
      </c>
      <c r="AP227" s="72">
        <f t="shared" si="1468"/>
        <v>-5.8168761220825926E-3</v>
      </c>
      <c r="AR227" s="72">
        <f t="shared" si="1270"/>
        <v>0.50581687612208259</v>
      </c>
      <c r="AS227" s="72">
        <f t="shared" ref="AS227" si="1498">$H227-AR227</f>
        <v>-5.8168761220825926E-3</v>
      </c>
      <c r="AU227" s="72">
        <f t="shared" si="1272"/>
        <v>0.50581687612208259</v>
      </c>
      <c r="AV227" s="72">
        <f t="shared" ref="AV227" si="1499">$H227-AU227</f>
        <v>-5.8168761220825926E-3</v>
      </c>
      <c r="AX227" s="72">
        <f t="shared" si="1274"/>
        <v>0.50581687612208259</v>
      </c>
      <c r="AY227" s="72">
        <f t="shared" ref="AY227" si="1500">$H227-AX227</f>
        <v>-5.8168761220825926E-3</v>
      </c>
      <c r="BA227" s="72">
        <f t="shared" si="1276"/>
        <v>0.50581687612208259</v>
      </c>
      <c r="BB227" s="72">
        <f t="shared" ref="BB227" si="1501">$H227-BA227</f>
        <v>-5.8168761220825926E-3</v>
      </c>
      <c r="BD227" s="72">
        <f t="shared" si="1278"/>
        <v>0.50581687612208259</v>
      </c>
      <c r="BE227" s="72">
        <f t="shared" ref="BE227" si="1502">$H227-BD227</f>
        <v>-5.8168761220825926E-3</v>
      </c>
      <c r="BG227" s="709">
        <f t="shared" si="1280"/>
        <v>0.50581687612208259</v>
      </c>
      <c r="BH227" s="709">
        <f t="shared" ref="BH227" si="1503">$H227-BG227</f>
        <v>-5.8168761220825926E-3</v>
      </c>
      <c r="BI227" s="710"/>
      <c r="BJ227" s="709">
        <f t="shared" si="1282"/>
        <v>0.50581687612208259</v>
      </c>
      <c r="BK227" s="709">
        <f t="shared" ref="BK227" si="1504">$H227-BJ227</f>
        <v>-5.8168761220825926E-3</v>
      </c>
      <c r="BL227" s="710"/>
      <c r="BM227" s="479"/>
      <c r="BN227" s="479"/>
      <c r="BP227" s="72">
        <f t="shared" si="1284"/>
        <v>0.50581687612208259</v>
      </c>
      <c r="BQ227" s="72">
        <f t="shared" ref="BQ227" si="1505">$H227-BP227</f>
        <v>-5.8168761220825926E-3</v>
      </c>
      <c r="BS227" s="72">
        <f t="shared" si="1286"/>
        <v>0.50581687612208259</v>
      </c>
      <c r="BT227" s="72">
        <f t="shared" ref="BT227" si="1506">$H227-BS227</f>
        <v>-5.8168761220825926E-3</v>
      </c>
      <c r="BV227" s="72">
        <f t="shared" si="1288"/>
        <v>0.50581687612208259</v>
      </c>
      <c r="BW227" s="72">
        <f t="shared" ref="BW227" si="1507">$H227-BV227</f>
        <v>-5.8168761220825926E-3</v>
      </c>
      <c r="BY227" s="72">
        <f t="shared" si="1290"/>
        <v>0.50581687612208259</v>
      </c>
      <c r="BZ227" s="72">
        <f t="shared" ref="BZ227" si="1508">$H227-BY227</f>
        <v>-5.8168761220825926E-3</v>
      </c>
      <c r="CB227" s="72">
        <f t="shared" si="1292"/>
        <v>0.50559585492227976</v>
      </c>
      <c r="CC227" s="72">
        <f t="shared" ref="CC227" si="1509">$H227-CB227</f>
        <v>-5.5958549222797638E-3</v>
      </c>
      <c r="CE227" s="72">
        <f t="shared" si="1294"/>
        <v>0.50559585492227976</v>
      </c>
      <c r="CF227" s="72">
        <f t="shared" ref="CF227" si="1510">$H227-CE227</f>
        <v>-5.5958549222797638E-3</v>
      </c>
      <c r="CH227" s="72">
        <f t="shared" si="1296"/>
        <v>0.50559585492227976</v>
      </c>
      <c r="CI227" s="72">
        <f t="shared" ref="CI227" si="1511">$H227-CH227</f>
        <v>-5.5958549222797638E-3</v>
      </c>
      <c r="CK227" s="72">
        <f t="shared" si="1298"/>
        <v>0.50559585492227976</v>
      </c>
      <c r="CL227" s="72">
        <f t="shared" ref="CL227" si="1512">$H227-CK227</f>
        <v>-5.5958549222797638E-3</v>
      </c>
      <c r="CN227" s="72">
        <f t="shared" si="1300"/>
        <v>0.50559585492227976</v>
      </c>
      <c r="CO227" s="72">
        <f t="shared" ref="CO227" si="1513">$H227-CN227</f>
        <v>-5.5958549222797638E-3</v>
      </c>
      <c r="CQ227" s="72">
        <f t="shared" si="1302"/>
        <v>0.50559585492227976</v>
      </c>
      <c r="CR227" s="72">
        <f t="shared" ref="CR227" si="1514">$H227-CQ227</f>
        <v>-5.5958549222797638E-3</v>
      </c>
      <c r="CT227" s="72">
        <f t="shared" si="1304"/>
        <v>0.50559585492227976</v>
      </c>
      <c r="CU227" s="72">
        <f t="shared" ref="CU227" si="1515">$H227-CT227</f>
        <v>-5.5958549222797638E-3</v>
      </c>
      <c r="CW227" s="72">
        <f t="shared" si="1306"/>
        <v>0.50559585492227976</v>
      </c>
      <c r="CX227" s="72">
        <f t="shared" ref="CX227" si="1516">$H227-CW227</f>
        <v>-5.5958549222797638E-3</v>
      </c>
    </row>
    <row r="228" spans="1:103" ht="6.4" customHeight="1" x14ac:dyDescent="0.25"/>
    <row r="229" spans="1:103" s="402" customFormat="1" x14ac:dyDescent="0.25">
      <c r="A229" s="494"/>
      <c r="B229" s="3"/>
      <c r="C229" s="769" t="s">
        <v>398</v>
      </c>
      <c r="D229" s="765" t="s">
        <v>0</v>
      </c>
      <c r="E229" s="766"/>
      <c r="F229" s="765"/>
      <c r="G229" s="766"/>
      <c r="H229" s="767"/>
      <c r="I229" s="765"/>
      <c r="J229" s="766"/>
      <c r="K229" s="766"/>
      <c r="L229" s="766"/>
      <c r="M229" s="765"/>
      <c r="N229" s="768"/>
      <c r="O229" s="765"/>
      <c r="P229" s="766"/>
      <c r="Q229" s="768"/>
      <c r="R229" s="765"/>
      <c r="S229" s="766"/>
      <c r="T229" s="768"/>
      <c r="U229" s="765"/>
      <c r="V229" s="766"/>
      <c r="W229" s="768"/>
      <c r="X229" s="765"/>
      <c r="Y229" s="766"/>
      <c r="Z229" s="768"/>
      <c r="AA229" s="765"/>
      <c r="AB229" s="766"/>
      <c r="AC229" s="768"/>
      <c r="AD229" s="765"/>
      <c r="AE229" s="766"/>
      <c r="AF229" s="768"/>
      <c r="AG229" s="765"/>
      <c r="AH229" s="766"/>
      <c r="AI229" s="768"/>
      <c r="AJ229" s="765"/>
      <c r="AK229" s="766"/>
      <c r="AL229" s="768"/>
      <c r="AM229" s="765"/>
      <c r="AN229" s="766"/>
      <c r="AO229" s="768"/>
      <c r="AP229" s="765"/>
      <c r="AQ229" s="766"/>
      <c r="AR229" s="768"/>
      <c r="AS229" s="765"/>
      <c r="AT229" s="766"/>
      <c r="AU229" s="768"/>
      <c r="AV229" s="765"/>
      <c r="AW229" s="766"/>
      <c r="AX229" s="768"/>
      <c r="AY229" s="765"/>
      <c r="AZ229" s="766"/>
      <c r="BA229" s="768"/>
      <c r="BB229" s="765"/>
      <c r="BC229" s="766"/>
      <c r="BD229" s="768"/>
      <c r="BE229" s="765"/>
      <c r="BF229" s="766"/>
      <c r="BG229" s="768"/>
      <c r="BH229" s="765"/>
      <c r="BI229" s="766"/>
      <c r="BJ229" s="768"/>
      <c r="BK229" s="765"/>
      <c r="BL229" s="766"/>
      <c r="BM229" s="768"/>
      <c r="BN229" s="765"/>
      <c r="BO229" s="766"/>
      <c r="BP229" s="768"/>
      <c r="BQ229" s="765"/>
      <c r="BR229" s="766"/>
      <c r="BS229" s="768"/>
      <c r="BT229" s="765"/>
      <c r="BU229" s="766"/>
      <c r="BV229" s="768"/>
      <c r="BW229" s="765"/>
      <c r="BX229" s="766"/>
      <c r="BY229" s="768"/>
      <c r="BZ229" s="765"/>
      <c r="CA229" s="766"/>
      <c r="CB229" s="768"/>
      <c r="CC229" s="765"/>
      <c r="CD229" s="766"/>
      <c r="CE229" s="768"/>
      <c r="CF229" s="765"/>
      <c r="CG229" s="766"/>
      <c r="CH229" s="768"/>
      <c r="CI229" s="765"/>
      <c r="CJ229" s="766"/>
      <c r="CK229" s="768"/>
      <c r="CL229" s="765"/>
      <c r="CM229" s="766"/>
      <c r="CN229" s="768"/>
      <c r="CO229" s="765"/>
      <c r="CP229" s="766"/>
      <c r="CQ229" s="768"/>
      <c r="CR229" s="765"/>
      <c r="CS229" s="766"/>
      <c r="CT229" s="768"/>
      <c r="CU229" s="765"/>
      <c r="CV229" s="766"/>
      <c r="CW229" s="768"/>
      <c r="CX229" s="765"/>
      <c r="CY229" s="766"/>
    </row>
    <row r="230" spans="1:103" x14ac:dyDescent="0.25">
      <c r="A230" s="494"/>
      <c r="C230" s="455" t="s">
        <v>399</v>
      </c>
      <c r="D230" s="3" t="s">
        <v>0</v>
      </c>
      <c r="E230" s="72">
        <f>8.4+0.41</f>
        <v>8.81</v>
      </c>
      <c r="G230" s="72">
        <v>11.05</v>
      </c>
      <c r="H230" s="707">
        <f t="shared" si="1248"/>
        <v>2.2400000000000002</v>
      </c>
      <c r="J230" s="19">
        <v>-500</v>
      </c>
      <c r="K230" s="19">
        <f t="shared" ref="K230:L230" si="1517">J230</f>
        <v>-500</v>
      </c>
      <c r="L230" s="19">
        <f t="shared" si="1517"/>
        <v>-500</v>
      </c>
      <c r="N230" s="72">
        <f t="shared" si="1250"/>
        <v>2.594789743589744</v>
      </c>
      <c r="O230" s="72">
        <f t="shared" si="1251"/>
        <v>-0.3547897435897438</v>
      </c>
      <c r="Q230" s="72">
        <f t="shared" si="1252"/>
        <v>2.594789743589744</v>
      </c>
      <c r="R230" s="72">
        <f t="shared" si="1253"/>
        <v>-0.3547897435897438</v>
      </c>
      <c r="T230" s="72">
        <f t="shared" si="1254"/>
        <v>2.594789743589744</v>
      </c>
      <c r="U230" s="72">
        <f t="shared" si="1255"/>
        <v>-0.3547897435897438</v>
      </c>
      <c r="W230" s="72">
        <f t="shared" si="1256"/>
        <v>2.594789743589744</v>
      </c>
      <c r="X230" s="72">
        <f t="shared" si="1257"/>
        <v>-0.3547897435897438</v>
      </c>
      <c r="Z230" s="72">
        <f t="shared" si="1258"/>
        <v>2.594789743589744</v>
      </c>
      <c r="AA230" s="72">
        <f t="shared" si="1259"/>
        <v>-0.3547897435897438</v>
      </c>
      <c r="AC230" s="72">
        <f t="shared" si="1260"/>
        <v>2.594789743589744</v>
      </c>
      <c r="AD230" s="72">
        <f t="shared" si="1261"/>
        <v>-0.3547897435897438</v>
      </c>
      <c r="AF230" s="72">
        <f t="shared" si="1262"/>
        <v>2.594789743589744</v>
      </c>
      <c r="AG230" s="72">
        <f t="shared" si="1263"/>
        <v>-0.3547897435897438</v>
      </c>
      <c r="AI230" s="72">
        <f t="shared" si="1264"/>
        <v>2.594789743589744</v>
      </c>
      <c r="AJ230" s="72">
        <f t="shared" si="1265"/>
        <v>-0.3547897435897438</v>
      </c>
      <c r="AL230" s="72">
        <f t="shared" si="1266"/>
        <v>2.5877831238779172</v>
      </c>
      <c r="AM230" s="72">
        <f t="shared" si="1267"/>
        <v>-0.34778312387791699</v>
      </c>
      <c r="AO230" s="72">
        <f t="shared" si="1268"/>
        <v>2.5877831238779172</v>
      </c>
      <c r="AP230" s="72">
        <f t="shared" ref="AP230" si="1518">$H230-AO230</f>
        <v>-0.34778312387791699</v>
      </c>
      <c r="AR230" s="72">
        <f t="shared" si="1270"/>
        <v>2.5877831238779172</v>
      </c>
      <c r="AS230" s="72">
        <f t="shared" si="1271"/>
        <v>-0.34778312387791699</v>
      </c>
      <c r="AU230" s="72">
        <f t="shared" si="1272"/>
        <v>2.5877831238779172</v>
      </c>
      <c r="AV230" s="72">
        <f t="shared" si="1273"/>
        <v>-0.34778312387791699</v>
      </c>
      <c r="AX230" s="72">
        <f t="shared" si="1274"/>
        <v>2.5877831238779172</v>
      </c>
      <c r="AY230" s="72">
        <f t="shared" si="1275"/>
        <v>-0.34778312387791699</v>
      </c>
      <c r="BA230" s="72">
        <f t="shared" si="1276"/>
        <v>2.5877831238779172</v>
      </c>
      <c r="BB230" s="72">
        <f t="shared" si="1277"/>
        <v>-0.34778312387791699</v>
      </c>
      <c r="BD230" s="72">
        <f t="shared" si="1278"/>
        <v>2.5877831238779172</v>
      </c>
      <c r="BE230" s="72">
        <f t="shared" si="1279"/>
        <v>-0.34778312387791699</v>
      </c>
      <c r="BG230" s="709">
        <f t="shared" si="1280"/>
        <v>2.5877831238779172</v>
      </c>
      <c r="BH230" s="709">
        <f t="shared" si="1281"/>
        <v>-0.34778312387791699</v>
      </c>
      <c r="BI230" s="710"/>
      <c r="BJ230" s="709">
        <f t="shared" si="1282"/>
        <v>2.5877831238779172</v>
      </c>
      <c r="BK230" s="709">
        <f t="shared" si="1283"/>
        <v>-0.34778312387791699</v>
      </c>
      <c r="BL230" s="710"/>
      <c r="BM230" s="479"/>
      <c r="BN230" s="479"/>
      <c r="BP230" s="72">
        <f t="shared" si="1284"/>
        <v>2.5877831238779172</v>
      </c>
      <c r="BQ230" s="72">
        <f t="shared" si="1285"/>
        <v>-0.34778312387791699</v>
      </c>
      <c r="BS230" s="72">
        <f t="shared" si="1286"/>
        <v>2.5877831238779172</v>
      </c>
      <c r="BT230" s="72">
        <f t="shared" si="1287"/>
        <v>-0.34778312387791699</v>
      </c>
      <c r="BV230" s="72">
        <f t="shared" si="1288"/>
        <v>2.5877831238779172</v>
      </c>
      <c r="BW230" s="72">
        <f t="shared" si="1289"/>
        <v>-0.34778312387791699</v>
      </c>
      <c r="BY230" s="72">
        <f t="shared" si="1290"/>
        <v>2.5877831238779172</v>
      </c>
      <c r="BZ230" s="72">
        <f t="shared" si="1291"/>
        <v>-0.34778312387791699</v>
      </c>
      <c r="CB230" s="72">
        <f t="shared" si="1292"/>
        <v>2.574568566493955</v>
      </c>
      <c r="CC230" s="72">
        <f t="shared" si="1293"/>
        <v>-0.33456856649395483</v>
      </c>
      <c r="CE230" s="72">
        <f t="shared" si="1294"/>
        <v>2.574568566493955</v>
      </c>
      <c r="CF230" s="72">
        <f t="shared" si="1295"/>
        <v>-0.33456856649395483</v>
      </c>
      <c r="CH230" s="72">
        <f t="shared" si="1296"/>
        <v>2.574568566493955</v>
      </c>
      <c r="CI230" s="72">
        <f t="shared" si="1297"/>
        <v>-0.33456856649395483</v>
      </c>
      <c r="CK230" s="72">
        <f t="shared" si="1298"/>
        <v>2.574568566493955</v>
      </c>
      <c r="CL230" s="72">
        <f t="shared" si="1299"/>
        <v>-0.33456856649395483</v>
      </c>
      <c r="CN230" s="72">
        <f t="shared" si="1300"/>
        <v>2.574568566493955</v>
      </c>
      <c r="CO230" s="72">
        <f t="shared" si="1301"/>
        <v>-0.33456856649395483</v>
      </c>
      <c r="CQ230" s="72">
        <f t="shared" si="1302"/>
        <v>2.574568566493955</v>
      </c>
      <c r="CR230" s="72">
        <f t="shared" si="1303"/>
        <v>-0.33456856649395483</v>
      </c>
      <c r="CT230" s="72">
        <f t="shared" si="1304"/>
        <v>2.574568566493955</v>
      </c>
      <c r="CU230" s="72">
        <f t="shared" si="1305"/>
        <v>-0.33456856649395483</v>
      </c>
      <c r="CW230" s="72">
        <f t="shared" si="1306"/>
        <v>2.574568566493955</v>
      </c>
      <c r="CX230" s="72">
        <f t="shared" si="1307"/>
        <v>-0.33456856649395483</v>
      </c>
    </row>
    <row r="231" spans="1:103" ht="6.4" customHeight="1" x14ac:dyDescent="0.25"/>
    <row r="232" spans="1:103" s="402" customFormat="1" x14ac:dyDescent="0.25">
      <c r="A232" s="494"/>
      <c r="B232" s="3"/>
      <c r="C232" s="769" t="s">
        <v>400</v>
      </c>
      <c r="D232" s="765" t="s">
        <v>0</v>
      </c>
      <c r="E232" s="766"/>
      <c r="F232" s="765"/>
      <c r="G232" s="766"/>
      <c r="H232" s="767"/>
      <c r="I232" s="765"/>
      <c r="J232" s="766"/>
      <c r="K232" s="766"/>
      <c r="L232" s="766"/>
      <c r="M232" s="765"/>
      <c r="N232" s="768"/>
      <c r="O232" s="765"/>
      <c r="P232" s="766"/>
      <c r="Q232" s="768"/>
      <c r="R232" s="765"/>
      <c r="S232" s="766"/>
      <c r="T232" s="768"/>
      <c r="U232" s="765"/>
      <c r="V232" s="766"/>
      <c r="W232" s="768"/>
      <c r="X232" s="765"/>
      <c r="Y232" s="766"/>
      <c r="Z232" s="768"/>
      <c r="AA232" s="765"/>
      <c r="AB232" s="766"/>
      <c r="AC232" s="768"/>
      <c r="AD232" s="765"/>
      <c r="AE232" s="766"/>
      <c r="AF232" s="768"/>
      <c r="AG232" s="765"/>
      <c r="AH232" s="766"/>
      <c r="AI232" s="768"/>
      <c r="AJ232" s="765"/>
      <c r="AK232" s="766"/>
      <c r="AL232" s="768"/>
      <c r="AM232" s="765"/>
      <c r="AN232" s="766"/>
      <c r="AO232" s="768"/>
      <c r="AP232" s="765"/>
      <c r="AQ232" s="766"/>
      <c r="AR232" s="768"/>
      <c r="AS232" s="765"/>
      <c r="AT232" s="766"/>
      <c r="AU232" s="768"/>
      <c r="AV232" s="765"/>
      <c r="AW232" s="766"/>
      <c r="AX232" s="768"/>
      <c r="AY232" s="765"/>
      <c r="AZ232" s="766"/>
      <c r="BA232" s="768"/>
      <c r="BB232" s="765"/>
      <c r="BC232" s="766"/>
      <c r="BD232" s="768"/>
      <c r="BE232" s="765"/>
      <c r="BF232" s="766"/>
      <c r="BG232" s="768"/>
      <c r="BH232" s="765"/>
      <c r="BI232" s="766"/>
      <c r="BJ232" s="768"/>
      <c r="BK232" s="765"/>
      <c r="BL232" s="766"/>
      <c r="BM232" s="768"/>
      <c r="BN232" s="765"/>
      <c r="BO232" s="766"/>
      <c r="BP232" s="768"/>
      <c r="BQ232" s="765"/>
      <c r="BR232" s="766"/>
      <c r="BS232" s="768"/>
      <c r="BT232" s="765"/>
      <c r="BU232" s="766"/>
      <c r="BV232" s="768"/>
      <c r="BW232" s="765"/>
      <c r="BX232" s="766"/>
      <c r="BY232" s="768"/>
      <c r="BZ232" s="765"/>
      <c r="CA232" s="766"/>
      <c r="CB232" s="768"/>
      <c r="CC232" s="765"/>
      <c r="CD232" s="766"/>
      <c r="CE232" s="768"/>
      <c r="CF232" s="765"/>
      <c r="CG232" s="766"/>
      <c r="CH232" s="768"/>
      <c r="CI232" s="765"/>
      <c r="CJ232" s="766"/>
      <c r="CK232" s="768"/>
      <c r="CL232" s="765"/>
      <c r="CM232" s="766"/>
      <c r="CN232" s="768"/>
      <c r="CO232" s="765"/>
      <c r="CP232" s="766"/>
      <c r="CQ232" s="768"/>
      <c r="CR232" s="765"/>
      <c r="CS232" s="766"/>
      <c r="CT232" s="768"/>
      <c r="CU232" s="765"/>
      <c r="CV232" s="766"/>
      <c r="CW232" s="768"/>
      <c r="CX232" s="765"/>
      <c r="CY232" s="766"/>
    </row>
    <row r="233" spans="1:103" x14ac:dyDescent="0.25">
      <c r="A233" s="494"/>
      <c r="C233" s="455" t="s">
        <v>401</v>
      </c>
      <c r="D233" s="3" t="s">
        <v>0</v>
      </c>
      <c r="E233" s="19">
        <v>0.66300000000000003</v>
      </c>
      <c r="G233" s="19">
        <v>0.66300000000000003</v>
      </c>
      <c r="H233" s="707">
        <f t="shared" si="1248"/>
        <v>0</v>
      </c>
      <c r="J233" s="19">
        <v>-300</v>
      </c>
      <c r="K233" s="19">
        <v>-300</v>
      </c>
      <c r="L233" s="19">
        <v>-300</v>
      </c>
      <c r="N233" s="72">
        <f t="shared" si="1250"/>
        <v>0</v>
      </c>
      <c r="O233" s="72">
        <f t="shared" ref="O233" si="1519">$H233-N233</f>
        <v>0</v>
      </c>
      <c r="Q233" s="72">
        <f t="shared" si="1252"/>
        <v>0</v>
      </c>
      <c r="R233" s="72">
        <f t="shared" ref="R233" si="1520">$H233-Q233</f>
        <v>0</v>
      </c>
      <c r="T233" s="72">
        <f t="shared" si="1254"/>
        <v>0</v>
      </c>
      <c r="U233" s="72">
        <f t="shared" ref="U233" si="1521">$H233-T233</f>
        <v>0</v>
      </c>
      <c r="W233" s="72">
        <f t="shared" si="1256"/>
        <v>0</v>
      </c>
      <c r="X233" s="72">
        <f t="shared" ref="X233" si="1522">$H233-W233</f>
        <v>0</v>
      </c>
      <c r="Z233" s="72">
        <f t="shared" si="1258"/>
        <v>0</v>
      </c>
      <c r="AA233" s="72">
        <f t="shared" ref="AA233" si="1523">$H233-Z233</f>
        <v>0</v>
      </c>
      <c r="AC233" s="72">
        <f t="shared" si="1260"/>
        <v>0</v>
      </c>
      <c r="AD233" s="72">
        <f t="shared" ref="AD233" si="1524">$H233-AC233</f>
        <v>0</v>
      </c>
      <c r="AF233" s="72">
        <f t="shared" si="1262"/>
        <v>0</v>
      </c>
      <c r="AG233" s="72">
        <f t="shared" ref="AG233" si="1525">$H233-AF233</f>
        <v>0</v>
      </c>
      <c r="AI233" s="72">
        <f t="shared" si="1264"/>
        <v>0</v>
      </c>
      <c r="AJ233" s="72">
        <f t="shared" ref="AJ233" si="1526">$H233-AI233</f>
        <v>0</v>
      </c>
      <c r="AL233" s="72">
        <f t="shared" si="1266"/>
        <v>0</v>
      </c>
      <c r="AM233" s="72">
        <f t="shared" ref="AM233" si="1527">$H233-AL233</f>
        <v>0</v>
      </c>
      <c r="AO233" s="72">
        <f t="shared" si="1268"/>
        <v>0</v>
      </c>
      <c r="AP233" s="72">
        <f t="shared" ref="AP233" si="1528">$H233-AO233</f>
        <v>0</v>
      </c>
      <c r="AR233" s="72">
        <f t="shared" si="1270"/>
        <v>0</v>
      </c>
      <c r="AS233" s="72">
        <f t="shared" ref="AS233" si="1529">$H233-AR233</f>
        <v>0</v>
      </c>
      <c r="AU233" s="72">
        <f t="shared" si="1272"/>
        <v>0</v>
      </c>
      <c r="AV233" s="72">
        <f t="shared" ref="AV233" si="1530">$H233-AU233</f>
        <v>0</v>
      </c>
      <c r="AX233" s="72">
        <f t="shared" si="1274"/>
        <v>0</v>
      </c>
      <c r="AY233" s="72">
        <f t="shared" ref="AY233" si="1531">$H233-AX233</f>
        <v>0</v>
      </c>
      <c r="BA233" s="72">
        <f t="shared" si="1276"/>
        <v>0</v>
      </c>
      <c r="BB233" s="72">
        <f t="shared" ref="BB233" si="1532">$H233-BA233</f>
        <v>0</v>
      </c>
      <c r="BD233" s="72">
        <f t="shared" si="1278"/>
        <v>0</v>
      </c>
      <c r="BE233" s="72">
        <f t="shared" ref="BE233" si="1533">$H233-BD233</f>
        <v>0</v>
      </c>
      <c r="BG233" s="709">
        <f t="shared" si="1280"/>
        <v>0</v>
      </c>
      <c r="BH233" s="709">
        <f t="shared" ref="BH233" si="1534">$H233-BG233</f>
        <v>0</v>
      </c>
      <c r="BI233" s="710"/>
      <c r="BJ233" s="709">
        <f t="shared" si="1282"/>
        <v>0</v>
      </c>
      <c r="BK233" s="709">
        <f t="shared" ref="BK233" si="1535">$H233-BJ233</f>
        <v>0</v>
      </c>
      <c r="BL233" s="710"/>
      <c r="BM233" s="479"/>
      <c r="BN233" s="479"/>
      <c r="BP233" s="72">
        <f t="shared" si="1284"/>
        <v>0</v>
      </c>
      <c r="BQ233" s="72">
        <f t="shared" ref="BQ233" si="1536">$H233-BP233</f>
        <v>0</v>
      </c>
      <c r="BS233" s="72">
        <f t="shared" si="1286"/>
        <v>0</v>
      </c>
      <c r="BT233" s="72">
        <f t="shared" ref="BT233" si="1537">$H233-BS233</f>
        <v>0</v>
      </c>
      <c r="BV233" s="72">
        <f t="shared" si="1288"/>
        <v>0</v>
      </c>
      <c r="BW233" s="72">
        <f t="shared" ref="BW233" si="1538">$H233-BV233</f>
        <v>0</v>
      </c>
      <c r="BY233" s="72">
        <f t="shared" si="1290"/>
        <v>0</v>
      </c>
      <c r="BZ233" s="72">
        <f t="shared" ref="BZ233" si="1539">$H233-BY233</f>
        <v>0</v>
      </c>
      <c r="CB233" s="72">
        <f t="shared" si="1292"/>
        <v>0</v>
      </c>
      <c r="CC233" s="72">
        <f t="shared" ref="CC233" si="1540">$H233-CB233</f>
        <v>0</v>
      </c>
      <c r="CE233" s="72">
        <f t="shared" si="1294"/>
        <v>0</v>
      </c>
      <c r="CF233" s="72">
        <f t="shared" ref="CF233" si="1541">$H233-CE233</f>
        <v>0</v>
      </c>
      <c r="CH233" s="72">
        <f t="shared" si="1296"/>
        <v>0</v>
      </c>
      <c r="CI233" s="72">
        <f t="shared" ref="CI233" si="1542">$H233-CH233</f>
        <v>0</v>
      </c>
      <c r="CK233" s="72">
        <f t="shared" si="1298"/>
        <v>0</v>
      </c>
      <c r="CL233" s="72">
        <f t="shared" ref="CL233" si="1543">$H233-CK233</f>
        <v>0</v>
      </c>
      <c r="CN233" s="72">
        <f t="shared" si="1300"/>
        <v>0</v>
      </c>
      <c r="CO233" s="72">
        <f t="shared" ref="CO233" si="1544">$H233-CN233</f>
        <v>0</v>
      </c>
      <c r="CQ233" s="72">
        <f t="shared" si="1302"/>
        <v>0</v>
      </c>
      <c r="CR233" s="72">
        <f t="shared" ref="CR233" si="1545">$H233-CQ233</f>
        <v>0</v>
      </c>
      <c r="CT233" s="72">
        <f t="shared" si="1304"/>
        <v>0</v>
      </c>
      <c r="CU233" s="72">
        <f t="shared" ref="CU233" si="1546">$H233-CT233</f>
        <v>0</v>
      </c>
      <c r="CW233" s="72">
        <f t="shared" si="1306"/>
        <v>0</v>
      </c>
      <c r="CX233" s="72">
        <f t="shared" ref="CX233" si="1547">$H233-CW233</f>
        <v>0</v>
      </c>
    </row>
    <row r="234" spans="1:103" ht="6.4" customHeight="1" x14ac:dyDescent="0.25"/>
    <row r="235" spans="1:103" s="402" customFormat="1" x14ac:dyDescent="0.25">
      <c r="A235" s="494"/>
      <c r="B235" s="3"/>
      <c r="C235" s="769" t="s">
        <v>402</v>
      </c>
      <c r="D235" s="765" t="s">
        <v>0</v>
      </c>
      <c r="E235" s="766"/>
      <c r="F235" s="765"/>
      <c r="G235" s="766"/>
      <c r="H235" s="767"/>
      <c r="I235" s="765"/>
      <c r="J235" s="766"/>
      <c r="K235" s="766"/>
      <c r="L235" s="766"/>
      <c r="M235" s="765"/>
      <c r="N235" s="768"/>
      <c r="O235" s="765"/>
      <c r="P235" s="766"/>
      <c r="Q235" s="768"/>
      <c r="R235" s="765"/>
      <c r="S235" s="766"/>
      <c r="T235" s="768"/>
      <c r="U235" s="765"/>
      <c r="V235" s="766"/>
      <c r="W235" s="768"/>
      <c r="X235" s="765"/>
      <c r="Y235" s="766"/>
      <c r="Z235" s="768"/>
      <c r="AA235" s="765"/>
      <c r="AB235" s="766"/>
      <c r="AC235" s="768"/>
      <c r="AD235" s="765"/>
      <c r="AE235" s="766"/>
      <c r="AF235" s="768"/>
      <c r="AG235" s="765"/>
      <c r="AH235" s="766"/>
      <c r="AI235" s="768"/>
      <c r="AJ235" s="765"/>
      <c r="AK235" s="766"/>
      <c r="AL235" s="768"/>
      <c r="AM235" s="765"/>
      <c r="AN235" s="766"/>
      <c r="AO235" s="768"/>
      <c r="AP235" s="765"/>
      <c r="AQ235" s="766"/>
      <c r="AR235" s="768"/>
      <c r="AS235" s="765"/>
      <c r="AT235" s="766"/>
      <c r="AU235" s="768"/>
      <c r="AV235" s="765"/>
      <c r="AW235" s="766"/>
      <c r="AX235" s="768"/>
      <c r="AY235" s="765"/>
      <c r="AZ235" s="766"/>
      <c r="BA235" s="768"/>
      <c r="BB235" s="765"/>
      <c r="BC235" s="766"/>
      <c r="BD235" s="768"/>
      <c r="BE235" s="765"/>
      <c r="BF235" s="766"/>
      <c r="BG235" s="768"/>
      <c r="BH235" s="765"/>
      <c r="BI235" s="766"/>
      <c r="BJ235" s="768"/>
      <c r="BK235" s="765"/>
      <c r="BL235" s="766"/>
      <c r="BM235" s="768"/>
      <c r="BN235" s="765"/>
      <c r="BO235" s="766"/>
      <c r="BP235" s="768"/>
      <c r="BQ235" s="765"/>
      <c r="BR235" s="766"/>
      <c r="BS235" s="768"/>
      <c r="BT235" s="765"/>
      <c r="BU235" s="766"/>
      <c r="BV235" s="768"/>
      <c r="BW235" s="765"/>
      <c r="BX235" s="766"/>
      <c r="BY235" s="768"/>
      <c r="BZ235" s="765"/>
      <c r="CA235" s="766"/>
      <c r="CB235" s="768"/>
      <c r="CC235" s="765"/>
      <c r="CD235" s="766"/>
      <c r="CE235" s="768"/>
      <c r="CF235" s="765"/>
      <c r="CG235" s="766"/>
      <c r="CH235" s="768"/>
      <c r="CI235" s="765"/>
      <c r="CJ235" s="766"/>
      <c r="CK235" s="768"/>
      <c r="CL235" s="765"/>
      <c r="CM235" s="766"/>
      <c r="CN235" s="768"/>
      <c r="CO235" s="765"/>
      <c r="CP235" s="766"/>
      <c r="CQ235" s="768"/>
      <c r="CR235" s="765"/>
      <c r="CS235" s="766"/>
      <c r="CT235" s="768"/>
      <c r="CU235" s="765"/>
      <c r="CV235" s="766"/>
      <c r="CW235" s="768"/>
      <c r="CX235" s="765"/>
      <c r="CY235" s="766"/>
    </row>
    <row r="236" spans="1:103" x14ac:dyDescent="0.25">
      <c r="A236" s="494"/>
      <c r="C236" s="726" t="s">
        <v>403</v>
      </c>
      <c r="D236" s="3" t="s">
        <v>0</v>
      </c>
      <c r="E236" s="19"/>
      <c r="G236" s="19"/>
      <c r="H236" s="707">
        <f t="shared" si="1248"/>
        <v>0</v>
      </c>
      <c r="J236" s="19">
        <v>-500</v>
      </c>
      <c r="K236" s="19">
        <f t="shared" ref="K236:L236" si="1548">J236</f>
        <v>-500</v>
      </c>
      <c r="L236" s="19">
        <f t="shared" si="1548"/>
        <v>-500</v>
      </c>
      <c r="N236" s="72">
        <f t="shared" si="1250"/>
        <v>0</v>
      </c>
      <c r="O236" s="72">
        <f t="shared" si="1251"/>
        <v>0</v>
      </c>
      <c r="Q236" s="72">
        <f t="shared" si="1252"/>
        <v>0</v>
      </c>
      <c r="R236" s="72">
        <f t="shared" si="1253"/>
        <v>0</v>
      </c>
      <c r="T236" s="72">
        <f t="shared" si="1254"/>
        <v>0</v>
      </c>
      <c r="U236" s="72">
        <f t="shared" si="1255"/>
        <v>0</v>
      </c>
      <c r="W236" s="72">
        <f t="shared" si="1256"/>
        <v>0</v>
      </c>
      <c r="X236" s="72">
        <f t="shared" si="1257"/>
        <v>0</v>
      </c>
      <c r="Z236" s="72">
        <f t="shared" si="1258"/>
        <v>0</v>
      </c>
      <c r="AA236" s="72">
        <f t="shared" si="1259"/>
        <v>0</v>
      </c>
      <c r="AC236" s="72">
        <f t="shared" si="1260"/>
        <v>0</v>
      </c>
      <c r="AD236" s="72">
        <f t="shared" si="1261"/>
        <v>0</v>
      </c>
      <c r="AF236" s="72">
        <f t="shared" si="1262"/>
        <v>0</v>
      </c>
      <c r="AG236" s="72">
        <f t="shared" si="1263"/>
        <v>0</v>
      </c>
      <c r="AI236" s="72">
        <f t="shared" si="1264"/>
        <v>0</v>
      </c>
      <c r="AJ236" s="72">
        <f t="shared" si="1265"/>
        <v>0</v>
      </c>
      <c r="AL236" s="72">
        <f t="shared" si="1266"/>
        <v>0</v>
      </c>
      <c r="AM236" s="72">
        <f t="shared" si="1267"/>
        <v>0</v>
      </c>
      <c r="AO236" s="72">
        <f t="shared" si="1268"/>
        <v>0</v>
      </c>
      <c r="AP236" s="72">
        <f t="shared" ref="AP236" si="1549">$H236-AO236</f>
        <v>0</v>
      </c>
      <c r="AR236" s="72">
        <f t="shared" si="1270"/>
        <v>0</v>
      </c>
      <c r="AS236" s="72">
        <f t="shared" si="1271"/>
        <v>0</v>
      </c>
      <c r="AU236" s="72">
        <f t="shared" si="1272"/>
        <v>0</v>
      </c>
      <c r="AV236" s="72">
        <f t="shared" si="1273"/>
        <v>0</v>
      </c>
      <c r="AX236" s="72">
        <f t="shared" si="1274"/>
        <v>0</v>
      </c>
      <c r="AY236" s="72">
        <f t="shared" si="1275"/>
        <v>0</v>
      </c>
      <c r="BA236" s="72">
        <f t="shared" si="1276"/>
        <v>0</v>
      </c>
      <c r="BB236" s="72">
        <f t="shared" si="1277"/>
        <v>0</v>
      </c>
      <c r="BD236" s="72">
        <f t="shared" si="1278"/>
        <v>0</v>
      </c>
      <c r="BE236" s="72">
        <f t="shared" si="1279"/>
        <v>0</v>
      </c>
      <c r="BG236" s="709">
        <f t="shared" si="1280"/>
        <v>0</v>
      </c>
      <c r="BH236" s="709">
        <f t="shared" si="1281"/>
        <v>0</v>
      </c>
      <c r="BI236" s="710"/>
      <c r="BJ236" s="709">
        <f t="shared" si="1282"/>
        <v>0</v>
      </c>
      <c r="BK236" s="709">
        <f t="shared" si="1283"/>
        <v>0</v>
      </c>
      <c r="BL236" s="710"/>
      <c r="BM236" s="479"/>
      <c r="BN236" s="479"/>
      <c r="BP236" s="72">
        <f t="shared" si="1284"/>
        <v>0</v>
      </c>
      <c r="BQ236" s="72">
        <f t="shared" si="1285"/>
        <v>0</v>
      </c>
      <c r="BS236" s="72">
        <f t="shared" si="1286"/>
        <v>0</v>
      </c>
      <c r="BT236" s="72">
        <f t="shared" si="1287"/>
        <v>0</v>
      </c>
      <c r="BV236" s="72">
        <f t="shared" si="1288"/>
        <v>0</v>
      </c>
      <c r="BW236" s="72">
        <f t="shared" si="1289"/>
        <v>0</v>
      </c>
      <c r="BY236" s="72">
        <f t="shared" si="1290"/>
        <v>0</v>
      </c>
      <c r="BZ236" s="72">
        <f t="shared" si="1291"/>
        <v>0</v>
      </c>
      <c r="CB236" s="72">
        <f t="shared" si="1292"/>
        <v>0</v>
      </c>
      <c r="CC236" s="72">
        <f t="shared" si="1293"/>
        <v>0</v>
      </c>
      <c r="CE236" s="72">
        <f t="shared" si="1294"/>
        <v>0</v>
      </c>
      <c r="CF236" s="72">
        <f t="shared" si="1295"/>
        <v>0</v>
      </c>
      <c r="CH236" s="72">
        <f t="shared" si="1296"/>
        <v>0</v>
      </c>
      <c r="CI236" s="72">
        <f t="shared" si="1297"/>
        <v>0</v>
      </c>
      <c r="CK236" s="72">
        <f t="shared" si="1298"/>
        <v>0</v>
      </c>
      <c r="CL236" s="72">
        <f t="shared" si="1299"/>
        <v>0</v>
      </c>
      <c r="CN236" s="72">
        <f t="shared" si="1300"/>
        <v>0</v>
      </c>
      <c r="CO236" s="72">
        <f t="shared" si="1301"/>
        <v>0</v>
      </c>
      <c r="CQ236" s="72">
        <f t="shared" si="1302"/>
        <v>0</v>
      </c>
      <c r="CR236" s="72">
        <f t="shared" si="1303"/>
        <v>0</v>
      </c>
      <c r="CT236" s="72">
        <f t="shared" si="1304"/>
        <v>0</v>
      </c>
      <c r="CU236" s="72">
        <f t="shared" si="1305"/>
        <v>0</v>
      </c>
      <c r="CW236" s="72">
        <f t="shared" si="1306"/>
        <v>0</v>
      </c>
      <c r="CX236" s="72">
        <f t="shared" si="1307"/>
        <v>0</v>
      </c>
    </row>
    <row r="237" spans="1:103" x14ac:dyDescent="0.25">
      <c r="A237" s="494"/>
      <c r="C237" s="455"/>
      <c r="D237" s="3" t="s">
        <v>0</v>
      </c>
      <c r="E237" s="19"/>
      <c r="G237" s="19"/>
      <c r="H237" s="690"/>
      <c r="J237" s="19"/>
      <c r="K237" s="19"/>
      <c r="L237" s="19"/>
      <c r="N237" s="72">
        <f>$H237*(1-($J237-N$6)/N$5)</f>
        <v>0</v>
      </c>
      <c r="O237" s="72">
        <f>$H237-N237</f>
        <v>0</v>
      </c>
      <c r="Q237" s="72">
        <f>$H237*(1-($J237-Q$6)/Q$5)</f>
        <v>0</v>
      </c>
      <c r="R237" s="72">
        <f>$H237-Q237</f>
        <v>0</v>
      </c>
      <c r="T237" s="72">
        <f>$H237*(1-($J237-T$6)/T$5)</f>
        <v>0</v>
      </c>
      <c r="U237" s="72">
        <f>$H237-T237</f>
        <v>0</v>
      </c>
      <c r="W237" s="72">
        <f>$H237*(1-($J237-W$6)/W$5)</f>
        <v>0</v>
      </c>
      <c r="X237" s="72">
        <f>$H237-W237</f>
        <v>0</v>
      </c>
      <c r="Z237" s="72">
        <f>$H237*(1-($J237-Z$6)/Z$5)</f>
        <v>0</v>
      </c>
      <c r="AA237" s="72">
        <f>$H237-Z237</f>
        <v>0</v>
      </c>
      <c r="AC237" s="72">
        <f>$H237*(1-($J237-AC$6)/AC$5)</f>
        <v>0</v>
      </c>
      <c r="AD237" s="72">
        <f>$H237-AC237</f>
        <v>0</v>
      </c>
      <c r="AF237" s="72">
        <f>$H237*(1-($J237-AF$6)/AF$5)</f>
        <v>0</v>
      </c>
      <c r="AG237" s="72">
        <f>$H237-AF237</f>
        <v>0</v>
      </c>
      <c r="AI237" s="72">
        <f>$H237*(1-($J237-AI$6)/AI$5)</f>
        <v>0</v>
      </c>
      <c r="AJ237" s="72">
        <f>$H237-AI237</f>
        <v>0</v>
      </c>
      <c r="AL237" s="72">
        <f>$H237*(1-($K237-AL$6)/AL$5)</f>
        <v>0</v>
      </c>
      <c r="AM237" s="72">
        <f>$H237-AL237</f>
        <v>0</v>
      </c>
      <c r="AO237" s="72">
        <f>$H237*(1-($K237-AO$6)/AO$5)</f>
        <v>0</v>
      </c>
      <c r="AP237" s="72">
        <f>$H237-AO237</f>
        <v>0</v>
      </c>
      <c r="AR237" s="72">
        <f>$H237*(1-($K237-AR$6)/AR$5)</f>
        <v>0</v>
      </c>
      <c r="AS237" s="72">
        <f>$H237-AR237</f>
        <v>0</v>
      </c>
      <c r="AU237" s="72">
        <f>$H237*(1-($K237-AU$6)/AU$5)</f>
        <v>0</v>
      </c>
      <c r="AV237" s="72">
        <f>$H237-AU237</f>
        <v>0</v>
      </c>
      <c r="AX237" s="72">
        <f>$H237*(1-($K237-AX$6)/AX$5)</f>
        <v>0</v>
      </c>
      <c r="AY237" s="72">
        <f>$H237-AX237</f>
        <v>0</v>
      </c>
      <c r="BA237" s="72">
        <f>$H237*(1-($K237-BA$6)/BA$5)</f>
        <v>0</v>
      </c>
      <c r="BB237" s="72">
        <f>$H237-BA237</f>
        <v>0</v>
      </c>
      <c r="BD237" s="72">
        <f>$H237*(1-($K237-BD$6)/BD$5)</f>
        <v>0</v>
      </c>
      <c r="BE237" s="72">
        <f>$H237-BD237</f>
        <v>0</v>
      </c>
      <c r="BG237" s="709">
        <f>$H237*(1-($K237-BG$6)/BG$5)</f>
        <v>0</v>
      </c>
      <c r="BH237" s="709">
        <f>$H237-BG237</f>
        <v>0</v>
      </c>
      <c r="BI237" s="710"/>
      <c r="BJ237" s="709">
        <f>$H237*(1-($K237-BJ$6)/BJ$5)</f>
        <v>0</v>
      </c>
      <c r="BK237" s="709">
        <f>$H237-BJ237</f>
        <v>0</v>
      </c>
      <c r="BL237" s="710"/>
      <c r="BM237" s="479"/>
      <c r="BN237" s="479"/>
      <c r="BP237" s="72">
        <f>$H237*(1-($K237-BP$6)/BP$5)</f>
        <v>0</v>
      </c>
      <c r="BQ237" s="72">
        <f>$H237-BP237</f>
        <v>0</v>
      </c>
      <c r="BS237" s="72">
        <f>$H237*(1-($K237-BS$6)/BS$5)</f>
        <v>0</v>
      </c>
      <c r="BT237" s="72">
        <f>$H237-BS237</f>
        <v>0</v>
      </c>
      <c r="BV237" s="72">
        <f>$H237*(1-($K237-BV$6)/BV$5)</f>
        <v>0</v>
      </c>
      <c r="BW237" s="72">
        <f>$H237-BV237</f>
        <v>0</v>
      </c>
      <c r="BY237" s="72">
        <f>$H237*(1-($K237-BY$6)/BY$5)</f>
        <v>0</v>
      </c>
      <c r="BZ237" s="72">
        <f>$H237-BY237</f>
        <v>0</v>
      </c>
      <c r="CB237" s="72">
        <f>$H237*(1-($L237-CB$6)/CB$5)</f>
        <v>0</v>
      </c>
      <c r="CC237" s="72">
        <f>$H237-CB237</f>
        <v>0</v>
      </c>
      <c r="CE237" s="72">
        <f>$H237*(1-($L237-CE$6)/CE$5)</f>
        <v>0</v>
      </c>
      <c r="CF237" s="72">
        <f>$H237-CE237</f>
        <v>0</v>
      </c>
      <c r="CH237" s="72">
        <f>$H237*(1-($L237-CH$6)/CH$5)</f>
        <v>0</v>
      </c>
      <c r="CI237" s="72">
        <f>$H237-CH237</f>
        <v>0</v>
      </c>
      <c r="CK237" s="72">
        <f>$H237*(1-($L237-CK$6)/CK$5)</f>
        <v>0</v>
      </c>
      <c r="CL237" s="72">
        <f>$H237-CK237</f>
        <v>0</v>
      </c>
      <c r="CN237" s="72">
        <f>$H237*(1-($L237-CN$6)/CN$5)</f>
        <v>0</v>
      </c>
      <c r="CO237" s="72">
        <f>$H237-CN237</f>
        <v>0</v>
      </c>
      <c r="CQ237" s="72">
        <f>$H237*(1-($L237-CQ$6)/CQ$5)</f>
        <v>0</v>
      </c>
      <c r="CR237" s="72">
        <f>$H237-CQ237</f>
        <v>0</v>
      </c>
      <c r="CT237" s="72">
        <f>$H237*(1-($L237-CT$6)/CT$5)</f>
        <v>0</v>
      </c>
      <c r="CU237" s="72">
        <f>$H237-CT237</f>
        <v>0</v>
      </c>
      <c r="CW237" s="72">
        <f>$H237*(1-($L237-CW$6)/CW$5)</f>
        <v>0</v>
      </c>
      <c r="CX237" s="72">
        <f>$H237-CW237</f>
        <v>0</v>
      </c>
    </row>
    <row r="238" spans="1:103" ht="6.4" customHeight="1" x14ac:dyDescent="0.25"/>
    <row r="239" spans="1:103" s="402" customFormat="1" x14ac:dyDescent="0.25">
      <c r="A239" s="494"/>
      <c r="B239" s="3"/>
      <c r="C239" s="769" t="s">
        <v>404</v>
      </c>
      <c r="D239" s="765" t="s">
        <v>0</v>
      </c>
      <c r="E239" s="766"/>
      <c r="F239" s="765"/>
      <c r="G239" s="766"/>
      <c r="H239" s="767"/>
      <c r="I239" s="765"/>
      <c r="J239" s="766"/>
      <c r="K239" s="766"/>
      <c r="L239" s="766"/>
      <c r="M239" s="765"/>
      <c r="N239" s="768"/>
      <c r="O239" s="765"/>
      <c r="P239" s="766"/>
      <c r="Q239" s="768"/>
      <c r="R239" s="765"/>
      <c r="S239" s="766"/>
      <c r="T239" s="768"/>
      <c r="U239" s="765"/>
      <c r="V239" s="766"/>
      <c r="W239" s="768"/>
      <c r="X239" s="765"/>
      <c r="Y239" s="766"/>
      <c r="Z239" s="768"/>
      <c r="AA239" s="765"/>
      <c r="AB239" s="766"/>
      <c r="AC239" s="768"/>
      <c r="AD239" s="765"/>
      <c r="AE239" s="766"/>
      <c r="AF239" s="768"/>
      <c r="AG239" s="765"/>
      <c r="AH239" s="766"/>
      <c r="AI239" s="768"/>
      <c r="AJ239" s="765"/>
      <c r="AK239" s="766"/>
      <c r="AL239" s="768"/>
      <c r="AM239" s="765"/>
      <c r="AN239" s="766"/>
      <c r="AO239" s="768"/>
      <c r="AP239" s="765"/>
      <c r="AQ239" s="766"/>
      <c r="AR239" s="768"/>
      <c r="AS239" s="765"/>
      <c r="AT239" s="766"/>
      <c r="AU239" s="768"/>
      <c r="AV239" s="765"/>
      <c r="AW239" s="766"/>
      <c r="AX239" s="768"/>
      <c r="AY239" s="765"/>
      <c r="AZ239" s="766"/>
      <c r="BA239" s="768"/>
      <c r="BB239" s="765"/>
      <c r="BC239" s="766"/>
      <c r="BD239" s="768"/>
      <c r="BE239" s="765"/>
      <c r="BF239" s="766"/>
      <c r="BG239" s="768"/>
      <c r="BH239" s="765"/>
      <c r="BI239" s="766"/>
      <c r="BJ239" s="768"/>
      <c r="BK239" s="765"/>
      <c r="BL239" s="766"/>
      <c r="BM239" s="768"/>
      <c r="BN239" s="765"/>
      <c r="BO239" s="766"/>
      <c r="BP239" s="768"/>
      <c r="BQ239" s="765"/>
      <c r="BR239" s="766"/>
      <c r="BS239" s="768"/>
      <c r="BT239" s="765"/>
      <c r="BU239" s="766"/>
      <c r="BV239" s="768"/>
      <c r="BW239" s="765"/>
      <c r="BX239" s="766"/>
      <c r="BY239" s="768"/>
      <c r="BZ239" s="765"/>
      <c r="CA239" s="766"/>
      <c r="CB239" s="768"/>
      <c r="CC239" s="765"/>
      <c r="CD239" s="766"/>
      <c r="CE239" s="768"/>
      <c r="CF239" s="765"/>
      <c r="CG239" s="766"/>
      <c r="CH239" s="768"/>
      <c r="CI239" s="765"/>
      <c r="CJ239" s="766"/>
      <c r="CK239" s="768"/>
      <c r="CL239" s="765"/>
      <c r="CM239" s="766"/>
      <c r="CN239" s="768"/>
      <c r="CO239" s="765"/>
      <c r="CP239" s="766"/>
      <c r="CQ239" s="768"/>
      <c r="CR239" s="765"/>
      <c r="CS239" s="766"/>
      <c r="CT239" s="768"/>
      <c r="CU239" s="765"/>
      <c r="CV239" s="766"/>
      <c r="CW239" s="768"/>
      <c r="CX239" s="765"/>
      <c r="CY239" s="766"/>
    </row>
    <row r="240" spans="1:103" x14ac:dyDescent="0.25">
      <c r="A240" s="494"/>
      <c r="C240" s="455" t="s">
        <v>405</v>
      </c>
      <c r="D240" s="3" t="s">
        <v>0</v>
      </c>
      <c r="E240" s="479"/>
      <c r="G240" s="19">
        <v>1.9450000000000001</v>
      </c>
      <c r="H240" s="707">
        <f>G240-$E240</f>
        <v>1.9450000000000001</v>
      </c>
      <c r="J240" s="19">
        <v>-300</v>
      </c>
      <c r="K240" s="19">
        <v>-300</v>
      </c>
      <c r="L240" s="19">
        <v>-300</v>
      </c>
      <c r="N240" s="72">
        <f>$H240*(1-($J240-N$6)/N$5)</f>
        <v>2.1105743589743593</v>
      </c>
      <c r="O240" s="72">
        <f>$H240-N240</f>
        <v>-0.16557435897435924</v>
      </c>
      <c r="Q240" s="72">
        <f>$H240*(1-($J240-Q$6)/Q$5)</f>
        <v>2.1105743589743593</v>
      </c>
      <c r="R240" s="72">
        <f>$H240-Q240</f>
        <v>-0.16557435897435924</v>
      </c>
      <c r="T240" s="72">
        <f>$H240*(1-($J240-T$6)/T$5)</f>
        <v>2.1105743589743593</v>
      </c>
      <c r="U240" s="72">
        <f>$H240-T240</f>
        <v>-0.16557435897435924</v>
      </c>
      <c r="W240" s="72">
        <f>$H240*(1-($J240-W$6)/W$5)</f>
        <v>2.1105743589743593</v>
      </c>
      <c r="X240" s="72">
        <f>$H240-W240</f>
        <v>-0.16557435897435924</v>
      </c>
      <c r="Z240" s="72">
        <f>$H240*(1-($J240-Z$6)/Z$5)</f>
        <v>2.1105743589743593</v>
      </c>
      <c r="AA240" s="72">
        <f>$H240-Z240</f>
        <v>-0.16557435897435924</v>
      </c>
      <c r="AC240" s="72">
        <f>$H240*(1-($J240-AC$6)/AC$5)</f>
        <v>2.1105743589743593</v>
      </c>
      <c r="AD240" s="72">
        <f>$H240-AC240</f>
        <v>-0.16557435897435924</v>
      </c>
      <c r="AF240" s="72">
        <f>$H240*(1-($J240-AF$6)/AF$5)</f>
        <v>2.1105743589743593</v>
      </c>
      <c r="AG240" s="72">
        <f>$H240-AF240</f>
        <v>-0.16557435897435924</v>
      </c>
      <c r="AI240" s="72">
        <f>$H240*(1-($J240-AI$6)/AI$5)</f>
        <v>2.1105743589743593</v>
      </c>
      <c r="AJ240" s="72">
        <f>$H240-AI240</f>
        <v>-0.16557435897435924</v>
      </c>
      <c r="AL240" s="72">
        <f>$H240*(1-($K240-AL$6)/AL$5)</f>
        <v>2.1073044883303411</v>
      </c>
      <c r="AM240" s="72">
        <f>$H240-AL240</f>
        <v>-0.16230448833034106</v>
      </c>
      <c r="AO240" s="72">
        <f>$H240*(1-($K240-AO$6)/AO$5)</f>
        <v>2.1073044883303411</v>
      </c>
      <c r="AP240" s="72">
        <f>$H240-AO240</f>
        <v>-0.16230448833034106</v>
      </c>
      <c r="AR240" s="72">
        <f>$H240*(1-($K240-AR$6)/AR$5)</f>
        <v>2.1073044883303411</v>
      </c>
      <c r="AS240" s="72">
        <f>$H240-AR240</f>
        <v>-0.16230448833034106</v>
      </c>
      <c r="AU240" s="72">
        <f>$H240*(1-($K240-AU$6)/AU$5)</f>
        <v>2.1073044883303411</v>
      </c>
      <c r="AV240" s="72">
        <f>$H240-AU240</f>
        <v>-0.16230448833034106</v>
      </c>
      <c r="AX240" s="72">
        <f>$H240*(1-($K240-AX$6)/AX$5)</f>
        <v>2.1073044883303411</v>
      </c>
      <c r="AY240" s="72">
        <f>$H240-AX240</f>
        <v>-0.16230448833034106</v>
      </c>
      <c r="BA240" s="72">
        <f>$H240*(1-($K240-BA$6)/BA$5)</f>
        <v>2.1073044883303411</v>
      </c>
      <c r="BB240" s="72">
        <f>$H240-BA240</f>
        <v>-0.16230448833034106</v>
      </c>
      <c r="BD240" s="72">
        <f>$H240*(1-($K240-BD$6)/BD$5)</f>
        <v>2.1073044883303411</v>
      </c>
      <c r="BE240" s="72">
        <f>$H240-BD240</f>
        <v>-0.16230448833034106</v>
      </c>
      <c r="BG240" s="709">
        <f>$H240*(1-($K240-BG$6)/BG$5)</f>
        <v>2.1073044883303411</v>
      </c>
      <c r="BH240" s="709">
        <f>$H240-BG240</f>
        <v>-0.16230448833034106</v>
      </c>
      <c r="BI240" s="710"/>
      <c r="BJ240" s="709">
        <f>$H240*(1-($K240-BJ$6)/BJ$5)</f>
        <v>2.1073044883303411</v>
      </c>
      <c r="BK240" s="709">
        <f>$H240-BJ240</f>
        <v>-0.16230448833034106</v>
      </c>
      <c r="BL240" s="710"/>
      <c r="BM240" s="479"/>
      <c r="BN240" s="479"/>
      <c r="BP240" s="72">
        <f>$H240*(1-($K240-BP$6)/BP$5)</f>
        <v>2.1073044883303411</v>
      </c>
      <c r="BQ240" s="72">
        <f>$H240-BP240</f>
        <v>-0.16230448833034106</v>
      </c>
      <c r="BS240" s="72">
        <f>$H240*(1-($K240-BS$6)/BS$5)</f>
        <v>2.1073044883303411</v>
      </c>
      <c r="BT240" s="72">
        <f>$H240-BS240</f>
        <v>-0.16230448833034106</v>
      </c>
      <c r="BV240" s="72">
        <f>$H240*(1-($K240-BV$6)/BV$5)</f>
        <v>2.1073044883303411</v>
      </c>
      <c r="BW240" s="72">
        <f>$H240-BV240</f>
        <v>-0.16230448833034106</v>
      </c>
      <c r="BY240" s="72">
        <f>$H240*(1-($K240-BY$6)/BY$5)</f>
        <v>2.1073044883303411</v>
      </c>
      <c r="BZ240" s="72">
        <f>$H240-BY240</f>
        <v>-0.16230448833034106</v>
      </c>
      <c r="CB240" s="72">
        <f>$H240*(1-($L240-CB$6)/CB$5)</f>
        <v>2.1011374784110535</v>
      </c>
      <c r="CC240" s="72">
        <f>$H240-CB240</f>
        <v>-0.15613747841105341</v>
      </c>
      <c r="CE240" s="72">
        <f>$H240*(1-($L240-CE$6)/CE$5)</f>
        <v>2.1011374784110535</v>
      </c>
      <c r="CF240" s="72">
        <f>$H240-CE240</f>
        <v>-0.15613747841105341</v>
      </c>
      <c r="CH240" s="72">
        <f>$H240*(1-($L240-CH$6)/CH$5)</f>
        <v>2.1011374784110535</v>
      </c>
      <c r="CI240" s="72">
        <f>$H240-CH240</f>
        <v>-0.15613747841105341</v>
      </c>
      <c r="CK240" s="72">
        <f>$H240*(1-($L240-CK$6)/CK$5)</f>
        <v>2.1011374784110535</v>
      </c>
      <c r="CL240" s="72">
        <f>$H240-CK240</f>
        <v>-0.15613747841105341</v>
      </c>
      <c r="CN240" s="72">
        <f>$H240*(1-($L240-CN$6)/CN$5)</f>
        <v>2.1011374784110535</v>
      </c>
      <c r="CO240" s="72">
        <f>$H240-CN240</f>
        <v>-0.15613747841105341</v>
      </c>
      <c r="CQ240" s="72">
        <f>$H240*(1-($L240-CQ$6)/CQ$5)</f>
        <v>2.1011374784110535</v>
      </c>
      <c r="CR240" s="72">
        <f>$H240-CQ240</f>
        <v>-0.15613747841105341</v>
      </c>
      <c r="CT240" s="72">
        <f>$H240*(1-($L240-CT$6)/CT$5)</f>
        <v>2.1011374784110535</v>
      </c>
      <c r="CU240" s="72">
        <f>$H240-CT240</f>
        <v>-0.15613747841105341</v>
      </c>
      <c r="CW240" s="72">
        <f>$H240*(1-($L240-CW$6)/CW$5)</f>
        <v>2.1011374784110535</v>
      </c>
      <c r="CX240" s="72">
        <f>$H240-CW240</f>
        <v>-0.15613747841105341</v>
      </c>
    </row>
    <row r="241" spans="1:103" x14ac:dyDescent="0.25">
      <c r="A241" s="494"/>
      <c r="C241" s="455"/>
      <c r="D241" s="3" t="s">
        <v>0</v>
      </c>
      <c r="E241" s="19"/>
      <c r="G241" s="19"/>
      <c r="H241" s="690"/>
      <c r="J241" s="19"/>
      <c r="K241" s="19"/>
      <c r="L241" s="19"/>
      <c r="N241" s="72">
        <f>$H241*(1-($J241-N$6)/N$5)</f>
        <v>0</v>
      </c>
      <c r="O241" s="72">
        <f>$H241-N241</f>
        <v>0</v>
      </c>
      <c r="Q241" s="72">
        <f>$H241*(1-($J241-Q$6)/Q$5)</f>
        <v>0</v>
      </c>
      <c r="R241" s="72">
        <f>$H241-Q241</f>
        <v>0</v>
      </c>
      <c r="T241" s="72">
        <f>$H241*(1-($J241-T$6)/T$5)</f>
        <v>0</v>
      </c>
      <c r="U241" s="72">
        <f>$H241-T241</f>
        <v>0</v>
      </c>
      <c r="W241" s="72">
        <f>$H241*(1-($J241-W$6)/W$5)</f>
        <v>0</v>
      </c>
      <c r="X241" s="72">
        <f>$H241-W241</f>
        <v>0</v>
      </c>
      <c r="Z241" s="72">
        <f>$H241*(1-($J241-Z$6)/Z$5)</f>
        <v>0</v>
      </c>
      <c r="AA241" s="72">
        <f>$H241-Z241</f>
        <v>0</v>
      </c>
      <c r="AC241" s="72">
        <f>$H241*(1-($J241-AC$6)/AC$5)</f>
        <v>0</v>
      </c>
      <c r="AD241" s="72">
        <f>$H241-AC241</f>
        <v>0</v>
      </c>
      <c r="AF241" s="72">
        <f>$H241*(1-($J241-AF$6)/AF$5)</f>
        <v>0</v>
      </c>
      <c r="AG241" s="72">
        <f>$H241-AF241</f>
        <v>0</v>
      </c>
      <c r="AI241" s="72">
        <f>$H241*(1-($J241-AI$6)/AI$5)</f>
        <v>0</v>
      </c>
      <c r="AJ241" s="72">
        <f>$H241-AI241</f>
        <v>0</v>
      </c>
      <c r="AL241" s="72">
        <f>$H241*(1-($K241-AL$6)/AL$5)</f>
        <v>0</v>
      </c>
      <c r="AM241" s="72">
        <f>$H241-AL241</f>
        <v>0</v>
      </c>
      <c r="AO241" s="72">
        <f>$H241*(1-($K241-AO$6)/AO$5)</f>
        <v>0</v>
      </c>
      <c r="AP241" s="72">
        <f>$H241-AO241</f>
        <v>0</v>
      </c>
      <c r="AR241" s="72">
        <f>$H241*(1-($K241-AR$6)/AR$5)</f>
        <v>0</v>
      </c>
      <c r="AS241" s="72">
        <f>$H241-AR241</f>
        <v>0</v>
      </c>
      <c r="AU241" s="72">
        <f>$H241*(1-($K241-AU$6)/AU$5)</f>
        <v>0</v>
      </c>
      <c r="AV241" s="72">
        <f>$H241-AU241</f>
        <v>0</v>
      </c>
      <c r="AX241" s="72">
        <f>$H241*(1-($K241-AX$6)/AX$5)</f>
        <v>0</v>
      </c>
      <c r="AY241" s="72">
        <f>$H241-AX241</f>
        <v>0</v>
      </c>
      <c r="BA241" s="72">
        <f>$H241*(1-($K241-BA$6)/BA$5)</f>
        <v>0</v>
      </c>
      <c r="BB241" s="72">
        <f>$H241-BA241</f>
        <v>0</v>
      </c>
      <c r="BD241" s="72">
        <f>$H241*(1-($K241-BD$6)/BD$5)</f>
        <v>0</v>
      </c>
      <c r="BE241" s="72">
        <f>$H241-BD241</f>
        <v>0</v>
      </c>
      <c r="BG241" s="709">
        <f>$H241*(1-($K241-BG$6)/BG$5)</f>
        <v>0</v>
      </c>
      <c r="BH241" s="709">
        <f>$H241-BG241</f>
        <v>0</v>
      </c>
      <c r="BI241" s="710"/>
      <c r="BJ241" s="709">
        <f>$H241*(1-($K241-BJ$6)/BJ$5)</f>
        <v>0</v>
      </c>
      <c r="BK241" s="709">
        <f>$H241-BJ241</f>
        <v>0</v>
      </c>
      <c r="BL241" s="710"/>
      <c r="BM241" s="479"/>
      <c r="BN241" s="479"/>
      <c r="BP241" s="72">
        <f>$H241*(1-($K241-BP$6)/BP$5)</f>
        <v>0</v>
      </c>
      <c r="BQ241" s="72">
        <f>$H241-BP241</f>
        <v>0</v>
      </c>
      <c r="BS241" s="72">
        <f>$H241*(1-($K241-BS$6)/BS$5)</f>
        <v>0</v>
      </c>
      <c r="BT241" s="72">
        <f>$H241-BS241</f>
        <v>0</v>
      </c>
      <c r="BV241" s="72">
        <f>$H241*(1-($K241-BV$6)/BV$5)</f>
        <v>0</v>
      </c>
      <c r="BW241" s="72">
        <f>$H241-BV241</f>
        <v>0</v>
      </c>
      <c r="BY241" s="72">
        <f>$H241*(1-($K241-BY$6)/BY$5)</f>
        <v>0</v>
      </c>
      <c r="BZ241" s="72">
        <f>$H241-BY241</f>
        <v>0</v>
      </c>
      <c r="CB241" s="72">
        <f>$H241*(1-($L241-CB$6)/CB$5)</f>
        <v>0</v>
      </c>
      <c r="CC241" s="72">
        <f>$H241-CB241</f>
        <v>0</v>
      </c>
      <c r="CE241" s="72">
        <f>$H241*(1-($L241-CE$6)/CE$5)</f>
        <v>0</v>
      </c>
      <c r="CF241" s="72">
        <f>$H241-CE241</f>
        <v>0</v>
      </c>
      <c r="CH241" s="72">
        <f>$H241*(1-($L241-CH$6)/CH$5)</f>
        <v>0</v>
      </c>
      <c r="CI241" s="72">
        <f>$H241-CH241</f>
        <v>0</v>
      </c>
      <c r="CK241" s="72">
        <f>$H241*(1-($L241-CK$6)/CK$5)</f>
        <v>0</v>
      </c>
      <c r="CL241" s="72">
        <f>$H241-CK241</f>
        <v>0</v>
      </c>
      <c r="CN241" s="72">
        <f>$H241*(1-($L241-CN$6)/CN$5)</f>
        <v>0</v>
      </c>
      <c r="CO241" s="72">
        <f>$H241-CN241</f>
        <v>0</v>
      </c>
      <c r="CQ241" s="72">
        <f>$H241*(1-($L241-CQ$6)/CQ$5)</f>
        <v>0</v>
      </c>
      <c r="CR241" s="72">
        <f>$H241-CQ241</f>
        <v>0</v>
      </c>
      <c r="CT241" s="72">
        <f>$H241*(1-($L241-CT$6)/CT$5)</f>
        <v>0</v>
      </c>
      <c r="CU241" s="72">
        <f>$H241-CT241</f>
        <v>0</v>
      </c>
      <c r="CW241" s="72">
        <f>$H241*(1-($L241-CW$6)/CW$5)</f>
        <v>0</v>
      </c>
      <c r="CX241" s="72">
        <f>$H241-CW241</f>
        <v>0</v>
      </c>
    </row>
    <row r="242" spans="1:103" x14ac:dyDescent="0.25">
      <c r="A242" s="494"/>
      <c r="C242" s="455"/>
      <c r="D242" s="3" t="s">
        <v>0</v>
      </c>
      <c r="E242" s="19"/>
      <c r="G242" s="19"/>
      <c r="H242" s="690"/>
      <c r="J242" s="19"/>
      <c r="K242" s="19"/>
      <c r="L242" s="19"/>
      <c r="N242" s="72">
        <f>$H242*(1-($J242-N$6)/N$5)</f>
        <v>0</v>
      </c>
      <c r="O242" s="72">
        <f>$H242-N242</f>
        <v>0</v>
      </c>
      <c r="Q242" s="72">
        <f>$H242*(1-($J242-Q$6)/Q$5)</f>
        <v>0</v>
      </c>
      <c r="R242" s="72">
        <f>$H242-Q242</f>
        <v>0</v>
      </c>
      <c r="T242" s="72">
        <f>$H242*(1-($J242-T$6)/T$5)</f>
        <v>0</v>
      </c>
      <c r="U242" s="72">
        <f>$H242-T242</f>
        <v>0</v>
      </c>
      <c r="W242" s="72">
        <f>$H242*(1-($J242-W$6)/W$5)</f>
        <v>0</v>
      </c>
      <c r="X242" s="72">
        <f>$H242-W242</f>
        <v>0</v>
      </c>
      <c r="Z242" s="72">
        <f>$H242*(1-($J242-Z$6)/Z$5)</f>
        <v>0</v>
      </c>
      <c r="AA242" s="72">
        <f>$H242-Z242</f>
        <v>0</v>
      </c>
      <c r="AC242" s="72">
        <f>$H242*(1-($J242-AC$6)/AC$5)</f>
        <v>0</v>
      </c>
      <c r="AD242" s="72">
        <f>$H242-AC242</f>
        <v>0</v>
      </c>
      <c r="AF242" s="72">
        <f>$H242*(1-($J242-AF$6)/AF$5)</f>
        <v>0</v>
      </c>
      <c r="AG242" s="72">
        <f>$H242-AF242</f>
        <v>0</v>
      </c>
      <c r="AI242" s="72">
        <f>$H242*(1-($J242-AI$6)/AI$5)</f>
        <v>0</v>
      </c>
      <c r="AJ242" s="72">
        <f>$H242-AI242</f>
        <v>0</v>
      </c>
      <c r="AL242" s="72">
        <f>$H242*(1-($K242-AL$6)/AL$5)</f>
        <v>0</v>
      </c>
      <c r="AM242" s="72">
        <f>$H242-AL242</f>
        <v>0</v>
      </c>
      <c r="AO242" s="72">
        <f>$H242*(1-($K242-AO$6)/AO$5)</f>
        <v>0</v>
      </c>
      <c r="AP242" s="72">
        <f>$H242-AO242</f>
        <v>0</v>
      </c>
      <c r="AR242" s="72">
        <f>$H242*(1-($K242-AR$6)/AR$5)</f>
        <v>0</v>
      </c>
      <c r="AS242" s="72">
        <f>$H242-AR242</f>
        <v>0</v>
      </c>
      <c r="AU242" s="72">
        <f>$H242*(1-($K242-AU$6)/AU$5)</f>
        <v>0</v>
      </c>
      <c r="AV242" s="72">
        <f>$H242-AU242</f>
        <v>0</v>
      </c>
      <c r="AX242" s="72">
        <f>$H242*(1-($K242-AX$6)/AX$5)</f>
        <v>0</v>
      </c>
      <c r="AY242" s="72">
        <f>$H242-AX242</f>
        <v>0</v>
      </c>
      <c r="BA242" s="72">
        <f>$H242*(1-($K242-BA$6)/BA$5)</f>
        <v>0</v>
      </c>
      <c r="BB242" s="72">
        <f>$H242-BA242</f>
        <v>0</v>
      </c>
      <c r="BD242" s="72">
        <f>$H242*(1-($K242-BD$6)/BD$5)</f>
        <v>0</v>
      </c>
      <c r="BE242" s="72">
        <f>$H242-BD242</f>
        <v>0</v>
      </c>
      <c r="BG242" s="709">
        <f>$H242*(1-($K242-BG$6)/BG$5)</f>
        <v>0</v>
      </c>
      <c r="BH242" s="709">
        <f>$H242-BG242</f>
        <v>0</v>
      </c>
      <c r="BI242" s="710"/>
      <c r="BJ242" s="709">
        <f>$H242*(1-($K242-BJ$6)/BJ$5)</f>
        <v>0</v>
      </c>
      <c r="BK242" s="709">
        <f>$H242-BJ242</f>
        <v>0</v>
      </c>
      <c r="BL242" s="710"/>
      <c r="BM242" s="479"/>
      <c r="BN242" s="479"/>
      <c r="BP242" s="72">
        <f>$H242*(1-($K242-BP$6)/BP$5)</f>
        <v>0</v>
      </c>
      <c r="BQ242" s="72">
        <f>$H242-BP242</f>
        <v>0</v>
      </c>
      <c r="BS242" s="72">
        <f>$H242*(1-($K242-BS$6)/BS$5)</f>
        <v>0</v>
      </c>
      <c r="BT242" s="72">
        <f>$H242-BS242</f>
        <v>0</v>
      </c>
      <c r="BV242" s="72">
        <f>$H242*(1-($K242-BV$6)/BV$5)</f>
        <v>0</v>
      </c>
      <c r="BW242" s="72">
        <f>$H242-BV242</f>
        <v>0</v>
      </c>
      <c r="BY242" s="72">
        <f>$H242*(1-($K242-BY$6)/BY$5)</f>
        <v>0</v>
      </c>
      <c r="BZ242" s="72">
        <f>$H242-BY242</f>
        <v>0</v>
      </c>
      <c r="CB242" s="72">
        <f>$H242*(1-($L242-CB$6)/CB$5)</f>
        <v>0</v>
      </c>
      <c r="CC242" s="72">
        <f>$H242-CB242</f>
        <v>0</v>
      </c>
      <c r="CE242" s="72">
        <f>$H242*(1-($L242-CE$6)/CE$5)</f>
        <v>0</v>
      </c>
      <c r="CF242" s="72">
        <f>$H242-CE242</f>
        <v>0</v>
      </c>
      <c r="CH242" s="72">
        <f>$H242*(1-($L242-CH$6)/CH$5)</f>
        <v>0</v>
      </c>
      <c r="CI242" s="72">
        <f>$H242-CH242</f>
        <v>0</v>
      </c>
      <c r="CK242" s="72">
        <f>$H242*(1-($L242-CK$6)/CK$5)</f>
        <v>0</v>
      </c>
      <c r="CL242" s="72">
        <f>$H242-CK242</f>
        <v>0</v>
      </c>
      <c r="CN242" s="72">
        <f>$H242*(1-($L242-CN$6)/CN$5)</f>
        <v>0</v>
      </c>
      <c r="CO242" s="72">
        <f>$H242-CN242</f>
        <v>0</v>
      </c>
      <c r="CQ242" s="72">
        <f>$H242*(1-($L242-CQ$6)/CQ$5)</f>
        <v>0</v>
      </c>
      <c r="CR242" s="72">
        <f>$H242-CQ242</f>
        <v>0</v>
      </c>
      <c r="CT242" s="72">
        <f>$H242*(1-($L242-CT$6)/CT$5)</f>
        <v>0</v>
      </c>
      <c r="CU242" s="72">
        <f>$H242-CT242</f>
        <v>0</v>
      </c>
      <c r="CW242" s="72">
        <f>$H242*(1-($L242-CW$6)/CW$5)</f>
        <v>0</v>
      </c>
      <c r="CX242" s="72">
        <f>$H242-CW242</f>
        <v>0</v>
      </c>
    </row>
    <row r="243" spans="1:103" ht="6.4" customHeight="1" x14ac:dyDescent="0.25"/>
    <row r="244" spans="1:103" s="402" customFormat="1" x14ac:dyDescent="0.25">
      <c r="A244" s="494"/>
      <c r="B244" s="3"/>
      <c r="C244" s="769" t="s">
        <v>406</v>
      </c>
      <c r="D244" s="765" t="s">
        <v>0</v>
      </c>
      <c r="E244" s="766"/>
      <c r="F244" s="765"/>
      <c r="G244" s="766"/>
      <c r="H244" s="767"/>
      <c r="I244" s="765"/>
      <c r="J244" s="766"/>
      <c r="K244" s="766"/>
      <c r="L244" s="766"/>
      <c r="M244" s="765"/>
      <c r="N244" s="768"/>
      <c r="O244" s="765"/>
      <c r="P244" s="766"/>
      <c r="Q244" s="768"/>
      <c r="R244" s="765"/>
      <c r="S244" s="766"/>
      <c r="T244" s="768"/>
      <c r="U244" s="765"/>
      <c r="V244" s="766"/>
      <c r="W244" s="768"/>
      <c r="X244" s="765"/>
      <c r="Y244" s="766"/>
      <c r="Z244" s="768"/>
      <c r="AA244" s="765"/>
      <c r="AB244" s="766"/>
      <c r="AC244" s="768"/>
      <c r="AD244" s="765"/>
      <c r="AE244" s="766"/>
      <c r="AF244" s="768"/>
      <c r="AG244" s="765"/>
      <c r="AH244" s="766"/>
      <c r="AI244" s="768"/>
      <c r="AJ244" s="765"/>
      <c r="AK244" s="766"/>
      <c r="AL244" s="768"/>
      <c r="AM244" s="765"/>
      <c r="AN244" s="766"/>
      <c r="AO244" s="768"/>
      <c r="AP244" s="765"/>
      <c r="AQ244" s="766"/>
      <c r="AR244" s="768"/>
      <c r="AS244" s="765"/>
      <c r="AT244" s="766"/>
      <c r="AU244" s="768"/>
      <c r="AV244" s="765"/>
      <c r="AW244" s="766"/>
      <c r="AX244" s="768"/>
      <c r="AY244" s="765"/>
      <c r="AZ244" s="766"/>
      <c r="BA244" s="768"/>
      <c r="BB244" s="765"/>
      <c r="BC244" s="766"/>
      <c r="BD244" s="768"/>
      <c r="BE244" s="765"/>
      <c r="BF244" s="766"/>
      <c r="BG244" s="768"/>
      <c r="BH244" s="765"/>
      <c r="BI244" s="766"/>
      <c r="BJ244" s="768"/>
      <c r="BK244" s="765"/>
      <c r="BL244" s="766"/>
      <c r="BM244" s="768"/>
      <c r="BN244" s="765"/>
      <c r="BO244" s="766"/>
      <c r="BP244" s="768"/>
      <c r="BQ244" s="765"/>
      <c r="BR244" s="766"/>
      <c r="BS244" s="768"/>
      <c r="BT244" s="765"/>
      <c r="BU244" s="766"/>
      <c r="BV244" s="768"/>
      <c r="BW244" s="765"/>
      <c r="BX244" s="766"/>
      <c r="BY244" s="768"/>
      <c r="BZ244" s="765"/>
      <c r="CA244" s="766"/>
      <c r="CB244" s="768"/>
      <c r="CC244" s="765"/>
      <c r="CD244" s="766"/>
      <c r="CE244" s="768"/>
      <c r="CF244" s="765"/>
      <c r="CG244" s="766"/>
      <c r="CH244" s="768"/>
      <c r="CI244" s="765"/>
      <c r="CJ244" s="766"/>
      <c r="CK244" s="768"/>
      <c r="CL244" s="765"/>
      <c r="CM244" s="766"/>
      <c r="CN244" s="768"/>
      <c r="CO244" s="765"/>
      <c r="CP244" s="766"/>
      <c r="CQ244" s="768"/>
      <c r="CR244" s="765"/>
      <c r="CS244" s="766"/>
      <c r="CT244" s="768"/>
      <c r="CU244" s="765"/>
      <c r="CV244" s="766"/>
      <c r="CW244" s="768"/>
      <c r="CX244" s="765"/>
      <c r="CY244" s="766"/>
    </row>
    <row r="245" spans="1:103" x14ac:dyDescent="0.25">
      <c r="A245" s="494"/>
      <c r="C245" s="455" t="s">
        <v>407</v>
      </c>
      <c r="D245" s="3" t="s">
        <v>0</v>
      </c>
      <c r="E245" s="19">
        <v>3.069</v>
      </c>
      <c r="G245" s="19">
        <v>1.4890000000000001</v>
      </c>
      <c r="H245" s="707">
        <f t="shared" ref="H245:H247" si="1550">G245-$E245</f>
        <v>-1.5799999999999998</v>
      </c>
      <c r="J245" s="19">
        <v>100</v>
      </c>
      <c r="K245" s="19">
        <v>100</v>
      </c>
      <c r="L245" s="19">
        <v>100</v>
      </c>
      <c r="N245" s="72">
        <f t="shared" ref="N245:N248" si="1551">$H245*(1-($J245-N$6)/N$5)</f>
        <v>-1.4830007326007324</v>
      </c>
      <c r="O245" s="72">
        <f t="shared" ref="O245:O248" si="1552">$H245-N245</f>
        <v>-9.6999267399267453E-2</v>
      </c>
      <c r="Q245" s="72">
        <f t="shared" ref="Q245:Q248" si="1553">$H245*(1-($J245-Q$6)/Q$5)</f>
        <v>-1.4830007326007324</v>
      </c>
      <c r="R245" s="72">
        <f t="shared" ref="R245:R248" si="1554">$H245-Q245</f>
        <v>-9.6999267399267453E-2</v>
      </c>
      <c r="T245" s="72">
        <f t="shared" ref="T245:T248" si="1555">$H245*(1-($J245-T$6)/T$5)</f>
        <v>-1.4830007326007324</v>
      </c>
      <c r="U245" s="72">
        <f t="shared" ref="U245:U248" si="1556">$H245-T245</f>
        <v>-9.6999267399267453E-2</v>
      </c>
      <c r="W245" s="72">
        <f t="shared" ref="W245:W248" si="1557">$H245*(1-($J245-W$6)/W$5)</f>
        <v>-1.4830007326007324</v>
      </c>
      <c r="X245" s="72">
        <f t="shared" ref="X245:X248" si="1558">$H245-W245</f>
        <v>-9.6999267399267453E-2</v>
      </c>
      <c r="Z245" s="72">
        <f t="shared" ref="Z245:Z248" si="1559">$H245*(1-($J245-Z$6)/Z$5)</f>
        <v>-1.4830007326007324</v>
      </c>
      <c r="AA245" s="72">
        <f t="shared" ref="AA245:AA248" si="1560">$H245-Z245</f>
        <v>-9.6999267399267453E-2</v>
      </c>
      <c r="AC245" s="72">
        <f t="shared" ref="AC245:AC248" si="1561">$H245*(1-($J245-AC$6)/AC$5)</f>
        <v>-1.4830007326007324</v>
      </c>
      <c r="AD245" s="72">
        <f t="shared" ref="AD245:AD248" si="1562">$H245-AC245</f>
        <v>-9.6999267399267453E-2</v>
      </c>
      <c r="AF245" s="72">
        <f t="shared" ref="AF245:AF248" si="1563">$H245*(1-($J245-AF$6)/AF$5)</f>
        <v>-1.4830007326007324</v>
      </c>
      <c r="AG245" s="72">
        <f t="shared" ref="AG245:AG248" si="1564">$H245-AF245</f>
        <v>-9.6999267399267453E-2</v>
      </c>
      <c r="AI245" s="72">
        <f t="shared" ref="AI245:AI248" si="1565">$H245*(1-($J245-AI$6)/AI$5)</f>
        <v>-1.4830007326007324</v>
      </c>
      <c r="AJ245" s="72">
        <f t="shared" ref="AJ245:AJ248" si="1566">$H245-AI245</f>
        <v>-9.6999267399267453E-2</v>
      </c>
      <c r="AL245" s="72">
        <f t="shared" ref="AL245:AL248" si="1567">$H245*(1-($K245-AL$6)/AL$5)</f>
        <v>-1.4849163375224415</v>
      </c>
      <c r="AM245" s="72">
        <f t="shared" ref="AM245:AM248" si="1568">$H245-AL245</f>
        <v>-9.5083662477558395E-2</v>
      </c>
      <c r="AO245" s="72">
        <f t="shared" ref="AO245:AO248" si="1569">$H245*(1-($K245-AO$6)/AO$5)</f>
        <v>-1.4849163375224415</v>
      </c>
      <c r="AP245" s="72">
        <f t="shared" ref="AP245:AP248" si="1570">$H245-AO245</f>
        <v>-9.5083662477558395E-2</v>
      </c>
      <c r="AR245" s="72">
        <f t="shared" ref="AR245:AR248" si="1571">$H245*(1-($K245-AR$6)/AR$5)</f>
        <v>-1.4849163375224415</v>
      </c>
      <c r="AS245" s="72">
        <f t="shared" ref="AS245:AS248" si="1572">$H245-AR245</f>
        <v>-9.5083662477558395E-2</v>
      </c>
      <c r="AU245" s="72">
        <f t="shared" ref="AU245:AU248" si="1573">$H245*(1-($K245-AU$6)/AU$5)</f>
        <v>-1.4849163375224415</v>
      </c>
      <c r="AV245" s="72">
        <f t="shared" ref="AV245:AV248" si="1574">$H245-AU245</f>
        <v>-9.5083662477558395E-2</v>
      </c>
      <c r="AX245" s="72">
        <f t="shared" ref="AX245:AX248" si="1575">$H245*(1-($K245-AX$6)/AX$5)</f>
        <v>-1.4849163375224415</v>
      </c>
      <c r="AY245" s="72">
        <f t="shared" ref="AY245:AY248" si="1576">$H245-AX245</f>
        <v>-9.5083662477558395E-2</v>
      </c>
      <c r="BA245" s="72">
        <f t="shared" ref="BA245:BA248" si="1577">$H245*(1-($K245-BA$6)/BA$5)</f>
        <v>-1.4849163375224415</v>
      </c>
      <c r="BB245" s="72">
        <f t="shared" ref="BB245:BB248" si="1578">$H245-BA245</f>
        <v>-9.5083662477558395E-2</v>
      </c>
      <c r="BD245" s="72">
        <f t="shared" ref="BD245:BD248" si="1579">$H245*(1-($K245-BD$6)/BD$5)</f>
        <v>-1.4849163375224415</v>
      </c>
      <c r="BE245" s="72">
        <f t="shared" ref="BE245:BE248" si="1580">$H245-BD245</f>
        <v>-9.5083662477558395E-2</v>
      </c>
      <c r="BG245" s="709">
        <f t="shared" ref="BG245:BG248" si="1581">$H245*(1-($K245-BG$6)/BG$5)</f>
        <v>-1.4849163375224415</v>
      </c>
      <c r="BH245" s="709">
        <f t="shared" ref="BH245:BH248" si="1582">$H245-BG245</f>
        <v>-9.5083662477558395E-2</v>
      </c>
      <c r="BI245" s="710"/>
      <c r="BJ245" s="709">
        <f t="shared" ref="BJ245:BJ248" si="1583">$H245*(1-($K245-BJ$6)/BJ$5)</f>
        <v>-1.4849163375224415</v>
      </c>
      <c r="BK245" s="709">
        <f t="shared" ref="BK245:BK248" si="1584">$H245-BJ245</f>
        <v>-9.5083662477558395E-2</v>
      </c>
      <c r="BL245" s="710"/>
      <c r="BM245" s="479"/>
      <c r="BN245" s="479"/>
      <c r="BP245" s="72">
        <f t="shared" ref="BP245:BP248" si="1585">$H245*(1-($K245-BP$6)/BP$5)</f>
        <v>-1.4849163375224415</v>
      </c>
      <c r="BQ245" s="72">
        <f t="shared" ref="BQ245:BQ248" si="1586">$H245-BP245</f>
        <v>-9.5083662477558395E-2</v>
      </c>
      <c r="BS245" s="72">
        <f t="shared" ref="BS245:BS248" si="1587">$H245*(1-($K245-BS$6)/BS$5)</f>
        <v>-1.4849163375224415</v>
      </c>
      <c r="BT245" s="72">
        <f t="shared" ref="BT245:BT248" si="1588">$H245-BS245</f>
        <v>-9.5083662477558395E-2</v>
      </c>
      <c r="BV245" s="72">
        <f t="shared" ref="BV245:BV248" si="1589">$H245*(1-($K245-BV$6)/BV$5)</f>
        <v>-1.4849163375224415</v>
      </c>
      <c r="BW245" s="72">
        <f t="shared" ref="BW245:BW248" si="1590">$H245-BV245</f>
        <v>-9.5083662477558395E-2</v>
      </c>
      <c r="BY245" s="72">
        <f t="shared" ref="BY245:BY248" si="1591">$H245*(1-($K245-BY$6)/BY$5)</f>
        <v>-1.4849163375224415</v>
      </c>
      <c r="BZ245" s="72">
        <f t="shared" ref="BZ245:BZ248" si="1592">$H245-BY245</f>
        <v>-9.5083662477558395E-2</v>
      </c>
      <c r="CB245" s="72">
        <f t="shared" ref="CB245:CB248" si="1593">$H245*(1-($L245-CB$6)/CB$5)</f>
        <v>-1.4885291882556129</v>
      </c>
      <c r="CC245" s="72">
        <f t="shared" ref="CC245:CC248" si="1594">$H245-CB245</f>
        <v>-9.1470811744386982E-2</v>
      </c>
      <c r="CE245" s="72">
        <f t="shared" ref="CE245:CE248" si="1595">$H245*(1-($L245-CE$6)/CE$5)</f>
        <v>-1.4885291882556129</v>
      </c>
      <c r="CF245" s="72">
        <f t="shared" ref="CF245:CF248" si="1596">$H245-CE245</f>
        <v>-9.1470811744386982E-2</v>
      </c>
      <c r="CH245" s="72">
        <f t="shared" ref="CH245:CH248" si="1597">$H245*(1-($L245-CH$6)/CH$5)</f>
        <v>-1.4885291882556129</v>
      </c>
      <c r="CI245" s="72">
        <f t="shared" ref="CI245:CI248" si="1598">$H245-CH245</f>
        <v>-9.1470811744386982E-2</v>
      </c>
      <c r="CK245" s="72">
        <f t="shared" ref="CK245:CK248" si="1599">$H245*(1-($L245-CK$6)/CK$5)</f>
        <v>-1.4885291882556129</v>
      </c>
      <c r="CL245" s="72">
        <f t="shared" ref="CL245:CL248" si="1600">$H245-CK245</f>
        <v>-9.1470811744386982E-2</v>
      </c>
      <c r="CN245" s="72">
        <f t="shared" ref="CN245:CN248" si="1601">$H245*(1-($L245-CN$6)/CN$5)</f>
        <v>-1.4885291882556129</v>
      </c>
      <c r="CO245" s="72">
        <f t="shared" ref="CO245:CO248" si="1602">$H245-CN245</f>
        <v>-9.1470811744386982E-2</v>
      </c>
      <c r="CQ245" s="72">
        <f t="shared" ref="CQ245:CQ248" si="1603">$H245*(1-($L245-CQ$6)/CQ$5)</f>
        <v>-1.4885291882556129</v>
      </c>
      <c r="CR245" s="72">
        <f t="shared" ref="CR245:CR248" si="1604">$H245-CQ245</f>
        <v>-9.1470811744386982E-2</v>
      </c>
      <c r="CT245" s="72">
        <f t="shared" ref="CT245:CT248" si="1605">$H245*(1-($L245-CT$6)/CT$5)</f>
        <v>-1.4885291882556129</v>
      </c>
      <c r="CU245" s="72">
        <f t="shared" ref="CU245:CU248" si="1606">$H245-CT245</f>
        <v>-9.1470811744386982E-2</v>
      </c>
      <c r="CW245" s="72">
        <f t="shared" ref="CW245:CW248" si="1607">$H245*(1-($L245-CW$6)/CW$5)</f>
        <v>-1.4885291882556129</v>
      </c>
      <c r="CX245" s="72">
        <f t="shared" ref="CX245:CX248" si="1608">$H245-CW245</f>
        <v>-9.1470811744386982E-2</v>
      </c>
    </row>
    <row r="246" spans="1:103" x14ac:dyDescent="0.25">
      <c r="A246" s="494"/>
      <c r="C246" s="455" t="s">
        <v>408</v>
      </c>
      <c r="D246" s="3" t="s">
        <v>0</v>
      </c>
      <c r="E246" s="479"/>
      <c r="G246" s="19">
        <v>0.125</v>
      </c>
      <c r="H246" s="707">
        <f t="shared" si="1550"/>
        <v>0.125</v>
      </c>
      <c r="J246" s="19">
        <v>2000</v>
      </c>
      <c r="K246" s="19">
        <v>2055</v>
      </c>
      <c r="L246" s="19">
        <v>2110</v>
      </c>
      <c r="N246" s="563"/>
      <c r="O246" s="563"/>
      <c r="Q246" s="563"/>
      <c r="R246" s="563"/>
      <c r="T246" s="563"/>
      <c r="U246" s="563"/>
      <c r="W246" s="563"/>
      <c r="X246" s="563"/>
      <c r="Z246" s="563"/>
      <c r="AA246" s="563"/>
      <c r="AC246" s="563"/>
      <c r="AD246" s="563"/>
      <c r="AF246" s="563"/>
      <c r="AG246" s="563"/>
      <c r="AI246" s="563"/>
      <c r="AJ246" s="563"/>
      <c r="AL246" s="72">
        <f t="shared" si="1567"/>
        <v>2.973070017953322E-2</v>
      </c>
      <c r="AM246" s="72">
        <f t="shared" si="1568"/>
        <v>9.526929982046678E-2</v>
      </c>
      <c r="AO246" s="72">
        <f t="shared" si="1569"/>
        <v>2.973070017953322E-2</v>
      </c>
      <c r="AP246" s="72">
        <f t="shared" si="1570"/>
        <v>9.526929982046678E-2</v>
      </c>
      <c r="AR246" s="72">
        <f t="shared" si="1571"/>
        <v>2.973070017953322E-2</v>
      </c>
      <c r="AS246" s="72">
        <f t="shared" si="1572"/>
        <v>9.526929982046678E-2</v>
      </c>
      <c r="AU246" s="72">
        <f t="shared" si="1573"/>
        <v>2.973070017953322E-2</v>
      </c>
      <c r="AV246" s="72">
        <f t="shared" si="1574"/>
        <v>9.526929982046678E-2</v>
      </c>
      <c r="AX246" s="72">
        <f t="shared" si="1575"/>
        <v>2.973070017953322E-2</v>
      </c>
      <c r="AY246" s="72">
        <f t="shared" si="1576"/>
        <v>9.526929982046678E-2</v>
      </c>
      <c r="BA246" s="72">
        <f t="shared" si="1577"/>
        <v>2.973070017953322E-2</v>
      </c>
      <c r="BB246" s="72">
        <f t="shared" si="1578"/>
        <v>9.526929982046678E-2</v>
      </c>
      <c r="BD246" s="72">
        <f t="shared" si="1579"/>
        <v>2.973070017953322E-2</v>
      </c>
      <c r="BE246" s="72">
        <f t="shared" si="1580"/>
        <v>9.526929982046678E-2</v>
      </c>
      <c r="BG246" s="709">
        <f t="shared" si="1581"/>
        <v>2.973070017953322E-2</v>
      </c>
      <c r="BH246" s="709">
        <f t="shared" si="1582"/>
        <v>9.526929982046678E-2</v>
      </c>
      <c r="BI246" s="710"/>
      <c r="BJ246" s="709">
        <f t="shared" si="1583"/>
        <v>2.973070017953322E-2</v>
      </c>
      <c r="BK246" s="709">
        <f t="shared" si="1584"/>
        <v>9.526929982046678E-2</v>
      </c>
      <c r="BL246" s="710"/>
      <c r="BM246" s="479"/>
      <c r="BN246" s="479"/>
      <c r="BP246" s="72">
        <f t="shared" si="1585"/>
        <v>2.973070017953322E-2</v>
      </c>
      <c r="BQ246" s="72">
        <f t="shared" si="1586"/>
        <v>9.526929982046678E-2</v>
      </c>
      <c r="BS246" s="72">
        <f t="shared" si="1587"/>
        <v>2.973070017953322E-2</v>
      </c>
      <c r="BT246" s="72">
        <f t="shared" si="1588"/>
        <v>9.526929982046678E-2</v>
      </c>
      <c r="BV246" s="72">
        <f t="shared" si="1589"/>
        <v>2.973070017953322E-2</v>
      </c>
      <c r="BW246" s="72">
        <f t="shared" si="1590"/>
        <v>9.526929982046678E-2</v>
      </c>
      <c r="BY246" s="72">
        <f t="shared" si="1591"/>
        <v>2.973070017953322E-2</v>
      </c>
      <c r="BZ246" s="72">
        <f t="shared" si="1592"/>
        <v>9.526929982046678E-2</v>
      </c>
      <c r="CB246" s="563"/>
      <c r="CC246" s="563"/>
      <c r="CE246" s="563"/>
      <c r="CF246" s="563"/>
      <c r="CH246" s="563"/>
      <c r="CI246" s="563"/>
      <c r="CK246" s="563"/>
      <c r="CL246" s="563"/>
      <c r="CN246" s="563"/>
      <c r="CO246" s="563"/>
      <c r="CQ246" s="563"/>
      <c r="CR246" s="563"/>
      <c r="CT246" s="563"/>
      <c r="CU246" s="563"/>
      <c r="CW246" s="563"/>
      <c r="CX246" s="563"/>
    </row>
    <row r="247" spans="1:103" x14ac:dyDescent="0.25">
      <c r="A247" s="494"/>
      <c r="C247" s="455" t="s">
        <v>409</v>
      </c>
      <c r="D247" s="3" t="s">
        <v>0</v>
      </c>
      <c r="E247" s="479"/>
      <c r="G247" s="72">
        <v>0.25</v>
      </c>
      <c r="H247" s="707">
        <f t="shared" si="1550"/>
        <v>0.25</v>
      </c>
      <c r="J247" s="19">
        <v>2000</v>
      </c>
      <c r="K247" s="19">
        <v>2055</v>
      </c>
      <c r="L247" s="19">
        <v>2110</v>
      </c>
      <c r="N247" s="563"/>
      <c r="O247" s="563"/>
      <c r="Q247" s="563"/>
      <c r="R247" s="563"/>
      <c r="T247" s="563"/>
      <c r="U247" s="563"/>
      <c r="W247" s="563"/>
      <c r="X247" s="563"/>
      <c r="Z247" s="563"/>
      <c r="AA247" s="563"/>
      <c r="AC247" s="563"/>
      <c r="AD247" s="563"/>
      <c r="AF247" s="563"/>
      <c r="AG247" s="563"/>
      <c r="AI247" s="563"/>
      <c r="AJ247" s="563"/>
      <c r="AL247" s="563"/>
      <c r="AM247" s="563"/>
      <c r="AO247" s="563"/>
      <c r="AP247" s="563"/>
      <c r="AR247" s="563"/>
      <c r="AS247" s="563"/>
      <c r="AU247" s="563"/>
      <c r="AV247" s="563"/>
      <c r="AX247" s="563"/>
      <c r="AY247" s="563"/>
      <c r="BA247" s="563"/>
      <c r="BB247" s="563"/>
      <c r="BD247" s="563"/>
      <c r="BE247" s="563"/>
      <c r="BG247" s="563"/>
      <c r="BH247" s="563"/>
      <c r="BI247" s="710"/>
      <c r="BJ247" s="563"/>
      <c r="BK247" s="563"/>
      <c r="BL247" s="710"/>
      <c r="BM247" s="479"/>
      <c r="BN247" s="479"/>
      <c r="BP247" s="563"/>
      <c r="BQ247" s="563"/>
      <c r="BS247" s="563"/>
      <c r="BT247" s="563"/>
      <c r="BV247" s="563"/>
      <c r="BW247" s="563"/>
      <c r="BY247" s="563"/>
      <c r="BZ247" s="563"/>
      <c r="CB247" s="72">
        <f t="shared" si="1593"/>
        <v>6.1951640759930926E-2</v>
      </c>
      <c r="CC247" s="72">
        <f t="shared" ref="CC247" si="1609">$H247-CB247</f>
        <v>0.18804835924006907</v>
      </c>
      <c r="CE247" s="72">
        <f t="shared" si="1595"/>
        <v>6.1951640759930926E-2</v>
      </c>
      <c r="CF247" s="72">
        <f t="shared" ref="CF247" si="1610">$H247-CE247</f>
        <v>0.18804835924006907</v>
      </c>
      <c r="CH247" s="72">
        <f t="shared" si="1597"/>
        <v>6.1951640759930926E-2</v>
      </c>
      <c r="CI247" s="72">
        <f t="shared" ref="CI247" si="1611">$H247-CH247</f>
        <v>0.18804835924006907</v>
      </c>
      <c r="CK247" s="72">
        <f t="shared" si="1599"/>
        <v>6.1951640759930926E-2</v>
      </c>
      <c r="CL247" s="72">
        <f t="shared" ref="CL247" si="1612">$H247-CK247</f>
        <v>0.18804835924006907</v>
      </c>
      <c r="CN247" s="72">
        <f t="shared" si="1601"/>
        <v>6.1951640759930926E-2</v>
      </c>
      <c r="CO247" s="72">
        <f t="shared" ref="CO247" si="1613">$H247-CN247</f>
        <v>0.18804835924006907</v>
      </c>
      <c r="CQ247" s="72">
        <f t="shared" si="1603"/>
        <v>6.1951640759930926E-2</v>
      </c>
      <c r="CR247" s="72">
        <f t="shared" ref="CR247" si="1614">$H247-CQ247</f>
        <v>0.18804835924006907</v>
      </c>
      <c r="CT247" s="72">
        <f t="shared" si="1605"/>
        <v>6.1951640759930926E-2</v>
      </c>
      <c r="CU247" s="72">
        <f t="shared" ref="CU247" si="1615">$H247-CT247</f>
        <v>0.18804835924006907</v>
      </c>
      <c r="CW247" s="72">
        <f t="shared" si="1607"/>
        <v>6.1951640759930926E-2</v>
      </c>
      <c r="CX247" s="72">
        <f t="shared" ref="CX247" si="1616">$H247-CW247</f>
        <v>0.18804835924006907</v>
      </c>
    </row>
    <row r="248" spans="1:103" x14ac:dyDescent="0.25">
      <c r="A248" s="494"/>
      <c r="C248" s="455"/>
      <c r="D248" s="3" t="s">
        <v>0</v>
      </c>
      <c r="E248" s="19"/>
      <c r="G248" s="19"/>
      <c r="H248" s="690"/>
      <c r="J248" s="19"/>
      <c r="K248" s="19"/>
      <c r="L248" s="19"/>
      <c r="N248" s="72">
        <f t="shared" si="1551"/>
        <v>0</v>
      </c>
      <c r="O248" s="72">
        <f t="shared" si="1552"/>
        <v>0</v>
      </c>
      <c r="Q248" s="72">
        <f t="shared" si="1553"/>
        <v>0</v>
      </c>
      <c r="R248" s="72">
        <f t="shared" si="1554"/>
        <v>0</v>
      </c>
      <c r="T248" s="72">
        <f t="shared" si="1555"/>
        <v>0</v>
      </c>
      <c r="U248" s="72">
        <f t="shared" si="1556"/>
        <v>0</v>
      </c>
      <c r="W248" s="72">
        <f t="shared" si="1557"/>
        <v>0</v>
      </c>
      <c r="X248" s="72">
        <f t="shared" si="1558"/>
        <v>0</v>
      </c>
      <c r="Z248" s="72">
        <f t="shared" si="1559"/>
        <v>0</v>
      </c>
      <c r="AA248" s="72">
        <f t="shared" si="1560"/>
        <v>0</v>
      </c>
      <c r="AC248" s="72">
        <f t="shared" si="1561"/>
        <v>0</v>
      </c>
      <c r="AD248" s="72">
        <f t="shared" si="1562"/>
        <v>0</v>
      </c>
      <c r="AF248" s="72">
        <f t="shared" si="1563"/>
        <v>0</v>
      </c>
      <c r="AG248" s="72">
        <f t="shared" si="1564"/>
        <v>0</v>
      </c>
      <c r="AI248" s="72">
        <f t="shared" si="1565"/>
        <v>0</v>
      </c>
      <c r="AJ248" s="72">
        <f t="shared" si="1566"/>
        <v>0</v>
      </c>
      <c r="AL248" s="72">
        <f t="shared" si="1567"/>
        <v>0</v>
      </c>
      <c r="AM248" s="72">
        <f t="shared" si="1568"/>
        <v>0</v>
      </c>
      <c r="AO248" s="72">
        <f t="shared" si="1569"/>
        <v>0</v>
      </c>
      <c r="AP248" s="72">
        <f t="shared" si="1570"/>
        <v>0</v>
      </c>
      <c r="AR248" s="72">
        <f t="shared" si="1571"/>
        <v>0</v>
      </c>
      <c r="AS248" s="72">
        <f t="shared" si="1572"/>
        <v>0</v>
      </c>
      <c r="AU248" s="72">
        <f t="shared" si="1573"/>
        <v>0</v>
      </c>
      <c r="AV248" s="72">
        <f t="shared" si="1574"/>
        <v>0</v>
      </c>
      <c r="AX248" s="72">
        <f t="shared" si="1575"/>
        <v>0</v>
      </c>
      <c r="AY248" s="72">
        <f t="shared" si="1576"/>
        <v>0</v>
      </c>
      <c r="BA248" s="72">
        <f t="shared" si="1577"/>
        <v>0</v>
      </c>
      <c r="BB248" s="72">
        <f t="shared" si="1578"/>
        <v>0</v>
      </c>
      <c r="BD248" s="72">
        <f t="shared" si="1579"/>
        <v>0</v>
      </c>
      <c r="BE248" s="72">
        <f t="shared" si="1580"/>
        <v>0</v>
      </c>
      <c r="BG248" s="709">
        <f t="shared" si="1581"/>
        <v>0</v>
      </c>
      <c r="BH248" s="709">
        <f t="shared" si="1582"/>
        <v>0</v>
      </c>
      <c r="BI248" s="710"/>
      <c r="BJ248" s="709">
        <f t="shared" si="1583"/>
        <v>0</v>
      </c>
      <c r="BK248" s="709">
        <f t="shared" si="1584"/>
        <v>0</v>
      </c>
      <c r="BL248" s="710"/>
      <c r="BM248" s="479"/>
      <c r="BN248" s="479"/>
      <c r="BP248" s="72">
        <f t="shared" si="1585"/>
        <v>0</v>
      </c>
      <c r="BQ248" s="72">
        <f t="shared" si="1586"/>
        <v>0</v>
      </c>
      <c r="BS248" s="72">
        <f t="shared" si="1587"/>
        <v>0</v>
      </c>
      <c r="BT248" s="72">
        <f t="shared" si="1588"/>
        <v>0</v>
      </c>
      <c r="BV248" s="72">
        <f t="shared" si="1589"/>
        <v>0</v>
      </c>
      <c r="BW248" s="72">
        <f t="shared" si="1590"/>
        <v>0</v>
      </c>
      <c r="BY248" s="72">
        <f t="shared" si="1591"/>
        <v>0</v>
      </c>
      <c r="BZ248" s="72">
        <f t="shared" si="1592"/>
        <v>0</v>
      </c>
      <c r="CB248" s="72">
        <f t="shared" si="1593"/>
        <v>0</v>
      </c>
      <c r="CC248" s="72">
        <f t="shared" si="1594"/>
        <v>0</v>
      </c>
      <c r="CE248" s="72">
        <f t="shared" si="1595"/>
        <v>0</v>
      </c>
      <c r="CF248" s="72">
        <f t="shared" si="1596"/>
        <v>0</v>
      </c>
      <c r="CH248" s="72">
        <f t="shared" si="1597"/>
        <v>0</v>
      </c>
      <c r="CI248" s="72">
        <f t="shared" si="1598"/>
        <v>0</v>
      </c>
      <c r="CK248" s="72">
        <f t="shared" si="1599"/>
        <v>0</v>
      </c>
      <c r="CL248" s="72">
        <f t="shared" si="1600"/>
        <v>0</v>
      </c>
      <c r="CN248" s="72">
        <f t="shared" si="1601"/>
        <v>0</v>
      </c>
      <c r="CO248" s="72">
        <f t="shared" si="1602"/>
        <v>0</v>
      </c>
      <c r="CQ248" s="72">
        <f t="shared" si="1603"/>
        <v>0</v>
      </c>
      <c r="CR248" s="72">
        <f t="shared" si="1604"/>
        <v>0</v>
      </c>
      <c r="CT248" s="72">
        <f t="shared" si="1605"/>
        <v>0</v>
      </c>
      <c r="CU248" s="72">
        <f t="shared" si="1606"/>
        <v>0</v>
      </c>
      <c r="CW248" s="72">
        <f t="shared" si="1607"/>
        <v>0</v>
      </c>
      <c r="CX248" s="72">
        <f t="shared" si="1608"/>
        <v>0</v>
      </c>
    </row>
    <row r="249" spans="1:103" ht="6.4" customHeight="1" x14ac:dyDescent="0.25"/>
    <row r="250" spans="1:103" s="402" customFormat="1" x14ac:dyDescent="0.25">
      <c r="A250" s="494"/>
      <c r="B250" s="3"/>
      <c r="C250" s="769"/>
      <c r="D250" s="765" t="s">
        <v>0</v>
      </c>
      <c r="E250" s="766"/>
      <c r="F250" s="765"/>
      <c r="G250" s="766"/>
      <c r="H250" s="767"/>
      <c r="I250" s="765"/>
      <c r="J250" s="766"/>
      <c r="K250" s="766"/>
      <c r="L250" s="766"/>
      <c r="M250" s="765"/>
      <c r="N250" s="768"/>
      <c r="O250" s="765"/>
      <c r="P250" s="766"/>
      <c r="Q250" s="768"/>
      <c r="R250" s="765"/>
      <c r="S250" s="766"/>
      <c r="T250" s="768"/>
      <c r="U250" s="765"/>
      <c r="V250" s="766"/>
      <c r="W250" s="768"/>
      <c r="X250" s="765"/>
      <c r="Y250" s="766"/>
      <c r="Z250" s="768"/>
      <c r="AA250" s="765"/>
      <c r="AB250" s="766"/>
      <c r="AC250" s="768"/>
      <c r="AD250" s="765"/>
      <c r="AE250" s="766"/>
      <c r="AF250" s="768"/>
      <c r="AG250" s="765"/>
      <c r="AH250" s="766"/>
      <c r="AI250" s="768"/>
      <c r="AJ250" s="765"/>
      <c r="AK250" s="766"/>
      <c r="AL250" s="768"/>
      <c r="AM250" s="765"/>
      <c r="AN250" s="766"/>
      <c r="AO250" s="768"/>
      <c r="AP250" s="765"/>
      <c r="AQ250" s="766"/>
      <c r="AR250" s="768"/>
      <c r="AS250" s="765"/>
      <c r="AT250" s="766"/>
      <c r="AU250" s="768"/>
      <c r="AV250" s="765"/>
      <c r="AW250" s="766"/>
      <c r="AX250" s="768"/>
      <c r="AY250" s="765"/>
      <c r="AZ250" s="766"/>
      <c r="BA250" s="768"/>
      <c r="BB250" s="765"/>
      <c r="BC250" s="766"/>
      <c r="BD250" s="768"/>
      <c r="BE250" s="765"/>
      <c r="BF250" s="766"/>
      <c r="BG250" s="768"/>
      <c r="BH250" s="765"/>
      <c r="BI250" s="766"/>
      <c r="BJ250" s="768"/>
      <c r="BK250" s="765"/>
      <c r="BL250" s="766"/>
      <c r="BM250" s="768"/>
      <c r="BN250" s="765"/>
      <c r="BO250" s="766"/>
      <c r="BP250" s="768"/>
      <c r="BQ250" s="765"/>
      <c r="BR250" s="766"/>
      <c r="BS250" s="768"/>
      <c r="BT250" s="765"/>
      <c r="BU250" s="766"/>
      <c r="BV250" s="768"/>
      <c r="BW250" s="765"/>
      <c r="BX250" s="766"/>
      <c r="BY250" s="768"/>
      <c r="BZ250" s="765"/>
      <c r="CA250" s="766"/>
      <c r="CB250" s="768"/>
      <c r="CC250" s="765"/>
      <c r="CD250" s="766"/>
      <c r="CE250" s="768"/>
      <c r="CF250" s="765"/>
      <c r="CG250" s="766"/>
      <c r="CH250" s="768"/>
      <c r="CI250" s="765"/>
      <c r="CJ250" s="766"/>
      <c r="CK250" s="768"/>
      <c r="CL250" s="765"/>
      <c r="CM250" s="766"/>
      <c r="CN250" s="768"/>
      <c r="CO250" s="765"/>
      <c r="CP250" s="766"/>
      <c r="CQ250" s="768"/>
      <c r="CR250" s="765"/>
      <c r="CS250" s="766"/>
      <c r="CT250" s="768"/>
      <c r="CU250" s="765"/>
      <c r="CV250" s="766"/>
      <c r="CW250" s="768"/>
      <c r="CX250" s="765"/>
      <c r="CY250" s="766"/>
    </row>
    <row r="251" spans="1:103" x14ac:dyDescent="0.25">
      <c r="A251" s="494"/>
      <c r="C251" s="455"/>
      <c r="D251" s="3" t="s">
        <v>0</v>
      </c>
      <c r="E251" s="19"/>
      <c r="G251" s="19"/>
      <c r="H251" s="690"/>
      <c r="J251" s="19"/>
      <c r="K251" s="19"/>
      <c r="L251" s="19"/>
      <c r="N251" s="72">
        <f>$H251*(1-($J251-N$6)/N$5)</f>
        <v>0</v>
      </c>
      <c r="O251" s="72">
        <f>$H251-N251</f>
        <v>0</v>
      </c>
      <c r="Q251" s="72">
        <f>$H251*(1-($J251-Q$6)/Q$5)</f>
        <v>0</v>
      </c>
      <c r="R251" s="72">
        <f>$H251-Q251</f>
        <v>0</v>
      </c>
      <c r="T251" s="72">
        <f>$H251*(1-($J251-T$6)/T$5)</f>
        <v>0</v>
      </c>
      <c r="U251" s="72">
        <f>$H251-T251</f>
        <v>0</v>
      </c>
      <c r="W251" s="72">
        <f>$H251*(1-($J251-W$6)/W$5)</f>
        <v>0</v>
      </c>
      <c r="X251" s="72">
        <f>$H251-W251</f>
        <v>0</v>
      </c>
      <c r="Z251" s="72">
        <f>$H251*(1-($J251-Z$6)/Z$5)</f>
        <v>0</v>
      </c>
      <c r="AA251" s="72">
        <f>$H251-Z251</f>
        <v>0</v>
      </c>
      <c r="AC251" s="72">
        <f>$H251*(1-($J251-AC$6)/AC$5)</f>
        <v>0</v>
      </c>
      <c r="AD251" s="72">
        <f>$H251-AC251</f>
        <v>0</v>
      </c>
      <c r="AF251" s="72">
        <f>$H251*(1-($J251-AF$6)/AF$5)</f>
        <v>0</v>
      </c>
      <c r="AG251" s="72">
        <f>$H251-AF251</f>
        <v>0</v>
      </c>
      <c r="AI251" s="72">
        <f>$H251*(1-($J251-AI$6)/AI$5)</f>
        <v>0</v>
      </c>
      <c r="AJ251" s="72">
        <f>$H251-AI251</f>
        <v>0</v>
      </c>
      <c r="AL251" s="72">
        <f>$H251*(1-($K251-AL$6)/AL$5)</f>
        <v>0</v>
      </c>
      <c r="AM251" s="72">
        <f>$H251-AL251</f>
        <v>0</v>
      </c>
      <c r="AO251" s="72">
        <f>$H251*(1-($K251-AO$6)/AO$5)</f>
        <v>0</v>
      </c>
      <c r="AP251" s="72">
        <f>$H251-AO251</f>
        <v>0</v>
      </c>
      <c r="AR251" s="72">
        <f>$H251*(1-($K251-AR$6)/AR$5)</f>
        <v>0</v>
      </c>
      <c r="AS251" s="72">
        <f>$H251-AR251</f>
        <v>0</v>
      </c>
      <c r="AU251" s="72">
        <f>$H251*(1-($K251-AU$6)/AU$5)</f>
        <v>0</v>
      </c>
      <c r="AV251" s="72">
        <f>$H251-AU251</f>
        <v>0</v>
      </c>
      <c r="AX251" s="72">
        <f>$H251*(1-($K251-AX$6)/AX$5)</f>
        <v>0</v>
      </c>
      <c r="AY251" s="72">
        <f>$H251-AX251</f>
        <v>0</v>
      </c>
      <c r="BA251" s="72">
        <f>$H251*(1-($K251-BA$6)/BA$5)</f>
        <v>0</v>
      </c>
      <c r="BB251" s="72">
        <f>$H251-BA251</f>
        <v>0</v>
      </c>
      <c r="BD251" s="72">
        <f>$H251*(1-($K251-BD$6)/BD$5)</f>
        <v>0</v>
      </c>
      <c r="BE251" s="72">
        <f>$H251-BD251</f>
        <v>0</v>
      </c>
      <c r="BG251" s="709">
        <f>$H251*(1-($K251-BG$6)/BG$5)</f>
        <v>0</v>
      </c>
      <c r="BH251" s="709">
        <f>$H251-BG251</f>
        <v>0</v>
      </c>
      <c r="BI251" s="710"/>
      <c r="BJ251" s="709">
        <f>$H251*(1-($K251-BJ$6)/BJ$5)</f>
        <v>0</v>
      </c>
      <c r="BK251" s="709">
        <f>$H251-BJ251</f>
        <v>0</v>
      </c>
      <c r="BL251" s="710"/>
      <c r="BM251" s="479"/>
      <c r="BN251" s="479"/>
      <c r="BP251" s="72">
        <f>$H251*(1-($K251-BP$6)/BP$5)</f>
        <v>0</v>
      </c>
      <c r="BQ251" s="72">
        <f>$H251-BP251</f>
        <v>0</v>
      </c>
      <c r="BS251" s="72">
        <f>$H251*(1-($K251-BS$6)/BS$5)</f>
        <v>0</v>
      </c>
      <c r="BT251" s="72">
        <f>$H251-BS251</f>
        <v>0</v>
      </c>
      <c r="BV251" s="72">
        <f>$H251*(1-($K251-BV$6)/BV$5)</f>
        <v>0</v>
      </c>
      <c r="BW251" s="72">
        <f>$H251-BV251</f>
        <v>0</v>
      </c>
      <c r="BY251" s="72">
        <f>$H251*(1-($K251-BY$6)/BY$5)</f>
        <v>0</v>
      </c>
      <c r="BZ251" s="72">
        <f>$H251-BY251</f>
        <v>0</v>
      </c>
      <c r="CB251" s="72">
        <f>$H251*(1-($L251-CB$6)/CB$5)</f>
        <v>0</v>
      </c>
      <c r="CC251" s="72">
        <f>$H251-CB251</f>
        <v>0</v>
      </c>
      <c r="CE251" s="72">
        <f>$H251*(1-($L251-CE$6)/CE$5)</f>
        <v>0</v>
      </c>
      <c r="CF251" s="72">
        <f>$H251-CE251</f>
        <v>0</v>
      </c>
      <c r="CH251" s="72">
        <f>$H251*(1-($L251-CH$6)/CH$5)</f>
        <v>0</v>
      </c>
      <c r="CI251" s="72">
        <f>$H251-CH251</f>
        <v>0</v>
      </c>
      <c r="CK251" s="72">
        <f>$H251*(1-($L251-CK$6)/CK$5)</f>
        <v>0</v>
      </c>
      <c r="CL251" s="72">
        <f>$H251-CK251</f>
        <v>0</v>
      </c>
      <c r="CN251" s="72">
        <f>$H251*(1-($L251-CN$6)/CN$5)</f>
        <v>0</v>
      </c>
      <c r="CO251" s="72">
        <f>$H251-CN251</f>
        <v>0</v>
      </c>
      <c r="CQ251" s="72">
        <f>$H251*(1-($L251-CQ$6)/CQ$5)</f>
        <v>0</v>
      </c>
      <c r="CR251" s="72">
        <f>$H251-CQ251</f>
        <v>0</v>
      </c>
      <c r="CT251" s="72">
        <f>$H251*(1-($L251-CT$6)/CT$5)</f>
        <v>0</v>
      </c>
      <c r="CU251" s="72">
        <f>$H251-CT251</f>
        <v>0</v>
      </c>
      <c r="CW251" s="72">
        <f>$H251*(1-($L251-CW$6)/CW$5)</f>
        <v>0</v>
      </c>
      <c r="CX251" s="72">
        <f>$H251-CW251</f>
        <v>0</v>
      </c>
    </row>
    <row r="253" spans="1:103" ht="21.6" customHeight="1" x14ac:dyDescent="0.25">
      <c r="A253" s="494"/>
      <c r="D253" s="3" t="s">
        <v>0</v>
      </c>
    </row>
    <row r="254" spans="1:103" s="402" customFormat="1" x14ac:dyDescent="0.25">
      <c r="A254" s="401"/>
      <c r="C254" s="453" t="s">
        <v>410</v>
      </c>
      <c r="D254" s="453" t="s">
        <v>0</v>
      </c>
      <c r="E254" s="467"/>
      <c r="F254" s="453"/>
      <c r="G254" s="467"/>
      <c r="H254" s="467"/>
      <c r="I254" s="453"/>
      <c r="J254" s="467"/>
      <c r="K254" s="467"/>
      <c r="L254" s="467"/>
      <c r="M254" s="453"/>
      <c r="N254" s="579"/>
      <c r="O254" s="453"/>
      <c r="P254" s="467"/>
      <c r="Q254" s="579"/>
      <c r="R254" s="453"/>
      <c r="S254" s="467"/>
      <c r="T254" s="579"/>
      <c r="U254" s="453"/>
      <c r="V254" s="467"/>
      <c r="W254" s="579"/>
      <c r="X254" s="453"/>
      <c r="Y254" s="467"/>
      <c r="Z254" s="579"/>
      <c r="AA254" s="453"/>
      <c r="AB254" s="467"/>
      <c r="AC254" s="579"/>
      <c r="AD254" s="453"/>
      <c r="AE254" s="467"/>
      <c r="AF254" s="579"/>
      <c r="AG254" s="453"/>
      <c r="AH254" s="467"/>
      <c r="AI254" s="579"/>
      <c r="AJ254" s="453"/>
      <c r="AK254" s="467"/>
      <c r="AL254" s="579"/>
      <c r="AM254" s="453"/>
      <c r="AN254" s="467"/>
      <c r="AO254" s="579"/>
      <c r="AP254" s="453"/>
      <c r="AQ254" s="467"/>
      <c r="AR254" s="579"/>
      <c r="AS254" s="453"/>
      <c r="AT254" s="467"/>
      <c r="AU254" s="579"/>
      <c r="AV254" s="453"/>
      <c r="AW254" s="467"/>
      <c r="AX254" s="579"/>
      <c r="AY254" s="453"/>
      <c r="AZ254" s="467"/>
      <c r="BA254" s="579"/>
      <c r="BB254" s="453"/>
      <c r="BC254" s="467"/>
      <c r="BD254" s="579"/>
      <c r="BE254" s="453"/>
      <c r="BF254" s="467"/>
      <c r="BG254" s="579"/>
      <c r="BH254" s="453"/>
      <c r="BI254" s="467"/>
      <c r="BJ254" s="579"/>
      <c r="BK254" s="453"/>
      <c r="BL254" s="467"/>
      <c r="BM254" s="579"/>
      <c r="BN254" s="453"/>
      <c r="BO254" s="467"/>
      <c r="BP254" s="579"/>
      <c r="BQ254" s="453"/>
      <c r="BR254" s="467"/>
      <c r="BS254" s="579"/>
      <c r="BT254" s="453"/>
      <c r="BU254" s="467"/>
      <c r="BV254" s="579"/>
      <c r="BW254" s="453"/>
      <c r="BX254" s="467"/>
      <c r="BY254" s="579"/>
      <c r="BZ254" s="453"/>
      <c r="CA254" s="467"/>
      <c r="CB254" s="579"/>
      <c r="CC254" s="453"/>
      <c r="CD254" s="467"/>
      <c r="CE254" s="579"/>
      <c r="CF254" s="453"/>
      <c r="CG254" s="467"/>
      <c r="CH254" s="579"/>
      <c r="CI254" s="453"/>
      <c r="CJ254" s="467"/>
      <c r="CK254" s="579"/>
      <c r="CL254" s="453"/>
      <c r="CM254" s="467"/>
      <c r="CN254" s="579"/>
      <c r="CO254" s="453"/>
      <c r="CP254" s="467"/>
      <c r="CQ254" s="579"/>
      <c r="CR254" s="453"/>
      <c r="CS254" s="467"/>
      <c r="CT254" s="579"/>
      <c r="CU254" s="453"/>
      <c r="CV254" s="467"/>
      <c r="CW254" s="579"/>
      <c r="CX254" s="453"/>
      <c r="CY254" s="467"/>
    </row>
    <row r="255" spans="1:103" s="402" customFormat="1" x14ac:dyDescent="0.25">
      <c r="A255" s="494"/>
      <c r="C255" s="565" t="s">
        <v>411</v>
      </c>
      <c r="D255" s="565" t="s">
        <v>0</v>
      </c>
      <c r="E255" s="566"/>
      <c r="F255" s="565"/>
      <c r="G255" s="566"/>
      <c r="H255" s="682"/>
      <c r="I255" s="565"/>
      <c r="J255" s="566"/>
      <c r="K255" s="566"/>
      <c r="L255" s="566"/>
      <c r="M255" s="565"/>
      <c r="N255" s="578"/>
      <c r="O255" s="565"/>
      <c r="P255" s="566"/>
      <c r="Q255" s="578"/>
      <c r="R255" s="565"/>
      <c r="S255" s="566"/>
      <c r="T255" s="578"/>
      <c r="U255" s="565"/>
      <c r="V255" s="566"/>
      <c r="W255" s="578"/>
      <c r="X255" s="565"/>
      <c r="Y255" s="566"/>
      <c r="Z255" s="578"/>
      <c r="AA255" s="565"/>
      <c r="AB255" s="566"/>
      <c r="AC255" s="578"/>
      <c r="AD255" s="565"/>
      <c r="AE255" s="566"/>
      <c r="AF255" s="578"/>
      <c r="AG255" s="565"/>
      <c r="AH255" s="566"/>
      <c r="AI255" s="578"/>
      <c r="AJ255" s="565"/>
      <c r="AK255" s="566"/>
      <c r="AL255" s="578"/>
      <c r="AM255" s="565"/>
      <c r="AN255" s="566"/>
      <c r="AO255" s="578"/>
      <c r="AP255" s="565"/>
      <c r="AQ255" s="566"/>
      <c r="AR255" s="578"/>
      <c r="AS255" s="565"/>
      <c r="AT255" s="566"/>
      <c r="AU255" s="578"/>
      <c r="AV255" s="565"/>
      <c r="AW255" s="566"/>
      <c r="AX255" s="578"/>
      <c r="AY255" s="565"/>
      <c r="AZ255" s="566"/>
      <c r="BA255" s="578"/>
      <c r="BB255" s="565"/>
      <c r="BC255" s="566"/>
      <c r="BD255" s="578"/>
      <c r="BE255" s="565"/>
      <c r="BF255" s="566"/>
      <c r="BG255" s="578"/>
      <c r="BH255" s="565"/>
      <c r="BI255" s="566"/>
      <c r="BJ255" s="578"/>
      <c r="BK255" s="565"/>
      <c r="BL255" s="566"/>
      <c r="BM255" s="578"/>
      <c r="BN255" s="565"/>
      <c r="BO255" s="566"/>
      <c r="BP255" s="578"/>
      <c r="BQ255" s="565"/>
      <c r="BR255" s="566"/>
      <c r="BS255" s="578"/>
      <c r="BT255" s="565"/>
      <c r="BU255" s="566"/>
      <c r="BV255" s="578"/>
      <c r="BW255" s="565"/>
      <c r="BX255" s="566"/>
      <c r="BY255" s="578"/>
      <c r="BZ255" s="565"/>
      <c r="CA255" s="566"/>
      <c r="CB255" s="578"/>
      <c r="CC255" s="565"/>
      <c r="CD255" s="566"/>
      <c r="CE255" s="578"/>
      <c r="CF255" s="565"/>
      <c r="CG255" s="566"/>
      <c r="CH255" s="578"/>
      <c r="CI255" s="565"/>
      <c r="CJ255" s="566"/>
      <c r="CK255" s="578"/>
      <c r="CL255" s="565"/>
      <c r="CM255" s="566"/>
      <c r="CN255" s="578"/>
      <c r="CO255" s="565"/>
      <c r="CP255" s="566"/>
      <c r="CQ255" s="578"/>
      <c r="CR255" s="565"/>
      <c r="CS255" s="566"/>
      <c r="CT255" s="578"/>
      <c r="CU255" s="565"/>
      <c r="CV255" s="566"/>
      <c r="CW255" s="578"/>
      <c r="CX255" s="565"/>
      <c r="CY255" s="566"/>
    </row>
    <row r="256" spans="1:103" x14ac:dyDescent="0.25">
      <c r="A256" s="494"/>
      <c r="C256" s="455" t="s">
        <v>412</v>
      </c>
      <c r="D256" s="3" t="s">
        <v>0</v>
      </c>
      <c r="E256" s="419">
        <v>11.6</v>
      </c>
      <c r="G256" s="479"/>
      <c r="H256" s="690">
        <f t="shared" ref="H256:H259" si="1617">G256-$E256</f>
        <v>-11.6</v>
      </c>
      <c r="J256" s="19">
        <v>-265</v>
      </c>
      <c r="K256" s="19">
        <f t="shared" ref="K256:L256" si="1618">J256</f>
        <v>-265</v>
      </c>
      <c r="L256" s="19">
        <f t="shared" si="1618"/>
        <v>-265</v>
      </c>
      <c r="N256" s="72">
        <f t="shared" ref="N256:N259" si="1619">$H256*(1-($J256-N$6)/N$5)</f>
        <v>-12.438769230769232</v>
      </c>
      <c r="O256" s="72">
        <f t="shared" ref="O256:O259" si="1620">$H256-N256</f>
        <v>0.83876923076923227</v>
      </c>
      <c r="Q256" s="72">
        <f t="shared" ref="Q256:Q259" si="1621">$H256*(1-($J256-Q$6)/Q$5)</f>
        <v>-12.438769230769232</v>
      </c>
      <c r="R256" s="72">
        <f t="shared" ref="R256:R259" si="1622">$H256-Q256</f>
        <v>0.83876923076923227</v>
      </c>
      <c r="T256" s="72">
        <f t="shared" ref="T256:T259" si="1623">$H256*(1-($J256-T$6)/T$5)</f>
        <v>-12.438769230769232</v>
      </c>
      <c r="U256" s="72">
        <f t="shared" ref="U256:U259" si="1624">$H256-T256</f>
        <v>0.83876923076923227</v>
      </c>
      <c r="W256" s="72">
        <f t="shared" ref="W256:W259" si="1625">$H256*(1-($J256-W$6)/W$5)</f>
        <v>-12.438769230769232</v>
      </c>
      <c r="X256" s="72">
        <f t="shared" ref="X256:X259" si="1626">$H256-W256</f>
        <v>0.83876923076923227</v>
      </c>
      <c r="Z256" s="72">
        <f t="shared" ref="Z256:Z259" si="1627">$H256*(1-($J256-Z$6)/Z$5)</f>
        <v>-12.438769230769232</v>
      </c>
      <c r="AA256" s="72">
        <f t="shared" ref="AA256:AA259" si="1628">$H256-Z256</f>
        <v>0.83876923076923227</v>
      </c>
      <c r="AC256" s="72">
        <f t="shared" ref="AC256:AC259" si="1629">$H256*(1-($J256-AC$6)/AC$5)</f>
        <v>-12.438769230769232</v>
      </c>
      <c r="AD256" s="72">
        <f t="shared" ref="AD256:AD259" si="1630">$H256-AC256</f>
        <v>0.83876923076923227</v>
      </c>
      <c r="AF256" s="72">
        <f t="shared" ref="AF256:AF259" si="1631">$H256*(1-($J256-AF$6)/AF$5)</f>
        <v>-12.438769230769232</v>
      </c>
      <c r="AG256" s="72">
        <f t="shared" ref="AG256:AG259" si="1632">$H256-AF256</f>
        <v>0.83876923076923227</v>
      </c>
      <c r="AI256" s="72">
        <f t="shared" ref="AI256:AI259" si="1633">$H256*(1-($J256-AI$6)/AI$5)</f>
        <v>-12.438769230769232</v>
      </c>
      <c r="AJ256" s="72">
        <f t="shared" ref="AJ256:AJ259" si="1634">$H256-AI256</f>
        <v>0.83876923076923227</v>
      </c>
      <c r="AL256" s="72">
        <f t="shared" ref="AL256:AL259" si="1635">$H256*(1-($K256-AL$6)/AL$5)</f>
        <v>-12.422204667863554</v>
      </c>
      <c r="AM256" s="72">
        <f t="shared" ref="AM256:AM259" si="1636">$H256-AL256</f>
        <v>0.82220466786355395</v>
      </c>
      <c r="AO256" s="72">
        <f t="shared" ref="AO256:AO259" si="1637">$H256*(1-($K256-AO$6)/AO$5)</f>
        <v>-12.422204667863554</v>
      </c>
      <c r="AP256" s="72">
        <f t="shared" ref="AP256:AP259" si="1638">$H256-AO256</f>
        <v>0.82220466786355395</v>
      </c>
      <c r="AR256" s="72">
        <f t="shared" ref="AR256:AR259" si="1639">$H256*(1-($K256-AR$6)/AR$5)</f>
        <v>-12.422204667863554</v>
      </c>
      <c r="AS256" s="72">
        <f t="shared" ref="AS256:AS259" si="1640">$H256-AR256</f>
        <v>0.82220466786355395</v>
      </c>
      <c r="AU256" s="72">
        <f t="shared" ref="AU256:AU259" si="1641">$H256*(1-($K256-AU$6)/AU$5)</f>
        <v>-12.422204667863554</v>
      </c>
      <c r="AV256" s="72">
        <f t="shared" ref="AV256:AV259" si="1642">$H256-AU256</f>
        <v>0.82220466786355395</v>
      </c>
      <c r="AX256" s="72">
        <f t="shared" ref="AX256:AX259" si="1643">$H256*(1-($K256-AX$6)/AX$5)</f>
        <v>-12.422204667863554</v>
      </c>
      <c r="AY256" s="72">
        <f t="shared" ref="AY256:AY259" si="1644">$H256-AX256</f>
        <v>0.82220466786355395</v>
      </c>
      <c r="BA256" s="72">
        <f t="shared" ref="BA256:BA259" si="1645">$H256*(1-($K256-BA$6)/BA$5)</f>
        <v>-12.422204667863554</v>
      </c>
      <c r="BB256" s="72">
        <f t="shared" ref="BB256:BB259" si="1646">$H256-BA256</f>
        <v>0.82220466786355395</v>
      </c>
      <c r="BD256" s="72">
        <f t="shared" ref="BD256:BD259" si="1647">$H256*(1-($K256-BD$6)/BD$5)</f>
        <v>-12.422204667863554</v>
      </c>
      <c r="BE256" s="72">
        <f t="shared" ref="BE256:BE259" si="1648">$H256-BD256</f>
        <v>0.82220466786355395</v>
      </c>
      <c r="BG256" s="709">
        <f t="shared" ref="BG256:BG259" si="1649">$H256*(1-($K256-BG$6)/BG$5)</f>
        <v>-12.422204667863554</v>
      </c>
      <c r="BH256" s="709">
        <f t="shared" ref="BH256:BH259" si="1650">$H256-BG256</f>
        <v>0.82220466786355395</v>
      </c>
      <c r="BI256" s="710"/>
      <c r="BJ256" s="709">
        <f t="shared" ref="BJ256:BJ259" si="1651">$H256*(1-($K256-BJ$6)/BJ$5)</f>
        <v>-12.422204667863554</v>
      </c>
      <c r="BK256" s="709">
        <f t="shared" ref="BK256:BK259" si="1652">$H256-BJ256</f>
        <v>0.82220466786355395</v>
      </c>
      <c r="BL256" s="710"/>
      <c r="BM256" s="479"/>
      <c r="BN256" s="479"/>
      <c r="BP256" s="72">
        <f t="shared" ref="BP256:BP259" si="1653">$H256*(1-($K256-BP$6)/BP$5)</f>
        <v>-12.422204667863554</v>
      </c>
      <c r="BQ256" s="72">
        <f t="shared" ref="BQ256:BQ259" si="1654">$H256-BP256</f>
        <v>0.82220466786355395</v>
      </c>
      <c r="BS256" s="72">
        <f t="shared" ref="BS256:BS259" si="1655">$H256*(1-($K256-BS$6)/BS$5)</f>
        <v>-12.422204667863554</v>
      </c>
      <c r="BT256" s="72">
        <f t="shared" ref="BT256:BT259" si="1656">$H256-BS256</f>
        <v>0.82220466786355395</v>
      </c>
      <c r="BV256" s="72">
        <f t="shared" ref="BV256:BV259" si="1657">$H256*(1-($K256-BV$6)/BV$5)</f>
        <v>-12.422204667863554</v>
      </c>
      <c r="BW256" s="72">
        <f t="shared" ref="BW256:BW259" si="1658">$H256-BV256</f>
        <v>0.82220466786355395</v>
      </c>
      <c r="BY256" s="72">
        <f t="shared" ref="BY256:BY259" si="1659">$H256*(1-($K256-BY$6)/BY$5)</f>
        <v>-12.422204667863554</v>
      </c>
      <c r="BZ256" s="72">
        <f t="shared" ref="BZ256:BZ259" si="1660">$H256-BY256</f>
        <v>0.82220466786355395</v>
      </c>
      <c r="CB256" s="72">
        <f t="shared" ref="CB256:CB259" si="1661">$H256*(1-($L256-CB$6)/CB$5)</f>
        <v>-12.390963730569947</v>
      </c>
      <c r="CC256" s="72">
        <f t="shared" ref="CC256:CC259" si="1662">$H256-CB256</f>
        <v>0.79096373056994729</v>
      </c>
      <c r="CE256" s="72">
        <f t="shared" ref="CE256:CE259" si="1663">$H256*(1-($L256-CE$6)/CE$5)</f>
        <v>-12.390963730569947</v>
      </c>
      <c r="CF256" s="72">
        <f t="shared" ref="CF256:CF259" si="1664">$H256-CE256</f>
        <v>0.79096373056994729</v>
      </c>
      <c r="CH256" s="72">
        <f t="shared" ref="CH256:CH259" si="1665">$H256*(1-($L256-CH$6)/CH$5)</f>
        <v>-12.390963730569947</v>
      </c>
      <c r="CI256" s="72">
        <f t="shared" ref="CI256:CI259" si="1666">$H256-CH256</f>
        <v>0.79096373056994729</v>
      </c>
      <c r="CK256" s="72">
        <f t="shared" ref="CK256:CK259" si="1667">$H256*(1-($L256-CK$6)/CK$5)</f>
        <v>-12.390963730569947</v>
      </c>
      <c r="CL256" s="72">
        <f t="shared" ref="CL256:CL259" si="1668">$H256-CK256</f>
        <v>0.79096373056994729</v>
      </c>
      <c r="CN256" s="72">
        <f t="shared" ref="CN256:CN259" si="1669">$H256*(1-($L256-CN$6)/CN$5)</f>
        <v>-12.390963730569947</v>
      </c>
      <c r="CO256" s="72">
        <f t="shared" ref="CO256:CO259" si="1670">$H256-CN256</f>
        <v>0.79096373056994729</v>
      </c>
      <c r="CQ256" s="72">
        <f t="shared" ref="CQ256:CQ259" si="1671">$H256*(1-($L256-CQ$6)/CQ$5)</f>
        <v>-12.390963730569947</v>
      </c>
      <c r="CR256" s="72">
        <f t="shared" ref="CR256:CR259" si="1672">$H256-CQ256</f>
        <v>0.79096373056994729</v>
      </c>
      <c r="CT256" s="72">
        <f t="shared" ref="CT256:CT259" si="1673">$H256*(1-($L256-CT$6)/CT$5)</f>
        <v>-12.390963730569947</v>
      </c>
      <c r="CU256" s="72">
        <f t="shared" ref="CU256:CU259" si="1674">$H256-CT256</f>
        <v>0.79096373056994729</v>
      </c>
      <c r="CW256" s="72">
        <f t="shared" ref="CW256:CW259" si="1675">$H256*(1-($L256-CW$6)/CW$5)</f>
        <v>-12.390963730569947</v>
      </c>
      <c r="CX256" s="72">
        <f t="shared" ref="CX256:CX259" si="1676">$H256-CW256</f>
        <v>0.79096373056994729</v>
      </c>
    </row>
    <row r="257" spans="1:103" x14ac:dyDescent="0.25">
      <c r="A257" s="494"/>
      <c r="C257" s="455" t="s">
        <v>413</v>
      </c>
      <c r="D257" s="3" t="s">
        <v>0</v>
      </c>
      <c r="E257" s="421" t="e">
        <f>#REF!-E256</f>
        <v>#REF!</v>
      </c>
      <c r="G257" s="479"/>
      <c r="H257" s="690" t="e">
        <f t="shared" ref="H257:H258" si="1677">G257-$E257</f>
        <v>#REF!</v>
      </c>
      <c r="J257" s="19">
        <v>-265</v>
      </c>
      <c r="K257" s="19">
        <f t="shared" ref="K257:K258" si="1678">J257</f>
        <v>-265</v>
      </c>
      <c r="L257" s="19">
        <f t="shared" ref="L257:L258" si="1679">K257</f>
        <v>-265</v>
      </c>
      <c r="N257" s="72" t="e">
        <f t="shared" si="1619"/>
        <v>#REF!</v>
      </c>
      <c r="O257" s="72" t="e">
        <f t="shared" ref="O257:O258" si="1680">$H257-N257</f>
        <v>#REF!</v>
      </c>
      <c r="Q257" s="72" t="e">
        <f t="shared" si="1621"/>
        <v>#REF!</v>
      </c>
      <c r="R257" s="72" t="e">
        <f t="shared" ref="R257:R258" si="1681">$H257-Q257</f>
        <v>#REF!</v>
      </c>
      <c r="T257" s="72" t="e">
        <f t="shared" si="1623"/>
        <v>#REF!</v>
      </c>
      <c r="U257" s="72" t="e">
        <f t="shared" ref="U257:U258" si="1682">$H257-T257</f>
        <v>#REF!</v>
      </c>
      <c r="W257" s="72" t="e">
        <f t="shared" si="1625"/>
        <v>#REF!</v>
      </c>
      <c r="X257" s="72" t="e">
        <f t="shared" ref="X257:X258" si="1683">$H257-W257</f>
        <v>#REF!</v>
      </c>
      <c r="Z257" s="72" t="e">
        <f t="shared" si="1627"/>
        <v>#REF!</v>
      </c>
      <c r="AA257" s="72" t="e">
        <f t="shared" ref="AA257:AA258" si="1684">$H257-Z257</f>
        <v>#REF!</v>
      </c>
      <c r="AC257" s="72" t="e">
        <f t="shared" si="1629"/>
        <v>#REF!</v>
      </c>
      <c r="AD257" s="72" t="e">
        <f t="shared" ref="AD257:AD258" si="1685">$H257-AC257</f>
        <v>#REF!</v>
      </c>
      <c r="AF257" s="72" t="e">
        <f t="shared" si="1631"/>
        <v>#REF!</v>
      </c>
      <c r="AG257" s="72" t="e">
        <f t="shared" ref="AG257:AG258" si="1686">$H257-AF257</f>
        <v>#REF!</v>
      </c>
      <c r="AI257" s="72" t="e">
        <f t="shared" si="1633"/>
        <v>#REF!</v>
      </c>
      <c r="AJ257" s="72" t="e">
        <f t="shared" ref="AJ257:AJ258" si="1687">$H257-AI257</f>
        <v>#REF!</v>
      </c>
      <c r="AL257" s="72" t="e">
        <f t="shared" si="1635"/>
        <v>#REF!</v>
      </c>
      <c r="AM257" s="72" t="e">
        <f t="shared" ref="AM257:AM258" si="1688">$H257-AL257</f>
        <v>#REF!</v>
      </c>
      <c r="AO257" s="72" t="e">
        <f t="shared" si="1637"/>
        <v>#REF!</v>
      </c>
      <c r="AP257" s="72" t="e">
        <f t="shared" ref="AP257:AP258" si="1689">$H257-AO257</f>
        <v>#REF!</v>
      </c>
      <c r="AR257" s="72" t="e">
        <f t="shared" si="1639"/>
        <v>#REF!</v>
      </c>
      <c r="AS257" s="72" t="e">
        <f t="shared" ref="AS257:AS258" si="1690">$H257-AR257</f>
        <v>#REF!</v>
      </c>
      <c r="AU257" s="72" t="e">
        <f t="shared" si="1641"/>
        <v>#REF!</v>
      </c>
      <c r="AV257" s="72" t="e">
        <f t="shared" ref="AV257:AV258" si="1691">$H257-AU257</f>
        <v>#REF!</v>
      </c>
      <c r="AX257" s="72" t="e">
        <f t="shared" si="1643"/>
        <v>#REF!</v>
      </c>
      <c r="AY257" s="72" t="e">
        <f t="shared" ref="AY257:AY258" si="1692">$H257-AX257</f>
        <v>#REF!</v>
      </c>
      <c r="BA257" s="72" t="e">
        <f t="shared" si="1645"/>
        <v>#REF!</v>
      </c>
      <c r="BB257" s="72" t="e">
        <f t="shared" ref="BB257:BB258" si="1693">$H257-BA257</f>
        <v>#REF!</v>
      </c>
      <c r="BD257" s="72" t="e">
        <f t="shared" si="1647"/>
        <v>#REF!</v>
      </c>
      <c r="BE257" s="72" t="e">
        <f t="shared" ref="BE257:BE258" si="1694">$H257-BD257</f>
        <v>#REF!</v>
      </c>
      <c r="BG257" s="709" t="e">
        <f t="shared" si="1649"/>
        <v>#REF!</v>
      </c>
      <c r="BH257" s="709" t="e">
        <f t="shared" ref="BH257:BH258" si="1695">$H257-BG257</f>
        <v>#REF!</v>
      </c>
      <c r="BI257" s="710"/>
      <c r="BJ257" s="709" t="e">
        <f t="shared" si="1651"/>
        <v>#REF!</v>
      </c>
      <c r="BK257" s="709" t="e">
        <f t="shared" ref="BK257:BK258" si="1696">$H257-BJ257</f>
        <v>#REF!</v>
      </c>
      <c r="BL257" s="710"/>
      <c r="BM257" s="479"/>
      <c r="BN257" s="479"/>
      <c r="BP257" s="72" t="e">
        <f t="shared" si="1653"/>
        <v>#REF!</v>
      </c>
      <c r="BQ257" s="72" t="e">
        <f t="shared" ref="BQ257:BQ258" si="1697">$H257-BP257</f>
        <v>#REF!</v>
      </c>
      <c r="BS257" s="72" t="e">
        <f t="shared" si="1655"/>
        <v>#REF!</v>
      </c>
      <c r="BT257" s="72" t="e">
        <f t="shared" ref="BT257:BT258" si="1698">$H257-BS257</f>
        <v>#REF!</v>
      </c>
      <c r="BV257" s="72" t="e">
        <f t="shared" si="1657"/>
        <v>#REF!</v>
      </c>
      <c r="BW257" s="72" t="e">
        <f t="shared" ref="BW257:BW258" si="1699">$H257-BV257</f>
        <v>#REF!</v>
      </c>
      <c r="BY257" s="72" t="e">
        <f t="shared" si="1659"/>
        <v>#REF!</v>
      </c>
      <c r="BZ257" s="72" t="e">
        <f t="shared" ref="BZ257:BZ258" si="1700">$H257-BY257</f>
        <v>#REF!</v>
      </c>
      <c r="CB257" s="72" t="e">
        <f t="shared" si="1661"/>
        <v>#REF!</v>
      </c>
      <c r="CC257" s="72" t="e">
        <f t="shared" ref="CC257:CC258" si="1701">$H257-CB257</f>
        <v>#REF!</v>
      </c>
      <c r="CE257" s="72" t="e">
        <f t="shared" si="1663"/>
        <v>#REF!</v>
      </c>
      <c r="CF257" s="72" t="e">
        <f t="shared" ref="CF257:CF258" si="1702">$H257-CE257</f>
        <v>#REF!</v>
      </c>
      <c r="CH257" s="72" t="e">
        <f t="shared" si="1665"/>
        <v>#REF!</v>
      </c>
      <c r="CI257" s="72" t="e">
        <f t="shared" ref="CI257:CI258" si="1703">$H257-CH257</f>
        <v>#REF!</v>
      </c>
      <c r="CK257" s="72" t="e">
        <f t="shared" si="1667"/>
        <v>#REF!</v>
      </c>
      <c r="CL257" s="72" t="e">
        <f t="shared" ref="CL257:CL258" si="1704">$H257-CK257</f>
        <v>#REF!</v>
      </c>
      <c r="CN257" s="72" t="e">
        <f t="shared" si="1669"/>
        <v>#REF!</v>
      </c>
      <c r="CO257" s="72" t="e">
        <f t="shared" ref="CO257:CO258" si="1705">$H257-CN257</f>
        <v>#REF!</v>
      </c>
      <c r="CQ257" s="72" t="e">
        <f t="shared" si="1671"/>
        <v>#REF!</v>
      </c>
      <c r="CR257" s="72" t="e">
        <f t="shared" ref="CR257:CR258" si="1706">$H257-CQ257</f>
        <v>#REF!</v>
      </c>
      <c r="CT257" s="72" t="e">
        <f t="shared" si="1673"/>
        <v>#REF!</v>
      </c>
      <c r="CU257" s="72" t="e">
        <f t="shared" ref="CU257:CU258" si="1707">$H257-CT257</f>
        <v>#REF!</v>
      </c>
      <c r="CW257" s="72" t="e">
        <f t="shared" si="1675"/>
        <v>#REF!</v>
      </c>
      <c r="CX257" s="72" t="e">
        <f t="shared" ref="CX257:CX258" si="1708">$H257-CW257</f>
        <v>#REF!</v>
      </c>
    </row>
    <row r="258" spans="1:103" x14ac:dyDescent="0.25">
      <c r="A258" s="494"/>
      <c r="C258" s="455" t="s">
        <v>414</v>
      </c>
      <c r="D258" s="3" t="s">
        <v>0</v>
      </c>
      <c r="E258" s="479"/>
      <c r="G258" s="478">
        <v>11.5</v>
      </c>
      <c r="H258" s="690">
        <f t="shared" si="1677"/>
        <v>11.5</v>
      </c>
      <c r="J258" s="19">
        <v>-265</v>
      </c>
      <c r="K258" s="19">
        <f t="shared" si="1678"/>
        <v>-265</v>
      </c>
      <c r="L258" s="19">
        <f t="shared" si="1679"/>
        <v>-265</v>
      </c>
      <c r="N258" s="72">
        <f t="shared" si="1619"/>
        <v>12.331538461538463</v>
      </c>
      <c r="O258" s="72">
        <f t="shared" si="1680"/>
        <v>-0.83153846153846267</v>
      </c>
      <c r="Q258" s="72">
        <f t="shared" si="1621"/>
        <v>12.331538461538463</v>
      </c>
      <c r="R258" s="72">
        <f t="shared" si="1681"/>
        <v>-0.83153846153846267</v>
      </c>
      <c r="T258" s="72">
        <f t="shared" si="1623"/>
        <v>12.331538461538463</v>
      </c>
      <c r="U258" s="72">
        <f t="shared" si="1682"/>
        <v>-0.83153846153846267</v>
      </c>
      <c r="W258" s="72">
        <f t="shared" si="1625"/>
        <v>12.331538461538463</v>
      </c>
      <c r="X258" s="72">
        <f t="shared" si="1683"/>
        <v>-0.83153846153846267</v>
      </c>
      <c r="Z258" s="72">
        <f t="shared" si="1627"/>
        <v>12.331538461538463</v>
      </c>
      <c r="AA258" s="72">
        <f t="shared" si="1684"/>
        <v>-0.83153846153846267</v>
      </c>
      <c r="AC258" s="72">
        <f t="shared" si="1629"/>
        <v>12.331538461538463</v>
      </c>
      <c r="AD258" s="72">
        <f t="shared" si="1685"/>
        <v>-0.83153846153846267</v>
      </c>
      <c r="AF258" s="72">
        <f t="shared" si="1631"/>
        <v>12.331538461538463</v>
      </c>
      <c r="AG258" s="72">
        <f t="shared" si="1686"/>
        <v>-0.83153846153846267</v>
      </c>
      <c r="AI258" s="72">
        <f t="shared" si="1633"/>
        <v>12.331538461538463</v>
      </c>
      <c r="AJ258" s="72">
        <f t="shared" si="1687"/>
        <v>-0.83153846153846267</v>
      </c>
      <c r="AL258" s="72">
        <f t="shared" si="1635"/>
        <v>12.315116696588868</v>
      </c>
      <c r="AM258" s="72">
        <f t="shared" si="1688"/>
        <v>-0.81511669658886809</v>
      </c>
      <c r="AO258" s="72">
        <f t="shared" si="1637"/>
        <v>12.315116696588868</v>
      </c>
      <c r="AP258" s="72">
        <f t="shared" si="1689"/>
        <v>-0.81511669658886809</v>
      </c>
      <c r="AR258" s="72">
        <f t="shared" si="1639"/>
        <v>12.315116696588868</v>
      </c>
      <c r="AS258" s="72">
        <f t="shared" si="1690"/>
        <v>-0.81511669658886809</v>
      </c>
      <c r="AU258" s="72">
        <f t="shared" si="1641"/>
        <v>12.315116696588868</v>
      </c>
      <c r="AV258" s="72">
        <f t="shared" si="1691"/>
        <v>-0.81511669658886809</v>
      </c>
      <c r="AX258" s="72">
        <f t="shared" si="1643"/>
        <v>12.315116696588868</v>
      </c>
      <c r="AY258" s="72">
        <f t="shared" si="1692"/>
        <v>-0.81511669658886809</v>
      </c>
      <c r="BA258" s="72">
        <f t="shared" si="1645"/>
        <v>12.315116696588868</v>
      </c>
      <c r="BB258" s="72">
        <f t="shared" si="1693"/>
        <v>-0.81511669658886809</v>
      </c>
      <c r="BD258" s="72">
        <f t="shared" si="1647"/>
        <v>12.315116696588868</v>
      </c>
      <c r="BE258" s="72">
        <f t="shared" si="1694"/>
        <v>-0.81511669658886809</v>
      </c>
      <c r="BG258" s="709">
        <f t="shared" si="1649"/>
        <v>12.315116696588868</v>
      </c>
      <c r="BH258" s="709">
        <f t="shared" si="1695"/>
        <v>-0.81511669658886809</v>
      </c>
      <c r="BI258" s="710"/>
      <c r="BJ258" s="709">
        <f t="shared" si="1651"/>
        <v>12.315116696588868</v>
      </c>
      <c r="BK258" s="709">
        <f t="shared" si="1696"/>
        <v>-0.81511669658886809</v>
      </c>
      <c r="BL258" s="710"/>
      <c r="BM258" s="479"/>
      <c r="BN258" s="479"/>
      <c r="BP258" s="72">
        <f t="shared" si="1653"/>
        <v>12.315116696588868</v>
      </c>
      <c r="BQ258" s="72">
        <f t="shared" si="1697"/>
        <v>-0.81511669658886809</v>
      </c>
      <c r="BS258" s="72">
        <f t="shared" si="1655"/>
        <v>12.315116696588868</v>
      </c>
      <c r="BT258" s="72">
        <f t="shared" si="1698"/>
        <v>-0.81511669658886809</v>
      </c>
      <c r="BV258" s="72">
        <f t="shared" si="1657"/>
        <v>12.315116696588868</v>
      </c>
      <c r="BW258" s="72">
        <f t="shared" si="1699"/>
        <v>-0.81511669658886809</v>
      </c>
      <c r="BY258" s="72">
        <f t="shared" si="1659"/>
        <v>12.315116696588868</v>
      </c>
      <c r="BZ258" s="72">
        <f t="shared" si="1700"/>
        <v>-0.81511669658886809</v>
      </c>
      <c r="CB258" s="72">
        <f t="shared" si="1661"/>
        <v>12.284145077720206</v>
      </c>
      <c r="CC258" s="72">
        <f t="shared" si="1701"/>
        <v>-0.78414507772020592</v>
      </c>
      <c r="CE258" s="72">
        <f t="shared" si="1663"/>
        <v>12.284145077720206</v>
      </c>
      <c r="CF258" s="72">
        <f t="shared" si="1702"/>
        <v>-0.78414507772020592</v>
      </c>
      <c r="CH258" s="72">
        <f t="shared" si="1665"/>
        <v>12.284145077720206</v>
      </c>
      <c r="CI258" s="72">
        <f t="shared" si="1703"/>
        <v>-0.78414507772020592</v>
      </c>
      <c r="CK258" s="72">
        <f t="shared" si="1667"/>
        <v>12.284145077720206</v>
      </c>
      <c r="CL258" s="72">
        <f t="shared" si="1704"/>
        <v>-0.78414507772020592</v>
      </c>
      <c r="CN258" s="72">
        <f t="shared" si="1669"/>
        <v>12.284145077720206</v>
      </c>
      <c r="CO258" s="72">
        <f t="shared" si="1705"/>
        <v>-0.78414507772020592</v>
      </c>
      <c r="CQ258" s="72">
        <f t="shared" si="1671"/>
        <v>12.284145077720206</v>
      </c>
      <c r="CR258" s="72">
        <f t="shared" si="1706"/>
        <v>-0.78414507772020592</v>
      </c>
      <c r="CT258" s="72">
        <f t="shared" si="1673"/>
        <v>12.284145077720206</v>
      </c>
      <c r="CU258" s="72">
        <f t="shared" si="1707"/>
        <v>-0.78414507772020592</v>
      </c>
      <c r="CW258" s="72">
        <f t="shared" si="1675"/>
        <v>12.284145077720206</v>
      </c>
      <c r="CX258" s="72">
        <f t="shared" si="1708"/>
        <v>-0.78414507772020592</v>
      </c>
    </row>
    <row r="259" spans="1:103" x14ac:dyDescent="0.25">
      <c r="A259" s="494"/>
      <c r="C259" s="455" t="s">
        <v>415</v>
      </c>
      <c r="D259" s="3" t="s">
        <v>0</v>
      </c>
      <c r="E259" s="479"/>
      <c r="G259" s="478">
        <v>105.5</v>
      </c>
      <c r="H259" s="690">
        <f t="shared" si="1617"/>
        <v>105.5</v>
      </c>
      <c r="J259" s="19">
        <v>-265</v>
      </c>
      <c r="K259" s="19">
        <f t="shared" ref="K259" si="1709">J259</f>
        <v>-265</v>
      </c>
      <c r="L259" s="19">
        <f t="shared" ref="L259" si="1710">K259</f>
        <v>-265</v>
      </c>
      <c r="N259" s="72">
        <f t="shared" si="1619"/>
        <v>113.12846153846155</v>
      </c>
      <c r="O259" s="72">
        <f t="shared" si="1620"/>
        <v>-7.6284615384615506</v>
      </c>
      <c r="Q259" s="72">
        <f t="shared" si="1621"/>
        <v>113.12846153846155</v>
      </c>
      <c r="R259" s="72">
        <f t="shared" si="1622"/>
        <v>-7.6284615384615506</v>
      </c>
      <c r="T259" s="72">
        <f t="shared" si="1623"/>
        <v>113.12846153846155</v>
      </c>
      <c r="U259" s="72">
        <f t="shared" si="1624"/>
        <v>-7.6284615384615506</v>
      </c>
      <c r="W259" s="72">
        <f t="shared" si="1625"/>
        <v>113.12846153846155</v>
      </c>
      <c r="X259" s="72">
        <f t="shared" si="1626"/>
        <v>-7.6284615384615506</v>
      </c>
      <c r="Z259" s="72">
        <f t="shared" si="1627"/>
        <v>113.12846153846155</v>
      </c>
      <c r="AA259" s="72">
        <f t="shared" si="1628"/>
        <v>-7.6284615384615506</v>
      </c>
      <c r="AC259" s="72">
        <f t="shared" si="1629"/>
        <v>113.12846153846155</v>
      </c>
      <c r="AD259" s="72">
        <f t="shared" si="1630"/>
        <v>-7.6284615384615506</v>
      </c>
      <c r="AF259" s="72">
        <f t="shared" si="1631"/>
        <v>113.12846153846155</v>
      </c>
      <c r="AG259" s="72">
        <f t="shared" si="1632"/>
        <v>-7.6284615384615506</v>
      </c>
      <c r="AI259" s="72">
        <f t="shared" si="1633"/>
        <v>113.12846153846155</v>
      </c>
      <c r="AJ259" s="72">
        <f t="shared" si="1634"/>
        <v>-7.6284615384615506</v>
      </c>
      <c r="AL259" s="72">
        <f t="shared" si="1635"/>
        <v>112.97780969479354</v>
      </c>
      <c r="AM259" s="72">
        <f t="shared" si="1636"/>
        <v>-7.4778096947935353</v>
      </c>
      <c r="AO259" s="72">
        <f t="shared" si="1637"/>
        <v>112.97780969479354</v>
      </c>
      <c r="AP259" s="72">
        <f t="shared" si="1638"/>
        <v>-7.4778096947935353</v>
      </c>
      <c r="AR259" s="72">
        <f t="shared" si="1639"/>
        <v>112.97780969479354</v>
      </c>
      <c r="AS259" s="72">
        <f t="shared" si="1640"/>
        <v>-7.4778096947935353</v>
      </c>
      <c r="AU259" s="72">
        <f t="shared" si="1641"/>
        <v>112.97780969479354</v>
      </c>
      <c r="AV259" s="72">
        <f t="shared" si="1642"/>
        <v>-7.4778096947935353</v>
      </c>
      <c r="AX259" s="72">
        <f t="shared" si="1643"/>
        <v>112.97780969479354</v>
      </c>
      <c r="AY259" s="72">
        <f t="shared" si="1644"/>
        <v>-7.4778096947935353</v>
      </c>
      <c r="BA259" s="72">
        <f t="shared" si="1645"/>
        <v>112.97780969479354</v>
      </c>
      <c r="BB259" s="72">
        <f t="shared" si="1646"/>
        <v>-7.4778096947935353</v>
      </c>
      <c r="BD259" s="72">
        <f t="shared" si="1647"/>
        <v>112.97780969479354</v>
      </c>
      <c r="BE259" s="72">
        <f t="shared" si="1648"/>
        <v>-7.4778096947935353</v>
      </c>
      <c r="BG259" s="709">
        <f t="shared" si="1649"/>
        <v>112.97780969479354</v>
      </c>
      <c r="BH259" s="709">
        <f t="shared" si="1650"/>
        <v>-7.4778096947935353</v>
      </c>
      <c r="BI259" s="710"/>
      <c r="BJ259" s="709">
        <f t="shared" si="1651"/>
        <v>112.97780969479354</v>
      </c>
      <c r="BK259" s="709">
        <f t="shared" si="1652"/>
        <v>-7.4778096947935353</v>
      </c>
      <c r="BL259" s="710"/>
      <c r="BM259" s="479"/>
      <c r="BN259" s="479"/>
      <c r="BP259" s="72">
        <f t="shared" si="1653"/>
        <v>112.97780969479354</v>
      </c>
      <c r="BQ259" s="72">
        <f t="shared" si="1654"/>
        <v>-7.4778096947935353</v>
      </c>
      <c r="BS259" s="72">
        <f t="shared" si="1655"/>
        <v>112.97780969479354</v>
      </c>
      <c r="BT259" s="72">
        <f t="shared" si="1656"/>
        <v>-7.4778096947935353</v>
      </c>
      <c r="BV259" s="72">
        <f t="shared" si="1657"/>
        <v>112.97780969479354</v>
      </c>
      <c r="BW259" s="72">
        <f t="shared" si="1658"/>
        <v>-7.4778096947935353</v>
      </c>
      <c r="BY259" s="72">
        <f t="shared" si="1659"/>
        <v>112.97780969479354</v>
      </c>
      <c r="BZ259" s="72">
        <f t="shared" si="1660"/>
        <v>-7.4778096947935353</v>
      </c>
      <c r="CB259" s="72">
        <f t="shared" si="1661"/>
        <v>112.69367875647667</v>
      </c>
      <c r="CC259" s="72">
        <f t="shared" si="1662"/>
        <v>-7.1936787564766718</v>
      </c>
      <c r="CE259" s="72">
        <f t="shared" si="1663"/>
        <v>112.69367875647667</v>
      </c>
      <c r="CF259" s="72">
        <f t="shared" si="1664"/>
        <v>-7.1936787564766718</v>
      </c>
      <c r="CH259" s="72">
        <f t="shared" si="1665"/>
        <v>112.69367875647667</v>
      </c>
      <c r="CI259" s="72">
        <f t="shared" si="1666"/>
        <v>-7.1936787564766718</v>
      </c>
      <c r="CK259" s="72">
        <f t="shared" si="1667"/>
        <v>112.69367875647667</v>
      </c>
      <c r="CL259" s="72">
        <f t="shared" si="1668"/>
        <v>-7.1936787564766718</v>
      </c>
      <c r="CN259" s="72">
        <f t="shared" si="1669"/>
        <v>112.69367875647667</v>
      </c>
      <c r="CO259" s="72">
        <f t="shared" si="1670"/>
        <v>-7.1936787564766718</v>
      </c>
      <c r="CQ259" s="72">
        <f t="shared" si="1671"/>
        <v>112.69367875647667</v>
      </c>
      <c r="CR259" s="72">
        <f t="shared" si="1672"/>
        <v>-7.1936787564766718</v>
      </c>
      <c r="CT259" s="72">
        <f t="shared" si="1673"/>
        <v>112.69367875647667</v>
      </c>
      <c r="CU259" s="72">
        <f t="shared" si="1674"/>
        <v>-7.1936787564766718</v>
      </c>
      <c r="CW259" s="72">
        <f t="shared" si="1675"/>
        <v>112.69367875647667</v>
      </c>
      <c r="CX259" s="72">
        <f t="shared" si="1676"/>
        <v>-7.1936787564766718</v>
      </c>
    </row>
    <row r="260" spans="1:103" ht="21.6" customHeight="1" x14ac:dyDescent="0.25">
      <c r="A260" s="494"/>
      <c r="D260" s="3" t="s">
        <v>0</v>
      </c>
    </row>
    <row r="261" spans="1:103" s="402" customFormat="1" x14ac:dyDescent="0.25">
      <c r="A261" s="401"/>
      <c r="C261" s="453" t="s">
        <v>416</v>
      </c>
      <c r="D261" s="453" t="s">
        <v>0</v>
      </c>
      <c r="E261" s="467"/>
      <c r="F261" s="453"/>
      <c r="G261" s="467"/>
      <c r="H261" s="467"/>
      <c r="I261" s="453"/>
      <c r="J261" s="467"/>
      <c r="K261" s="467"/>
      <c r="L261" s="467"/>
      <c r="M261" s="453"/>
      <c r="N261" s="579"/>
      <c r="O261" s="453"/>
      <c r="P261" s="467"/>
      <c r="Q261" s="579"/>
      <c r="R261" s="453"/>
      <c r="S261" s="467"/>
      <c r="T261" s="579"/>
      <c r="U261" s="453"/>
      <c r="V261" s="467"/>
      <c r="W261" s="579"/>
      <c r="X261" s="453"/>
      <c r="Y261" s="467"/>
      <c r="Z261" s="579"/>
      <c r="AA261" s="453"/>
      <c r="AB261" s="467"/>
      <c r="AC261" s="579"/>
      <c r="AD261" s="453"/>
      <c r="AE261" s="467"/>
      <c r="AF261" s="579"/>
      <c r="AG261" s="453"/>
      <c r="AH261" s="467"/>
      <c r="AI261" s="579"/>
      <c r="AJ261" s="453"/>
      <c r="AK261" s="467"/>
      <c r="AL261" s="579"/>
      <c r="AM261" s="453"/>
      <c r="AN261" s="467"/>
      <c r="AO261" s="579"/>
      <c r="AP261" s="453"/>
      <c r="AQ261" s="467"/>
      <c r="AR261" s="579"/>
      <c r="AS261" s="453"/>
      <c r="AT261" s="467"/>
      <c r="AU261" s="579"/>
      <c r="AV261" s="453"/>
      <c r="AW261" s="467"/>
      <c r="AX261" s="579"/>
      <c r="AY261" s="453"/>
      <c r="AZ261" s="467"/>
      <c r="BA261" s="579"/>
      <c r="BB261" s="453"/>
      <c r="BC261" s="467"/>
      <c r="BD261" s="579"/>
      <c r="BE261" s="453"/>
      <c r="BF261" s="467"/>
      <c r="BG261" s="579"/>
      <c r="BH261" s="453"/>
      <c r="BI261" s="467"/>
      <c r="BJ261" s="579"/>
      <c r="BK261" s="453"/>
      <c r="BL261" s="467"/>
      <c r="BM261" s="579"/>
      <c r="BN261" s="453"/>
      <c r="BO261" s="467"/>
      <c r="BP261" s="579"/>
      <c r="BQ261" s="453"/>
      <c r="BR261" s="467"/>
      <c r="BS261" s="579"/>
      <c r="BT261" s="453"/>
      <c r="BU261" s="467"/>
      <c r="BV261" s="579"/>
      <c r="BW261" s="453"/>
      <c r="BX261" s="467"/>
      <c r="BY261" s="579"/>
      <c r="BZ261" s="453"/>
      <c r="CA261" s="467"/>
      <c r="CB261" s="579"/>
      <c r="CC261" s="453"/>
      <c r="CD261" s="467"/>
      <c r="CE261" s="579"/>
      <c r="CF261" s="453"/>
      <c r="CG261" s="467"/>
      <c r="CH261" s="579"/>
      <c r="CI261" s="453"/>
      <c r="CJ261" s="467"/>
      <c r="CK261" s="579"/>
      <c r="CL261" s="453"/>
      <c r="CM261" s="467"/>
      <c r="CN261" s="579"/>
      <c r="CO261" s="453"/>
      <c r="CP261" s="467"/>
      <c r="CQ261" s="579"/>
      <c r="CR261" s="453"/>
      <c r="CS261" s="467"/>
      <c r="CT261" s="579"/>
      <c r="CU261" s="453"/>
      <c r="CV261" s="467"/>
      <c r="CW261" s="579"/>
      <c r="CX261" s="453"/>
      <c r="CY261" s="467"/>
    </row>
    <row r="262" spans="1:103" s="402" customFormat="1" x14ac:dyDescent="0.25">
      <c r="A262" s="494"/>
      <c r="C262" s="565" t="s">
        <v>417</v>
      </c>
      <c r="D262" s="565" t="s">
        <v>0</v>
      </c>
      <c r="E262" s="566"/>
      <c r="F262" s="565"/>
      <c r="G262" s="566"/>
      <c r="H262" s="682"/>
      <c r="I262" s="565"/>
      <c r="J262" s="566"/>
      <c r="K262" s="566"/>
      <c r="L262" s="566"/>
      <c r="M262" s="565"/>
      <c r="N262" s="578"/>
      <c r="O262" s="565"/>
      <c r="P262" s="566"/>
      <c r="Q262" s="578"/>
      <c r="R262" s="565"/>
      <c r="S262" s="566"/>
      <c r="T262" s="578"/>
      <c r="U262" s="565"/>
      <c r="V262" s="566"/>
      <c r="W262" s="578"/>
      <c r="X262" s="565"/>
      <c r="Y262" s="566"/>
      <c r="Z262" s="578"/>
      <c r="AA262" s="565"/>
      <c r="AB262" s="566"/>
      <c r="AC262" s="578"/>
      <c r="AD262" s="565"/>
      <c r="AE262" s="566"/>
      <c r="AF262" s="578"/>
      <c r="AG262" s="565"/>
      <c r="AH262" s="566"/>
      <c r="AI262" s="578"/>
      <c r="AJ262" s="565"/>
      <c r="AK262" s="566"/>
      <c r="AL262" s="578"/>
      <c r="AM262" s="565"/>
      <c r="AN262" s="566"/>
      <c r="AO262" s="578"/>
      <c r="AP262" s="565"/>
      <c r="AQ262" s="566"/>
      <c r="AR262" s="578"/>
      <c r="AS262" s="565"/>
      <c r="AT262" s="566"/>
      <c r="AU262" s="578"/>
      <c r="AV262" s="565"/>
      <c r="AW262" s="566"/>
      <c r="AX262" s="578"/>
      <c r="AY262" s="565"/>
      <c r="AZ262" s="566"/>
      <c r="BA262" s="578"/>
      <c r="BB262" s="565"/>
      <c r="BC262" s="566"/>
      <c r="BD262" s="578"/>
      <c r="BE262" s="565"/>
      <c r="BF262" s="566"/>
      <c r="BG262" s="578"/>
      <c r="BH262" s="565"/>
      <c r="BI262" s="566"/>
      <c r="BJ262" s="578"/>
      <c r="BK262" s="565"/>
      <c r="BL262" s="566"/>
      <c r="BM262" s="578"/>
      <c r="BN262" s="565"/>
      <c r="BO262" s="566"/>
      <c r="BP262" s="578"/>
      <c r="BQ262" s="565"/>
      <c r="BR262" s="566"/>
      <c r="BS262" s="578"/>
      <c r="BT262" s="565"/>
      <c r="BU262" s="566"/>
      <c r="BV262" s="578"/>
      <c r="BW262" s="565"/>
      <c r="BX262" s="566"/>
      <c r="BY262" s="578"/>
      <c r="BZ262" s="565"/>
      <c r="CA262" s="566"/>
      <c r="CB262" s="578"/>
      <c r="CC262" s="565"/>
      <c r="CD262" s="566"/>
      <c r="CE262" s="578"/>
      <c r="CF262" s="565"/>
      <c r="CG262" s="566"/>
      <c r="CH262" s="578"/>
      <c r="CI262" s="565"/>
      <c r="CJ262" s="566"/>
      <c r="CK262" s="578"/>
      <c r="CL262" s="565"/>
      <c r="CM262" s="566"/>
      <c r="CN262" s="578"/>
      <c r="CO262" s="565"/>
      <c r="CP262" s="566"/>
      <c r="CQ262" s="578"/>
      <c r="CR262" s="565"/>
      <c r="CS262" s="566"/>
      <c r="CT262" s="578"/>
      <c r="CU262" s="565"/>
      <c r="CV262" s="566"/>
      <c r="CW262" s="578"/>
      <c r="CX262" s="565"/>
      <c r="CY262" s="566"/>
    </row>
    <row r="263" spans="1:103" x14ac:dyDescent="0.25">
      <c r="A263" s="494"/>
      <c r="C263" s="455" t="s">
        <v>418</v>
      </c>
      <c r="D263" s="3" t="s">
        <v>0</v>
      </c>
      <c r="E263" s="19">
        <f>12.1+0.069</f>
        <v>12.169</v>
      </c>
      <c r="G263" s="479"/>
      <c r="H263" s="690">
        <f t="shared" ref="H263:H266" si="1711">G263-$E263</f>
        <v>-12.169</v>
      </c>
      <c r="J263" s="19">
        <v>1095</v>
      </c>
      <c r="K263" s="19">
        <f t="shared" ref="K263:L266" si="1712">J263</f>
        <v>1095</v>
      </c>
      <c r="L263" s="19">
        <f t="shared" si="1712"/>
        <v>1095</v>
      </c>
      <c r="N263" s="72">
        <f t="shared" ref="N263:N266" si="1713">$H263*(1-($J263-N$6)/N$5)</f>
        <v>-6.9866998534798546</v>
      </c>
      <c r="O263" s="72">
        <f t="shared" ref="O263:O266" si="1714">$H263-N263</f>
        <v>-5.1823001465201459</v>
      </c>
      <c r="Q263" s="72">
        <f t="shared" ref="Q263:Q266" si="1715">$H263*(1-($J263-Q$6)/Q$5)</f>
        <v>-6.9866998534798546</v>
      </c>
      <c r="R263" s="72">
        <f t="shared" ref="R263:R266" si="1716">$H263-Q263</f>
        <v>-5.1823001465201459</v>
      </c>
      <c r="T263" s="72">
        <f t="shared" ref="T263:T266" si="1717">$H263*(1-($J263-T$6)/T$5)</f>
        <v>-6.9866998534798546</v>
      </c>
      <c r="U263" s="72">
        <f t="shared" ref="U263:U266" si="1718">$H263-T263</f>
        <v>-5.1823001465201459</v>
      </c>
      <c r="W263" s="72">
        <f t="shared" ref="W263:W266" si="1719">$H263*(1-($J263-W$6)/W$5)</f>
        <v>-6.9866998534798546</v>
      </c>
      <c r="X263" s="72">
        <f t="shared" ref="X263:X266" si="1720">$H263-W263</f>
        <v>-5.1823001465201459</v>
      </c>
      <c r="Z263" s="72">
        <f t="shared" ref="Z263:Z266" si="1721">$H263*(1-($J263-Z$6)/Z$5)</f>
        <v>-6.9866998534798546</v>
      </c>
      <c r="AA263" s="72">
        <f t="shared" ref="AA263:AA266" si="1722">$H263-Z263</f>
        <v>-5.1823001465201459</v>
      </c>
      <c r="AC263" s="72">
        <f t="shared" ref="AC263:AC266" si="1723">$H263*(1-($J263-AC$6)/AC$5)</f>
        <v>-6.9866998534798546</v>
      </c>
      <c r="AD263" s="72">
        <f t="shared" ref="AD263:AD266" si="1724">$H263-AC263</f>
        <v>-5.1823001465201459</v>
      </c>
      <c r="AF263" s="72">
        <f t="shared" ref="AF263:AF266" si="1725">$H263*(1-($J263-AF$6)/AF$5)</f>
        <v>-6.9866998534798546</v>
      </c>
      <c r="AG263" s="72">
        <f t="shared" ref="AG263:AG266" si="1726">$H263-AF263</f>
        <v>-5.1823001465201459</v>
      </c>
      <c r="AI263" s="72">
        <f t="shared" ref="AI263:AI266" si="1727">$H263*(1-($J263-AI$6)/AI$5)</f>
        <v>-6.9866998534798546</v>
      </c>
      <c r="AJ263" s="72">
        <f t="shared" ref="AJ263:AJ266" si="1728">$H263-AI263</f>
        <v>-5.1823001465201459</v>
      </c>
      <c r="AL263" s="72">
        <f t="shared" ref="AL263:AL266" si="1729">$H263*(1-($K263-AL$6)/AL$5)</f>
        <v>-7.0890433034111311</v>
      </c>
      <c r="AM263" s="72">
        <f t="shared" ref="AM263:AM266" si="1730">$H263-AL263</f>
        <v>-5.0799566965888694</v>
      </c>
      <c r="AO263" s="72">
        <f t="shared" ref="AO263:AO266" si="1731">$H263*(1-($K263-AO$6)/AO$5)</f>
        <v>-7.0890433034111311</v>
      </c>
      <c r="AP263" s="72">
        <f t="shared" ref="AP263:AP266" si="1732">$H263-AO263</f>
        <v>-5.0799566965888694</v>
      </c>
      <c r="AR263" s="72">
        <f t="shared" ref="AR263:AR266" si="1733">$H263*(1-($K263-AR$6)/AR$5)</f>
        <v>-7.0890433034111311</v>
      </c>
      <c r="AS263" s="72">
        <f t="shared" ref="AS263:AS266" si="1734">$H263-AR263</f>
        <v>-5.0799566965888694</v>
      </c>
      <c r="AU263" s="72">
        <f t="shared" ref="AU263:AU266" si="1735">$H263*(1-($K263-AU$6)/AU$5)</f>
        <v>-7.0890433034111311</v>
      </c>
      <c r="AV263" s="72">
        <f t="shared" ref="AV263:AV266" si="1736">$H263-AU263</f>
        <v>-5.0799566965888694</v>
      </c>
      <c r="AX263" s="72">
        <f t="shared" ref="AX263:AX266" si="1737">$H263*(1-($K263-AX$6)/AX$5)</f>
        <v>-7.0890433034111311</v>
      </c>
      <c r="AY263" s="72">
        <f t="shared" ref="AY263:AY266" si="1738">$H263-AX263</f>
        <v>-5.0799566965888694</v>
      </c>
      <c r="BA263" s="72">
        <f t="shared" ref="BA263:BA266" si="1739">$H263*(1-($K263-BA$6)/BA$5)</f>
        <v>-7.0890433034111311</v>
      </c>
      <c r="BB263" s="72">
        <f t="shared" ref="BB263:BB266" si="1740">$H263-BA263</f>
        <v>-5.0799566965888694</v>
      </c>
      <c r="BD263" s="72">
        <f t="shared" ref="BD263:BD266" si="1741">$H263*(1-($K263-BD$6)/BD$5)</f>
        <v>-7.0890433034111311</v>
      </c>
      <c r="BE263" s="72">
        <f t="shared" ref="BE263:BE266" si="1742">$H263-BD263</f>
        <v>-5.0799566965888694</v>
      </c>
      <c r="BG263" s="709">
        <f t="shared" ref="BG263:BG266" si="1743">$H263*(1-($K263-BG$6)/BG$5)</f>
        <v>-7.0890433034111311</v>
      </c>
      <c r="BH263" s="709">
        <f t="shared" ref="BH263:BH266" si="1744">$H263-BG263</f>
        <v>-5.0799566965888694</v>
      </c>
      <c r="BI263" s="710"/>
      <c r="BJ263" s="709">
        <f t="shared" ref="BJ263:BJ266" si="1745">$H263*(1-($K263-BJ$6)/BJ$5)</f>
        <v>-7.0890433034111311</v>
      </c>
      <c r="BK263" s="709">
        <f t="shared" ref="BK263:BK266" si="1746">$H263-BJ263</f>
        <v>-5.0799566965888694</v>
      </c>
      <c r="BL263" s="710"/>
      <c r="BM263" s="479"/>
      <c r="BN263" s="479"/>
      <c r="BP263" s="72">
        <f t="shared" ref="BP263:BP266" si="1747">$H263*(1-($K263-BP$6)/BP$5)</f>
        <v>-7.0890433034111311</v>
      </c>
      <c r="BQ263" s="72">
        <f t="shared" ref="BQ263:BQ266" si="1748">$H263-BP263</f>
        <v>-5.0799566965888694</v>
      </c>
      <c r="BS263" s="72">
        <f t="shared" ref="BS263:BS266" si="1749">$H263*(1-($K263-BS$6)/BS$5)</f>
        <v>-7.0890433034111311</v>
      </c>
      <c r="BT263" s="72">
        <f t="shared" ref="BT263:BT266" si="1750">$H263-BS263</f>
        <v>-5.0799566965888694</v>
      </c>
      <c r="BV263" s="72">
        <f t="shared" ref="BV263:BV266" si="1751">$H263*(1-($K263-BV$6)/BV$5)</f>
        <v>-7.0890433034111311</v>
      </c>
      <c r="BW263" s="72">
        <f t="shared" ref="BW263:BW266" si="1752">$H263-BV263</f>
        <v>-5.0799566965888694</v>
      </c>
      <c r="BY263" s="72">
        <f t="shared" ref="BY263:BY266" si="1753">$H263*(1-($K263-BY$6)/BY$5)</f>
        <v>-7.0890433034111311</v>
      </c>
      <c r="BZ263" s="72">
        <f t="shared" ref="BZ263:BZ266" si="1754">$H263-BY263</f>
        <v>-5.0799566965888694</v>
      </c>
      <c r="CB263" s="72">
        <f t="shared" ref="CB263:CB266" si="1755">$H263*(1-($L263-CB$6)/CB$5)</f>
        <v>-7.2820641105354076</v>
      </c>
      <c r="CC263" s="72">
        <f t="shared" ref="CC263:CC266" si="1756">$H263-CB263</f>
        <v>-4.8869358894645929</v>
      </c>
      <c r="CE263" s="72">
        <f t="shared" ref="CE263:CE266" si="1757">$H263*(1-($L263-CE$6)/CE$5)</f>
        <v>-7.2820641105354076</v>
      </c>
      <c r="CF263" s="72">
        <f t="shared" ref="CF263:CF266" si="1758">$H263-CE263</f>
        <v>-4.8869358894645929</v>
      </c>
      <c r="CH263" s="72">
        <f t="shared" ref="CH263:CH266" si="1759">$H263*(1-($L263-CH$6)/CH$5)</f>
        <v>-7.2820641105354076</v>
      </c>
      <c r="CI263" s="72">
        <f t="shared" ref="CI263:CI266" si="1760">$H263-CH263</f>
        <v>-4.8869358894645929</v>
      </c>
      <c r="CK263" s="72">
        <f t="shared" ref="CK263:CK266" si="1761">$H263*(1-($L263-CK$6)/CK$5)</f>
        <v>-7.2820641105354076</v>
      </c>
      <c r="CL263" s="72">
        <f t="shared" ref="CL263:CL266" si="1762">$H263-CK263</f>
        <v>-4.8869358894645929</v>
      </c>
      <c r="CN263" s="72">
        <f t="shared" ref="CN263:CN266" si="1763">$H263*(1-($L263-CN$6)/CN$5)</f>
        <v>-7.2820641105354076</v>
      </c>
      <c r="CO263" s="72">
        <f t="shared" ref="CO263:CO266" si="1764">$H263-CN263</f>
        <v>-4.8869358894645929</v>
      </c>
      <c r="CQ263" s="72">
        <f t="shared" ref="CQ263:CQ266" si="1765">$H263*(1-($L263-CQ$6)/CQ$5)</f>
        <v>-7.2820641105354076</v>
      </c>
      <c r="CR263" s="72">
        <f t="shared" ref="CR263:CR266" si="1766">$H263-CQ263</f>
        <v>-4.8869358894645929</v>
      </c>
      <c r="CT263" s="72">
        <f t="shared" ref="CT263:CT266" si="1767">$H263*(1-($L263-CT$6)/CT$5)</f>
        <v>-7.2820641105354076</v>
      </c>
      <c r="CU263" s="72">
        <f t="shared" ref="CU263:CU266" si="1768">$H263-CT263</f>
        <v>-4.8869358894645929</v>
      </c>
      <c r="CW263" s="72">
        <f t="shared" ref="CW263:CW266" si="1769">$H263*(1-($L263-CW$6)/CW$5)</f>
        <v>-7.2820641105354076</v>
      </c>
      <c r="CX263" s="72">
        <f t="shared" ref="CX263:CX266" si="1770">$H263-CW263</f>
        <v>-4.8869358894645929</v>
      </c>
    </row>
    <row r="264" spans="1:103" x14ac:dyDescent="0.25">
      <c r="A264" s="494"/>
      <c r="C264" s="455" t="s">
        <v>419</v>
      </c>
      <c r="D264" s="3" t="s">
        <v>0</v>
      </c>
      <c r="E264" s="19">
        <v>0.19900000000000001</v>
      </c>
      <c r="G264" s="479"/>
      <c r="H264" s="690">
        <f t="shared" si="1711"/>
        <v>-0.19900000000000001</v>
      </c>
      <c r="J264" s="19">
        <v>1095</v>
      </c>
      <c r="K264" s="19">
        <f t="shared" si="1712"/>
        <v>1095</v>
      </c>
      <c r="L264" s="19">
        <f t="shared" si="1712"/>
        <v>1095</v>
      </c>
      <c r="N264" s="72">
        <f t="shared" si="1713"/>
        <v>-0.11425369963369966</v>
      </c>
      <c r="O264" s="72">
        <f t="shared" si="1714"/>
        <v>-8.4746300366300348E-2</v>
      </c>
      <c r="Q264" s="72">
        <f t="shared" si="1715"/>
        <v>-0.11425369963369966</v>
      </c>
      <c r="R264" s="72">
        <f t="shared" si="1716"/>
        <v>-8.4746300366300348E-2</v>
      </c>
      <c r="T264" s="72">
        <f t="shared" si="1717"/>
        <v>-0.11425369963369966</v>
      </c>
      <c r="U264" s="72">
        <f t="shared" si="1718"/>
        <v>-8.4746300366300348E-2</v>
      </c>
      <c r="W264" s="72">
        <f t="shared" si="1719"/>
        <v>-0.11425369963369966</v>
      </c>
      <c r="X264" s="72">
        <f t="shared" si="1720"/>
        <v>-8.4746300366300348E-2</v>
      </c>
      <c r="Z264" s="72">
        <f t="shared" si="1721"/>
        <v>-0.11425369963369966</v>
      </c>
      <c r="AA264" s="72">
        <f t="shared" si="1722"/>
        <v>-8.4746300366300348E-2</v>
      </c>
      <c r="AC264" s="72">
        <f t="shared" si="1723"/>
        <v>-0.11425369963369966</v>
      </c>
      <c r="AD264" s="72">
        <f t="shared" si="1724"/>
        <v>-8.4746300366300348E-2</v>
      </c>
      <c r="AF264" s="72">
        <f t="shared" si="1725"/>
        <v>-0.11425369963369966</v>
      </c>
      <c r="AG264" s="72">
        <f t="shared" si="1726"/>
        <v>-8.4746300366300348E-2</v>
      </c>
      <c r="AI264" s="72">
        <f t="shared" si="1727"/>
        <v>-0.11425369963369966</v>
      </c>
      <c r="AJ264" s="72">
        <f t="shared" si="1728"/>
        <v>-8.4746300366300348E-2</v>
      </c>
      <c r="AL264" s="72">
        <f t="shared" si="1729"/>
        <v>-0.11592732495511669</v>
      </c>
      <c r="AM264" s="72">
        <f t="shared" si="1730"/>
        <v>-8.3072675044883318E-2</v>
      </c>
      <c r="AO264" s="72">
        <f t="shared" si="1731"/>
        <v>-0.11592732495511669</v>
      </c>
      <c r="AP264" s="72">
        <f t="shared" si="1732"/>
        <v>-8.3072675044883318E-2</v>
      </c>
      <c r="AR264" s="72">
        <f t="shared" si="1733"/>
        <v>-0.11592732495511669</v>
      </c>
      <c r="AS264" s="72">
        <f t="shared" si="1734"/>
        <v>-8.3072675044883318E-2</v>
      </c>
      <c r="AU264" s="72">
        <f t="shared" si="1735"/>
        <v>-0.11592732495511669</v>
      </c>
      <c r="AV264" s="72">
        <f t="shared" si="1736"/>
        <v>-8.3072675044883318E-2</v>
      </c>
      <c r="AX264" s="72">
        <f t="shared" si="1737"/>
        <v>-0.11592732495511669</v>
      </c>
      <c r="AY264" s="72">
        <f t="shared" si="1738"/>
        <v>-8.3072675044883318E-2</v>
      </c>
      <c r="BA264" s="72">
        <f t="shared" si="1739"/>
        <v>-0.11592732495511669</v>
      </c>
      <c r="BB264" s="72">
        <f t="shared" si="1740"/>
        <v>-8.3072675044883318E-2</v>
      </c>
      <c r="BD264" s="72">
        <f t="shared" si="1741"/>
        <v>-0.11592732495511669</v>
      </c>
      <c r="BE264" s="72">
        <f t="shared" si="1742"/>
        <v>-8.3072675044883318E-2</v>
      </c>
      <c r="BG264" s="709">
        <f t="shared" si="1743"/>
        <v>-0.11592732495511669</v>
      </c>
      <c r="BH264" s="709">
        <f t="shared" si="1744"/>
        <v>-8.3072675044883318E-2</v>
      </c>
      <c r="BI264" s="710"/>
      <c r="BJ264" s="709">
        <f t="shared" si="1745"/>
        <v>-0.11592732495511669</v>
      </c>
      <c r="BK264" s="709">
        <f t="shared" si="1746"/>
        <v>-8.3072675044883318E-2</v>
      </c>
      <c r="BL264" s="710"/>
      <c r="BM264" s="479"/>
      <c r="BN264" s="479"/>
      <c r="BP264" s="72">
        <f t="shared" si="1747"/>
        <v>-0.11592732495511669</v>
      </c>
      <c r="BQ264" s="72">
        <f t="shared" si="1748"/>
        <v>-8.3072675044883318E-2</v>
      </c>
      <c r="BS264" s="72">
        <f t="shared" si="1749"/>
        <v>-0.11592732495511669</v>
      </c>
      <c r="BT264" s="72">
        <f t="shared" si="1750"/>
        <v>-8.3072675044883318E-2</v>
      </c>
      <c r="BV264" s="72">
        <f t="shared" si="1751"/>
        <v>-0.11592732495511669</v>
      </c>
      <c r="BW264" s="72">
        <f t="shared" si="1752"/>
        <v>-8.3072675044883318E-2</v>
      </c>
      <c r="BY264" s="72">
        <f t="shared" si="1753"/>
        <v>-0.11592732495511669</v>
      </c>
      <c r="BZ264" s="72">
        <f t="shared" si="1754"/>
        <v>-8.3072675044883318E-2</v>
      </c>
      <c r="CB264" s="72">
        <f t="shared" si="1755"/>
        <v>-0.11908379965457688</v>
      </c>
      <c r="CC264" s="72">
        <f t="shared" si="1756"/>
        <v>-7.9916200345423127E-2</v>
      </c>
      <c r="CE264" s="72">
        <f t="shared" si="1757"/>
        <v>-0.11908379965457688</v>
      </c>
      <c r="CF264" s="72">
        <f t="shared" si="1758"/>
        <v>-7.9916200345423127E-2</v>
      </c>
      <c r="CH264" s="72">
        <f t="shared" si="1759"/>
        <v>-0.11908379965457688</v>
      </c>
      <c r="CI264" s="72">
        <f t="shared" si="1760"/>
        <v>-7.9916200345423127E-2</v>
      </c>
      <c r="CK264" s="72">
        <f t="shared" si="1761"/>
        <v>-0.11908379965457688</v>
      </c>
      <c r="CL264" s="72">
        <f t="shared" si="1762"/>
        <v>-7.9916200345423127E-2</v>
      </c>
      <c r="CN264" s="72">
        <f t="shared" si="1763"/>
        <v>-0.11908379965457688</v>
      </c>
      <c r="CO264" s="72">
        <f t="shared" si="1764"/>
        <v>-7.9916200345423127E-2</v>
      </c>
      <c r="CQ264" s="72">
        <f t="shared" si="1765"/>
        <v>-0.11908379965457688</v>
      </c>
      <c r="CR264" s="72">
        <f t="shared" si="1766"/>
        <v>-7.9916200345423127E-2</v>
      </c>
      <c r="CT264" s="72">
        <f t="shared" si="1767"/>
        <v>-0.11908379965457688</v>
      </c>
      <c r="CU264" s="72">
        <f t="shared" si="1768"/>
        <v>-7.9916200345423127E-2</v>
      </c>
      <c r="CW264" s="72">
        <f t="shared" si="1769"/>
        <v>-0.11908379965457688</v>
      </c>
      <c r="CX264" s="72">
        <f t="shared" si="1770"/>
        <v>-7.9916200345423127E-2</v>
      </c>
    </row>
    <row r="265" spans="1:103" x14ac:dyDescent="0.25">
      <c r="A265" s="494"/>
      <c r="C265" s="455" t="s">
        <v>420</v>
      </c>
      <c r="D265" s="3" t="s">
        <v>0</v>
      </c>
      <c r="E265" s="479"/>
      <c r="G265" s="734">
        <v>46.5</v>
      </c>
      <c r="H265" s="690">
        <f t="shared" si="1711"/>
        <v>46.5</v>
      </c>
      <c r="J265" s="19">
        <f>(1680+1045)/2</f>
        <v>1362.5</v>
      </c>
      <c r="K265" s="19">
        <f t="shared" si="1712"/>
        <v>1362.5</v>
      </c>
      <c r="L265" s="19">
        <f t="shared" si="1712"/>
        <v>1362.5</v>
      </c>
      <c r="N265" s="72">
        <f t="shared" si="1713"/>
        <v>22.141153846153845</v>
      </c>
      <c r="O265" s="72">
        <f t="shared" si="1714"/>
        <v>24.358846153846155</v>
      </c>
      <c r="Q265" s="72">
        <f t="shared" si="1715"/>
        <v>22.141153846153845</v>
      </c>
      <c r="R265" s="72">
        <f t="shared" si="1716"/>
        <v>24.358846153846155</v>
      </c>
      <c r="T265" s="72">
        <f t="shared" si="1717"/>
        <v>22.141153846153845</v>
      </c>
      <c r="U265" s="72">
        <f t="shared" si="1718"/>
        <v>24.358846153846155</v>
      </c>
      <c r="W265" s="72">
        <f t="shared" si="1719"/>
        <v>22.141153846153845</v>
      </c>
      <c r="X265" s="72">
        <f t="shared" si="1720"/>
        <v>24.358846153846155</v>
      </c>
      <c r="Z265" s="72">
        <f t="shared" si="1721"/>
        <v>22.141153846153845</v>
      </c>
      <c r="AA265" s="72">
        <f t="shared" si="1722"/>
        <v>24.358846153846155</v>
      </c>
      <c r="AC265" s="72">
        <f t="shared" si="1723"/>
        <v>22.141153846153845</v>
      </c>
      <c r="AD265" s="72">
        <f t="shared" si="1724"/>
        <v>24.358846153846155</v>
      </c>
      <c r="AF265" s="72">
        <f t="shared" si="1725"/>
        <v>22.141153846153845</v>
      </c>
      <c r="AG265" s="72">
        <f t="shared" si="1726"/>
        <v>24.358846153846155</v>
      </c>
      <c r="AI265" s="72">
        <f t="shared" si="1727"/>
        <v>22.141153846153845</v>
      </c>
      <c r="AJ265" s="72">
        <f t="shared" si="1728"/>
        <v>24.358846153846155</v>
      </c>
      <c r="AL265" s="72">
        <f t="shared" si="1729"/>
        <v>22.622208258527827</v>
      </c>
      <c r="AM265" s="72">
        <f t="shared" si="1730"/>
        <v>23.877791741472173</v>
      </c>
      <c r="AO265" s="72">
        <f t="shared" si="1731"/>
        <v>22.622208258527827</v>
      </c>
      <c r="AP265" s="72">
        <f t="shared" si="1732"/>
        <v>23.877791741472173</v>
      </c>
      <c r="AR265" s="72">
        <f t="shared" si="1733"/>
        <v>22.622208258527827</v>
      </c>
      <c r="AS265" s="72">
        <f t="shared" si="1734"/>
        <v>23.877791741472173</v>
      </c>
      <c r="AU265" s="72">
        <f t="shared" si="1735"/>
        <v>22.622208258527827</v>
      </c>
      <c r="AV265" s="72">
        <f t="shared" si="1736"/>
        <v>23.877791741472173</v>
      </c>
      <c r="AX265" s="72">
        <f t="shared" si="1737"/>
        <v>22.622208258527827</v>
      </c>
      <c r="AY265" s="72">
        <f t="shared" si="1738"/>
        <v>23.877791741472173</v>
      </c>
      <c r="BA265" s="72">
        <f t="shared" si="1739"/>
        <v>22.622208258527827</v>
      </c>
      <c r="BB265" s="72">
        <f t="shared" si="1740"/>
        <v>23.877791741472173</v>
      </c>
      <c r="BD265" s="72">
        <f t="shared" si="1741"/>
        <v>22.622208258527827</v>
      </c>
      <c r="BE265" s="72">
        <f t="shared" si="1742"/>
        <v>23.877791741472173</v>
      </c>
      <c r="BG265" s="709">
        <f t="shared" si="1743"/>
        <v>22.622208258527827</v>
      </c>
      <c r="BH265" s="709">
        <f t="shared" si="1744"/>
        <v>23.877791741472173</v>
      </c>
      <c r="BI265" s="710"/>
      <c r="BJ265" s="709">
        <f t="shared" si="1745"/>
        <v>22.622208258527827</v>
      </c>
      <c r="BK265" s="709">
        <f t="shared" si="1746"/>
        <v>23.877791741472173</v>
      </c>
      <c r="BL265" s="710"/>
      <c r="BM265" s="479"/>
      <c r="BN265" s="479"/>
      <c r="BP265" s="72">
        <f t="shared" si="1747"/>
        <v>22.622208258527827</v>
      </c>
      <c r="BQ265" s="72">
        <f t="shared" si="1748"/>
        <v>23.877791741472173</v>
      </c>
      <c r="BS265" s="72">
        <f t="shared" si="1749"/>
        <v>22.622208258527827</v>
      </c>
      <c r="BT265" s="72">
        <f t="shared" si="1750"/>
        <v>23.877791741472173</v>
      </c>
      <c r="BV265" s="72">
        <f t="shared" si="1751"/>
        <v>22.622208258527827</v>
      </c>
      <c r="BW265" s="72">
        <f t="shared" si="1752"/>
        <v>23.877791741472173</v>
      </c>
      <c r="BY265" s="72">
        <f t="shared" si="1753"/>
        <v>22.622208258527827</v>
      </c>
      <c r="BZ265" s="72">
        <f t="shared" si="1754"/>
        <v>23.877791741472173</v>
      </c>
      <c r="CB265" s="72">
        <f t="shared" si="1755"/>
        <v>23.529481865284975</v>
      </c>
      <c r="CC265" s="72">
        <f t="shared" si="1756"/>
        <v>22.970518134715025</v>
      </c>
      <c r="CE265" s="72">
        <f t="shared" si="1757"/>
        <v>23.529481865284975</v>
      </c>
      <c r="CF265" s="72">
        <f t="shared" si="1758"/>
        <v>22.970518134715025</v>
      </c>
      <c r="CH265" s="72">
        <f t="shared" si="1759"/>
        <v>23.529481865284975</v>
      </c>
      <c r="CI265" s="72">
        <f t="shared" si="1760"/>
        <v>22.970518134715025</v>
      </c>
      <c r="CK265" s="72">
        <f t="shared" si="1761"/>
        <v>23.529481865284975</v>
      </c>
      <c r="CL265" s="72">
        <f t="shared" si="1762"/>
        <v>22.970518134715025</v>
      </c>
      <c r="CN265" s="72">
        <f t="shared" si="1763"/>
        <v>23.529481865284975</v>
      </c>
      <c r="CO265" s="72">
        <f t="shared" si="1764"/>
        <v>22.970518134715025</v>
      </c>
      <c r="CQ265" s="72">
        <f t="shared" si="1765"/>
        <v>23.529481865284975</v>
      </c>
      <c r="CR265" s="72">
        <f t="shared" si="1766"/>
        <v>22.970518134715025</v>
      </c>
      <c r="CT265" s="72">
        <f t="shared" si="1767"/>
        <v>23.529481865284975</v>
      </c>
      <c r="CU265" s="72">
        <f t="shared" si="1768"/>
        <v>22.970518134715025</v>
      </c>
      <c r="CW265" s="72">
        <f t="shared" si="1769"/>
        <v>23.529481865284975</v>
      </c>
      <c r="CX265" s="72">
        <f t="shared" si="1770"/>
        <v>22.970518134715025</v>
      </c>
    </row>
    <row r="266" spans="1:103" x14ac:dyDescent="0.25">
      <c r="A266" s="494"/>
      <c r="C266" s="455" t="s">
        <v>421</v>
      </c>
      <c r="D266" s="3" t="s">
        <v>0</v>
      </c>
      <c r="E266" s="479"/>
      <c r="G266" s="73">
        <v>0.3</v>
      </c>
      <c r="H266" s="690">
        <f t="shared" si="1711"/>
        <v>0.3</v>
      </c>
      <c r="J266" s="19">
        <f>(1680+1045)/2</f>
        <v>1362.5</v>
      </c>
      <c r="K266" s="19">
        <f t="shared" si="1712"/>
        <v>1362.5</v>
      </c>
      <c r="L266" s="19">
        <f t="shared" si="1712"/>
        <v>1362.5</v>
      </c>
      <c r="N266" s="72">
        <f t="shared" si="1713"/>
        <v>0.14284615384615384</v>
      </c>
      <c r="O266" s="72">
        <f t="shared" si="1714"/>
        <v>0.15715384615384614</v>
      </c>
      <c r="Q266" s="72">
        <f t="shared" si="1715"/>
        <v>0.14284615384615384</v>
      </c>
      <c r="R266" s="72">
        <f t="shared" si="1716"/>
        <v>0.15715384615384614</v>
      </c>
      <c r="T266" s="72">
        <f t="shared" si="1717"/>
        <v>0.14284615384615384</v>
      </c>
      <c r="U266" s="72">
        <f t="shared" si="1718"/>
        <v>0.15715384615384614</v>
      </c>
      <c r="W266" s="72">
        <f t="shared" si="1719"/>
        <v>0.14284615384615384</v>
      </c>
      <c r="X266" s="72">
        <f t="shared" si="1720"/>
        <v>0.15715384615384614</v>
      </c>
      <c r="Z266" s="72">
        <f t="shared" si="1721"/>
        <v>0.14284615384615384</v>
      </c>
      <c r="AA266" s="72">
        <f t="shared" si="1722"/>
        <v>0.15715384615384614</v>
      </c>
      <c r="AC266" s="72">
        <f t="shared" si="1723"/>
        <v>0.14284615384615384</v>
      </c>
      <c r="AD266" s="72">
        <f t="shared" si="1724"/>
        <v>0.15715384615384614</v>
      </c>
      <c r="AF266" s="72">
        <f t="shared" si="1725"/>
        <v>0.14284615384615384</v>
      </c>
      <c r="AG266" s="72">
        <f t="shared" si="1726"/>
        <v>0.15715384615384614</v>
      </c>
      <c r="AI266" s="72">
        <f t="shared" si="1727"/>
        <v>0.14284615384615384</v>
      </c>
      <c r="AJ266" s="72">
        <f t="shared" si="1728"/>
        <v>0.15715384615384614</v>
      </c>
      <c r="AL266" s="72">
        <f t="shared" si="1729"/>
        <v>0.14594973070017953</v>
      </c>
      <c r="AM266" s="72">
        <f t="shared" si="1730"/>
        <v>0.15405026929982046</v>
      </c>
      <c r="AO266" s="72">
        <f t="shared" si="1731"/>
        <v>0.14594973070017953</v>
      </c>
      <c r="AP266" s="72">
        <f t="shared" si="1732"/>
        <v>0.15405026929982046</v>
      </c>
      <c r="AR266" s="72">
        <f t="shared" si="1733"/>
        <v>0.14594973070017953</v>
      </c>
      <c r="AS266" s="72">
        <f t="shared" si="1734"/>
        <v>0.15405026929982046</v>
      </c>
      <c r="AU266" s="72">
        <f t="shared" si="1735"/>
        <v>0.14594973070017953</v>
      </c>
      <c r="AV266" s="72">
        <f t="shared" si="1736"/>
        <v>0.15405026929982046</v>
      </c>
      <c r="AX266" s="72">
        <f t="shared" si="1737"/>
        <v>0.14594973070017953</v>
      </c>
      <c r="AY266" s="72">
        <f t="shared" si="1738"/>
        <v>0.15405026929982046</v>
      </c>
      <c r="BA266" s="72">
        <f t="shared" si="1739"/>
        <v>0.14594973070017953</v>
      </c>
      <c r="BB266" s="72">
        <f t="shared" si="1740"/>
        <v>0.15405026929982046</v>
      </c>
      <c r="BD266" s="72">
        <f t="shared" si="1741"/>
        <v>0.14594973070017953</v>
      </c>
      <c r="BE266" s="72">
        <f t="shared" si="1742"/>
        <v>0.15405026929982046</v>
      </c>
      <c r="BG266" s="709">
        <f t="shared" si="1743"/>
        <v>0.14594973070017953</v>
      </c>
      <c r="BH266" s="709">
        <f t="shared" si="1744"/>
        <v>0.15405026929982046</v>
      </c>
      <c r="BI266" s="710"/>
      <c r="BJ266" s="709">
        <f t="shared" si="1745"/>
        <v>0.14594973070017953</v>
      </c>
      <c r="BK266" s="709">
        <f t="shared" si="1746"/>
        <v>0.15405026929982046</v>
      </c>
      <c r="BL266" s="710"/>
      <c r="BM266" s="479"/>
      <c r="BN266" s="479"/>
      <c r="BP266" s="72">
        <f t="shared" si="1747"/>
        <v>0.14594973070017953</v>
      </c>
      <c r="BQ266" s="72">
        <f t="shared" si="1748"/>
        <v>0.15405026929982046</v>
      </c>
      <c r="BS266" s="72">
        <f t="shared" si="1749"/>
        <v>0.14594973070017953</v>
      </c>
      <c r="BT266" s="72">
        <f t="shared" si="1750"/>
        <v>0.15405026929982046</v>
      </c>
      <c r="BV266" s="72">
        <f t="shared" si="1751"/>
        <v>0.14594973070017953</v>
      </c>
      <c r="BW266" s="72">
        <f t="shared" si="1752"/>
        <v>0.15405026929982046</v>
      </c>
      <c r="BY266" s="72">
        <f t="shared" si="1753"/>
        <v>0.14594973070017953</v>
      </c>
      <c r="BZ266" s="72">
        <f t="shared" si="1754"/>
        <v>0.15405026929982046</v>
      </c>
      <c r="CB266" s="72">
        <f t="shared" si="1755"/>
        <v>0.15180310880829015</v>
      </c>
      <c r="CC266" s="72">
        <f t="shared" si="1756"/>
        <v>0.14819689119170984</v>
      </c>
      <c r="CE266" s="72">
        <f t="shared" si="1757"/>
        <v>0.15180310880829015</v>
      </c>
      <c r="CF266" s="72">
        <f t="shared" si="1758"/>
        <v>0.14819689119170984</v>
      </c>
      <c r="CH266" s="72">
        <f t="shared" si="1759"/>
        <v>0.15180310880829015</v>
      </c>
      <c r="CI266" s="72">
        <f t="shared" si="1760"/>
        <v>0.14819689119170984</v>
      </c>
      <c r="CK266" s="72">
        <f t="shared" si="1761"/>
        <v>0.15180310880829015</v>
      </c>
      <c r="CL266" s="72">
        <f t="shared" si="1762"/>
        <v>0.14819689119170984</v>
      </c>
      <c r="CN266" s="72">
        <f t="shared" si="1763"/>
        <v>0.15180310880829015</v>
      </c>
      <c r="CO266" s="72">
        <f t="shared" si="1764"/>
        <v>0.14819689119170984</v>
      </c>
      <c r="CQ266" s="72">
        <f t="shared" si="1765"/>
        <v>0.15180310880829015</v>
      </c>
      <c r="CR266" s="72">
        <f t="shared" si="1766"/>
        <v>0.14819689119170984</v>
      </c>
      <c r="CT266" s="72">
        <f t="shared" si="1767"/>
        <v>0.15180310880829015</v>
      </c>
      <c r="CU266" s="72">
        <f t="shared" si="1768"/>
        <v>0.14819689119170984</v>
      </c>
      <c r="CW266" s="72">
        <f t="shared" si="1769"/>
        <v>0.15180310880829015</v>
      </c>
      <c r="CX266" s="72">
        <f t="shared" si="1770"/>
        <v>0.14819689119170984</v>
      </c>
    </row>
    <row r="267" spans="1:103" ht="6.6" customHeight="1" x14ac:dyDescent="0.25">
      <c r="A267" s="494"/>
      <c r="D267" s="3" t="s">
        <v>0</v>
      </c>
    </row>
    <row r="268" spans="1:103" s="402" customFormat="1" x14ac:dyDescent="0.25">
      <c r="A268" s="494"/>
      <c r="C268" s="565" t="s">
        <v>13</v>
      </c>
      <c r="D268" s="565" t="s">
        <v>0</v>
      </c>
      <c r="E268" s="566"/>
      <c r="F268" s="565"/>
      <c r="G268" s="566"/>
      <c r="H268" s="682"/>
      <c r="I268" s="565"/>
      <c r="J268" s="566"/>
      <c r="K268" s="566"/>
      <c r="L268" s="566"/>
      <c r="M268" s="565"/>
      <c r="N268" s="578"/>
      <c r="O268" s="565"/>
      <c r="P268" s="566"/>
      <c r="Q268" s="578"/>
      <c r="R268" s="565"/>
      <c r="S268" s="566"/>
      <c r="T268" s="578"/>
      <c r="U268" s="565"/>
      <c r="V268" s="566"/>
      <c r="W268" s="578"/>
      <c r="X268" s="565"/>
      <c r="Y268" s="566"/>
      <c r="Z268" s="578"/>
      <c r="AA268" s="565"/>
      <c r="AB268" s="566"/>
      <c r="AC268" s="578"/>
      <c r="AD268" s="565"/>
      <c r="AE268" s="566"/>
      <c r="AF268" s="578"/>
      <c r="AG268" s="565"/>
      <c r="AH268" s="566"/>
      <c r="AI268" s="578"/>
      <c r="AJ268" s="565"/>
      <c r="AK268" s="566"/>
      <c r="AL268" s="578"/>
      <c r="AM268" s="565"/>
      <c r="AN268" s="566"/>
      <c r="AO268" s="578"/>
      <c r="AP268" s="565"/>
      <c r="AQ268" s="566"/>
      <c r="AR268" s="578"/>
      <c r="AS268" s="565"/>
      <c r="AT268" s="566"/>
      <c r="AU268" s="578"/>
      <c r="AV268" s="565"/>
      <c r="AW268" s="566"/>
      <c r="AX268" s="578"/>
      <c r="AY268" s="565"/>
      <c r="AZ268" s="566"/>
      <c r="BA268" s="578"/>
      <c r="BB268" s="565"/>
      <c r="BC268" s="566"/>
      <c r="BD268" s="578"/>
      <c r="BE268" s="565"/>
      <c r="BF268" s="566"/>
      <c r="BG268" s="578"/>
      <c r="BH268" s="565"/>
      <c r="BI268" s="566"/>
      <c r="BJ268" s="578"/>
      <c r="BK268" s="565"/>
      <c r="BL268" s="566"/>
      <c r="BM268" s="578"/>
      <c r="BN268" s="565"/>
      <c r="BO268" s="566"/>
      <c r="BP268" s="578"/>
      <c r="BQ268" s="565"/>
      <c r="BR268" s="566"/>
      <c r="BS268" s="578"/>
      <c r="BT268" s="565"/>
      <c r="BU268" s="566"/>
      <c r="BV268" s="578"/>
      <c r="BW268" s="565"/>
      <c r="BX268" s="566"/>
      <c r="BY268" s="578"/>
      <c r="BZ268" s="565"/>
      <c r="CA268" s="566"/>
      <c r="CB268" s="578"/>
      <c r="CC268" s="565"/>
      <c r="CD268" s="566"/>
      <c r="CE268" s="578"/>
      <c r="CF268" s="565"/>
      <c r="CG268" s="566"/>
      <c r="CH268" s="578"/>
      <c r="CI268" s="565"/>
      <c r="CJ268" s="566"/>
      <c r="CK268" s="578"/>
      <c r="CL268" s="565"/>
      <c r="CM268" s="566"/>
      <c r="CN268" s="578"/>
      <c r="CO268" s="565"/>
      <c r="CP268" s="566"/>
      <c r="CQ268" s="578"/>
      <c r="CR268" s="565"/>
      <c r="CS268" s="566"/>
      <c r="CT268" s="578"/>
      <c r="CU268" s="565"/>
      <c r="CV268" s="566"/>
      <c r="CW268" s="578"/>
      <c r="CX268" s="565"/>
      <c r="CY268" s="566"/>
    </row>
    <row r="269" spans="1:103" x14ac:dyDescent="0.25">
      <c r="A269" s="494"/>
      <c r="C269" s="455" t="s">
        <v>422</v>
      </c>
      <c r="D269" s="3" t="s">
        <v>0</v>
      </c>
      <c r="E269" s="19" t="e">
        <f>#REF!</f>
        <v>#REF!</v>
      </c>
      <c r="G269" s="479"/>
      <c r="H269" s="690" t="e">
        <f t="shared" ref="H269:H272" si="1771">G269-$E269</f>
        <v>#REF!</v>
      </c>
      <c r="J269" s="19">
        <v>13</v>
      </c>
      <c r="K269" s="19">
        <f>J269</f>
        <v>13</v>
      </c>
      <c r="L269" s="19">
        <f>J269</f>
        <v>13</v>
      </c>
      <c r="N269" s="72" t="e">
        <f t="shared" ref="N269:N272" si="1772">$H269*(1-($J269-N$6)/N$5)</f>
        <v>#REF!</v>
      </c>
      <c r="O269" s="72" t="e">
        <f t="shared" ref="O269:O272" si="1773">$H269-N269</f>
        <v>#REF!</v>
      </c>
      <c r="Q269" s="72" t="e">
        <f t="shared" ref="Q269:Q272" si="1774">$H269*(1-($J269-Q$6)/Q$5)</f>
        <v>#REF!</v>
      </c>
      <c r="R269" s="72" t="e">
        <f t="shared" ref="R269:R272" si="1775">$H269-Q269</f>
        <v>#REF!</v>
      </c>
      <c r="T269" s="72" t="e">
        <f t="shared" ref="T269:T272" si="1776">$H269*(1-($J269-T$6)/T$5)</f>
        <v>#REF!</v>
      </c>
      <c r="U269" s="72" t="e">
        <f t="shared" ref="U269:U272" si="1777">$H269-T269</f>
        <v>#REF!</v>
      </c>
      <c r="W269" s="72" t="e">
        <f t="shared" ref="W269:W272" si="1778">$H269*(1-($J269-W$6)/W$5)</f>
        <v>#REF!</v>
      </c>
      <c r="X269" s="72" t="e">
        <f t="shared" ref="X269:X272" si="1779">$H269-W269</f>
        <v>#REF!</v>
      </c>
      <c r="Z269" s="72" t="e">
        <f t="shared" ref="Z269:Z272" si="1780">$H269*(1-($J269-Z$6)/Z$5)</f>
        <v>#REF!</v>
      </c>
      <c r="AA269" s="72" t="e">
        <f t="shared" ref="AA269:AA272" si="1781">$H269-Z269</f>
        <v>#REF!</v>
      </c>
      <c r="AC269" s="72" t="e">
        <f t="shared" ref="AC269:AC272" si="1782">$H269*(1-($J269-AC$6)/AC$5)</f>
        <v>#REF!</v>
      </c>
      <c r="AD269" s="72" t="e">
        <f t="shared" ref="AD269:AD272" si="1783">$H269-AC269</f>
        <v>#REF!</v>
      </c>
      <c r="AF269" s="72" t="e">
        <f t="shared" ref="AF269:AF272" si="1784">$H269*(1-($J269-AF$6)/AF$5)</f>
        <v>#REF!</v>
      </c>
      <c r="AG269" s="72" t="e">
        <f t="shared" ref="AG269:AG272" si="1785">$H269-AF269</f>
        <v>#REF!</v>
      </c>
      <c r="AI269" s="72" t="e">
        <f t="shared" ref="AI269:AI272" si="1786">$H269*(1-($J269-AI$6)/AI$5)</f>
        <v>#REF!</v>
      </c>
      <c r="AJ269" s="72" t="e">
        <f t="shared" ref="AJ269:AJ272" si="1787">$H269-AI269</f>
        <v>#REF!</v>
      </c>
      <c r="AL269" s="72" t="e">
        <f t="shared" ref="AL269:AL272" si="1788">$H269*(1-($K269-AL$6)/AL$5)</f>
        <v>#REF!</v>
      </c>
      <c r="AM269" s="72" t="e">
        <f t="shared" ref="AM269:AM272" si="1789">$H269-AL269</f>
        <v>#REF!</v>
      </c>
      <c r="AO269" s="72" t="e">
        <f t="shared" ref="AO269:AO272" si="1790">$H269*(1-($K269-AO$6)/AO$5)</f>
        <v>#REF!</v>
      </c>
      <c r="AP269" s="72" t="e">
        <f t="shared" ref="AP269:AP272" si="1791">$H269-AO269</f>
        <v>#REF!</v>
      </c>
      <c r="AR269" s="72" t="e">
        <f t="shared" ref="AR269:AR272" si="1792">$H269*(1-($K269-AR$6)/AR$5)</f>
        <v>#REF!</v>
      </c>
      <c r="AS269" s="72" t="e">
        <f t="shared" ref="AS269:AS272" si="1793">$H269-AR269</f>
        <v>#REF!</v>
      </c>
      <c r="AU269" s="72" t="e">
        <f t="shared" ref="AU269:AU272" si="1794">$H269*(1-($K269-AU$6)/AU$5)</f>
        <v>#REF!</v>
      </c>
      <c r="AV269" s="72" t="e">
        <f t="shared" ref="AV269:AV272" si="1795">$H269-AU269</f>
        <v>#REF!</v>
      </c>
      <c r="AX269" s="72" t="e">
        <f t="shared" ref="AX269:AX272" si="1796">$H269*(1-($K269-AX$6)/AX$5)</f>
        <v>#REF!</v>
      </c>
      <c r="AY269" s="72" t="e">
        <f t="shared" ref="AY269:AY272" si="1797">$H269-AX269</f>
        <v>#REF!</v>
      </c>
      <c r="BA269" s="72" t="e">
        <f t="shared" ref="BA269:BA272" si="1798">$H269*(1-($K269-BA$6)/BA$5)</f>
        <v>#REF!</v>
      </c>
      <c r="BB269" s="72" t="e">
        <f t="shared" ref="BB269:BB272" si="1799">$H269-BA269</f>
        <v>#REF!</v>
      </c>
      <c r="BD269" s="72" t="e">
        <f t="shared" ref="BD269:BD272" si="1800">$H269*(1-($K269-BD$6)/BD$5)</f>
        <v>#REF!</v>
      </c>
      <c r="BE269" s="72" t="e">
        <f t="shared" ref="BE269:BE272" si="1801">$H269-BD269</f>
        <v>#REF!</v>
      </c>
      <c r="BG269" s="709" t="e">
        <f t="shared" ref="BG269:BG272" si="1802">$H269*(1-($K269-BG$6)/BG$5)</f>
        <v>#REF!</v>
      </c>
      <c r="BH269" s="709" t="e">
        <f t="shared" ref="BH269:BH272" si="1803">$H269-BG269</f>
        <v>#REF!</v>
      </c>
      <c r="BI269" s="710"/>
      <c r="BJ269" s="709" t="e">
        <f t="shared" ref="BJ269:BJ272" si="1804">$H269*(1-($K269-BJ$6)/BJ$5)</f>
        <v>#REF!</v>
      </c>
      <c r="BK269" s="709" t="e">
        <f t="shared" ref="BK269:BK272" si="1805">$H269-BJ269</f>
        <v>#REF!</v>
      </c>
      <c r="BL269" s="710"/>
      <c r="BM269" s="479"/>
      <c r="BN269" s="479"/>
      <c r="BP269" s="72" t="e">
        <f t="shared" ref="BP269:BP272" si="1806">$H269*(1-($K269-BP$6)/BP$5)</f>
        <v>#REF!</v>
      </c>
      <c r="BQ269" s="72" t="e">
        <f t="shared" ref="BQ269:BQ272" si="1807">$H269-BP269</f>
        <v>#REF!</v>
      </c>
      <c r="BS269" s="72" t="e">
        <f t="shared" ref="BS269:BS272" si="1808">$H269*(1-($K269-BS$6)/BS$5)</f>
        <v>#REF!</v>
      </c>
      <c r="BT269" s="72" t="e">
        <f t="shared" ref="BT269:BT272" si="1809">$H269-BS269</f>
        <v>#REF!</v>
      </c>
      <c r="BV269" s="72" t="e">
        <f t="shared" ref="BV269:BV272" si="1810">$H269*(1-($K269-BV$6)/BV$5)</f>
        <v>#REF!</v>
      </c>
      <c r="BW269" s="72" t="e">
        <f t="shared" ref="BW269:BW272" si="1811">$H269-BV269</f>
        <v>#REF!</v>
      </c>
      <c r="BY269" s="72" t="e">
        <f t="shared" ref="BY269:BY272" si="1812">$H269*(1-($K269-BY$6)/BY$5)</f>
        <v>#REF!</v>
      </c>
      <c r="BZ269" s="72" t="e">
        <f t="shared" ref="BZ269:BZ272" si="1813">$H269-BY269</f>
        <v>#REF!</v>
      </c>
      <c r="CB269" s="72" t="e">
        <f t="shared" ref="CB269:CB272" si="1814">$H269*(1-($L269-CB$6)/CB$5)</f>
        <v>#REF!</v>
      </c>
      <c r="CC269" s="72" t="e">
        <f t="shared" ref="CC269:CC272" si="1815">$H269-CB269</f>
        <v>#REF!</v>
      </c>
      <c r="CE269" s="72" t="e">
        <f t="shared" ref="CE269:CE272" si="1816">$H269*(1-($L269-CE$6)/CE$5)</f>
        <v>#REF!</v>
      </c>
      <c r="CF269" s="72" t="e">
        <f t="shared" ref="CF269:CF272" si="1817">$H269-CE269</f>
        <v>#REF!</v>
      </c>
      <c r="CH269" s="72" t="e">
        <f t="shared" ref="CH269:CH272" si="1818">$H269*(1-($L269-CH$6)/CH$5)</f>
        <v>#REF!</v>
      </c>
      <c r="CI269" s="72" t="e">
        <f t="shared" ref="CI269:CI272" si="1819">$H269-CH269</f>
        <v>#REF!</v>
      </c>
      <c r="CK269" s="72" t="e">
        <f t="shared" ref="CK269:CK272" si="1820">$H269*(1-($L269-CK$6)/CK$5)</f>
        <v>#REF!</v>
      </c>
      <c r="CL269" s="72" t="e">
        <f t="shared" ref="CL269:CL272" si="1821">$H269-CK269</f>
        <v>#REF!</v>
      </c>
      <c r="CN269" s="72" t="e">
        <f t="shared" ref="CN269:CN272" si="1822">$H269*(1-($L269-CN$6)/CN$5)</f>
        <v>#REF!</v>
      </c>
      <c r="CO269" s="72" t="e">
        <f t="shared" ref="CO269:CO272" si="1823">$H269-CN269</f>
        <v>#REF!</v>
      </c>
      <c r="CQ269" s="72" t="e">
        <f t="shared" ref="CQ269:CQ272" si="1824">$H269*(1-($L269-CQ$6)/CQ$5)</f>
        <v>#REF!</v>
      </c>
      <c r="CR269" s="72" t="e">
        <f t="shared" ref="CR269:CR272" si="1825">$H269-CQ269</f>
        <v>#REF!</v>
      </c>
      <c r="CT269" s="72" t="e">
        <f t="shared" ref="CT269:CT272" si="1826">$H269*(1-($L269-CT$6)/CT$5)</f>
        <v>#REF!</v>
      </c>
      <c r="CU269" s="72" t="e">
        <f t="shared" ref="CU269:CU272" si="1827">$H269-CT269</f>
        <v>#REF!</v>
      </c>
      <c r="CW269" s="72" t="e">
        <f t="shared" ref="CW269:CW272" si="1828">$H269*(1-($L269-CW$6)/CW$5)</f>
        <v>#REF!</v>
      </c>
      <c r="CX269" s="72" t="e">
        <f t="shared" ref="CX269:CX272" si="1829">$H269-CW269</f>
        <v>#REF!</v>
      </c>
    </row>
    <row r="270" spans="1:103" x14ac:dyDescent="0.25">
      <c r="A270" s="494"/>
      <c r="C270" s="455" t="s">
        <v>423</v>
      </c>
      <c r="D270" s="3" t="s">
        <v>0</v>
      </c>
      <c r="E270" s="479"/>
      <c r="G270" s="760">
        <v>3.5</v>
      </c>
      <c r="H270" s="690">
        <f>G270-$E270</f>
        <v>3.5</v>
      </c>
      <c r="J270" s="19">
        <f>(2551+2781)/2</f>
        <v>2666</v>
      </c>
      <c r="K270" s="19">
        <f>J270+55</f>
        <v>2721</v>
      </c>
      <c r="L270" s="19">
        <f>J270+165</f>
        <v>2831</v>
      </c>
      <c r="N270" s="72">
        <f>$H270*(1-($J270-N$6)/N$5)</f>
        <v>-4.6153846153841327E-3</v>
      </c>
      <c r="O270" s="72">
        <f>$H270-N270</f>
        <v>3.5046153846153842</v>
      </c>
      <c r="Q270" s="72">
        <f>$H270*(1-($J270-Q$6)/Q$5)</f>
        <v>-4.6153846153841327E-3</v>
      </c>
      <c r="R270" s="72">
        <f>$H270-Q270</f>
        <v>3.5046153846153842</v>
      </c>
      <c r="T270" s="72">
        <f>$H270*(1-($J270-T$6)/T$5)</f>
        <v>-4.6153846153841327E-3</v>
      </c>
      <c r="U270" s="72">
        <f>$H270-T270</f>
        <v>3.5046153846153842</v>
      </c>
      <c r="W270" s="72">
        <f>$H270*(1-($J270-W$6)/W$5)</f>
        <v>-4.6153846153841327E-3</v>
      </c>
      <c r="X270" s="72">
        <f>$H270-W270</f>
        <v>3.5046153846153842</v>
      </c>
      <c r="Z270" s="72">
        <f>$H270*(1-($J270-Z$6)/Z$5)</f>
        <v>-4.6153846153841327E-3</v>
      </c>
      <c r="AA270" s="72">
        <f>$H270-Z270</f>
        <v>3.5046153846153842</v>
      </c>
      <c r="AC270" s="72">
        <f>$H270*(1-($J270-AC$6)/AC$5)</f>
        <v>-4.6153846153841327E-3</v>
      </c>
      <c r="AD270" s="72">
        <f>$H270-AC270</f>
        <v>3.5046153846153842</v>
      </c>
      <c r="AF270" s="72">
        <f>$H270*(1-($J270-AF$6)/AF$5)</f>
        <v>-4.6153846153841327E-3</v>
      </c>
      <c r="AG270" s="72">
        <f>$H270-AF270</f>
        <v>3.5046153846153842</v>
      </c>
      <c r="AI270" s="72">
        <f>$H270*(1-($J270-AI$6)/AI$5)</f>
        <v>-4.6153846153841327E-3</v>
      </c>
      <c r="AJ270" s="72">
        <f>$H270-AI270</f>
        <v>3.5046153846153842</v>
      </c>
      <c r="AL270" s="72">
        <f>$H270*(1-($K270-AL$6)/AL$5)</f>
        <v>-4.5242369838421892E-3</v>
      </c>
      <c r="AM270" s="72">
        <f>$H270-AL270</f>
        <v>3.5045242369838423</v>
      </c>
      <c r="AO270" s="72">
        <f>$H270*(1-($K270-AO$6)/AO$5)</f>
        <v>-4.5242369838421892E-3</v>
      </c>
      <c r="AP270" s="72">
        <f>$H270-AO270</f>
        <v>3.5045242369838423</v>
      </c>
      <c r="AR270" s="72">
        <f>$H270*(1-($K270-AR$6)/AR$5)</f>
        <v>-4.5242369838421892E-3</v>
      </c>
      <c r="AS270" s="72">
        <f>$H270-AR270</f>
        <v>3.5045242369838423</v>
      </c>
      <c r="AU270" s="72">
        <f>$H270*(1-($K270-AU$6)/AU$5)</f>
        <v>-4.5242369838421892E-3</v>
      </c>
      <c r="AV270" s="72">
        <f>$H270-AU270</f>
        <v>3.5045242369838423</v>
      </c>
      <c r="AX270" s="72">
        <f>$H270*(1-($K270-AX$6)/AX$5)</f>
        <v>-4.5242369838421892E-3</v>
      </c>
      <c r="AY270" s="72">
        <f>$H270-AX270</f>
        <v>3.5045242369838423</v>
      </c>
      <c r="BA270" s="72">
        <f>$H270*(1-($K270-BA$6)/BA$5)</f>
        <v>-4.5242369838421892E-3</v>
      </c>
      <c r="BB270" s="72">
        <f>$H270-BA270</f>
        <v>3.5045242369838423</v>
      </c>
      <c r="BD270" s="72">
        <f>$H270*(1-($K270-BD$6)/BD$5)</f>
        <v>-4.5242369838421892E-3</v>
      </c>
      <c r="BE270" s="72">
        <f>$H270-BD270</f>
        <v>3.5045242369838423</v>
      </c>
      <c r="BG270" s="709">
        <f>$H270*(1-($K270-BG$6)/BG$5)</f>
        <v>-4.5242369838421892E-3</v>
      </c>
      <c r="BH270" s="709">
        <f>$H270-BG270</f>
        <v>3.5045242369838423</v>
      </c>
      <c r="BI270" s="710"/>
      <c r="BJ270" s="709">
        <f>$H270*(1-($K270-BJ$6)/BJ$5)</f>
        <v>-4.5242369838421892E-3</v>
      </c>
      <c r="BK270" s="709">
        <f>$H270-BJ270</f>
        <v>3.5045242369838423</v>
      </c>
      <c r="BL270" s="710"/>
      <c r="BM270" s="479"/>
      <c r="BN270" s="479"/>
      <c r="BP270" s="72">
        <f>$H270*(1-($K270-BP$6)/BP$5)</f>
        <v>-4.5242369838421892E-3</v>
      </c>
      <c r="BQ270" s="72">
        <f>$H270-BP270</f>
        <v>3.5045242369838423</v>
      </c>
      <c r="BS270" s="72">
        <f>$H270*(1-($K270-BS$6)/BS$5)</f>
        <v>-4.5242369838421892E-3</v>
      </c>
      <c r="BT270" s="72">
        <f>$H270-BS270</f>
        <v>3.5045242369838423</v>
      </c>
      <c r="BV270" s="72">
        <f>$H270*(1-($K270-BV$6)/BV$5)</f>
        <v>-4.5242369838421892E-3</v>
      </c>
      <c r="BW270" s="72">
        <f>$H270-BV270</f>
        <v>3.5045242369838423</v>
      </c>
      <c r="BY270" s="72">
        <f>$H270*(1-($K270-BY$6)/BY$5)</f>
        <v>-4.5242369838421892E-3</v>
      </c>
      <c r="BZ270" s="72">
        <f>$H270-BY270</f>
        <v>3.5045242369838423</v>
      </c>
      <c r="CB270" s="72">
        <f>$H270*(1-($L270-CB$6)/CB$5)</f>
        <v>-4.3523316062175077E-3</v>
      </c>
      <c r="CC270" s="72">
        <f>$H270-CB270</f>
        <v>3.5043523316062175</v>
      </c>
      <c r="CE270" s="72">
        <f>$H270*(1-($L270-CE$6)/CE$5)</f>
        <v>-4.3523316062175077E-3</v>
      </c>
      <c r="CF270" s="72">
        <f>$H270-CE270</f>
        <v>3.5043523316062175</v>
      </c>
      <c r="CH270" s="72">
        <f>$H270*(1-($L270-CH$6)/CH$5)</f>
        <v>-4.3523316062175077E-3</v>
      </c>
      <c r="CI270" s="72">
        <f>$H270-CH270</f>
        <v>3.5043523316062175</v>
      </c>
      <c r="CK270" s="72">
        <f>$H270*(1-($L270-CK$6)/CK$5)</f>
        <v>-4.3523316062175077E-3</v>
      </c>
      <c r="CL270" s="72">
        <f>$H270-CK270</f>
        <v>3.5043523316062175</v>
      </c>
      <c r="CN270" s="72">
        <f>$H270*(1-($L270-CN$6)/CN$5)</f>
        <v>-4.3523316062175077E-3</v>
      </c>
      <c r="CO270" s="72">
        <f>$H270-CN270</f>
        <v>3.5043523316062175</v>
      </c>
      <c r="CQ270" s="72">
        <f>$H270*(1-($L270-CQ$6)/CQ$5)</f>
        <v>-4.3523316062175077E-3</v>
      </c>
      <c r="CR270" s="72">
        <f>$H270-CQ270</f>
        <v>3.5043523316062175</v>
      </c>
      <c r="CT270" s="72">
        <f>$H270*(1-($L270-CT$6)/CT$5)</f>
        <v>-4.3523316062175077E-3</v>
      </c>
      <c r="CU270" s="72">
        <f>$H270-CT270</f>
        <v>3.5043523316062175</v>
      </c>
      <c r="CW270" s="72">
        <f>$H270*(1-($L270-CW$6)/CW$5)</f>
        <v>-4.3523316062175077E-3</v>
      </c>
      <c r="CX270" s="72">
        <f>$H270-CW270</f>
        <v>3.5043523316062175</v>
      </c>
    </row>
    <row r="271" spans="1:103" x14ac:dyDescent="0.25">
      <c r="A271" s="494"/>
      <c r="C271" s="455" t="s">
        <v>424</v>
      </c>
      <c r="D271" s="3" t="s">
        <v>0</v>
      </c>
      <c r="E271" s="19">
        <f>0.15+0.043</f>
        <v>0.193</v>
      </c>
      <c r="G271" s="479"/>
      <c r="H271" s="690">
        <f t="shared" ref="H271" si="1830">G271-$E271</f>
        <v>-0.193</v>
      </c>
      <c r="J271" s="19">
        <v>13</v>
      </c>
      <c r="K271" s="19">
        <f>J271</f>
        <v>13</v>
      </c>
      <c r="L271" s="19">
        <f>J271</f>
        <v>13</v>
      </c>
      <c r="N271" s="72">
        <f t="shared" si="1772"/>
        <v>-0.18730190476190478</v>
      </c>
      <c r="O271" s="72">
        <f t="shared" ref="O271" si="1831">$H271-N271</f>
        <v>-5.6980952380952243E-3</v>
      </c>
      <c r="Q271" s="72">
        <f t="shared" si="1774"/>
        <v>-0.18730190476190478</v>
      </c>
      <c r="R271" s="72">
        <f t="shared" ref="R271" si="1832">$H271-Q271</f>
        <v>-5.6980952380952243E-3</v>
      </c>
      <c r="T271" s="72">
        <f t="shared" si="1776"/>
        <v>-0.18730190476190478</v>
      </c>
      <c r="U271" s="72">
        <f t="shared" ref="U271" si="1833">$H271-T271</f>
        <v>-5.6980952380952243E-3</v>
      </c>
      <c r="W271" s="72">
        <f t="shared" si="1778"/>
        <v>-0.18730190476190478</v>
      </c>
      <c r="X271" s="72">
        <f t="shared" ref="X271" si="1834">$H271-W271</f>
        <v>-5.6980952380952243E-3</v>
      </c>
      <c r="Z271" s="72">
        <f t="shared" si="1780"/>
        <v>-0.18730190476190478</v>
      </c>
      <c r="AA271" s="72">
        <f t="shared" ref="AA271" si="1835">$H271-Z271</f>
        <v>-5.6980952380952243E-3</v>
      </c>
      <c r="AC271" s="72">
        <f t="shared" si="1782"/>
        <v>-0.18730190476190478</v>
      </c>
      <c r="AD271" s="72">
        <f t="shared" ref="AD271" si="1836">$H271-AC271</f>
        <v>-5.6980952380952243E-3</v>
      </c>
      <c r="AF271" s="72">
        <f t="shared" si="1784"/>
        <v>-0.18730190476190478</v>
      </c>
      <c r="AG271" s="72">
        <f t="shared" ref="AG271" si="1837">$H271-AF271</f>
        <v>-5.6980952380952243E-3</v>
      </c>
      <c r="AI271" s="72">
        <f t="shared" si="1786"/>
        <v>-0.18730190476190478</v>
      </c>
      <c r="AJ271" s="72">
        <f t="shared" ref="AJ271" si="1838">$H271-AI271</f>
        <v>-5.6980952380952243E-3</v>
      </c>
      <c r="AL271" s="72">
        <f t="shared" si="1788"/>
        <v>-0.18741443447037703</v>
      </c>
      <c r="AM271" s="72">
        <f t="shared" ref="AM271" si="1839">$H271-AL271</f>
        <v>-5.5855655296229711E-3</v>
      </c>
      <c r="AO271" s="72">
        <f t="shared" si="1790"/>
        <v>-0.18741443447037703</v>
      </c>
      <c r="AP271" s="72">
        <f t="shared" ref="AP271" si="1840">$H271-AO271</f>
        <v>-5.5855655296229711E-3</v>
      </c>
      <c r="AR271" s="72">
        <f t="shared" si="1792"/>
        <v>-0.18741443447037703</v>
      </c>
      <c r="AS271" s="72">
        <f t="shared" ref="AS271" si="1841">$H271-AR271</f>
        <v>-5.5855655296229711E-3</v>
      </c>
      <c r="AU271" s="72">
        <f t="shared" si="1794"/>
        <v>-0.18741443447037703</v>
      </c>
      <c r="AV271" s="72">
        <f t="shared" ref="AV271" si="1842">$H271-AU271</f>
        <v>-5.5855655296229711E-3</v>
      </c>
      <c r="AX271" s="72">
        <f t="shared" si="1796"/>
        <v>-0.18741443447037703</v>
      </c>
      <c r="AY271" s="72">
        <f t="shared" ref="AY271" si="1843">$H271-AX271</f>
        <v>-5.5855655296229711E-3</v>
      </c>
      <c r="BA271" s="72">
        <f t="shared" si="1798"/>
        <v>-0.18741443447037703</v>
      </c>
      <c r="BB271" s="72">
        <f t="shared" ref="BB271" si="1844">$H271-BA271</f>
        <v>-5.5855655296229711E-3</v>
      </c>
      <c r="BD271" s="72">
        <f t="shared" si="1800"/>
        <v>-0.18741443447037703</v>
      </c>
      <c r="BE271" s="72">
        <f t="shared" ref="BE271" si="1845">$H271-BD271</f>
        <v>-5.5855655296229711E-3</v>
      </c>
      <c r="BG271" s="709">
        <f t="shared" si="1802"/>
        <v>-0.18741443447037703</v>
      </c>
      <c r="BH271" s="709">
        <f t="shared" ref="BH271" si="1846">$H271-BG271</f>
        <v>-5.5855655296229711E-3</v>
      </c>
      <c r="BI271" s="710"/>
      <c r="BJ271" s="709">
        <f t="shared" si="1804"/>
        <v>-0.18741443447037703</v>
      </c>
      <c r="BK271" s="709">
        <f t="shared" ref="BK271" si="1847">$H271-BJ271</f>
        <v>-5.5855655296229711E-3</v>
      </c>
      <c r="BL271" s="710"/>
      <c r="BM271" s="479"/>
      <c r="BN271" s="479"/>
      <c r="BP271" s="72">
        <f t="shared" si="1806"/>
        <v>-0.18741443447037703</v>
      </c>
      <c r="BQ271" s="72">
        <f t="shared" ref="BQ271" si="1848">$H271-BP271</f>
        <v>-5.5855655296229711E-3</v>
      </c>
      <c r="BS271" s="72">
        <f t="shared" si="1808"/>
        <v>-0.18741443447037703</v>
      </c>
      <c r="BT271" s="72">
        <f t="shared" ref="BT271" si="1849">$H271-BS271</f>
        <v>-5.5855655296229711E-3</v>
      </c>
      <c r="BV271" s="72">
        <f t="shared" si="1810"/>
        <v>-0.18741443447037703</v>
      </c>
      <c r="BW271" s="72">
        <f t="shared" ref="BW271" si="1850">$H271-BV271</f>
        <v>-5.5855655296229711E-3</v>
      </c>
      <c r="BY271" s="72">
        <f t="shared" si="1812"/>
        <v>-0.18741443447037703</v>
      </c>
      <c r="BZ271" s="72">
        <f t="shared" ref="BZ271" si="1851">$H271-BY271</f>
        <v>-5.5855655296229711E-3</v>
      </c>
      <c r="CB271" s="72">
        <f t="shared" si="1814"/>
        <v>-0.18762666666666666</v>
      </c>
      <c r="CC271" s="72">
        <f t="shared" ref="CC271" si="1852">$H271-CB271</f>
        <v>-5.3733333333333411E-3</v>
      </c>
      <c r="CE271" s="72">
        <f t="shared" si="1816"/>
        <v>-0.18762666666666666</v>
      </c>
      <c r="CF271" s="72">
        <f t="shared" ref="CF271" si="1853">$H271-CE271</f>
        <v>-5.3733333333333411E-3</v>
      </c>
      <c r="CH271" s="72">
        <f t="shared" si="1818"/>
        <v>-0.18762666666666666</v>
      </c>
      <c r="CI271" s="72">
        <f t="shared" ref="CI271" si="1854">$H271-CH271</f>
        <v>-5.3733333333333411E-3</v>
      </c>
      <c r="CK271" s="72">
        <f t="shared" si="1820"/>
        <v>-0.18762666666666666</v>
      </c>
      <c r="CL271" s="72">
        <f t="shared" ref="CL271" si="1855">$H271-CK271</f>
        <v>-5.3733333333333411E-3</v>
      </c>
      <c r="CN271" s="72">
        <f t="shared" si="1822"/>
        <v>-0.18762666666666666</v>
      </c>
      <c r="CO271" s="72">
        <f t="shared" ref="CO271" si="1856">$H271-CN271</f>
        <v>-5.3733333333333411E-3</v>
      </c>
      <c r="CQ271" s="72">
        <f t="shared" si="1824"/>
        <v>-0.18762666666666666</v>
      </c>
      <c r="CR271" s="72">
        <f t="shared" ref="CR271" si="1857">$H271-CQ271</f>
        <v>-5.3733333333333411E-3</v>
      </c>
      <c r="CT271" s="72">
        <f t="shared" si="1826"/>
        <v>-0.18762666666666666</v>
      </c>
      <c r="CU271" s="72">
        <f t="shared" ref="CU271" si="1858">$H271-CT271</f>
        <v>-5.3733333333333411E-3</v>
      </c>
      <c r="CW271" s="72">
        <f t="shared" si="1828"/>
        <v>-0.18762666666666666</v>
      </c>
      <c r="CX271" s="72">
        <f t="shared" ref="CX271" si="1859">$H271-CW271</f>
        <v>-5.3733333333333411E-3</v>
      </c>
    </row>
    <row r="272" spans="1:103" x14ac:dyDescent="0.25">
      <c r="A272" s="494"/>
      <c r="C272" s="455" t="s">
        <v>425</v>
      </c>
      <c r="D272" s="3" t="s">
        <v>0</v>
      </c>
      <c r="E272" s="479"/>
      <c r="G272" s="760">
        <v>2.7650000000000001</v>
      </c>
      <c r="H272" s="690">
        <f t="shared" si="1771"/>
        <v>2.7650000000000001</v>
      </c>
      <c r="J272" s="19">
        <f>(2551+2781)/2</f>
        <v>2666</v>
      </c>
      <c r="K272" s="19">
        <f>J272+55</f>
        <v>2721</v>
      </c>
      <c r="L272" s="19">
        <f>J272+165</f>
        <v>2831</v>
      </c>
      <c r="N272" s="72">
        <f t="shared" si="1772"/>
        <v>-3.6461538461534651E-3</v>
      </c>
      <c r="O272" s="72">
        <f t="shared" si="1773"/>
        <v>2.7686461538461535</v>
      </c>
      <c r="Q272" s="72">
        <f t="shared" si="1774"/>
        <v>-3.6461538461534651E-3</v>
      </c>
      <c r="R272" s="72">
        <f t="shared" si="1775"/>
        <v>2.7686461538461535</v>
      </c>
      <c r="T272" s="72">
        <f t="shared" si="1776"/>
        <v>-3.6461538461534651E-3</v>
      </c>
      <c r="U272" s="72">
        <f t="shared" si="1777"/>
        <v>2.7686461538461535</v>
      </c>
      <c r="W272" s="72">
        <f t="shared" si="1778"/>
        <v>-3.6461538461534651E-3</v>
      </c>
      <c r="X272" s="72">
        <f t="shared" si="1779"/>
        <v>2.7686461538461535</v>
      </c>
      <c r="Z272" s="72">
        <f t="shared" si="1780"/>
        <v>-3.6461538461534651E-3</v>
      </c>
      <c r="AA272" s="72">
        <f t="shared" si="1781"/>
        <v>2.7686461538461535</v>
      </c>
      <c r="AC272" s="72">
        <f t="shared" si="1782"/>
        <v>-3.6461538461534651E-3</v>
      </c>
      <c r="AD272" s="72">
        <f t="shared" si="1783"/>
        <v>2.7686461538461535</v>
      </c>
      <c r="AF272" s="72">
        <f t="shared" si="1784"/>
        <v>-3.6461538461534651E-3</v>
      </c>
      <c r="AG272" s="72">
        <f t="shared" si="1785"/>
        <v>2.7686461538461535</v>
      </c>
      <c r="AI272" s="72">
        <f t="shared" si="1786"/>
        <v>-3.6461538461534651E-3</v>
      </c>
      <c r="AJ272" s="72">
        <f t="shared" si="1787"/>
        <v>2.7686461538461535</v>
      </c>
      <c r="AL272" s="72">
        <f t="shared" si="1788"/>
        <v>-3.5741472172353297E-3</v>
      </c>
      <c r="AM272" s="72">
        <f t="shared" si="1789"/>
        <v>2.7685741472172354</v>
      </c>
      <c r="AO272" s="72">
        <f t="shared" si="1790"/>
        <v>-3.5741472172353297E-3</v>
      </c>
      <c r="AP272" s="72">
        <f t="shared" si="1791"/>
        <v>2.7685741472172354</v>
      </c>
      <c r="AR272" s="72">
        <f t="shared" si="1792"/>
        <v>-3.5741472172353297E-3</v>
      </c>
      <c r="AS272" s="72">
        <f t="shared" si="1793"/>
        <v>2.7685741472172354</v>
      </c>
      <c r="AU272" s="72">
        <f t="shared" si="1794"/>
        <v>-3.5741472172353297E-3</v>
      </c>
      <c r="AV272" s="72">
        <f t="shared" si="1795"/>
        <v>2.7685741472172354</v>
      </c>
      <c r="AX272" s="72">
        <f t="shared" si="1796"/>
        <v>-3.5741472172353297E-3</v>
      </c>
      <c r="AY272" s="72">
        <f t="shared" si="1797"/>
        <v>2.7685741472172354</v>
      </c>
      <c r="BA272" s="72">
        <f t="shared" si="1798"/>
        <v>-3.5741472172353297E-3</v>
      </c>
      <c r="BB272" s="72">
        <f t="shared" si="1799"/>
        <v>2.7685741472172354</v>
      </c>
      <c r="BD272" s="72">
        <f t="shared" si="1800"/>
        <v>-3.5741472172353297E-3</v>
      </c>
      <c r="BE272" s="72">
        <f t="shared" si="1801"/>
        <v>2.7685741472172354</v>
      </c>
      <c r="BG272" s="709">
        <f t="shared" si="1802"/>
        <v>-3.5741472172353297E-3</v>
      </c>
      <c r="BH272" s="709">
        <f t="shared" si="1803"/>
        <v>2.7685741472172354</v>
      </c>
      <c r="BI272" s="710"/>
      <c r="BJ272" s="709">
        <f t="shared" si="1804"/>
        <v>-3.5741472172353297E-3</v>
      </c>
      <c r="BK272" s="709">
        <f t="shared" si="1805"/>
        <v>2.7685741472172354</v>
      </c>
      <c r="BL272" s="710"/>
      <c r="BM272" s="479"/>
      <c r="BN272" s="479"/>
      <c r="BP272" s="72">
        <f t="shared" si="1806"/>
        <v>-3.5741472172353297E-3</v>
      </c>
      <c r="BQ272" s="72">
        <f t="shared" si="1807"/>
        <v>2.7685741472172354</v>
      </c>
      <c r="BS272" s="72">
        <f t="shared" si="1808"/>
        <v>-3.5741472172353297E-3</v>
      </c>
      <c r="BT272" s="72">
        <f t="shared" si="1809"/>
        <v>2.7685741472172354</v>
      </c>
      <c r="BV272" s="72">
        <f t="shared" si="1810"/>
        <v>-3.5741472172353297E-3</v>
      </c>
      <c r="BW272" s="72">
        <f t="shared" si="1811"/>
        <v>2.7685741472172354</v>
      </c>
      <c r="BY272" s="72">
        <f t="shared" si="1812"/>
        <v>-3.5741472172353297E-3</v>
      </c>
      <c r="BZ272" s="72">
        <f t="shared" si="1813"/>
        <v>2.7685741472172354</v>
      </c>
      <c r="CB272" s="72">
        <f t="shared" si="1814"/>
        <v>-3.4383419689118311E-3</v>
      </c>
      <c r="CC272" s="72">
        <f t="shared" si="1815"/>
        <v>2.768438341968912</v>
      </c>
      <c r="CE272" s="72">
        <f t="shared" si="1816"/>
        <v>-3.4383419689118311E-3</v>
      </c>
      <c r="CF272" s="72">
        <f t="shared" si="1817"/>
        <v>2.768438341968912</v>
      </c>
      <c r="CH272" s="72">
        <f t="shared" si="1818"/>
        <v>-3.4383419689118311E-3</v>
      </c>
      <c r="CI272" s="72">
        <f t="shared" si="1819"/>
        <v>2.768438341968912</v>
      </c>
      <c r="CK272" s="72">
        <f t="shared" si="1820"/>
        <v>-3.4383419689118311E-3</v>
      </c>
      <c r="CL272" s="72">
        <f t="shared" si="1821"/>
        <v>2.768438341968912</v>
      </c>
      <c r="CN272" s="72">
        <f t="shared" si="1822"/>
        <v>-3.4383419689118311E-3</v>
      </c>
      <c r="CO272" s="72">
        <f t="shared" si="1823"/>
        <v>2.768438341968912</v>
      </c>
      <c r="CQ272" s="72">
        <f t="shared" si="1824"/>
        <v>-3.4383419689118311E-3</v>
      </c>
      <c r="CR272" s="72">
        <f t="shared" si="1825"/>
        <v>2.768438341968912</v>
      </c>
      <c r="CT272" s="72">
        <f t="shared" si="1826"/>
        <v>-3.4383419689118311E-3</v>
      </c>
      <c r="CU272" s="72">
        <f t="shared" si="1827"/>
        <v>2.768438341968912</v>
      </c>
      <c r="CW272" s="72">
        <f t="shared" si="1828"/>
        <v>-3.4383419689118311E-3</v>
      </c>
      <c r="CX272" s="72">
        <f t="shared" si="1829"/>
        <v>2.768438341968912</v>
      </c>
    </row>
    <row r="273" spans="1:103" ht="6.6" customHeight="1" x14ac:dyDescent="0.25">
      <c r="A273" s="494"/>
      <c r="D273" s="3" t="s">
        <v>0</v>
      </c>
    </row>
    <row r="274" spans="1:103" s="402" customFormat="1" x14ac:dyDescent="0.25">
      <c r="A274" s="494"/>
      <c r="C274" s="565" t="s">
        <v>12</v>
      </c>
      <c r="D274" s="565" t="s">
        <v>0</v>
      </c>
      <c r="E274" s="566"/>
      <c r="F274" s="565"/>
      <c r="G274" s="566"/>
      <c r="H274" s="682"/>
      <c r="I274" s="565"/>
      <c r="J274" s="566"/>
      <c r="K274" s="566"/>
      <c r="L274" s="566"/>
      <c r="M274" s="565"/>
      <c r="N274" s="578"/>
      <c r="O274" s="565"/>
      <c r="P274" s="566"/>
      <c r="Q274" s="578"/>
      <c r="R274" s="565"/>
      <c r="S274" s="566"/>
      <c r="T274" s="578"/>
      <c r="U274" s="565"/>
      <c r="V274" s="566"/>
      <c r="W274" s="578"/>
      <c r="X274" s="565"/>
      <c r="Y274" s="566"/>
      <c r="Z274" s="578"/>
      <c r="AA274" s="565"/>
      <c r="AB274" s="566"/>
      <c r="AC274" s="578"/>
      <c r="AD274" s="565"/>
      <c r="AE274" s="566"/>
      <c r="AF274" s="578"/>
      <c r="AG274" s="565"/>
      <c r="AH274" s="566"/>
      <c r="AI274" s="578"/>
      <c r="AJ274" s="565"/>
      <c r="AK274" s="566"/>
      <c r="AL274" s="578"/>
      <c r="AM274" s="565"/>
      <c r="AN274" s="566"/>
      <c r="AO274" s="578"/>
      <c r="AP274" s="565"/>
      <c r="AQ274" s="566"/>
      <c r="AR274" s="578"/>
      <c r="AS274" s="565"/>
      <c r="AT274" s="566"/>
      <c r="AU274" s="578"/>
      <c r="AV274" s="565"/>
      <c r="AW274" s="566"/>
      <c r="AX274" s="578"/>
      <c r="AY274" s="565"/>
      <c r="AZ274" s="566"/>
      <c r="BA274" s="578"/>
      <c r="BB274" s="565"/>
      <c r="BC274" s="566"/>
      <c r="BD274" s="578"/>
      <c r="BE274" s="565"/>
      <c r="BF274" s="566"/>
      <c r="BG274" s="578"/>
      <c r="BH274" s="565"/>
      <c r="BI274" s="566"/>
      <c r="BJ274" s="578"/>
      <c r="BK274" s="565"/>
      <c r="BL274" s="566"/>
      <c r="BM274" s="578"/>
      <c r="BN274" s="565"/>
      <c r="BO274" s="566"/>
      <c r="BP274" s="578"/>
      <c r="BQ274" s="565"/>
      <c r="BR274" s="566"/>
      <c r="BS274" s="578"/>
      <c r="BT274" s="565"/>
      <c r="BU274" s="566"/>
      <c r="BV274" s="578"/>
      <c r="BW274" s="565"/>
      <c r="BX274" s="566"/>
      <c r="BY274" s="578"/>
      <c r="BZ274" s="565"/>
      <c r="CA274" s="566"/>
      <c r="CB274" s="578"/>
      <c r="CC274" s="565"/>
      <c r="CD274" s="566"/>
      <c r="CE274" s="578"/>
      <c r="CF274" s="565"/>
      <c r="CG274" s="566"/>
      <c r="CH274" s="578"/>
      <c r="CI274" s="565"/>
      <c r="CJ274" s="566"/>
      <c r="CK274" s="578"/>
      <c r="CL274" s="565"/>
      <c r="CM274" s="566"/>
      <c r="CN274" s="578"/>
      <c r="CO274" s="565"/>
      <c r="CP274" s="566"/>
      <c r="CQ274" s="578"/>
      <c r="CR274" s="565"/>
      <c r="CS274" s="566"/>
      <c r="CT274" s="578"/>
      <c r="CU274" s="565"/>
      <c r="CV274" s="566"/>
      <c r="CW274" s="578"/>
      <c r="CX274" s="565"/>
      <c r="CY274" s="566"/>
    </row>
    <row r="275" spans="1:103" x14ac:dyDescent="0.25">
      <c r="A275" s="494"/>
      <c r="C275" s="455" t="s">
        <v>426</v>
      </c>
      <c r="D275" s="3" t="s">
        <v>0</v>
      </c>
      <c r="E275" s="19" t="e">
        <f>#REF!</f>
        <v>#REF!</v>
      </c>
      <c r="G275" s="72">
        <v>8.5</v>
      </c>
      <c r="H275" s="690" t="e">
        <f t="shared" ref="H275:H280" si="1860">G275-$E275</f>
        <v>#REF!</v>
      </c>
      <c r="J275" s="19">
        <v>64</v>
      </c>
      <c r="K275" s="19">
        <f t="shared" ref="K275:K280" si="1861">J275</f>
        <v>64</v>
      </c>
      <c r="L275" s="19">
        <f t="shared" ref="L275:L280" si="1862">J275</f>
        <v>64</v>
      </c>
      <c r="N275" s="72" t="e">
        <f t="shared" ref="N275" si="1863">$H275*(1-($J275-N$6)/N$5)</f>
        <v>#REF!</v>
      </c>
      <c r="O275" s="72" t="e">
        <f t="shared" ref="O275" si="1864">$H275-N275</f>
        <v>#REF!</v>
      </c>
      <c r="Q275" s="72" t="e">
        <f t="shared" ref="Q275" si="1865">$H275*(1-($J275-Q$6)/Q$5)</f>
        <v>#REF!</v>
      </c>
      <c r="R275" s="72" t="e">
        <f t="shared" ref="R275" si="1866">$H275-Q275</f>
        <v>#REF!</v>
      </c>
      <c r="T275" s="72" t="e">
        <f t="shared" ref="T275" si="1867">$H275*(1-($J275-T$6)/T$5)</f>
        <v>#REF!</v>
      </c>
      <c r="U275" s="72" t="e">
        <f t="shared" ref="U275" si="1868">$H275-T275</f>
        <v>#REF!</v>
      </c>
      <c r="W275" s="72" t="e">
        <f t="shared" ref="W275" si="1869">$H275*(1-($J275-W$6)/W$5)</f>
        <v>#REF!</v>
      </c>
      <c r="X275" s="72" t="e">
        <f t="shared" ref="X275" si="1870">$H275-W275</f>
        <v>#REF!</v>
      </c>
      <c r="Z275" s="72" t="e">
        <f t="shared" ref="Z275" si="1871">$H275*(1-($J275-Z$6)/Z$5)</f>
        <v>#REF!</v>
      </c>
      <c r="AA275" s="72" t="e">
        <f t="shared" ref="AA275" si="1872">$H275-Z275</f>
        <v>#REF!</v>
      </c>
      <c r="AC275" s="72" t="e">
        <f t="shared" ref="AC275" si="1873">$H275*(1-($J275-AC$6)/AC$5)</f>
        <v>#REF!</v>
      </c>
      <c r="AD275" s="72" t="e">
        <f t="shared" ref="AD275" si="1874">$H275-AC275</f>
        <v>#REF!</v>
      </c>
      <c r="AF275" s="72" t="e">
        <f t="shared" ref="AF275" si="1875">$H275*(1-($J275-AF$6)/AF$5)</f>
        <v>#REF!</v>
      </c>
      <c r="AG275" s="72" t="e">
        <f t="shared" ref="AG275" si="1876">$H275-AF275</f>
        <v>#REF!</v>
      </c>
      <c r="AI275" s="72" t="e">
        <f t="shared" ref="AI275" si="1877">$H275*(1-($J275-AI$6)/AI$5)</f>
        <v>#REF!</v>
      </c>
      <c r="AJ275" s="72" t="e">
        <f t="shared" ref="AJ275" si="1878">$H275-AI275</f>
        <v>#REF!</v>
      </c>
      <c r="AL275" s="72" t="e">
        <f t="shared" ref="AL275:AL278" si="1879">$H275*(1-($K275-AL$6)/AL$5)</f>
        <v>#REF!</v>
      </c>
      <c r="AM275" s="72" t="e">
        <f t="shared" ref="AM275" si="1880">$H275-AL275</f>
        <v>#REF!</v>
      </c>
      <c r="AO275" s="72" t="e">
        <f t="shared" ref="AO275:AO278" si="1881">$H275*(1-($K275-AO$6)/AO$5)</f>
        <v>#REF!</v>
      </c>
      <c r="AP275" s="72" t="e">
        <f t="shared" ref="AP275" si="1882">$H275-AO275</f>
        <v>#REF!</v>
      </c>
      <c r="AR275" s="72" t="e">
        <f t="shared" ref="AR275:AR278" si="1883">$H275*(1-($K275-AR$6)/AR$5)</f>
        <v>#REF!</v>
      </c>
      <c r="AS275" s="72" t="e">
        <f t="shared" ref="AS275" si="1884">$H275-AR275</f>
        <v>#REF!</v>
      </c>
      <c r="AU275" s="72" t="e">
        <f t="shared" ref="AU275:AU278" si="1885">$H275*(1-($K275-AU$6)/AU$5)</f>
        <v>#REF!</v>
      </c>
      <c r="AV275" s="72" t="e">
        <f t="shared" ref="AV275" si="1886">$H275-AU275</f>
        <v>#REF!</v>
      </c>
      <c r="AX275" s="72" t="e">
        <f>$H275*(1-($K275-AX$6)/AX$5)</f>
        <v>#REF!</v>
      </c>
      <c r="AY275" s="72" t="e">
        <f>$H275-AX275</f>
        <v>#REF!</v>
      </c>
      <c r="BA275" s="72" t="e">
        <f>$H275*(1-($K275-BA$6)/BA$5)</f>
        <v>#REF!</v>
      </c>
      <c r="BB275" s="72" t="e">
        <f t="shared" ref="BB275" si="1887">$H275-BA275</f>
        <v>#REF!</v>
      </c>
      <c r="BD275" s="72" t="e">
        <f>$H275*(1-($K275-BD$6)/BD$5)</f>
        <v>#REF!</v>
      </c>
      <c r="BE275" s="72" t="e">
        <f t="shared" ref="BE275" si="1888">$H275-BD275</f>
        <v>#REF!</v>
      </c>
      <c r="BG275" s="709" t="e">
        <f>$H275*(1-($K275-BG$6)/BG$5)</f>
        <v>#REF!</v>
      </c>
      <c r="BH275" s="709" t="e">
        <f t="shared" ref="BH275" si="1889">$H275-BG275</f>
        <v>#REF!</v>
      </c>
      <c r="BI275" s="710"/>
      <c r="BJ275" s="709" t="e">
        <f>$H275*(1-($K275-BJ$6)/BJ$5)</f>
        <v>#REF!</v>
      </c>
      <c r="BK275" s="709" t="e">
        <f t="shared" ref="BK275" si="1890">$H275-BJ275</f>
        <v>#REF!</v>
      </c>
      <c r="BL275" s="710"/>
      <c r="BM275" s="479"/>
      <c r="BN275" s="479"/>
      <c r="BP275" s="72" t="e">
        <f t="shared" ref="BP275:BP279" si="1891">$H275*(1-($K275-BP$6)/BP$5)</f>
        <v>#REF!</v>
      </c>
      <c r="BQ275" s="72" t="e">
        <f t="shared" ref="BQ275" si="1892">$H275-BP275</f>
        <v>#REF!</v>
      </c>
      <c r="BS275" s="72" t="e">
        <f t="shared" ref="BS275:BS279" si="1893">$H275*(1-($K275-BS$6)/BS$5)</f>
        <v>#REF!</v>
      </c>
      <c r="BT275" s="72" t="e">
        <f t="shared" ref="BT275" si="1894">$H275-BS275</f>
        <v>#REF!</v>
      </c>
      <c r="BV275" s="72" t="e">
        <f t="shared" ref="BV275:BV279" si="1895">$H275*(1-($K275-BV$6)/BV$5)</f>
        <v>#REF!</v>
      </c>
      <c r="BW275" s="72" t="e">
        <f t="shared" ref="BW275" si="1896">$H275-BV275</f>
        <v>#REF!</v>
      </c>
      <c r="BY275" s="72" t="e">
        <f t="shared" ref="BY275:BY279" si="1897">$H275*(1-($K275-BY$6)/BY$5)</f>
        <v>#REF!</v>
      </c>
      <c r="BZ275" s="72" t="e">
        <f t="shared" ref="BZ275" si="1898">$H275-BY275</f>
        <v>#REF!</v>
      </c>
      <c r="CB275" s="72" t="e">
        <f t="shared" ref="CB275:CB280" si="1899">$H275*(1-($L275-CB$6)/CB$5)</f>
        <v>#REF!</v>
      </c>
      <c r="CC275" s="72" t="e">
        <f t="shared" ref="CC275" si="1900">$H275-CB275</f>
        <v>#REF!</v>
      </c>
      <c r="CE275" s="72" t="e">
        <f t="shared" ref="CE275:CE280" si="1901">$H275*(1-($L275-CE$6)/CE$5)</f>
        <v>#REF!</v>
      </c>
      <c r="CF275" s="72" t="e">
        <f t="shared" ref="CF275" si="1902">$H275-CE275</f>
        <v>#REF!</v>
      </c>
      <c r="CH275" s="72" t="e">
        <f t="shared" ref="CH275:CH280" si="1903">$H275*(1-($L275-CH$6)/CH$5)</f>
        <v>#REF!</v>
      </c>
      <c r="CI275" s="72" t="e">
        <f t="shared" ref="CI275" si="1904">$H275-CH275</f>
        <v>#REF!</v>
      </c>
      <c r="CK275" s="72" t="e">
        <f t="shared" ref="CK275:CK280" si="1905">$H275*(1-($L275-CK$6)/CK$5)</f>
        <v>#REF!</v>
      </c>
      <c r="CL275" s="72" t="e">
        <f t="shared" ref="CL275" si="1906">$H275-CK275</f>
        <v>#REF!</v>
      </c>
      <c r="CN275" s="72" t="e">
        <f t="shared" ref="CN275:CN280" si="1907">$H275*(1-($L275-CN$6)/CN$5)</f>
        <v>#REF!</v>
      </c>
      <c r="CO275" s="72" t="e">
        <f t="shared" ref="CO275" si="1908">$H275-CN275</f>
        <v>#REF!</v>
      </c>
      <c r="CQ275" s="72" t="e">
        <f t="shared" ref="CQ275:CQ280" si="1909">$H275*(1-($L275-CQ$6)/CQ$5)</f>
        <v>#REF!</v>
      </c>
      <c r="CR275" s="72" t="e">
        <f t="shared" ref="CR275" si="1910">$H275-CQ275</f>
        <v>#REF!</v>
      </c>
      <c r="CT275" s="72" t="e">
        <f t="shared" ref="CT275:CT280" si="1911">$H275*(1-($L275-CT$6)/CT$5)</f>
        <v>#REF!</v>
      </c>
      <c r="CU275" s="72" t="e">
        <f t="shared" ref="CU275" si="1912">$H275-CT275</f>
        <v>#REF!</v>
      </c>
      <c r="CW275" s="72" t="e">
        <f t="shared" ref="CW275:CW280" si="1913">$H275*(1-($L275-CW$6)/CW$5)</f>
        <v>#REF!</v>
      </c>
      <c r="CX275" s="72" t="e">
        <f t="shared" ref="CX275" si="1914">$H275-CW275</f>
        <v>#REF!</v>
      </c>
    </row>
    <row r="276" spans="1:103" x14ac:dyDescent="0.25">
      <c r="A276" s="494"/>
      <c r="C276" s="455" t="s">
        <v>427</v>
      </c>
      <c r="D276" s="3" t="s">
        <v>0</v>
      </c>
      <c r="E276" s="19"/>
      <c r="G276" s="72"/>
      <c r="H276" s="690">
        <f t="shared" si="1860"/>
        <v>0</v>
      </c>
      <c r="J276" s="19">
        <v>64</v>
      </c>
      <c r="K276" s="19">
        <f t="shared" si="1861"/>
        <v>64</v>
      </c>
      <c r="L276" s="19">
        <f t="shared" si="1862"/>
        <v>64</v>
      </c>
      <c r="N276" s="563"/>
      <c r="O276" s="563"/>
      <c r="Q276" s="563"/>
      <c r="R276" s="563"/>
      <c r="T276" s="563"/>
      <c r="U276" s="563"/>
      <c r="W276" s="563"/>
      <c r="X276" s="563"/>
      <c r="Z276" s="563"/>
      <c r="AA276" s="563"/>
      <c r="AC276" s="563"/>
      <c r="AD276" s="563"/>
      <c r="AF276" s="563"/>
      <c r="AG276" s="563"/>
      <c r="AI276" s="563"/>
      <c r="AJ276" s="563"/>
      <c r="AL276" s="563"/>
      <c r="AM276" s="563"/>
      <c r="AO276" s="563"/>
      <c r="AP276" s="563"/>
      <c r="AR276" s="563"/>
      <c r="AS276" s="563"/>
      <c r="AU276" s="563"/>
      <c r="AV276" s="563"/>
      <c r="AX276" s="563"/>
      <c r="AY276" s="563"/>
      <c r="BA276" s="563"/>
      <c r="BB276" s="563"/>
      <c r="BD276" s="563"/>
      <c r="BE276" s="563"/>
      <c r="BG276" s="709">
        <f>$H276*(1-($K276-BG$6)/BG$5)</f>
        <v>0</v>
      </c>
      <c r="BH276" s="709">
        <f t="shared" ref="BH276" si="1915">$H276-BG276</f>
        <v>0</v>
      </c>
      <c r="BI276" s="710"/>
      <c r="BJ276" s="709">
        <f>$H276*(1-($K276-BJ$6)/BJ$5)</f>
        <v>0</v>
      </c>
      <c r="BK276" s="709">
        <f t="shared" ref="BK276" si="1916">$H276-BJ276</f>
        <v>0</v>
      </c>
      <c r="BL276" s="710"/>
      <c r="BM276" s="479"/>
      <c r="BN276" s="479"/>
      <c r="BP276" s="479"/>
      <c r="BQ276" s="479"/>
      <c r="BS276" s="479"/>
      <c r="BT276" s="479"/>
      <c r="BV276" s="479"/>
      <c r="BW276" s="479"/>
      <c r="BY276" s="479"/>
      <c r="BZ276" s="479"/>
      <c r="CB276" s="479"/>
      <c r="CC276" s="479"/>
      <c r="CE276" s="479"/>
      <c r="CF276" s="479"/>
      <c r="CH276" s="479"/>
      <c r="CI276" s="479"/>
      <c r="CK276" s="479"/>
      <c r="CL276" s="479"/>
      <c r="CN276" s="479"/>
      <c r="CO276" s="479"/>
      <c r="CQ276" s="479"/>
      <c r="CR276" s="479"/>
      <c r="CT276" s="479"/>
      <c r="CU276" s="479"/>
      <c r="CW276" s="479"/>
      <c r="CX276" s="479"/>
    </row>
    <row r="277" spans="1:103" x14ac:dyDescent="0.25">
      <c r="A277" s="494"/>
      <c r="C277" s="455" t="s">
        <v>428</v>
      </c>
      <c r="D277" s="3" t="s">
        <v>0</v>
      </c>
      <c r="E277" s="19"/>
      <c r="G277" s="72"/>
      <c r="H277" s="690">
        <f t="shared" si="1860"/>
        <v>0</v>
      </c>
      <c r="J277" s="19">
        <v>64</v>
      </c>
      <c r="K277" s="19">
        <f t="shared" si="1861"/>
        <v>64</v>
      </c>
      <c r="L277" s="19">
        <f t="shared" si="1862"/>
        <v>64</v>
      </c>
      <c r="N277" s="563"/>
      <c r="O277" s="563"/>
      <c r="Q277" s="563"/>
      <c r="R277" s="563"/>
      <c r="T277" s="563"/>
      <c r="U277" s="563"/>
      <c r="W277" s="563"/>
      <c r="X277" s="563"/>
      <c r="Z277" s="563"/>
      <c r="AA277" s="563"/>
      <c r="AC277" s="563"/>
      <c r="AD277" s="563"/>
      <c r="AF277" s="563"/>
      <c r="AG277" s="563"/>
      <c r="AI277" s="563"/>
      <c r="AJ277" s="563"/>
      <c r="AL277" s="563"/>
      <c r="AM277" s="563"/>
      <c r="AO277" s="563"/>
      <c r="AP277" s="563"/>
      <c r="AR277" s="563"/>
      <c r="AS277" s="563"/>
      <c r="AU277" s="563"/>
      <c r="AV277" s="563"/>
      <c r="AX277" s="72">
        <f>$H277*(1-($K277-AX$6)/AX$5)</f>
        <v>0</v>
      </c>
      <c r="AY277" s="72">
        <f>$H277-AX277</f>
        <v>0</v>
      </c>
      <c r="BA277" s="72">
        <f>$H277*(1-($K277-BA$6)/BA$5)</f>
        <v>0</v>
      </c>
      <c r="BB277" s="72">
        <f t="shared" ref="BB277" si="1917">$H277-BA277</f>
        <v>0</v>
      </c>
      <c r="BD277" s="72">
        <f>$H277*(1-($K277-BD$6)/BD$5)</f>
        <v>0</v>
      </c>
      <c r="BE277" s="72">
        <f t="shared" ref="BE277" si="1918">$H277-BD277</f>
        <v>0</v>
      </c>
      <c r="BG277" s="563"/>
      <c r="BH277" s="563"/>
      <c r="BI277" s="710"/>
      <c r="BJ277" s="563"/>
      <c r="BK277" s="563"/>
      <c r="BL277" s="710"/>
      <c r="BM277" s="479"/>
      <c r="BN277" s="479"/>
      <c r="BP277" s="479"/>
      <c r="BQ277" s="479"/>
      <c r="BS277" s="479"/>
      <c r="BT277" s="479"/>
      <c r="BV277" s="479"/>
      <c r="BW277" s="479"/>
      <c r="BY277" s="479"/>
      <c r="BZ277" s="479"/>
      <c r="CB277" s="479"/>
      <c r="CC277" s="479"/>
      <c r="CE277" s="479"/>
      <c r="CF277" s="479"/>
      <c r="CH277" s="479"/>
      <c r="CI277" s="479"/>
      <c r="CK277" s="479"/>
      <c r="CL277" s="479"/>
      <c r="CN277" s="479"/>
      <c r="CO277" s="479"/>
      <c r="CQ277" s="479"/>
      <c r="CR277" s="479"/>
      <c r="CT277" s="479"/>
      <c r="CU277" s="479"/>
      <c r="CW277" s="479"/>
      <c r="CX277" s="479"/>
    </row>
    <row r="278" spans="1:103" x14ac:dyDescent="0.25">
      <c r="A278" s="494"/>
      <c r="C278" s="455" t="s">
        <v>429</v>
      </c>
      <c r="D278" s="3" t="s">
        <v>0</v>
      </c>
      <c r="E278" s="19"/>
      <c r="G278" s="72"/>
      <c r="H278" s="690">
        <f t="shared" si="1860"/>
        <v>0</v>
      </c>
      <c r="J278" s="19">
        <v>64</v>
      </c>
      <c r="K278" s="19">
        <f t="shared" si="1861"/>
        <v>64</v>
      </c>
      <c r="L278" s="19">
        <f t="shared" si="1862"/>
        <v>64</v>
      </c>
      <c r="N278" s="563"/>
      <c r="O278" s="563"/>
      <c r="Q278" s="563"/>
      <c r="R278" s="563"/>
      <c r="T278" s="563"/>
      <c r="U278" s="563"/>
      <c r="W278" s="563"/>
      <c r="X278" s="563"/>
      <c r="Z278" s="563"/>
      <c r="AA278" s="563"/>
      <c r="AC278" s="563"/>
      <c r="AD278" s="563"/>
      <c r="AF278" s="563"/>
      <c r="AG278" s="563"/>
      <c r="AI278" s="563"/>
      <c r="AJ278" s="563"/>
      <c r="AL278" s="72">
        <f t="shared" si="1879"/>
        <v>0</v>
      </c>
      <c r="AM278" s="72">
        <f t="shared" ref="AM278" si="1919">$H278-AL278</f>
        <v>0</v>
      </c>
      <c r="AO278" s="72">
        <f t="shared" si="1881"/>
        <v>0</v>
      </c>
      <c r="AP278" s="72">
        <f t="shared" ref="AP278" si="1920">$H278-AO278</f>
        <v>0</v>
      </c>
      <c r="AR278" s="72">
        <f t="shared" si="1883"/>
        <v>0</v>
      </c>
      <c r="AS278" s="72">
        <f t="shared" ref="AS278" si="1921">$H278-AR278</f>
        <v>0</v>
      </c>
      <c r="AU278" s="72">
        <f t="shared" si="1885"/>
        <v>0</v>
      </c>
      <c r="AV278" s="72">
        <f t="shared" ref="AV278" si="1922">$H278-AU278</f>
        <v>0</v>
      </c>
      <c r="AX278" s="563"/>
      <c r="AY278" s="563"/>
      <c r="BA278" s="563"/>
      <c r="BB278" s="563"/>
      <c r="BD278" s="563"/>
      <c r="BE278" s="563"/>
      <c r="BG278" s="563"/>
      <c r="BH278" s="563"/>
      <c r="BI278" s="710"/>
      <c r="BJ278" s="563"/>
      <c r="BK278" s="563"/>
      <c r="BL278" s="710"/>
      <c r="BM278" s="479"/>
      <c r="BN278" s="479"/>
      <c r="BP278" s="479"/>
      <c r="BQ278" s="479"/>
      <c r="BS278" s="479"/>
      <c r="BT278" s="479"/>
      <c r="BV278" s="479"/>
      <c r="BW278" s="479"/>
      <c r="BY278" s="479"/>
      <c r="BZ278" s="479"/>
      <c r="CB278" s="479"/>
      <c r="CC278" s="479"/>
      <c r="CE278" s="479"/>
      <c r="CF278" s="479"/>
      <c r="CH278" s="479"/>
      <c r="CI278" s="479"/>
      <c r="CK278" s="479"/>
      <c r="CL278" s="479"/>
      <c r="CN278" s="479"/>
      <c r="CO278" s="479"/>
      <c r="CQ278" s="479"/>
      <c r="CR278" s="479"/>
      <c r="CT278" s="479"/>
      <c r="CU278" s="479"/>
      <c r="CW278" s="479"/>
      <c r="CX278" s="479"/>
    </row>
    <row r="279" spans="1:103" x14ac:dyDescent="0.25">
      <c r="A279" s="494"/>
      <c r="C279" s="455" t="s">
        <v>430</v>
      </c>
      <c r="D279" s="3" t="s">
        <v>0</v>
      </c>
      <c r="E279" s="19"/>
      <c r="G279" s="72"/>
      <c r="H279" s="690">
        <f t="shared" si="1860"/>
        <v>0</v>
      </c>
      <c r="J279" s="19">
        <v>64</v>
      </c>
      <c r="K279" s="19">
        <f t="shared" si="1861"/>
        <v>64</v>
      </c>
      <c r="L279" s="19">
        <f t="shared" si="1862"/>
        <v>64</v>
      </c>
      <c r="N279" s="563"/>
      <c r="O279" s="563"/>
      <c r="Q279" s="563"/>
      <c r="R279" s="563"/>
      <c r="T279" s="563"/>
      <c r="U279" s="563"/>
      <c r="W279" s="563"/>
      <c r="X279" s="563"/>
      <c r="Z279" s="563"/>
      <c r="AA279" s="563"/>
      <c r="AC279" s="563"/>
      <c r="AD279" s="563"/>
      <c r="AF279" s="563"/>
      <c r="AG279" s="563"/>
      <c r="AI279" s="563"/>
      <c r="AJ279" s="563"/>
      <c r="AL279" s="563"/>
      <c r="AM279" s="563"/>
      <c r="AO279" s="563"/>
      <c r="AP279" s="563"/>
      <c r="AR279" s="563"/>
      <c r="AS279" s="563"/>
      <c r="AU279" s="563"/>
      <c r="AV279" s="563"/>
      <c r="AX279" s="563"/>
      <c r="AY279" s="563"/>
      <c r="BA279" s="563"/>
      <c r="BB279" s="563"/>
      <c r="BD279" s="563"/>
      <c r="BE279" s="563"/>
      <c r="BG279" s="563"/>
      <c r="BH279" s="563"/>
      <c r="BI279" s="710"/>
      <c r="BJ279" s="563"/>
      <c r="BK279" s="563"/>
      <c r="BL279" s="710"/>
      <c r="BM279" s="479"/>
      <c r="BN279" s="479"/>
      <c r="BP279" s="72">
        <f t="shared" si="1891"/>
        <v>0</v>
      </c>
      <c r="BQ279" s="72">
        <f t="shared" ref="BQ279" si="1923">$H279-BP279</f>
        <v>0</v>
      </c>
      <c r="BS279" s="72">
        <f t="shared" si="1893"/>
        <v>0</v>
      </c>
      <c r="BT279" s="72">
        <f t="shared" ref="BT279" si="1924">$H279-BS279</f>
        <v>0</v>
      </c>
      <c r="BV279" s="72">
        <f t="shared" si="1895"/>
        <v>0</v>
      </c>
      <c r="BW279" s="72">
        <f t="shared" ref="BW279" si="1925">$H279-BV279</f>
        <v>0</v>
      </c>
      <c r="BY279" s="72">
        <f t="shared" si="1897"/>
        <v>0</v>
      </c>
      <c r="BZ279" s="72">
        <f t="shared" ref="BZ279" si="1926">$H279-BY279</f>
        <v>0</v>
      </c>
      <c r="CB279" s="479"/>
      <c r="CC279" s="479"/>
      <c r="CE279" s="479"/>
      <c r="CF279" s="479"/>
      <c r="CH279" s="479"/>
      <c r="CI279" s="479"/>
      <c r="CK279" s="479"/>
      <c r="CL279" s="479"/>
      <c r="CN279" s="479"/>
      <c r="CO279" s="479"/>
      <c r="CQ279" s="479"/>
      <c r="CR279" s="479"/>
      <c r="CT279" s="479"/>
      <c r="CU279" s="479"/>
      <c r="CW279" s="479"/>
      <c r="CX279" s="479"/>
    </row>
    <row r="280" spans="1:103" x14ac:dyDescent="0.25">
      <c r="A280" s="494"/>
      <c r="C280" s="455" t="s">
        <v>431</v>
      </c>
      <c r="D280" s="3" t="s">
        <v>0</v>
      </c>
      <c r="E280" s="19"/>
      <c r="G280" s="72"/>
      <c r="H280" s="690">
        <f t="shared" si="1860"/>
        <v>0</v>
      </c>
      <c r="J280" s="19">
        <v>64</v>
      </c>
      <c r="K280" s="19">
        <f t="shared" si="1861"/>
        <v>64</v>
      </c>
      <c r="L280" s="19">
        <f t="shared" si="1862"/>
        <v>64</v>
      </c>
      <c r="N280" s="563"/>
      <c r="O280" s="563"/>
      <c r="Q280" s="563"/>
      <c r="R280" s="563"/>
      <c r="T280" s="563"/>
      <c r="U280" s="563"/>
      <c r="W280" s="563"/>
      <c r="X280" s="563"/>
      <c r="Z280" s="563"/>
      <c r="AA280" s="563"/>
      <c r="AC280" s="563"/>
      <c r="AD280" s="563"/>
      <c r="AF280" s="563"/>
      <c r="AG280" s="563"/>
      <c r="AI280" s="563"/>
      <c r="AJ280" s="563"/>
      <c r="AL280" s="563"/>
      <c r="AM280" s="563"/>
      <c r="AO280" s="563"/>
      <c r="AP280" s="563"/>
      <c r="AR280" s="563"/>
      <c r="AS280" s="563"/>
      <c r="AU280" s="563"/>
      <c r="AV280" s="563"/>
      <c r="AX280" s="563"/>
      <c r="AY280" s="563"/>
      <c r="BA280" s="563"/>
      <c r="BB280" s="563"/>
      <c r="BD280" s="563"/>
      <c r="BE280" s="563"/>
      <c r="BG280" s="563"/>
      <c r="BH280" s="563"/>
      <c r="BI280" s="710"/>
      <c r="BJ280" s="563"/>
      <c r="BK280" s="563"/>
      <c r="BL280" s="710"/>
      <c r="BM280" s="479"/>
      <c r="BN280" s="479"/>
      <c r="BP280" s="479"/>
      <c r="BQ280" s="479"/>
      <c r="BS280" s="479"/>
      <c r="BT280" s="479"/>
      <c r="BV280" s="479"/>
      <c r="BW280" s="479"/>
      <c r="BY280" s="479"/>
      <c r="BZ280" s="479"/>
      <c r="CB280" s="72">
        <f t="shared" si="1899"/>
        <v>0</v>
      </c>
      <c r="CC280" s="72">
        <f t="shared" ref="CC280" si="1927">$H280-CB280</f>
        <v>0</v>
      </c>
      <c r="CE280" s="72">
        <f t="shared" si="1901"/>
        <v>0</v>
      </c>
      <c r="CF280" s="72">
        <f t="shared" ref="CF280" si="1928">$H280-CE280</f>
        <v>0</v>
      </c>
      <c r="CH280" s="72">
        <f t="shared" si="1903"/>
        <v>0</v>
      </c>
      <c r="CI280" s="72">
        <f t="shared" ref="CI280" si="1929">$H280-CH280</f>
        <v>0</v>
      </c>
      <c r="CK280" s="72">
        <f t="shared" si="1905"/>
        <v>0</v>
      </c>
      <c r="CL280" s="72">
        <f t="shared" ref="CL280" si="1930">$H280-CK280</f>
        <v>0</v>
      </c>
      <c r="CN280" s="72">
        <f t="shared" si="1907"/>
        <v>0</v>
      </c>
      <c r="CO280" s="72">
        <f t="shared" ref="CO280" si="1931">$H280-CN280</f>
        <v>0</v>
      </c>
      <c r="CQ280" s="72">
        <f t="shared" si="1909"/>
        <v>0</v>
      </c>
      <c r="CR280" s="72">
        <f t="shared" ref="CR280" si="1932">$H280-CQ280</f>
        <v>0</v>
      </c>
      <c r="CT280" s="72">
        <f t="shared" si="1911"/>
        <v>0</v>
      </c>
      <c r="CU280" s="72">
        <f t="shared" ref="CU280" si="1933">$H280-CT280</f>
        <v>0</v>
      </c>
      <c r="CW280" s="72">
        <f t="shared" si="1913"/>
        <v>0</v>
      </c>
      <c r="CX280" s="72">
        <f t="shared" ref="CX280" si="1934">$H280-CW280</f>
        <v>0</v>
      </c>
    </row>
    <row r="281" spans="1:103" x14ac:dyDescent="0.25">
      <c r="A281" s="494"/>
      <c r="C281" s="455"/>
      <c r="D281" s="3" t="s">
        <v>0</v>
      </c>
      <c r="E281" s="19"/>
      <c r="G281" s="19"/>
      <c r="H281" s="690"/>
      <c r="J281" s="19"/>
      <c r="K281" s="19"/>
      <c r="L281" s="19"/>
      <c r="N281" s="19"/>
      <c r="O281" s="19"/>
      <c r="Q281" s="19"/>
      <c r="R281" s="19"/>
      <c r="T281" s="19"/>
      <c r="U281" s="19"/>
      <c r="W281" s="19"/>
      <c r="X281" s="19"/>
      <c r="Z281" s="19"/>
      <c r="AA281" s="19"/>
      <c r="AC281" s="19"/>
      <c r="AD281" s="19"/>
      <c r="AF281" s="19"/>
      <c r="AG281" s="19"/>
      <c r="AI281" s="19"/>
      <c r="AJ281" s="19"/>
      <c r="AL281" s="19"/>
      <c r="AM281" s="19"/>
      <c r="AO281" s="19"/>
      <c r="AP281" s="19"/>
      <c r="AR281" s="19"/>
      <c r="AS281" s="19"/>
      <c r="AU281" s="19"/>
      <c r="AV281" s="19"/>
      <c r="AX281" s="19"/>
      <c r="AY281" s="19"/>
      <c r="BA281" s="19"/>
      <c r="BB281" s="19"/>
      <c r="BD281" s="19"/>
      <c r="BE281" s="19"/>
      <c r="BG281" s="19"/>
      <c r="BH281" s="19"/>
      <c r="BJ281" s="19"/>
      <c r="BK281" s="19"/>
      <c r="BM281" s="19"/>
      <c r="BN281" s="19"/>
      <c r="BP281" s="19"/>
      <c r="BQ281" s="19"/>
      <c r="BS281" s="19"/>
      <c r="BT281" s="19"/>
      <c r="BV281" s="19"/>
      <c r="BW281" s="19"/>
      <c r="BY281" s="19"/>
      <c r="BZ281" s="19"/>
      <c r="CB281" s="19"/>
      <c r="CC281" s="19"/>
      <c r="CE281" s="19"/>
      <c r="CF281" s="19"/>
      <c r="CH281" s="19"/>
      <c r="CI281" s="19"/>
      <c r="CK281" s="19"/>
      <c r="CL281" s="19"/>
      <c r="CN281" s="19"/>
      <c r="CO281" s="19"/>
      <c r="CQ281" s="19"/>
      <c r="CR281" s="19"/>
      <c r="CT281" s="19"/>
      <c r="CU281" s="19"/>
      <c r="CW281" s="19"/>
      <c r="CX281" s="19"/>
    </row>
    <row r="282" spans="1:103" ht="21.6" customHeight="1" x14ac:dyDescent="0.25">
      <c r="A282" s="494"/>
      <c r="D282" s="3" t="s">
        <v>0</v>
      </c>
    </row>
    <row r="283" spans="1:103" s="402" customFormat="1" x14ac:dyDescent="0.25">
      <c r="A283" s="401"/>
      <c r="C283" s="453" t="s">
        <v>432</v>
      </c>
      <c r="D283" s="453" t="s">
        <v>0</v>
      </c>
      <c r="E283" s="467"/>
      <c r="F283" s="453"/>
      <c r="G283" s="467"/>
      <c r="H283" s="467"/>
      <c r="I283" s="453"/>
      <c r="J283" s="467"/>
      <c r="K283" s="467"/>
      <c r="L283" s="467"/>
      <c r="M283" s="453"/>
      <c r="N283" s="579"/>
      <c r="O283" s="453"/>
      <c r="P283" s="467"/>
      <c r="Q283" s="579"/>
      <c r="R283" s="453"/>
      <c r="S283" s="467"/>
      <c r="T283" s="579"/>
      <c r="U283" s="453"/>
      <c r="V283" s="467"/>
      <c r="W283" s="579"/>
      <c r="X283" s="453"/>
      <c r="Y283" s="467"/>
      <c r="Z283" s="579"/>
      <c r="AA283" s="453"/>
      <c r="AB283" s="467"/>
      <c r="AC283" s="579"/>
      <c r="AD283" s="453"/>
      <c r="AE283" s="467"/>
      <c r="AF283" s="579"/>
      <c r="AG283" s="453"/>
      <c r="AH283" s="467"/>
      <c r="AI283" s="579"/>
      <c r="AJ283" s="453"/>
      <c r="AK283" s="467"/>
      <c r="AL283" s="579"/>
      <c r="AM283" s="453"/>
      <c r="AN283" s="467"/>
      <c r="AO283" s="579"/>
      <c r="AP283" s="453"/>
      <c r="AQ283" s="467"/>
      <c r="AR283" s="579"/>
      <c r="AS283" s="453"/>
      <c r="AT283" s="467"/>
      <c r="AU283" s="579"/>
      <c r="AV283" s="453"/>
      <c r="AW283" s="467"/>
      <c r="AX283" s="579"/>
      <c r="AY283" s="453"/>
      <c r="AZ283" s="467"/>
      <c r="BA283" s="579"/>
      <c r="BB283" s="453"/>
      <c r="BC283" s="467"/>
      <c r="BD283" s="579"/>
      <c r="BE283" s="453"/>
      <c r="BF283" s="467"/>
      <c r="BG283" s="579"/>
      <c r="BH283" s="453"/>
      <c r="BI283" s="467"/>
      <c r="BJ283" s="579"/>
      <c r="BK283" s="453"/>
      <c r="BL283" s="467"/>
      <c r="BM283" s="579"/>
      <c r="BN283" s="453"/>
      <c r="BO283" s="467"/>
      <c r="BP283" s="579"/>
      <c r="BQ283" s="453"/>
      <c r="BR283" s="467"/>
      <c r="BS283" s="579"/>
      <c r="BT283" s="453"/>
      <c r="BU283" s="467"/>
      <c r="BV283" s="579"/>
      <c r="BW283" s="453"/>
      <c r="BX283" s="467"/>
      <c r="BY283" s="579"/>
      <c r="BZ283" s="453"/>
      <c r="CA283" s="467"/>
      <c r="CB283" s="579"/>
      <c r="CC283" s="453"/>
      <c r="CD283" s="467"/>
      <c r="CE283" s="579"/>
      <c r="CF283" s="453"/>
      <c r="CG283" s="467"/>
      <c r="CH283" s="579"/>
      <c r="CI283" s="453"/>
      <c r="CJ283" s="467"/>
      <c r="CK283" s="579"/>
      <c r="CL283" s="453"/>
      <c r="CM283" s="467"/>
      <c r="CN283" s="579"/>
      <c r="CO283" s="453"/>
      <c r="CP283" s="467"/>
      <c r="CQ283" s="579"/>
      <c r="CR283" s="453"/>
      <c r="CS283" s="467"/>
      <c r="CT283" s="579"/>
      <c r="CU283" s="453"/>
      <c r="CV283" s="467"/>
      <c r="CW283" s="579"/>
      <c r="CX283" s="453"/>
      <c r="CY283" s="467"/>
    </row>
    <row r="284" spans="1:103" s="402" customFormat="1" x14ac:dyDescent="0.25">
      <c r="A284" s="494"/>
      <c r="C284" s="565" t="s">
        <v>433</v>
      </c>
      <c r="D284" s="565" t="s">
        <v>0</v>
      </c>
      <c r="E284" s="566"/>
      <c r="F284" s="565"/>
      <c r="G284" s="566"/>
      <c r="H284" s="566"/>
      <c r="I284" s="565"/>
      <c r="J284" s="566"/>
      <c r="K284" s="566"/>
      <c r="L284" s="566"/>
      <c r="M284" s="565"/>
      <c r="N284" s="578"/>
      <c r="O284" s="565"/>
      <c r="P284" s="566"/>
      <c r="Q284" s="578"/>
      <c r="R284" s="565"/>
      <c r="S284" s="566"/>
      <c r="T284" s="578"/>
      <c r="U284" s="565"/>
      <c r="V284" s="566"/>
      <c r="W284" s="578"/>
      <c r="X284" s="565"/>
      <c r="Y284" s="566"/>
      <c r="Z284" s="578"/>
      <c r="AA284" s="565"/>
      <c r="AB284" s="566"/>
      <c r="AC284" s="578"/>
      <c r="AD284" s="565"/>
      <c r="AE284" s="566"/>
      <c r="AF284" s="578"/>
      <c r="AG284" s="565"/>
      <c r="AH284" s="566"/>
      <c r="AI284" s="578"/>
      <c r="AJ284" s="565"/>
      <c r="AK284" s="566"/>
      <c r="AL284" s="578"/>
      <c r="AM284" s="565"/>
      <c r="AN284" s="566"/>
      <c r="AO284" s="578"/>
      <c r="AP284" s="565"/>
      <c r="AQ284" s="566"/>
      <c r="AR284" s="578"/>
      <c r="AS284" s="565"/>
      <c r="AT284" s="566"/>
      <c r="AU284" s="578"/>
      <c r="AV284" s="565"/>
      <c r="AW284" s="566"/>
      <c r="AX284" s="578"/>
      <c r="AY284" s="565"/>
      <c r="AZ284" s="566"/>
      <c r="BA284" s="578"/>
      <c r="BB284" s="565"/>
      <c r="BC284" s="566"/>
      <c r="BD284" s="578"/>
      <c r="BE284" s="565"/>
      <c r="BF284" s="566"/>
      <c r="BG284" s="578"/>
      <c r="BH284" s="565"/>
      <c r="BI284" s="566"/>
      <c r="BJ284" s="578"/>
      <c r="BK284" s="565"/>
      <c r="BL284" s="566"/>
      <c r="BM284" s="578"/>
      <c r="BN284" s="565"/>
      <c r="BO284" s="566"/>
      <c r="BP284" s="578"/>
      <c r="BQ284" s="565"/>
      <c r="BR284" s="566"/>
      <c r="BS284" s="578"/>
      <c r="BT284" s="565"/>
      <c r="BU284" s="566"/>
      <c r="BV284" s="578"/>
      <c r="BW284" s="565"/>
      <c r="BX284" s="566"/>
      <c r="BY284" s="578"/>
      <c r="BZ284" s="565"/>
      <c r="CA284" s="566"/>
      <c r="CB284" s="578"/>
      <c r="CC284" s="565"/>
      <c r="CD284" s="566"/>
      <c r="CE284" s="578"/>
      <c r="CF284" s="565"/>
      <c r="CG284" s="566"/>
      <c r="CH284" s="578"/>
      <c r="CI284" s="565"/>
      <c r="CJ284" s="566"/>
      <c r="CK284" s="578"/>
      <c r="CL284" s="565"/>
      <c r="CM284" s="566"/>
      <c r="CN284" s="578"/>
      <c r="CO284" s="565"/>
      <c r="CP284" s="566"/>
      <c r="CQ284" s="578"/>
      <c r="CR284" s="565"/>
      <c r="CS284" s="566"/>
      <c r="CT284" s="578"/>
      <c r="CU284" s="565"/>
      <c r="CV284" s="566"/>
      <c r="CW284" s="578"/>
      <c r="CX284" s="565"/>
      <c r="CY284" s="566"/>
    </row>
    <row r="285" spans="1:103" x14ac:dyDescent="0.25">
      <c r="A285" s="494"/>
      <c r="C285" s="729" t="s">
        <v>434</v>
      </c>
      <c r="D285" s="3" t="s">
        <v>0</v>
      </c>
      <c r="E285" s="19" t="e">
        <f>#REF!</f>
        <v>#REF!</v>
      </c>
      <c r="G285" s="19" t="e">
        <f>#REF!</f>
        <v>#REF!</v>
      </c>
      <c r="H285" s="690" t="e">
        <f>G285-$E285</f>
        <v>#REF!</v>
      </c>
      <c r="J285" s="19">
        <v>-73</v>
      </c>
      <c r="K285" s="19">
        <f>J285</f>
        <v>-73</v>
      </c>
      <c r="L285" s="19">
        <f>J285</f>
        <v>-73</v>
      </c>
      <c r="N285" s="72" t="e">
        <f t="shared" ref="N285" si="1935">$H285*(1-($J285-N$6)/N$5)</f>
        <v>#REF!</v>
      </c>
      <c r="O285" s="72" t="e">
        <f t="shared" ref="O285" si="1936">$H285-N285</f>
        <v>#REF!</v>
      </c>
      <c r="Q285" s="72" t="e">
        <f t="shared" ref="Q285" si="1937">$H285*(1-($J285-Q$6)/Q$5)</f>
        <v>#REF!</v>
      </c>
      <c r="R285" s="72" t="e">
        <f t="shared" ref="R285" si="1938">$H285-Q285</f>
        <v>#REF!</v>
      </c>
      <c r="T285" s="72" t="e">
        <f t="shared" ref="T285" si="1939">$H285*(1-($J285-T$6)/T$5)</f>
        <v>#REF!</v>
      </c>
      <c r="U285" s="72" t="e">
        <f t="shared" ref="U285" si="1940">$H285-T285</f>
        <v>#REF!</v>
      </c>
      <c r="W285" s="72" t="e">
        <f t="shared" ref="W285" si="1941">$H285*(1-($J285-W$6)/W$5)</f>
        <v>#REF!</v>
      </c>
      <c r="X285" s="72" t="e">
        <f t="shared" ref="X285" si="1942">$H285-W285</f>
        <v>#REF!</v>
      </c>
      <c r="Z285" s="72" t="e">
        <f t="shared" ref="Z285" si="1943">$H285*(1-($J285-Z$6)/Z$5)</f>
        <v>#REF!</v>
      </c>
      <c r="AA285" s="72" t="e">
        <f t="shared" ref="AA285" si="1944">$H285-Z285</f>
        <v>#REF!</v>
      </c>
      <c r="AC285" s="72" t="e">
        <f t="shared" ref="AC285" si="1945">$H285*(1-($J285-AC$6)/AC$5)</f>
        <v>#REF!</v>
      </c>
      <c r="AD285" s="72" t="e">
        <f t="shared" ref="AD285" si="1946">$H285-AC285</f>
        <v>#REF!</v>
      </c>
      <c r="AF285" s="72" t="e">
        <f t="shared" ref="AF285" si="1947">$H285*(1-($J285-AF$6)/AF$5)</f>
        <v>#REF!</v>
      </c>
      <c r="AG285" s="72" t="e">
        <f t="shared" ref="AG285" si="1948">$H285-AF285</f>
        <v>#REF!</v>
      </c>
      <c r="AI285" s="72" t="e">
        <f t="shared" ref="AI285" si="1949">$H285*(1-($J285-AI$6)/AI$5)</f>
        <v>#REF!</v>
      </c>
      <c r="AJ285" s="72" t="e">
        <f t="shared" ref="AJ285" si="1950">$H285-AI285</f>
        <v>#REF!</v>
      </c>
      <c r="AL285" s="72" t="e">
        <f t="shared" ref="AL285" si="1951">$H285*(1-($K285-AL$6)/AL$5)</f>
        <v>#REF!</v>
      </c>
      <c r="AM285" s="72" t="e">
        <f t="shared" ref="AM285" si="1952">$H285-AL285</f>
        <v>#REF!</v>
      </c>
      <c r="AO285" s="72" t="e">
        <f t="shared" ref="AO285" si="1953">$H285*(1-($K285-AO$6)/AO$5)</f>
        <v>#REF!</v>
      </c>
      <c r="AP285" s="72" t="e">
        <f t="shared" ref="AP285" si="1954">$H285-AO285</f>
        <v>#REF!</v>
      </c>
      <c r="AR285" s="72" t="e">
        <f t="shared" ref="AR285" si="1955">$H285*(1-($K285-AR$6)/AR$5)</f>
        <v>#REF!</v>
      </c>
      <c r="AS285" s="72" t="e">
        <f t="shared" ref="AS285" si="1956">$H285-AR285</f>
        <v>#REF!</v>
      </c>
      <c r="AU285" s="72" t="e">
        <f t="shared" ref="AU285" si="1957">$H285*(1-($K285-AU$6)/AU$5)</f>
        <v>#REF!</v>
      </c>
      <c r="AV285" s="72" t="e">
        <f t="shared" ref="AV285" si="1958">$H285-AU285</f>
        <v>#REF!</v>
      </c>
      <c r="AX285" s="72" t="e">
        <f>$H285*(1-($K285-AX$6)/AX$5)</f>
        <v>#REF!</v>
      </c>
      <c r="AY285" s="72" t="e">
        <f>$H285-AX285</f>
        <v>#REF!</v>
      </c>
      <c r="BA285" s="72" t="e">
        <f>$H285*(1-($K285-BA$6)/BA$5)</f>
        <v>#REF!</v>
      </c>
      <c r="BB285" s="72" t="e">
        <f t="shared" ref="BB285" si="1959">$H285-BA285</f>
        <v>#REF!</v>
      </c>
      <c r="BD285" s="72" t="e">
        <f>$H285*(1-($K285-BD$6)/BD$5)</f>
        <v>#REF!</v>
      </c>
      <c r="BE285" s="72" t="e">
        <f t="shared" ref="BE285" si="1960">$H285-BD285</f>
        <v>#REF!</v>
      </c>
      <c r="BG285" s="709" t="e">
        <f>$H285*(1-($K285-BG$6)/BG$5)</f>
        <v>#REF!</v>
      </c>
      <c r="BH285" s="709" t="e">
        <f t="shared" ref="BH285" si="1961">$H285-BG285</f>
        <v>#REF!</v>
      </c>
      <c r="BI285" s="710"/>
      <c r="BJ285" s="709" t="e">
        <f>$H285*(1-($K285-BJ$6)/BJ$5)</f>
        <v>#REF!</v>
      </c>
      <c r="BK285" s="709" t="e">
        <f t="shared" ref="BK285" si="1962">$H285-BJ285</f>
        <v>#REF!</v>
      </c>
      <c r="BL285" s="710"/>
      <c r="BM285" s="479"/>
      <c r="BN285" s="479"/>
      <c r="BP285" s="72" t="e">
        <f t="shared" ref="BP285" si="1963">$H285*(1-($K285-BP$6)/BP$5)</f>
        <v>#REF!</v>
      </c>
      <c r="BQ285" s="72" t="e">
        <f t="shared" ref="BQ285" si="1964">$H285-BP285</f>
        <v>#REF!</v>
      </c>
      <c r="BS285" s="72" t="e">
        <f t="shared" ref="BS285" si="1965">$H285*(1-($K285-BS$6)/BS$5)</f>
        <v>#REF!</v>
      </c>
      <c r="BT285" s="72" t="e">
        <f t="shared" ref="BT285" si="1966">$H285-BS285</f>
        <v>#REF!</v>
      </c>
      <c r="BV285" s="72" t="e">
        <f t="shared" ref="BV285" si="1967">$H285*(1-($K285-BV$6)/BV$5)</f>
        <v>#REF!</v>
      </c>
      <c r="BW285" s="72" t="e">
        <f t="shared" ref="BW285" si="1968">$H285-BV285</f>
        <v>#REF!</v>
      </c>
      <c r="BY285" s="72" t="e">
        <f t="shared" ref="BY285" si="1969">$H285*(1-($K285-BY$6)/BY$5)</f>
        <v>#REF!</v>
      </c>
      <c r="BZ285" s="72" t="e">
        <f t="shared" ref="BZ285" si="1970">$H285-BY285</f>
        <v>#REF!</v>
      </c>
      <c r="CB285" s="72" t="e">
        <f t="shared" ref="CB285" si="1971">$H285*(1-($L285-CB$6)/CB$5)</f>
        <v>#REF!</v>
      </c>
      <c r="CC285" s="72" t="e">
        <f t="shared" ref="CC285" si="1972">$H285-CB285</f>
        <v>#REF!</v>
      </c>
      <c r="CE285" s="72" t="e">
        <f t="shared" ref="CE285" si="1973">$H285*(1-($L285-CE$6)/CE$5)</f>
        <v>#REF!</v>
      </c>
      <c r="CF285" s="72" t="e">
        <f t="shared" ref="CF285" si="1974">$H285-CE285</f>
        <v>#REF!</v>
      </c>
      <c r="CH285" s="72" t="e">
        <f t="shared" ref="CH285" si="1975">$H285*(1-($L285-CH$6)/CH$5)</f>
        <v>#REF!</v>
      </c>
      <c r="CI285" s="72" t="e">
        <f t="shared" ref="CI285" si="1976">$H285-CH285</f>
        <v>#REF!</v>
      </c>
      <c r="CK285" s="72" t="e">
        <f t="shared" ref="CK285" si="1977">$H285*(1-($L285-CK$6)/CK$5)</f>
        <v>#REF!</v>
      </c>
      <c r="CL285" s="72" t="e">
        <f t="shared" ref="CL285" si="1978">$H285-CK285</f>
        <v>#REF!</v>
      </c>
      <c r="CN285" s="72" t="e">
        <f t="shared" ref="CN285" si="1979">$H285*(1-($L285-CN$6)/CN$5)</f>
        <v>#REF!</v>
      </c>
      <c r="CO285" s="72" t="e">
        <f t="shared" ref="CO285" si="1980">$H285-CN285</f>
        <v>#REF!</v>
      </c>
      <c r="CQ285" s="72" t="e">
        <f t="shared" ref="CQ285" si="1981">$H285*(1-($L285-CQ$6)/CQ$5)</f>
        <v>#REF!</v>
      </c>
      <c r="CR285" s="72" t="e">
        <f t="shared" ref="CR285" si="1982">$H285-CQ285</f>
        <v>#REF!</v>
      </c>
      <c r="CT285" s="72" t="e">
        <f t="shared" ref="CT285" si="1983">$H285*(1-($L285-CT$6)/CT$5)</f>
        <v>#REF!</v>
      </c>
      <c r="CU285" s="72" t="e">
        <f t="shared" ref="CU285" si="1984">$H285-CT285</f>
        <v>#REF!</v>
      </c>
      <c r="CW285" s="72" t="e">
        <f t="shared" ref="CW285" si="1985">$H285*(1-($L285-CW$6)/CW$5)</f>
        <v>#REF!</v>
      </c>
      <c r="CX285" s="72" t="e">
        <f t="shared" ref="CX285" si="1986">$H285-CW285</f>
        <v>#REF!</v>
      </c>
    </row>
    <row r="286" spans="1:103" ht="21.6" customHeight="1" x14ac:dyDescent="0.25">
      <c r="A286" s="494"/>
      <c r="D286" s="3" t="s">
        <v>0</v>
      </c>
    </row>
    <row r="287" spans="1:103" s="402" customFormat="1" x14ac:dyDescent="0.25">
      <c r="A287" s="401"/>
      <c r="C287" s="453" t="s">
        <v>435</v>
      </c>
      <c r="D287" s="453" t="s">
        <v>0</v>
      </c>
      <c r="E287" s="467"/>
      <c r="F287" s="453"/>
      <c r="G287" s="467"/>
      <c r="H287" s="467"/>
      <c r="I287" s="453"/>
      <c r="J287" s="467"/>
      <c r="K287" s="467"/>
      <c r="L287" s="467"/>
      <c r="M287" s="453"/>
      <c r="N287" s="579"/>
      <c r="O287" s="453"/>
      <c r="P287" s="467"/>
      <c r="Q287" s="579"/>
      <c r="R287" s="453"/>
      <c r="S287" s="467"/>
      <c r="T287" s="579"/>
      <c r="U287" s="453"/>
      <c r="V287" s="467"/>
      <c r="W287" s="579"/>
      <c r="X287" s="453"/>
      <c r="Y287" s="467"/>
      <c r="Z287" s="579"/>
      <c r="AA287" s="453"/>
      <c r="AB287" s="467"/>
      <c r="AC287" s="579"/>
      <c r="AD287" s="453"/>
      <c r="AE287" s="467"/>
      <c r="AF287" s="579"/>
      <c r="AG287" s="453"/>
      <c r="AH287" s="467"/>
      <c r="AI287" s="579"/>
      <c r="AJ287" s="453"/>
      <c r="AK287" s="467"/>
      <c r="AL287" s="579"/>
      <c r="AM287" s="453"/>
      <c r="AN287" s="467"/>
      <c r="AO287" s="579"/>
      <c r="AP287" s="453"/>
      <c r="AQ287" s="467"/>
      <c r="AR287" s="579"/>
      <c r="AS287" s="453"/>
      <c r="AT287" s="467"/>
      <c r="AU287" s="579"/>
      <c r="AV287" s="453"/>
      <c r="AW287" s="467"/>
      <c r="AX287" s="579"/>
      <c r="AY287" s="453"/>
      <c r="AZ287" s="467"/>
      <c r="BA287" s="579"/>
      <c r="BB287" s="453"/>
      <c r="BC287" s="467"/>
      <c r="BD287" s="579"/>
      <c r="BE287" s="453"/>
      <c r="BF287" s="467"/>
      <c r="BG287" s="579"/>
      <c r="BH287" s="453"/>
      <c r="BI287" s="467"/>
      <c r="BJ287" s="579"/>
      <c r="BK287" s="453"/>
      <c r="BL287" s="467"/>
      <c r="BM287" s="579"/>
      <c r="BN287" s="453"/>
      <c r="BO287" s="467"/>
      <c r="BP287" s="579"/>
      <c r="BQ287" s="453"/>
      <c r="BR287" s="467"/>
      <c r="BS287" s="579"/>
      <c r="BT287" s="453"/>
      <c r="BU287" s="467"/>
      <c r="BV287" s="579"/>
      <c r="BW287" s="453"/>
      <c r="BX287" s="467"/>
      <c r="BY287" s="579"/>
      <c r="BZ287" s="453"/>
      <c r="CA287" s="467"/>
      <c r="CB287" s="579"/>
      <c r="CC287" s="453"/>
      <c r="CD287" s="467"/>
      <c r="CE287" s="579"/>
      <c r="CF287" s="453"/>
      <c r="CG287" s="467"/>
      <c r="CH287" s="579"/>
      <c r="CI287" s="453"/>
      <c r="CJ287" s="467"/>
      <c r="CK287" s="579"/>
      <c r="CL287" s="453"/>
      <c r="CM287" s="467"/>
      <c r="CN287" s="579"/>
      <c r="CO287" s="453"/>
      <c r="CP287" s="467"/>
      <c r="CQ287" s="579"/>
      <c r="CR287" s="453"/>
      <c r="CS287" s="467"/>
      <c r="CT287" s="579"/>
      <c r="CU287" s="453"/>
      <c r="CV287" s="467"/>
      <c r="CW287" s="579"/>
      <c r="CX287" s="453"/>
      <c r="CY287" s="467"/>
    </row>
    <row r="288" spans="1:103" s="402" customFormat="1" x14ac:dyDescent="0.25">
      <c r="A288" s="494"/>
      <c r="C288" s="565" t="s">
        <v>436</v>
      </c>
      <c r="D288" s="565" t="s">
        <v>0</v>
      </c>
      <c r="E288" s="566"/>
      <c r="F288" s="565"/>
      <c r="G288" s="566"/>
      <c r="H288" s="566"/>
      <c r="I288" s="565"/>
      <c r="J288" s="566"/>
      <c r="K288" s="566"/>
      <c r="L288" s="566"/>
      <c r="M288" s="565"/>
      <c r="N288" s="578"/>
      <c r="O288" s="565"/>
      <c r="P288" s="566"/>
      <c r="Q288" s="578"/>
      <c r="R288" s="565"/>
      <c r="S288" s="566"/>
      <c r="T288" s="578"/>
      <c r="U288" s="565"/>
      <c r="V288" s="566"/>
      <c r="W288" s="578"/>
      <c r="X288" s="565"/>
      <c r="Y288" s="566"/>
      <c r="Z288" s="578"/>
      <c r="AA288" s="565"/>
      <c r="AB288" s="566"/>
      <c r="AC288" s="578"/>
      <c r="AD288" s="565"/>
      <c r="AE288" s="566"/>
      <c r="AF288" s="578"/>
      <c r="AG288" s="565"/>
      <c r="AH288" s="566"/>
      <c r="AI288" s="578"/>
      <c r="AJ288" s="565"/>
      <c r="AK288" s="566"/>
      <c r="AL288" s="578"/>
      <c r="AM288" s="565"/>
      <c r="AN288" s="566"/>
      <c r="AO288" s="578"/>
      <c r="AP288" s="565"/>
      <c r="AQ288" s="566"/>
      <c r="AR288" s="578"/>
      <c r="AS288" s="565"/>
      <c r="AT288" s="566"/>
      <c r="AU288" s="578"/>
      <c r="AV288" s="565"/>
      <c r="AW288" s="566"/>
      <c r="AX288" s="578"/>
      <c r="AY288" s="565"/>
      <c r="AZ288" s="566"/>
      <c r="BA288" s="578"/>
      <c r="BB288" s="565"/>
      <c r="BC288" s="566"/>
      <c r="BD288" s="578"/>
      <c r="BE288" s="565"/>
      <c r="BF288" s="566"/>
      <c r="BG288" s="578"/>
      <c r="BH288" s="565"/>
      <c r="BI288" s="566"/>
      <c r="BJ288" s="578"/>
      <c r="BK288" s="565"/>
      <c r="BL288" s="566"/>
      <c r="BM288" s="578"/>
      <c r="BN288" s="565"/>
      <c r="BO288" s="566"/>
      <c r="BP288" s="578"/>
      <c r="BQ288" s="565"/>
      <c r="BR288" s="566"/>
      <c r="BS288" s="578"/>
      <c r="BT288" s="565"/>
      <c r="BU288" s="566"/>
      <c r="BV288" s="578"/>
      <c r="BW288" s="565"/>
      <c r="BX288" s="566"/>
      <c r="BY288" s="578"/>
      <c r="BZ288" s="565"/>
      <c r="CA288" s="566"/>
      <c r="CB288" s="578"/>
      <c r="CC288" s="565"/>
      <c r="CD288" s="566"/>
      <c r="CE288" s="578"/>
      <c r="CF288" s="565"/>
      <c r="CG288" s="566"/>
      <c r="CH288" s="578"/>
      <c r="CI288" s="565"/>
      <c r="CJ288" s="566"/>
      <c r="CK288" s="578"/>
      <c r="CL288" s="565"/>
      <c r="CM288" s="566"/>
      <c r="CN288" s="578"/>
      <c r="CO288" s="565"/>
      <c r="CP288" s="566"/>
      <c r="CQ288" s="578"/>
      <c r="CR288" s="565"/>
      <c r="CS288" s="566"/>
      <c r="CT288" s="578"/>
      <c r="CU288" s="565"/>
      <c r="CV288" s="566"/>
      <c r="CW288" s="578"/>
      <c r="CX288" s="565"/>
      <c r="CY288" s="566"/>
    </row>
    <row r="289" spans="1:103" x14ac:dyDescent="0.25">
      <c r="A289" s="494"/>
      <c r="C289" s="455" t="s">
        <v>437</v>
      </c>
      <c r="D289" s="3" t="s">
        <v>0</v>
      </c>
      <c r="E289" s="19">
        <v>0.65400000000000003</v>
      </c>
      <c r="G289" s="72">
        <v>0.68</v>
      </c>
      <c r="H289" s="690">
        <f t="shared" ref="H289" si="1987">G289-$E289</f>
        <v>2.6000000000000023E-2</v>
      </c>
      <c r="J289" s="19">
        <v>-48.8</v>
      </c>
      <c r="K289" s="488">
        <f>J289</f>
        <v>-48.8</v>
      </c>
      <c r="L289" s="488">
        <f>J289</f>
        <v>-48.8</v>
      </c>
      <c r="N289" s="72">
        <f t="shared" ref="N289:N290" si="1988">$H289*(1-($J289-N$6)/N$5)</f>
        <v>2.5820952380952403E-2</v>
      </c>
      <c r="O289" s="72">
        <f t="shared" ref="O289" si="1989">$H289-N289</f>
        <v>1.7904761904762034E-4</v>
      </c>
      <c r="Q289" s="72">
        <f t="shared" ref="Q289:Q290" si="1990">$H289*(1-($J289-Q$6)/Q$5)</f>
        <v>2.5820952380952403E-2</v>
      </c>
      <c r="R289" s="72">
        <f t="shared" ref="R289" si="1991">$H289-Q289</f>
        <v>1.7904761904762034E-4</v>
      </c>
      <c r="T289" s="72">
        <f t="shared" ref="T289:T290" si="1992">$H289*(1-($J289-T$6)/T$5)</f>
        <v>2.5820952380952403E-2</v>
      </c>
      <c r="U289" s="72">
        <f t="shared" ref="U289" si="1993">$H289-T289</f>
        <v>1.7904761904762034E-4</v>
      </c>
      <c r="W289" s="72">
        <f t="shared" ref="W289:W290" si="1994">$H289*(1-($J289-W$6)/W$5)</f>
        <v>2.5820952380952403E-2</v>
      </c>
      <c r="X289" s="72">
        <f t="shared" ref="X289" si="1995">$H289-W289</f>
        <v>1.7904761904762034E-4</v>
      </c>
      <c r="Z289" s="72">
        <f t="shared" ref="Z289:Z290" si="1996">$H289*(1-($J289-Z$6)/Z$5)</f>
        <v>2.5820952380952403E-2</v>
      </c>
      <c r="AA289" s="72">
        <f t="shared" ref="AA289" si="1997">$H289-Z289</f>
        <v>1.7904761904762034E-4</v>
      </c>
      <c r="AC289" s="72">
        <f t="shared" ref="AC289:AC290" si="1998">$H289*(1-($J289-AC$6)/AC$5)</f>
        <v>2.5820952380952403E-2</v>
      </c>
      <c r="AD289" s="72">
        <f t="shared" ref="AD289" si="1999">$H289-AC289</f>
        <v>1.7904761904762034E-4</v>
      </c>
      <c r="AF289" s="72">
        <f t="shared" ref="AF289:AF290" si="2000">$H289*(1-($J289-AF$6)/AF$5)</f>
        <v>2.5820952380952403E-2</v>
      </c>
      <c r="AG289" s="72">
        <f t="shared" ref="AG289" si="2001">$H289-AF289</f>
        <v>1.7904761904762034E-4</v>
      </c>
      <c r="AI289" s="72">
        <f t="shared" ref="AI289:AI290" si="2002">$H289*(1-($J289-AI$6)/AI$5)</f>
        <v>2.5820952380952403E-2</v>
      </c>
      <c r="AJ289" s="72">
        <f t="shared" ref="AJ289" si="2003">$H289-AI289</f>
        <v>1.7904761904762034E-4</v>
      </c>
      <c r="AL289" s="72">
        <f t="shared" ref="AL289:AL290" si="2004">$H289*(1-($K289-AL$6)/AL$5)</f>
        <v>2.5824488330341136E-2</v>
      </c>
      <c r="AM289" s="72">
        <f t="shared" ref="AM289" si="2005">$H289-AL289</f>
        <v>1.7551166965888709E-4</v>
      </c>
      <c r="AO289" s="72">
        <f t="shared" ref="AO289:AO290" si="2006">$H289*(1-($K289-AO$6)/AO$5)</f>
        <v>2.5824488330341136E-2</v>
      </c>
      <c r="AP289" s="72">
        <f t="shared" ref="AP289:AP290" si="2007">$H289-AO289</f>
        <v>1.7551166965888709E-4</v>
      </c>
      <c r="AR289" s="72">
        <f t="shared" ref="AR289:AR290" si="2008">$H289*(1-($K289-AR$6)/AR$5)</f>
        <v>2.5824488330341136E-2</v>
      </c>
      <c r="AS289" s="72">
        <f t="shared" ref="AS289" si="2009">$H289-AR289</f>
        <v>1.7551166965888709E-4</v>
      </c>
      <c r="AU289" s="72">
        <f t="shared" ref="AU289:AU290" si="2010">$H289*(1-($K289-AU$6)/AU$5)</f>
        <v>2.5824488330341136E-2</v>
      </c>
      <c r="AV289" s="72">
        <f t="shared" ref="AV289" si="2011">$H289-AU289</f>
        <v>1.7551166965888709E-4</v>
      </c>
      <c r="AX289" s="72">
        <f t="shared" ref="AX289:AX290" si="2012">$H289*(1-($K289-AX$6)/AX$5)</f>
        <v>2.5824488330341136E-2</v>
      </c>
      <c r="AY289" s="72">
        <f t="shared" ref="AY289" si="2013">$H289-AX289</f>
        <v>1.7551166965888709E-4</v>
      </c>
      <c r="BA289" s="72">
        <f t="shared" ref="BA289:BA290" si="2014">$H289*(1-($K289-BA$6)/BA$5)</f>
        <v>2.5824488330341136E-2</v>
      </c>
      <c r="BB289" s="72">
        <f t="shared" ref="BB289" si="2015">$H289-BA289</f>
        <v>1.7551166965888709E-4</v>
      </c>
      <c r="BD289" s="72">
        <f t="shared" ref="BD289:BD290" si="2016">$H289*(1-($K289-BD$6)/BD$5)</f>
        <v>2.5824488330341136E-2</v>
      </c>
      <c r="BE289" s="72">
        <f t="shared" ref="BE289" si="2017">$H289-BD289</f>
        <v>1.7551166965888709E-4</v>
      </c>
      <c r="BG289" s="709">
        <f t="shared" ref="BG289:BG290" si="2018">$H289*(1-($K289-BG$6)/BG$5)</f>
        <v>2.5824488330341136E-2</v>
      </c>
      <c r="BH289" s="709">
        <f t="shared" ref="BH289" si="2019">$H289-BG289</f>
        <v>1.7551166965888709E-4</v>
      </c>
      <c r="BI289" s="710"/>
      <c r="BJ289" s="709">
        <f t="shared" ref="BJ289:BJ290" si="2020">$H289*(1-($K289-BJ$6)/BJ$5)</f>
        <v>2.5824488330341136E-2</v>
      </c>
      <c r="BK289" s="709">
        <f t="shared" ref="BK289" si="2021">$H289-BJ289</f>
        <v>1.7551166965888709E-4</v>
      </c>
      <c r="BL289" s="710"/>
      <c r="BM289" s="479"/>
      <c r="BN289" s="479"/>
      <c r="BP289" s="72">
        <f t="shared" ref="BP289:BP290" si="2022">$H289*(1-($K289-BP$6)/BP$5)</f>
        <v>2.5824488330341136E-2</v>
      </c>
      <c r="BQ289" s="72">
        <f t="shared" ref="BQ289" si="2023">$H289-BP289</f>
        <v>1.7551166965888709E-4</v>
      </c>
      <c r="BS289" s="72">
        <f t="shared" ref="BS289:BS290" si="2024">$H289*(1-($K289-BS$6)/BS$5)</f>
        <v>2.5824488330341136E-2</v>
      </c>
      <c r="BT289" s="72">
        <f t="shared" ref="BT289" si="2025">$H289-BS289</f>
        <v>1.7551166965888709E-4</v>
      </c>
      <c r="BV289" s="72">
        <f t="shared" ref="BV289:BV290" si="2026">$H289*(1-($K289-BV$6)/BV$5)</f>
        <v>2.5824488330341136E-2</v>
      </c>
      <c r="BW289" s="72">
        <f t="shared" ref="BW289" si="2027">$H289-BV289</f>
        <v>1.7551166965888709E-4</v>
      </c>
      <c r="BY289" s="72">
        <f t="shared" ref="BY289:BY290" si="2028">$H289*(1-($K289-BY$6)/BY$5)</f>
        <v>2.5824488330341136E-2</v>
      </c>
      <c r="BZ289" s="72">
        <f t="shared" ref="BZ289" si="2029">$H289-BY289</f>
        <v>1.7551166965888709E-4</v>
      </c>
      <c r="CB289" s="72">
        <f t="shared" ref="CB289:CB290" si="2030">$H289*(1-($L289-CB$6)/CB$5)</f>
        <v>2.5831157167530247E-2</v>
      </c>
      <c r="CC289" s="72">
        <f t="shared" ref="CC289" si="2031">$H289-CB289</f>
        <v>1.6884283246977605E-4</v>
      </c>
      <c r="CE289" s="72">
        <f t="shared" ref="CE289:CE290" si="2032">$H289*(1-($L289-CE$6)/CE$5)</f>
        <v>2.5831157167530247E-2</v>
      </c>
      <c r="CF289" s="72">
        <f t="shared" ref="CF289" si="2033">$H289-CE289</f>
        <v>1.6884283246977605E-4</v>
      </c>
      <c r="CH289" s="72">
        <f t="shared" ref="CH289:CH290" si="2034">$H289*(1-($L289-CH$6)/CH$5)</f>
        <v>2.5831157167530247E-2</v>
      </c>
      <c r="CI289" s="72">
        <f t="shared" ref="CI289" si="2035">$H289-CH289</f>
        <v>1.6884283246977605E-4</v>
      </c>
      <c r="CK289" s="72">
        <f t="shared" ref="CK289:CK290" si="2036">$H289*(1-($L289-CK$6)/CK$5)</f>
        <v>2.5831157167530247E-2</v>
      </c>
      <c r="CL289" s="72">
        <f t="shared" ref="CL289" si="2037">$H289-CK289</f>
        <v>1.6884283246977605E-4</v>
      </c>
      <c r="CN289" s="72">
        <f t="shared" ref="CN289:CN290" si="2038">$H289*(1-($L289-CN$6)/CN$5)</f>
        <v>2.5831157167530247E-2</v>
      </c>
      <c r="CO289" s="72">
        <f t="shared" ref="CO289" si="2039">$H289-CN289</f>
        <v>1.6884283246977605E-4</v>
      </c>
      <c r="CQ289" s="72">
        <f t="shared" ref="CQ289:CQ290" si="2040">$H289*(1-($L289-CQ$6)/CQ$5)</f>
        <v>2.5831157167530247E-2</v>
      </c>
      <c r="CR289" s="72">
        <f t="shared" ref="CR289" si="2041">$H289-CQ289</f>
        <v>1.6884283246977605E-4</v>
      </c>
      <c r="CT289" s="72">
        <f t="shared" ref="CT289:CT290" si="2042">$H289*(1-($L289-CT$6)/CT$5)</f>
        <v>2.5831157167530247E-2</v>
      </c>
      <c r="CU289" s="72">
        <f t="shared" ref="CU289" si="2043">$H289-CT289</f>
        <v>1.6884283246977605E-4</v>
      </c>
      <c r="CW289" s="72">
        <f t="shared" ref="CW289:CW290" si="2044">$H289*(1-($L289-CW$6)/CW$5)</f>
        <v>2.5831157167530247E-2</v>
      </c>
      <c r="CX289" s="72">
        <f t="shared" ref="CX289" si="2045">$H289-CW289</f>
        <v>1.6884283246977605E-4</v>
      </c>
    </row>
    <row r="290" spans="1:103" x14ac:dyDescent="0.25">
      <c r="A290" s="494"/>
      <c r="C290" s="455" t="s">
        <v>438</v>
      </c>
      <c r="D290" s="3" t="s">
        <v>0</v>
      </c>
      <c r="E290" s="19">
        <v>0.55200000000000005</v>
      </c>
      <c r="G290" s="19">
        <v>0.55200000000000005</v>
      </c>
      <c r="H290" s="707">
        <f t="shared" ref="H290" si="2046">G290-$E290</f>
        <v>0</v>
      </c>
      <c r="J290" s="19">
        <v>-67.400000000000006</v>
      </c>
      <c r="K290" s="488">
        <f>J290</f>
        <v>-67.400000000000006</v>
      </c>
      <c r="L290" s="488">
        <f>J290</f>
        <v>-67.400000000000006</v>
      </c>
      <c r="N290" s="72">
        <f t="shared" si="1988"/>
        <v>0</v>
      </c>
      <c r="O290" s="72">
        <f t="shared" ref="O290" si="2047">$H290-N290</f>
        <v>0</v>
      </c>
      <c r="Q290" s="72">
        <f t="shared" si="1990"/>
        <v>0</v>
      </c>
      <c r="R290" s="72">
        <f t="shared" ref="R290" si="2048">$H290-Q290</f>
        <v>0</v>
      </c>
      <c r="T290" s="72">
        <f t="shared" si="1992"/>
        <v>0</v>
      </c>
      <c r="U290" s="72">
        <f t="shared" ref="U290" si="2049">$H290-T290</f>
        <v>0</v>
      </c>
      <c r="W290" s="72">
        <f t="shared" si="1994"/>
        <v>0</v>
      </c>
      <c r="X290" s="72">
        <f t="shared" ref="X290" si="2050">$H290-W290</f>
        <v>0</v>
      </c>
      <c r="Z290" s="72">
        <f t="shared" si="1996"/>
        <v>0</v>
      </c>
      <c r="AA290" s="72">
        <f t="shared" ref="AA290" si="2051">$H290-Z290</f>
        <v>0</v>
      </c>
      <c r="AC290" s="72">
        <f t="shared" si="1998"/>
        <v>0</v>
      </c>
      <c r="AD290" s="72">
        <f t="shared" ref="AD290" si="2052">$H290-AC290</f>
        <v>0</v>
      </c>
      <c r="AF290" s="72">
        <f t="shared" si="2000"/>
        <v>0</v>
      </c>
      <c r="AG290" s="72">
        <f t="shared" ref="AG290" si="2053">$H290-AF290</f>
        <v>0</v>
      </c>
      <c r="AI290" s="72">
        <f t="shared" si="2002"/>
        <v>0</v>
      </c>
      <c r="AJ290" s="72">
        <f t="shared" ref="AJ290" si="2054">$H290-AI290</f>
        <v>0</v>
      </c>
      <c r="AL290" s="72">
        <f t="shared" si="2004"/>
        <v>0</v>
      </c>
      <c r="AM290" s="72">
        <f t="shared" ref="AM290" si="2055">$H290-AL290</f>
        <v>0</v>
      </c>
      <c r="AO290" s="72">
        <f t="shared" si="2006"/>
        <v>0</v>
      </c>
      <c r="AP290" s="72">
        <f t="shared" si="2007"/>
        <v>0</v>
      </c>
      <c r="AR290" s="72">
        <f t="shared" si="2008"/>
        <v>0</v>
      </c>
      <c r="AS290" s="72">
        <f t="shared" ref="AS290" si="2056">$H290-AR290</f>
        <v>0</v>
      </c>
      <c r="AU290" s="72">
        <f t="shared" si="2010"/>
        <v>0</v>
      </c>
      <c r="AV290" s="72">
        <f t="shared" ref="AV290" si="2057">$H290-AU290</f>
        <v>0</v>
      </c>
      <c r="AX290" s="72">
        <f t="shared" si="2012"/>
        <v>0</v>
      </c>
      <c r="AY290" s="72">
        <f t="shared" ref="AY290" si="2058">$H290-AX290</f>
        <v>0</v>
      </c>
      <c r="BA290" s="72">
        <f t="shared" si="2014"/>
        <v>0</v>
      </c>
      <c r="BB290" s="72">
        <f t="shared" ref="BB290" si="2059">$H290-BA290</f>
        <v>0</v>
      </c>
      <c r="BD290" s="72">
        <f t="shared" si="2016"/>
        <v>0</v>
      </c>
      <c r="BE290" s="72">
        <f t="shared" ref="BE290" si="2060">$H290-BD290</f>
        <v>0</v>
      </c>
      <c r="BG290" s="709">
        <f t="shared" si="2018"/>
        <v>0</v>
      </c>
      <c r="BH290" s="709">
        <f t="shared" ref="BH290" si="2061">$H290-BG290</f>
        <v>0</v>
      </c>
      <c r="BI290" s="710"/>
      <c r="BJ290" s="709">
        <f t="shared" si="2020"/>
        <v>0</v>
      </c>
      <c r="BK290" s="709">
        <f t="shared" ref="BK290" si="2062">$H290-BJ290</f>
        <v>0</v>
      </c>
      <c r="BL290" s="710"/>
      <c r="BM290" s="479"/>
      <c r="BN290" s="479"/>
      <c r="BP290" s="72">
        <f t="shared" si="2022"/>
        <v>0</v>
      </c>
      <c r="BQ290" s="72">
        <f t="shared" ref="BQ290" si="2063">$H290-BP290</f>
        <v>0</v>
      </c>
      <c r="BS290" s="72">
        <f t="shared" si="2024"/>
        <v>0</v>
      </c>
      <c r="BT290" s="72">
        <f t="shared" ref="BT290" si="2064">$H290-BS290</f>
        <v>0</v>
      </c>
      <c r="BV290" s="72">
        <f t="shared" si="2026"/>
        <v>0</v>
      </c>
      <c r="BW290" s="72">
        <f t="shared" ref="BW290" si="2065">$H290-BV290</f>
        <v>0</v>
      </c>
      <c r="BY290" s="72">
        <f t="shared" si="2028"/>
        <v>0</v>
      </c>
      <c r="BZ290" s="72">
        <f t="shared" ref="BZ290" si="2066">$H290-BY290</f>
        <v>0</v>
      </c>
      <c r="CB290" s="72">
        <f t="shared" si="2030"/>
        <v>0</v>
      </c>
      <c r="CC290" s="72">
        <f t="shared" ref="CC290" si="2067">$H290-CB290</f>
        <v>0</v>
      </c>
      <c r="CE290" s="72">
        <f t="shared" si="2032"/>
        <v>0</v>
      </c>
      <c r="CF290" s="72">
        <f t="shared" ref="CF290" si="2068">$H290-CE290</f>
        <v>0</v>
      </c>
      <c r="CH290" s="72">
        <f t="shared" si="2034"/>
        <v>0</v>
      </c>
      <c r="CI290" s="72">
        <f t="shared" ref="CI290" si="2069">$H290-CH290</f>
        <v>0</v>
      </c>
      <c r="CK290" s="72">
        <f t="shared" si="2036"/>
        <v>0</v>
      </c>
      <c r="CL290" s="72">
        <f t="shared" ref="CL290" si="2070">$H290-CK290</f>
        <v>0</v>
      </c>
      <c r="CN290" s="72">
        <f t="shared" si="2038"/>
        <v>0</v>
      </c>
      <c r="CO290" s="72">
        <f t="shared" ref="CO290" si="2071">$H290-CN290</f>
        <v>0</v>
      </c>
      <c r="CQ290" s="72">
        <f t="shared" si="2040"/>
        <v>0</v>
      </c>
      <c r="CR290" s="72">
        <f t="shared" ref="CR290" si="2072">$H290-CQ290</f>
        <v>0</v>
      </c>
      <c r="CT290" s="72">
        <f t="shared" si="2042"/>
        <v>0</v>
      </c>
      <c r="CU290" s="72">
        <f t="shared" ref="CU290" si="2073">$H290-CT290</f>
        <v>0</v>
      </c>
      <c r="CW290" s="72">
        <f t="shared" si="2044"/>
        <v>0</v>
      </c>
      <c r="CX290" s="72">
        <f t="shared" ref="CX290" si="2074">$H290-CW290</f>
        <v>0</v>
      </c>
    </row>
    <row r="291" spans="1:103" ht="6.6" customHeight="1" x14ac:dyDescent="0.25">
      <c r="A291" s="494"/>
      <c r="D291" s="3" t="s">
        <v>0</v>
      </c>
    </row>
    <row r="292" spans="1:103" x14ac:dyDescent="0.25">
      <c r="A292" s="494"/>
      <c r="C292" s="455" t="s">
        <v>439</v>
      </c>
      <c r="D292" s="3" t="s">
        <v>0</v>
      </c>
      <c r="E292" s="562">
        <v>1.831</v>
      </c>
      <c r="G292" s="19">
        <v>1.831</v>
      </c>
      <c r="H292" s="707">
        <f>G292-$E292</f>
        <v>0</v>
      </c>
      <c r="J292" s="19">
        <v>-265</v>
      </c>
      <c r="K292" s="488">
        <f>J292</f>
        <v>-265</v>
      </c>
      <c r="L292" s="488">
        <f>J292</f>
        <v>-265</v>
      </c>
      <c r="N292" s="72">
        <f>$H292*(1-($J292-N$6)/N$5)</f>
        <v>0</v>
      </c>
      <c r="O292" s="72">
        <f>$H292-N292</f>
        <v>0</v>
      </c>
      <c r="Q292" s="72">
        <f>$H292*(1-($J292-Q$6)/Q$5)</f>
        <v>0</v>
      </c>
      <c r="R292" s="72">
        <f>$H292-Q292</f>
        <v>0</v>
      </c>
      <c r="T292" s="72">
        <f>$H292*(1-($J292-T$6)/T$5)</f>
        <v>0</v>
      </c>
      <c r="U292" s="72">
        <f>$H292-T292</f>
        <v>0</v>
      </c>
      <c r="W292" s="72">
        <f>$H292*(1-($J292-W$6)/W$5)</f>
        <v>0</v>
      </c>
      <c r="X292" s="72">
        <f>$H292-W292</f>
        <v>0</v>
      </c>
      <c r="Z292" s="72">
        <f>$H292*(1-($J292-Z$6)/Z$5)</f>
        <v>0</v>
      </c>
      <c r="AA292" s="72">
        <f>$H292-Z292</f>
        <v>0</v>
      </c>
      <c r="AC292" s="72">
        <f>$H292*(1-($J292-AC$6)/AC$5)</f>
        <v>0</v>
      </c>
      <c r="AD292" s="72">
        <f>$H292-AC292</f>
        <v>0</v>
      </c>
      <c r="AF292" s="72">
        <f>$H292*(1-($J292-AF$6)/AF$5)</f>
        <v>0</v>
      </c>
      <c r="AG292" s="72">
        <f>$H292-AF292</f>
        <v>0</v>
      </c>
      <c r="AI292" s="72">
        <f>$H292*(1-($J292-AI$6)/AI$5)</f>
        <v>0</v>
      </c>
      <c r="AJ292" s="72">
        <f>$H292-AI292</f>
        <v>0</v>
      </c>
      <c r="AL292" s="72">
        <f>$H292*(1-($K292-AL$6)/AL$5)</f>
        <v>0</v>
      </c>
      <c r="AM292" s="72">
        <f>$H292-AL292</f>
        <v>0</v>
      </c>
      <c r="AO292" s="72">
        <f>$H292*(1-($K292-AO$6)/AO$5)</f>
        <v>0</v>
      </c>
      <c r="AP292" s="72">
        <f>$H292-AO292</f>
        <v>0</v>
      </c>
      <c r="AR292" s="72">
        <f>$H292*(1-($K292-AR$6)/AR$5)</f>
        <v>0</v>
      </c>
      <c r="AS292" s="72">
        <f>$H292-AR292</f>
        <v>0</v>
      </c>
      <c r="AU292" s="72">
        <f>$H292*(1-($K292-AU$6)/AU$5)</f>
        <v>0</v>
      </c>
      <c r="AV292" s="72">
        <f>$H292-AU292</f>
        <v>0</v>
      </c>
      <c r="AX292" s="72">
        <f>$H292*(1-($K292-AX$6)/AX$5)</f>
        <v>0</v>
      </c>
      <c r="AY292" s="72">
        <f>$H292-AX292</f>
        <v>0</v>
      </c>
      <c r="BA292" s="72">
        <f>$H292*(1-($K292-BA$6)/BA$5)</f>
        <v>0</v>
      </c>
      <c r="BB292" s="72">
        <f>$H292-BA292</f>
        <v>0</v>
      </c>
      <c r="BD292" s="72">
        <f>$H292*(1-($K292-BD$6)/BD$5)</f>
        <v>0</v>
      </c>
      <c r="BE292" s="72">
        <f>$H292-BD292</f>
        <v>0</v>
      </c>
      <c r="BG292" s="709">
        <f>$H292*(1-($K292-BG$6)/BG$5)</f>
        <v>0</v>
      </c>
      <c r="BH292" s="709">
        <f>$H292-BG292</f>
        <v>0</v>
      </c>
      <c r="BI292" s="710"/>
      <c r="BJ292" s="709">
        <f>$H292*(1-($K292-BJ$6)/BJ$5)</f>
        <v>0</v>
      </c>
      <c r="BK292" s="709">
        <f>$H292-BJ292</f>
        <v>0</v>
      </c>
      <c r="BL292" s="710"/>
      <c r="BM292" s="479"/>
      <c r="BN292" s="479"/>
      <c r="BP292" s="72">
        <f>$H292*(1-($K292-BP$6)/BP$5)</f>
        <v>0</v>
      </c>
      <c r="BQ292" s="72">
        <f>$H292-BP292</f>
        <v>0</v>
      </c>
      <c r="BS292" s="72">
        <f>$H292*(1-($K292-BS$6)/BS$5)</f>
        <v>0</v>
      </c>
      <c r="BT292" s="72">
        <f>$H292-BS292</f>
        <v>0</v>
      </c>
      <c r="BV292" s="72">
        <f>$H292*(1-($K292-BV$6)/BV$5)</f>
        <v>0</v>
      </c>
      <c r="BW292" s="72">
        <f>$H292-BV292</f>
        <v>0</v>
      </c>
      <c r="BY292" s="72">
        <f>$H292*(1-($K292-BY$6)/BY$5)</f>
        <v>0</v>
      </c>
      <c r="BZ292" s="72">
        <f>$H292-BY292</f>
        <v>0</v>
      </c>
      <c r="CB292" s="72">
        <f>$H292*(1-($L292-CB$6)/CB$5)</f>
        <v>0</v>
      </c>
      <c r="CC292" s="72">
        <f>$H292-CB292</f>
        <v>0</v>
      </c>
      <c r="CE292" s="72">
        <f>$H292*(1-($L292-CE$6)/CE$5)</f>
        <v>0</v>
      </c>
      <c r="CF292" s="72">
        <f>$H292-CE292</f>
        <v>0</v>
      </c>
      <c r="CH292" s="72">
        <f>$H292*(1-($L292-CH$6)/CH$5)</f>
        <v>0</v>
      </c>
      <c r="CI292" s="72">
        <f>$H292-CH292</f>
        <v>0</v>
      </c>
      <c r="CK292" s="72">
        <f>$H292*(1-($L292-CK$6)/CK$5)</f>
        <v>0</v>
      </c>
      <c r="CL292" s="72">
        <f>$H292-CK292</f>
        <v>0</v>
      </c>
      <c r="CN292" s="72">
        <f>$H292*(1-($L292-CN$6)/CN$5)</f>
        <v>0</v>
      </c>
      <c r="CO292" s="72">
        <f>$H292-CN292</f>
        <v>0</v>
      </c>
      <c r="CQ292" s="72">
        <f>$H292*(1-($L292-CQ$6)/CQ$5)</f>
        <v>0</v>
      </c>
      <c r="CR292" s="72">
        <f>$H292-CQ292</f>
        <v>0</v>
      </c>
      <c r="CT292" s="72">
        <f>$H292*(1-($L292-CT$6)/CT$5)</f>
        <v>0</v>
      </c>
      <c r="CU292" s="72">
        <f>$H292-CT292</f>
        <v>0</v>
      </c>
      <c r="CW292" s="72">
        <f>$H292*(1-($L292-CW$6)/CW$5)</f>
        <v>0</v>
      </c>
      <c r="CX292" s="72">
        <f>$H292-CW292</f>
        <v>0</v>
      </c>
    </row>
    <row r="293" spans="1:103" x14ac:dyDescent="0.25">
      <c r="A293" s="494"/>
      <c r="C293" s="756" t="s">
        <v>440</v>
      </c>
      <c r="D293" s="3" t="s">
        <v>0</v>
      </c>
      <c r="E293" s="417">
        <v>1.1000000000000001</v>
      </c>
      <c r="G293" s="417">
        <v>1.2</v>
      </c>
      <c r="H293" s="707">
        <f>G293-$E293</f>
        <v>9.9999999999999867E-2</v>
      </c>
      <c r="J293" s="19">
        <v>-191.6</v>
      </c>
      <c r="K293" s="488">
        <f>J293</f>
        <v>-191.6</v>
      </c>
      <c r="L293" s="488">
        <f>J293</f>
        <v>-191.6</v>
      </c>
      <c r="N293" s="72">
        <f>$H293*(1-($J293-N$6)/N$5)</f>
        <v>0.10454212454212441</v>
      </c>
      <c r="O293" s="72">
        <f>$H293-N293</f>
        <v>-4.5421245421245482E-3</v>
      </c>
      <c r="Q293" s="72">
        <f>$H293*(1-($J293-Q$6)/Q$5)</f>
        <v>0.10454212454212441</v>
      </c>
      <c r="R293" s="72">
        <f>$H293-Q293</f>
        <v>-4.5421245421245482E-3</v>
      </c>
      <c r="T293" s="72">
        <f>$H293*(1-($J293-T$6)/T$5)</f>
        <v>0.10454212454212441</v>
      </c>
      <c r="U293" s="72">
        <f>$H293-T293</f>
        <v>-4.5421245421245482E-3</v>
      </c>
      <c r="W293" s="72">
        <f>$H293*(1-($J293-W$6)/W$5)</f>
        <v>0.10454212454212441</v>
      </c>
      <c r="X293" s="72">
        <f>$H293-W293</f>
        <v>-4.5421245421245482E-3</v>
      </c>
      <c r="Z293" s="72">
        <f>$H293*(1-($J293-Z$6)/Z$5)</f>
        <v>0.10454212454212441</v>
      </c>
      <c r="AA293" s="72">
        <f>$H293-Z293</f>
        <v>-4.5421245421245482E-3</v>
      </c>
      <c r="AC293" s="72">
        <f>$H293*(1-($J293-AC$6)/AC$5)</f>
        <v>0.10454212454212441</v>
      </c>
      <c r="AD293" s="72">
        <f>$H293-AC293</f>
        <v>-4.5421245421245482E-3</v>
      </c>
      <c r="AF293" s="72">
        <f>$H293*(1-($J293-AF$6)/AF$5)</f>
        <v>0.10454212454212441</v>
      </c>
      <c r="AG293" s="72">
        <f>$H293-AF293</f>
        <v>-4.5421245421245482E-3</v>
      </c>
      <c r="AI293" s="72">
        <f>$H293*(1-($J293-AI$6)/AI$5)</f>
        <v>0.10454212454212441</v>
      </c>
      <c r="AJ293" s="72">
        <f>$H293-AI293</f>
        <v>-4.5421245421245482E-3</v>
      </c>
      <c r="AL293" s="72">
        <f>$H293*(1-($K293-AL$6)/AL$5)</f>
        <v>0.10445242369838408</v>
      </c>
      <c r="AM293" s="72">
        <f>$H293-AL293</f>
        <v>-4.4524236983842086E-3</v>
      </c>
      <c r="AO293" s="72">
        <f>$H293*(1-($K293-AO$6)/AO$5)</f>
        <v>0.10445242369838408</v>
      </c>
      <c r="AP293" s="72">
        <f>$H293-AO293</f>
        <v>-4.4524236983842086E-3</v>
      </c>
      <c r="AR293" s="72">
        <f>$H293*(1-($K293-AR$6)/AR$5)</f>
        <v>0.10445242369838408</v>
      </c>
      <c r="AS293" s="72">
        <f>$H293-AR293</f>
        <v>-4.4524236983842086E-3</v>
      </c>
      <c r="AU293" s="72">
        <f>$H293*(1-($K293-AU$6)/AU$5)</f>
        <v>0.10445242369838408</v>
      </c>
      <c r="AV293" s="72">
        <f>$H293-AU293</f>
        <v>-4.4524236983842086E-3</v>
      </c>
      <c r="AX293" s="72">
        <f>$H293*(1-($K293-AX$6)/AX$5)</f>
        <v>0.10445242369838408</v>
      </c>
      <c r="AY293" s="72">
        <f>$H293-AX293</f>
        <v>-4.4524236983842086E-3</v>
      </c>
      <c r="BA293" s="72">
        <f>$H293*(1-($K293-BA$6)/BA$5)</f>
        <v>0.10445242369838408</v>
      </c>
      <c r="BB293" s="72">
        <f>$H293-BA293</f>
        <v>-4.4524236983842086E-3</v>
      </c>
      <c r="BD293" s="72">
        <f>$H293*(1-($K293-BD$6)/BD$5)</f>
        <v>0.10445242369838408</v>
      </c>
      <c r="BE293" s="72">
        <f>$H293-BD293</f>
        <v>-4.4524236983842086E-3</v>
      </c>
      <c r="BG293" s="709">
        <f>$H293*(1-($K293-BG$6)/BG$5)</f>
        <v>0.10445242369838408</v>
      </c>
      <c r="BH293" s="709">
        <f>$H293-BG293</f>
        <v>-4.4524236983842086E-3</v>
      </c>
      <c r="BI293" s="710"/>
      <c r="BJ293" s="709">
        <f>$H293*(1-($K293-BJ$6)/BJ$5)</f>
        <v>0.10445242369838408</v>
      </c>
      <c r="BK293" s="709">
        <f>$H293-BJ293</f>
        <v>-4.4524236983842086E-3</v>
      </c>
      <c r="BL293" s="710"/>
      <c r="BM293" s="479"/>
      <c r="BN293" s="479"/>
      <c r="BP293" s="72">
        <f>$H293*(1-($K293-BP$6)/BP$5)</f>
        <v>0.10445242369838408</v>
      </c>
      <c r="BQ293" s="72">
        <f>$H293-BP293</f>
        <v>-4.4524236983842086E-3</v>
      </c>
      <c r="BS293" s="72">
        <f>$H293*(1-($K293-BS$6)/BS$5)</f>
        <v>0.10445242369838408</v>
      </c>
      <c r="BT293" s="72">
        <f>$H293-BS293</f>
        <v>-4.4524236983842086E-3</v>
      </c>
      <c r="BV293" s="72">
        <f>$H293*(1-($K293-BV$6)/BV$5)</f>
        <v>0.10445242369838408</v>
      </c>
      <c r="BW293" s="72">
        <f>$H293-BV293</f>
        <v>-4.4524236983842086E-3</v>
      </c>
      <c r="BY293" s="72">
        <f>$H293*(1-($K293-BY$6)/BY$5)</f>
        <v>0.10445242369838408</v>
      </c>
      <c r="BZ293" s="72">
        <f>$H293-BY293</f>
        <v>-4.4524236983842086E-3</v>
      </c>
      <c r="CB293" s="72">
        <f>$H293*(1-($L293-CB$6)/CB$5)</f>
        <v>0.10428324697754736</v>
      </c>
      <c r="CC293" s="72">
        <f>$H293-CB293</f>
        <v>-4.2832469775474918E-3</v>
      </c>
      <c r="CE293" s="72">
        <f>$H293*(1-($L293-CE$6)/CE$5)</f>
        <v>0.10428324697754736</v>
      </c>
      <c r="CF293" s="72">
        <f>$H293-CE293</f>
        <v>-4.2832469775474918E-3</v>
      </c>
      <c r="CH293" s="72">
        <f>$H293*(1-($L293-CH$6)/CH$5)</f>
        <v>0.10428324697754736</v>
      </c>
      <c r="CI293" s="72">
        <f>$H293-CH293</f>
        <v>-4.2832469775474918E-3</v>
      </c>
      <c r="CK293" s="72">
        <f>$H293*(1-($L293-CK$6)/CK$5)</f>
        <v>0.10428324697754736</v>
      </c>
      <c r="CL293" s="72">
        <f>$H293-CK293</f>
        <v>-4.2832469775474918E-3</v>
      </c>
      <c r="CN293" s="72">
        <f>$H293*(1-($L293-CN$6)/CN$5)</f>
        <v>0.10428324697754736</v>
      </c>
      <c r="CO293" s="72">
        <f>$H293-CN293</f>
        <v>-4.2832469775474918E-3</v>
      </c>
      <c r="CQ293" s="72">
        <f>$H293*(1-($L293-CQ$6)/CQ$5)</f>
        <v>0.10428324697754736</v>
      </c>
      <c r="CR293" s="72">
        <f>$H293-CQ293</f>
        <v>-4.2832469775474918E-3</v>
      </c>
      <c r="CT293" s="72">
        <f>$H293*(1-($L293-CT$6)/CT$5)</f>
        <v>0.10428324697754736</v>
      </c>
      <c r="CU293" s="72">
        <f>$H293-CT293</f>
        <v>-4.2832469775474918E-3</v>
      </c>
      <c r="CW293" s="72">
        <f>$H293*(1-($L293-CW$6)/CW$5)</f>
        <v>0.10428324697754736</v>
      </c>
      <c r="CX293" s="72">
        <f>$H293-CW293</f>
        <v>-4.2832469775474918E-3</v>
      </c>
    </row>
    <row r="294" spans="1:103" ht="6.6" customHeight="1" x14ac:dyDescent="0.25">
      <c r="A294" s="494"/>
      <c r="D294" s="3" t="s">
        <v>0</v>
      </c>
    </row>
    <row r="295" spans="1:103" x14ac:dyDescent="0.25">
      <c r="A295" s="494"/>
      <c r="C295" s="455" t="s">
        <v>441</v>
      </c>
      <c r="D295" s="3" t="s">
        <v>0</v>
      </c>
      <c r="E295" s="19">
        <v>0.97099999999999997</v>
      </c>
      <c r="G295" s="72">
        <v>1</v>
      </c>
      <c r="H295" s="690">
        <f t="shared" ref="H295" si="2075">G295-$E295</f>
        <v>2.9000000000000026E-2</v>
      </c>
      <c r="J295" s="19">
        <v>-192</v>
      </c>
      <c r="K295" s="488">
        <f>J295</f>
        <v>-192</v>
      </c>
      <c r="L295" s="488">
        <f>J295</f>
        <v>-192</v>
      </c>
      <c r="N295" s="72">
        <f t="shared" ref="N295:N299" si="2076">$H295*(1-($J295-N$6)/N$5)</f>
        <v>3.0321465201465229E-2</v>
      </c>
      <c r="O295" s="72">
        <f t="shared" ref="O295" si="2077">$H295-N295</f>
        <v>-1.321465201465203E-3</v>
      </c>
      <c r="Q295" s="72">
        <f t="shared" ref="Q295:Q299" si="2078">$H295*(1-($J295-Q$6)/Q$5)</f>
        <v>3.0321465201465229E-2</v>
      </c>
      <c r="R295" s="72">
        <f t="shared" ref="R295" si="2079">$H295-Q295</f>
        <v>-1.321465201465203E-3</v>
      </c>
      <c r="T295" s="72">
        <f t="shared" ref="T295:T299" si="2080">$H295*(1-($J295-T$6)/T$5)</f>
        <v>3.0321465201465229E-2</v>
      </c>
      <c r="U295" s="72">
        <f t="shared" ref="U295" si="2081">$H295-T295</f>
        <v>-1.321465201465203E-3</v>
      </c>
      <c r="W295" s="72">
        <f t="shared" ref="W295:W299" si="2082">$H295*(1-($J295-W$6)/W$5)</f>
        <v>3.0321465201465229E-2</v>
      </c>
      <c r="X295" s="72">
        <f t="shared" ref="X295" si="2083">$H295-W295</f>
        <v>-1.321465201465203E-3</v>
      </c>
      <c r="Z295" s="72">
        <f t="shared" ref="Z295:Z299" si="2084">$H295*(1-($J295-Z$6)/Z$5)</f>
        <v>3.0321465201465229E-2</v>
      </c>
      <c r="AA295" s="72">
        <f t="shared" ref="AA295" si="2085">$H295-Z295</f>
        <v>-1.321465201465203E-3</v>
      </c>
      <c r="AC295" s="72">
        <f t="shared" ref="AC295:AC299" si="2086">$H295*(1-($J295-AC$6)/AC$5)</f>
        <v>3.0321465201465229E-2</v>
      </c>
      <c r="AD295" s="72">
        <f t="shared" ref="AD295" si="2087">$H295-AC295</f>
        <v>-1.321465201465203E-3</v>
      </c>
      <c r="AF295" s="72">
        <f t="shared" ref="AF295:AF299" si="2088">$H295*(1-($J295-AF$6)/AF$5)</f>
        <v>3.0321465201465229E-2</v>
      </c>
      <c r="AG295" s="72">
        <f t="shared" ref="AG295" si="2089">$H295-AF295</f>
        <v>-1.321465201465203E-3</v>
      </c>
      <c r="AI295" s="72">
        <f t="shared" ref="AI295:AI299" si="2090">$H295*(1-($J295-AI$6)/AI$5)</f>
        <v>3.0321465201465229E-2</v>
      </c>
      <c r="AJ295" s="72">
        <f t="shared" ref="AJ295" si="2091">$H295-AI295</f>
        <v>-1.321465201465203E-3</v>
      </c>
      <c r="AL295" s="72">
        <f t="shared" ref="AL295:AL299" si="2092">$H295*(1-($K295-AL$6)/AL$5)</f>
        <v>3.0295368043088002E-2</v>
      </c>
      <c r="AM295" s="72">
        <f t="shared" ref="AM295" si="2093">$H295-AL295</f>
        <v>-1.2953680430879758E-3</v>
      </c>
      <c r="AO295" s="72">
        <f t="shared" ref="AO295:AO299" si="2094">$H295*(1-($K295-AO$6)/AO$5)</f>
        <v>3.0295368043088002E-2</v>
      </c>
      <c r="AP295" s="72">
        <f t="shared" ref="AP295:AP296" si="2095">$H295-AO295</f>
        <v>-1.2953680430879758E-3</v>
      </c>
      <c r="AR295" s="72">
        <f t="shared" ref="AR295:AR299" si="2096">$H295*(1-($K295-AR$6)/AR$5)</f>
        <v>3.0295368043088002E-2</v>
      </c>
      <c r="AS295" s="72">
        <f t="shared" ref="AS295" si="2097">$H295-AR295</f>
        <v>-1.2953680430879758E-3</v>
      </c>
      <c r="AU295" s="72">
        <f t="shared" ref="AU295:AU299" si="2098">$H295*(1-($K295-AU$6)/AU$5)</f>
        <v>3.0295368043088002E-2</v>
      </c>
      <c r="AV295" s="72">
        <f t="shared" ref="AV295" si="2099">$H295-AU295</f>
        <v>-1.2953680430879758E-3</v>
      </c>
      <c r="AX295" s="72">
        <f t="shared" ref="AX295:AX299" si="2100">$H295*(1-($K295-AX$6)/AX$5)</f>
        <v>3.0295368043088002E-2</v>
      </c>
      <c r="AY295" s="72">
        <f t="shared" ref="AY295" si="2101">$H295-AX295</f>
        <v>-1.2953680430879758E-3</v>
      </c>
      <c r="BA295" s="72">
        <f t="shared" ref="BA295:BA299" si="2102">$H295*(1-($K295-BA$6)/BA$5)</f>
        <v>3.0295368043088002E-2</v>
      </c>
      <c r="BB295" s="72">
        <f t="shared" ref="BB295" si="2103">$H295-BA295</f>
        <v>-1.2953680430879758E-3</v>
      </c>
      <c r="BD295" s="72">
        <f t="shared" ref="BD295:BD299" si="2104">$H295*(1-($K295-BD$6)/BD$5)</f>
        <v>3.0295368043088002E-2</v>
      </c>
      <c r="BE295" s="72">
        <f t="shared" ref="BE295" si="2105">$H295-BD295</f>
        <v>-1.2953680430879758E-3</v>
      </c>
      <c r="BG295" s="709">
        <f t="shared" ref="BG295:BG299" si="2106">$H295*(1-($K295-BG$6)/BG$5)</f>
        <v>3.0295368043088002E-2</v>
      </c>
      <c r="BH295" s="709">
        <f t="shared" ref="BH295" si="2107">$H295-BG295</f>
        <v>-1.2953680430879758E-3</v>
      </c>
      <c r="BI295" s="710"/>
      <c r="BJ295" s="709">
        <f t="shared" ref="BJ295:BJ299" si="2108">$H295*(1-($K295-BJ$6)/BJ$5)</f>
        <v>3.0295368043088002E-2</v>
      </c>
      <c r="BK295" s="709">
        <f t="shared" ref="BK295" si="2109">$H295-BJ295</f>
        <v>-1.2953680430879758E-3</v>
      </c>
      <c r="BL295" s="710"/>
      <c r="BM295" s="479"/>
      <c r="BN295" s="479"/>
      <c r="BP295" s="72">
        <f t="shared" ref="BP295:BP299" si="2110">$H295*(1-($K295-BP$6)/BP$5)</f>
        <v>3.0295368043088002E-2</v>
      </c>
      <c r="BQ295" s="72">
        <f t="shared" ref="BQ295" si="2111">$H295-BP295</f>
        <v>-1.2953680430879758E-3</v>
      </c>
      <c r="BS295" s="72">
        <f t="shared" ref="BS295:BS299" si="2112">$H295*(1-($K295-BS$6)/BS$5)</f>
        <v>3.0295368043088002E-2</v>
      </c>
      <c r="BT295" s="72">
        <f t="shared" ref="BT295" si="2113">$H295-BS295</f>
        <v>-1.2953680430879758E-3</v>
      </c>
      <c r="BV295" s="72">
        <f t="shared" ref="BV295:BV299" si="2114">$H295*(1-($K295-BV$6)/BV$5)</f>
        <v>3.0295368043088002E-2</v>
      </c>
      <c r="BW295" s="72">
        <f t="shared" ref="BW295" si="2115">$H295-BV295</f>
        <v>-1.2953680430879758E-3</v>
      </c>
      <c r="BY295" s="72">
        <f t="shared" ref="BY295:BY299" si="2116">$H295*(1-($K295-BY$6)/BY$5)</f>
        <v>3.0295368043088002E-2</v>
      </c>
      <c r="BZ295" s="72">
        <f t="shared" ref="BZ295" si="2117">$H295-BY295</f>
        <v>-1.2953680430879758E-3</v>
      </c>
      <c r="CB295" s="72">
        <f t="shared" ref="CB295:CB299" si="2118">$H295*(1-($L295-CB$6)/CB$5)</f>
        <v>3.0246148531951671E-2</v>
      </c>
      <c r="CC295" s="72">
        <f t="shared" ref="CC295" si="2119">$H295-CB295</f>
        <v>-1.2461485319516449E-3</v>
      </c>
      <c r="CE295" s="72">
        <f t="shared" ref="CE295:CE299" si="2120">$H295*(1-($L295-CE$6)/CE$5)</f>
        <v>3.0246148531951671E-2</v>
      </c>
      <c r="CF295" s="72">
        <f t="shared" ref="CF295" si="2121">$H295-CE295</f>
        <v>-1.2461485319516449E-3</v>
      </c>
      <c r="CH295" s="72">
        <f t="shared" ref="CH295:CH299" si="2122">$H295*(1-($L295-CH$6)/CH$5)</f>
        <v>3.0246148531951671E-2</v>
      </c>
      <c r="CI295" s="72">
        <f t="shared" ref="CI295" si="2123">$H295-CH295</f>
        <v>-1.2461485319516449E-3</v>
      </c>
      <c r="CK295" s="72">
        <f t="shared" ref="CK295:CK299" si="2124">$H295*(1-($L295-CK$6)/CK$5)</f>
        <v>3.0246148531951671E-2</v>
      </c>
      <c r="CL295" s="72">
        <f t="shared" ref="CL295" si="2125">$H295-CK295</f>
        <v>-1.2461485319516449E-3</v>
      </c>
      <c r="CN295" s="72">
        <f t="shared" ref="CN295:CN299" si="2126">$H295*(1-($L295-CN$6)/CN$5)</f>
        <v>3.0246148531951671E-2</v>
      </c>
      <c r="CO295" s="72">
        <f t="shared" ref="CO295" si="2127">$H295-CN295</f>
        <v>-1.2461485319516449E-3</v>
      </c>
      <c r="CQ295" s="72">
        <f t="shared" ref="CQ295:CQ299" si="2128">$H295*(1-($L295-CQ$6)/CQ$5)</f>
        <v>3.0246148531951671E-2</v>
      </c>
      <c r="CR295" s="72">
        <f t="shared" ref="CR295" si="2129">$H295-CQ295</f>
        <v>-1.2461485319516449E-3</v>
      </c>
      <c r="CT295" s="72">
        <f t="shared" ref="CT295:CT299" si="2130">$H295*(1-($L295-CT$6)/CT$5)</f>
        <v>3.0246148531951671E-2</v>
      </c>
      <c r="CU295" s="72">
        <f t="shared" ref="CU295" si="2131">$H295-CT295</f>
        <v>-1.2461485319516449E-3</v>
      </c>
      <c r="CW295" s="72">
        <f t="shared" ref="CW295:CW299" si="2132">$H295*(1-($L295-CW$6)/CW$5)</f>
        <v>3.0246148531951671E-2</v>
      </c>
      <c r="CX295" s="72">
        <f t="shared" ref="CX295" si="2133">$H295-CW295</f>
        <v>-1.2461485319516449E-3</v>
      </c>
    </row>
    <row r="296" spans="1:103" x14ac:dyDescent="0.25">
      <c r="A296" s="494"/>
      <c r="C296" s="455" t="s">
        <v>442</v>
      </c>
      <c r="D296" s="3" t="s">
        <v>0</v>
      </c>
      <c r="E296" s="19">
        <v>2.5529999999999999</v>
      </c>
      <c r="G296" s="19">
        <v>2.5529999999999999</v>
      </c>
      <c r="H296" s="707">
        <f t="shared" ref="H296:H299" si="2134">G296-$E296</f>
        <v>0</v>
      </c>
      <c r="J296" s="19">
        <v>-205.3</v>
      </c>
      <c r="K296" s="488">
        <f>J296</f>
        <v>-205.3</v>
      </c>
      <c r="L296" s="488">
        <f>J296</f>
        <v>-205.3</v>
      </c>
      <c r="N296" s="72">
        <f t="shared" si="2076"/>
        <v>0</v>
      </c>
      <c r="O296" s="72">
        <f t="shared" ref="O296:O299" si="2135">$H296-N296</f>
        <v>0</v>
      </c>
      <c r="Q296" s="72">
        <f t="shared" si="2078"/>
        <v>0</v>
      </c>
      <c r="R296" s="72">
        <f t="shared" ref="R296:R299" si="2136">$H296-Q296</f>
        <v>0</v>
      </c>
      <c r="T296" s="72">
        <f t="shared" si="2080"/>
        <v>0</v>
      </c>
      <c r="U296" s="72">
        <f t="shared" ref="U296:U299" si="2137">$H296-T296</f>
        <v>0</v>
      </c>
      <c r="W296" s="72">
        <f t="shared" si="2082"/>
        <v>0</v>
      </c>
      <c r="X296" s="72">
        <f t="shared" ref="X296:X299" si="2138">$H296-W296</f>
        <v>0</v>
      </c>
      <c r="Z296" s="72">
        <f t="shared" si="2084"/>
        <v>0</v>
      </c>
      <c r="AA296" s="72">
        <f t="shared" ref="AA296:AA299" si="2139">$H296-Z296</f>
        <v>0</v>
      </c>
      <c r="AC296" s="72">
        <f t="shared" si="2086"/>
        <v>0</v>
      </c>
      <c r="AD296" s="72">
        <f t="shared" ref="AD296:AD299" si="2140">$H296-AC296</f>
        <v>0</v>
      </c>
      <c r="AF296" s="72">
        <f t="shared" si="2088"/>
        <v>0</v>
      </c>
      <c r="AG296" s="72">
        <f t="shared" ref="AG296:AG299" si="2141">$H296-AF296</f>
        <v>0</v>
      </c>
      <c r="AI296" s="72">
        <f t="shared" si="2090"/>
        <v>0</v>
      </c>
      <c r="AJ296" s="72">
        <f t="shared" ref="AJ296:AJ299" si="2142">$H296-AI296</f>
        <v>0</v>
      </c>
      <c r="AL296" s="72">
        <f t="shared" si="2092"/>
        <v>0</v>
      </c>
      <c r="AM296" s="72">
        <f t="shared" ref="AM296:AM299" si="2143">$H296-AL296</f>
        <v>0</v>
      </c>
      <c r="AO296" s="72">
        <f t="shared" si="2094"/>
        <v>0</v>
      </c>
      <c r="AP296" s="72">
        <f t="shared" si="2095"/>
        <v>0</v>
      </c>
      <c r="AR296" s="72">
        <f t="shared" si="2096"/>
        <v>0</v>
      </c>
      <c r="AS296" s="72">
        <f t="shared" ref="AS296:AS299" si="2144">$H296-AR296</f>
        <v>0</v>
      </c>
      <c r="AU296" s="72">
        <f t="shared" si="2098"/>
        <v>0</v>
      </c>
      <c r="AV296" s="72">
        <f t="shared" ref="AV296:AV299" si="2145">$H296-AU296</f>
        <v>0</v>
      </c>
      <c r="AX296" s="72">
        <f t="shared" si="2100"/>
        <v>0</v>
      </c>
      <c r="AY296" s="72">
        <f t="shared" ref="AY296:AY299" si="2146">$H296-AX296</f>
        <v>0</v>
      </c>
      <c r="BA296" s="72">
        <f t="shared" si="2102"/>
        <v>0</v>
      </c>
      <c r="BB296" s="72">
        <f t="shared" ref="BB296:BB299" si="2147">$H296-BA296</f>
        <v>0</v>
      </c>
      <c r="BD296" s="72">
        <f t="shared" si="2104"/>
        <v>0</v>
      </c>
      <c r="BE296" s="72">
        <f t="shared" ref="BE296:BE299" si="2148">$H296-BD296</f>
        <v>0</v>
      </c>
      <c r="BG296" s="709">
        <f t="shared" si="2106"/>
        <v>0</v>
      </c>
      <c r="BH296" s="709">
        <f t="shared" ref="BH296:BH299" si="2149">$H296-BG296</f>
        <v>0</v>
      </c>
      <c r="BI296" s="710"/>
      <c r="BJ296" s="709">
        <f t="shared" si="2108"/>
        <v>0</v>
      </c>
      <c r="BK296" s="709">
        <f t="shared" ref="BK296:BK299" si="2150">$H296-BJ296</f>
        <v>0</v>
      </c>
      <c r="BL296" s="710"/>
      <c r="BM296" s="479"/>
      <c r="BN296" s="479"/>
      <c r="BP296" s="72">
        <f t="shared" si="2110"/>
        <v>0</v>
      </c>
      <c r="BQ296" s="72">
        <f t="shared" ref="BQ296:BQ299" si="2151">$H296-BP296</f>
        <v>0</v>
      </c>
      <c r="BS296" s="72">
        <f t="shared" si="2112"/>
        <v>0</v>
      </c>
      <c r="BT296" s="72">
        <f t="shared" ref="BT296:BT299" si="2152">$H296-BS296</f>
        <v>0</v>
      </c>
      <c r="BV296" s="72">
        <f t="shared" si="2114"/>
        <v>0</v>
      </c>
      <c r="BW296" s="72">
        <f t="shared" ref="BW296:BW299" si="2153">$H296-BV296</f>
        <v>0</v>
      </c>
      <c r="BY296" s="72">
        <f t="shared" si="2116"/>
        <v>0</v>
      </c>
      <c r="BZ296" s="72">
        <f t="shared" ref="BZ296:BZ299" si="2154">$H296-BY296</f>
        <v>0</v>
      </c>
      <c r="CB296" s="72">
        <f t="shared" si="2118"/>
        <v>0</v>
      </c>
      <c r="CC296" s="72">
        <f t="shared" ref="CC296:CC299" si="2155">$H296-CB296</f>
        <v>0</v>
      </c>
      <c r="CE296" s="72">
        <f t="shared" si="2120"/>
        <v>0</v>
      </c>
      <c r="CF296" s="72">
        <f t="shared" ref="CF296:CF299" si="2156">$H296-CE296</f>
        <v>0</v>
      </c>
      <c r="CH296" s="72">
        <f t="shared" si="2122"/>
        <v>0</v>
      </c>
      <c r="CI296" s="72">
        <f t="shared" ref="CI296:CI299" si="2157">$H296-CH296</f>
        <v>0</v>
      </c>
      <c r="CK296" s="72">
        <f t="shared" si="2124"/>
        <v>0</v>
      </c>
      <c r="CL296" s="72">
        <f t="shared" ref="CL296:CL299" si="2158">$H296-CK296</f>
        <v>0</v>
      </c>
      <c r="CN296" s="72">
        <f t="shared" si="2126"/>
        <v>0</v>
      </c>
      <c r="CO296" s="72">
        <f t="shared" ref="CO296:CO299" si="2159">$H296-CN296</f>
        <v>0</v>
      </c>
      <c r="CQ296" s="72">
        <f t="shared" si="2128"/>
        <v>0</v>
      </c>
      <c r="CR296" s="72">
        <f t="shared" ref="CR296:CR299" si="2160">$H296-CQ296</f>
        <v>0</v>
      </c>
      <c r="CT296" s="72">
        <f t="shared" si="2130"/>
        <v>0</v>
      </c>
      <c r="CU296" s="72">
        <f t="shared" ref="CU296:CU299" si="2161">$H296-CT296</f>
        <v>0</v>
      </c>
      <c r="CW296" s="72">
        <f t="shared" si="2132"/>
        <v>0</v>
      </c>
      <c r="CX296" s="72">
        <f t="shared" ref="CX296:CX299" si="2162">$H296-CW296</f>
        <v>0</v>
      </c>
    </row>
    <row r="297" spans="1:103" x14ac:dyDescent="0.25">
      <c r="A297" s="494"/>
      <c r="C297" s="455" t="s">
        <v>443</v>
      </c>
      <c r="D297" s="3" t="s">
        <v>0</v>
      </c>
      <c r="E297" s="19">
        <v>0.108</v>
      </c>
      <c r="G297" s="19">
        <v>0.108</v>
      </c>
      <c r="H297" s="707">
        <f t="shared" si="2134"/>
        <v>0</v>
      </c>
      <c r="J297" s="19">
        <v>-205.3</v>
      </c>
      <c r="K297" s="488">
        <f>J297</f>
        <v>-205.3</v>
      </c>
      <c r="L297" s="488">
        <f>J297</f>
        <v>-205.3</v>
      </c>
      <c r="N297" s="72">
        <f>$H297*(1-($J297-N$6)/N$5)</f>
        <v>0</v>
      </c>
      <c r="O297" s="72">
        <f>$H297-N297</f>
        <v>0</v>
      </c>
      <c r="Q297" s="72">
        <f>$H297*(1-($J297-Q$6)/Q$5)</f>
        <v>0</v>
      </c>
      <c r="R297" s="72">
        <f>$H297-Q297</f>
        <v>0</v>
      </c>
      <c r="T297" s="72">
        <f>$H297*(1-($J297-T$6)/T$5)</f>
        <v>0</v>
      </c>
      <c r="U297" s="72">
        <f>$H297-T297</f>
        <v>0</v>
      </c>
      <c r="W297" s="72">
        <f>$H297*(1-($J297-W$6)/W$5)</f>
        <v>0</v>
      </c>
      <c r="X297" s="72">
        <f>$H297-W297</f>
        <v>0</v>
      </c>
      <c r="Z297" s="72">
        <f>$H297*(1-($J297-Z$6)/Z$5)</f>
        <v>0</v>
      </c>
      <c r="AA297" s="72">
        <f>$H297-Z297</f>
        <v>0</v>
      </c>
      <c r="AC297" s="72">
        <f>$H297*(1-($J297-AC$6)/AC$5)</f>
        <v>0</v>
      </c>
      <c r="AD297" s="72">
        <f>$H297-AC297</f>
        <v>0</v>
      </c>
      <c r="AF297" s="72">
        <f>$H297*(1-($J297-AF$6)/AF$5)</f>
        <v>0</v>
      </c>
      <c r="AG297" s="72">
        <f>$H297-AF297</f>
        <v>0</v>
      </c>
      <c r="AI297" s="72">
        <f>$H297*(1-($J297-AI$6)/AI$5)</f>
        <v>0</v>
      </c>
      <c r="AJ297" s="72">
        <f>$H297-AI297</f>
        <v>0</v>
      </c>
      <c r="AL297" s="72">
        <f>$H297*(1-($K297-AL$6)/AL$5)</f>
        <v>0</v>
      </c>
      <c r="AM297" s="72">
        <f>$H297-AL297</f>
        <v>0</v>
      </c>
      <c r="AO297" s="72">
        <f>$H297*(1-($K297-AO$6)/AO$5)</f>
        <v>0</v>
      </c>
      <c r="AP297" s="72">
        <f>$H297-AO297</f>
        <v>0</v>
      </c>
      <c r="AR297" s="72">
        <f>$H297*(1-($K297-AR$6)/AR$5)</f>
        <v>0</v>
      </c>
      <c r="AS297" s="72">
        <f>$H297-AR297</f>
        <v>0</v>
      </c>
      <c r="AU297" s="72">
        <f>$H297*(1-($K297-AU$6)/AU$5)</f>
        <v>0</v>
      </c>
      <c r="AV297" s="72">
        <f>$H297-AU297</f>
        <v>0</v>
      </c>
      <c r="AX297" s="72">
        <f>$H297*(1-($K297-AX$6)/AX$5)</f>
        <v>0</v>
      </c>
      <c r="AY297" s="72">
        <f>$H297-AX297</f>
        <v>0</v>
      </c>
      <c r="BA297" s="72">
        <f>$H297*(1-($K297-BA$6)/BA$5)</f>
        <v>0</v>
      </c>
      <c r="BB297" s="72">
        <f>$H297-BA297</f>
        <v>0</v>
      </c>
      <c r="BD297" s="72">
        <f>$H297*(1-($K297-BD$6)/BD$5)</f>
        <v>0</v>
      </c>
      <c r="BE297" s="72">
        <f>$H297-BD297</f>
        <v>0</v>
      </c>
      <c r="BG297" s="709">
        <f>$H297*(1-($K297-BG$6)/BG$5)</f>
        <v>0</v>
      </c>
      <c r="BH297" s="709">
        <f>$H297-BG297</f>
        <v>0</v>
      </c>
      <c r="BI297" s="710"/>
      <c r="BJ297" s="709">
        <f>$H297*(1-($K297-BJ$6)/BJ$5)</f>
        <v>0</v>
      </c>
      <c r="BK297" s="709">
        <f>$H297-BJ297</f>
        <v>0</v>
      </c>
      <c r="BL297" s="710"/>
      <c r="BM297" s="479"/>
      <c r="BN297" s="479"/>
      <c r="BP297" s="72">
        <f>$H297*(1-($K297-BP$6)/BP$5)</f>
        <v>0</v>
      </c>
      <c r="BQ297" s="72">
        <f>$H297-BP297</f>
        <v>0</v>
      </c>
      <c r="BS297" s="72">
        <f>$H297*(1-($K297-BS$6)/BS$5)</f>
        <v>0</v>
      </c>
      <c r="BT297" s="72">
        <f>$H297-BS297</f>
        <v>0</v>
      </c>
      <c r="BV297" s="72">
        <f>$H297*(1-($K297-BV$6)/BV$5)</f>
        <v>0</v>
      </c>
      <c r="BW297" s="72">
        <f>$H297-BV297</f>
        <v>0</v>
      </c>
      <c r="BY297" s="72">
        <f>$H297*(1-($K297-BY$6)/BY$5)</f>
        <v>0</v>
      </c>
      <c r="BZ297" s="72">
        <f>$H297-BY297</f>
        <v>0</v>
      </c>
      <c r="CB297" s="72">
        <f>$H297*(1-($L297-CB$6)/CB$5)</f>
        <v>0</v>
      </c>
      <c r="CC297" s="72">
        <f>$H297-CB297</f>
        <v>0</v>
      </c>
      <c r="CE297" s="72">
        <f>$H297*(1-($L297-CE$6)/CE$5)</f>
        <v>0</v>
      </c>
      <c r="CF297" s="72">
        <f>$H297-CE297</f>
        <v>0</v>
      </c>
      <c r="CH297" s="72">
        <f>$H297*(1-($L297-CH$6)/CH$5)</f>
        <v>0</v>
      </c>
      <c r="CI297" s="72">
        <f>$H297-CH297</f>
        <v>0</v>
      </c>
      <c r="CK297" s="72">
        <f>$H297*(1-($L297-CK$6)/CK$5)</f>
        <v>0</v>
      </c>
      <c r="CL297" s="72">
        <f>$H297-CK297</f>
        <v>0</v>
      </c>
      <c r="CN297" s="72">
        <f>$H297*(1-($L297-CN$6)/CN$5)</f>
        <v>0</v>
      </c>
      <c r="CO297" s="72">
        <f>$H297-CN297</f>
        <v>0</v>
      </c>
      <c r="CQ297" s="72">
        <f>$H297*(1-($L297-CQ$6)/CQ$5)</f>
        <v>0</v>
      </c>
      <c r="CR297" s="72">
        <f>$H297-CQ297</f>
        <v>0</v>
      </c>
      <c r="CT297" s="72">
        <f>$H297*(1-($L297-CT$6)/CT$5)</f>
        <v>0</v>
      </c>
      <c r="CU297" s="72">
        <f>$H297-CT297</f>
        <v>0</v>
      </c>
      <c r="CW297" s="72">
        <f>$H297*(1-($L297-CW$6)/CW$5)</f>
        <v>0</v>
      </c>
      <c r="CX297" s="72">
        <f>$H297-CW297</f>
        <v>0</v>
      </c>
    </row>
    <row r="298" spans="1:103" x14ac:dyDescent="0.25">
      <c r="A298" s="494"/>
      <c r="C298" s="822" t="s">
        <v>444</v>
      </c>
      <c r="D298" s="3" t="s">
        <v>0</v>
      </c>
      <c r="E298" s="479"/>
      <c r="G298" s="479"/>
      <c r="H298" s="707">
        <f t="shared" ref="H298" si="2163">G298-$E298</f>
        <v>0</v>
      </c>
      <c r="J298" s="564">
        <v>-225</v>
      </c>
      <c r="K298" s="488">
        <f>J298</f>
        <v>-225</v>
      </c>
      <c r="L298" s="488">
        <f>J298</f>
        <v>-225</v>
      </c>
      <c r="N298" s="72">
        <f t="shared" si="2076"/>
        <v>0</v>
      </c>
      <c r="O298" s="72">
        <f t="shared" ref="O298" si="2164">$H298-N298</f>
        <v>0</v>
      </c>
      <c r="Q298" s="72">
        <f t="shared" si="2078"/>
        <v>0</v>
      </c>
      <c r="R298" s="72">
        <f t="shared" ref="R298" si="2165">$H298-Q298</f>
        <v>0</v>
      </c>
      <c r="T298" s="72">
        <f t="shared" si="2080"/>
        <v>0</v>
      </c>
      <c r="U298" s="72">
        <f t="shared" ref="U298" si="2166">$H298-T298</f>
        <v>0</v>
      </c>
      <c r="W298" s="72">
        <f t="shared" si="2082"/>
        <v>0</v>
      </c>
      <c r="X298" s="72">
        <f t="shared" ref="X298" si="2167">$H298-W298</f>
        <v>0</v>
      </c>
      <c r="Z298" s="72">
        <f t="shared" si="2084"/>
        <v>0</v>
      </c>
      <c r="AA298" s="72">
        <f t="shared" ref="AA298" si="2168">$H298-Z298</f>
        <v>0</v>
      </c>
      <c r="AC298" s="72">
        <f t="shared" si="2086"/>
        <v>0</v>
      </c>
      <c r="AD298" s="72">
        <f t="shared" ref="AD298" si="2169">$H298-AC298</f>
        <v>0</v>
      </c>
      <c r="AF298" s="72">
        <f t="shared" si="2088"/>
        <v>0</v>
      </c>
      <c r="AG298" s="72">
        <f t="shared" ref="AG298" si="2170">$H298-AF298</f>
        <v>0</v>
      </c>
      <c r="AI298" s="72">
        <f t="shared" si="2090"/>
        <v>0</v>
      </c>
      <c r="AJ298" s="72">
        <f t="shared" ref="AJ298" si="2171">$H298-AI298</f>
        <v>0</v>
      </c>
      <c r="AL298" s="72">
        <f t="shared" si="2092"/>
        <v>0</v>
      </c>
      <c r="AM298" s="72">
        <f t="shared" ref="AM298" si="2172">$H298-AL298</f>
        <v>0</v>
      </c>
      <c r="AO298" s="72">
        <f t="shared" si="2094"/>
        <v>0</v>
      </c>
      <c r="AP298" s="72">
        <f t="shared" ref="AP298:AP299" si="2173">$H298-AO298</f>
        <v>0</v>
      </c>
      <c r="AR298" s="72">
        <f t="shared" si="2096"/>
        <v>0</v>
      </c>
      <c r="AS298" s="72">
        <f t="shared" ref="AS298" si="2174">$H298-AR298</f>
        <v>0</v>
      </c>
      <c r="AU298" s="72">
        <f t="shared" si="2098"/>
        <v>0</v>
      </c>
      <c r="AV298" s="72">
        <f t="shared" ref="AV298" si="2175">$H298-AU298</f>
        <v>0</v>
      </c>
      <c r="AX298" s="72">
        <f t="shared" si="2100"/>
        <v>0</v>
      </c>
      <c r="AY298" s="72">
        <f t="shared" ref="AY298" si="2176">$H298-AX298</f>
        <v>0</v>
      </c>
      <c r="BA298" s="72">
        <f t="shared" si="2102"/>
        <v>0</v>
      </c>
      <c r="BB298" s="72">
        <f t="shared" ref="BB298" si="2177">$H298-BA298</f>
        <v>0</v>
      </c>
      <c r="BD298" s="72">
        <f t="shared" si="2104"/>
        <v>0</v>
      </c>
      <c r="BE298" s="72">
        <f t="shared" ref="BE298" si="2178">$H298-BD298</f>
        <v>0</v>
      </c>
      <c r="BG298" s="709">
        <f t="shared" si="2106"/>
        <v>0</v>
      </c>
      <c r="BH298" s="709">
        <f t="shared" ref="BH298" si="2179">$H298-BG298</f>
        <v>0</v>
      </c>
      <c r="BI298" s="710"/>
      <c r="BJ298" s="709">
        <f t="shared" si="2108"/>
        <v>0</v>
      </c>
      <c r="BK298" s="709">
        <f t="shared" ref="BK298" si="2180">$H298-BJ298</f>
        <v>0</v>
      </c>
      <c r="BL298" s="710"/>
      <c r="BM298" s="479"/>
      <c r="BN298" s="479"/>
      <c r="BP298" s="72">
        <f t="shared" si="2110"/>
        <v>0</v>
      </c>
      <c r="BQ298" s="72">
        <f t="shared" ref="BQ298" si="2181">$H298-BP298</f>
        <v>0</v>
      </c>
      <c r="BS298" s="72">
        <f t="shared" si="2112"/>
        <v>0</v>
      </c>
      <c r="BT298" s="72">
        <f t="shared" ref="BT298" si="2182">$H298-BS298</f>
        <v>0</v>
      </c>
      <c r="BV298" s="72">
        <f t="shared" si="2114"/>
        <v>0</v>
      </c>
      <c r="BW298" s="72">
        <f t="shared" ref="BW298" si="2183">$H298-BV298</f>
        <v>0</v>
      </c>
      <c r="BY298" s="72">
        <f t="shared" si="2116"/>
        <v>0</v>
      </c>
      <c r="BZ298" s="72">
        <f t="shared" ref="BZ298" si="2184">$H298-BY298</f>
        <v>0</v>
      </c>
      <c r="CB298" s="72">
        <f t="shared" si="2118"/>
        <v>0</v>
      </c>
      <c r="CC298" s="72">
        <f t="shared" ref="CC298" si="2185">$H298-CB298</f>
        <v>0</v>
      </c>
      <c r="CE298" s="72">
        <f t="shared" si="2120"/>
        <v>0</v>
      </c>
      <c r="CF298" s="72">
        <f t="shared" ref="CF298" si="2186">$H298-CE298</f>
        <v>0</v>
      </c>
      <c r="CH298" s="72">
        <f t="shared" si="2122"/>
        <v>0</v>
      </c>
      <c r="CI298" s="72">
        <f t="shared" ref="CI298" si="2187">$H298-CH298</f>
        <v>0</v>
      </c>
      <c r="CK298" s="72">
        <f t="shared" si="2124"/>
        <v>0</v>
      </c>
      <c r="CL298" s="72">
        <f t="shared" ref="CL298" si="2188">$H298-CK298</f>
        <v>0</v>
      </c>
      <c r="CN298" s="72">
        <f t="shared" si="2126"/>
        <v>0</v>
      </c>
      <c r="CO298" s="72">
        <f t="shared" ref="CO298" si="2189">$H298-CN298</f>
        <v>0</v>
      </c>
      <c r="CQ298" s="72">
        <f t="shared" si="2128"/>
        <v>0</v>
      </c>
      <c r="CR298" s="72">
        <f t="shared" ref="CR298" si="2190">$H298-CQ298</f>
        <v>0</v>
      </c>
      <c r="CT298" s="72">
        <f t="shared" si="2130"/>
        <v>0</v>
      </c>
      <c r="CU298" s="72">
        <f t="shared" ref="CU298" si="2191">$H298-CT298</f>
        <v>0</v>
      </c>
      <c r="CW298" s="72">
        <f t="shared" si="2132"/>
        <v>0</v>
      </c>
      <c r="CX298" s="72">
        <f t="shared" ref="CX298" si="2192">$H298-CW298</f>
        <v>0</v>
      </c>
    </row>
    <row r="299" spans="1:103" x14ac:dyDescent="0.25">
      <c r="A299" s="494"/>
      <c r="C299" s="822" t="s">
        <v>445</v>
      </c>
      <c r="D299" s="3" t="s">
        <v>0</v>
      </c>
      <c r="E299" s="479"/>
      <c r="G299" s="479"/>
      <c r="H299" s="707">
        <f t="shared" si="2134"/>
        <v>0</v>
      </c>
      <c r="J299" s="564">
        <v>-225</v>
      </c>
      <c r="K299" s="488">
        <f>J299</f>
        <v>-225</v>
      </c>
      <c r="L299" s="488">
        <f>J299</f>
        <v>-225</v>
      </c>
      <c r="N299" s="72">
        <f t="shared" si="2076"/>
        <v>0</v>
      </c>
      <c r="O299" s="72">
        <f t="shared" si="2135"/>
        <v>0</v>
      </c>
      <c r="Q299" s="72">
        <f t="shared" si="2078"/>
        <v>0</v>
      </c>
      <c r="R299" s="72">
        <f t="shared" si="2136"/>
        <v>0</v>
      </c>
      <c r="T299" s="72">
        <f t="shared" si="2080"/>
        <v>0</v>
      </c>
      <c r="U299" s="72">
        <f t="shared" si="2137"/>
        <v>0</v>
      </c>
      <c r="W299" s="72">
        <f t="shared" si="2082"/>
        <v>0</v>
      </c>
      <c r="X299" s="72">
        <f t="shared" si="2138"/>
        <v>0</v>
      </c>
      <c r="Z299" s="72">
        <f t="shared" si="2084"/>
        <v>0</v>
      </c>
      <c r="AA299" s="72">
        <f t="shared" si="2139"/>
        <v>0</v>
      </c>
      <c r="AC299" s="72">
        <f t="shared" si="2086"/>
        <v>0</v>
      </c>
      <c r="AD299" s="72">
        <f t="shared" si="2140"/>
        <v>0</v>
      </c>
      <c r="AF299" s="72">
        <f t="shared" si="2088"/>
        <v>0</v>
      </c>
      <c r="AG299" s="72">
        <f t="shared" si="2141"/>
        <v>0</v>
      </c>
      <c r="AI299" s="72">
        <f t="shared" si="2090"/>
        <v>0</v>
      </c>
      <c r="AJ299" s="72">
        <f t="shared" si="2142"/>
        <v>0</v>
      </c>
      <c r="AL299" s="72">
        <f t="shared" si="2092"/>
        <v>0</v>
      </c>
      <c r="AM299" s="72">
        <f t="shared" si="2143"/>
        <v>0</v>
      </c>
      <c r="AO299" s="72">
        <f t="shared" si="2094"/>
        <v>0</v>
      </c>
      <c r="AP299" s="72">
        <f t="shared" si="2173"/>
        <v>0</v>
      </c>
      <c r="AR299" s="72">
        <f t="shared" si="2096"/>
        <v>0</v>
      </c>
      <c r="AS299" s="72">
        <f t="shared" si="2144"/>
        <v>0</v>
      </c>
      <c r="AU299" s="72">
        <f t="shared" si="2098"/>
        <v>0</v>
      </c>
      <c r="AV299" s="72">
        <f t="shared" si="2145"/>
        <v>0</v>
      </c>
      <c r="AX299" s="72">
        <f t="shared" si="2100"/>
        <v>0</v>
      </c>
      <c r="AY299" s="72">
        <f t="shared" si="2146"/>
        <v>0</v>
      </c>
      <c r="BA299" s="72">
        <f t="shared" si="2102"/>
        <v>0</v>
      </c>
      <c r="BB299" s="72">
        <f t="shared" si="2147"/>
        <v>0</v>
      </c>
      <c r="BD299" s="72">
        <f t="shared" si="2104"/>
        <v>0</v>
      </c>
      <c r="BE299" s="72">
        <f t="shared" si="2148"/>
        <v>0</v>
      </c>
      <c r="BG299" s="709">
        <f t="shared" si="2106"/>
        <v>0</v>
      </c>
      <c r="BH299" s="709">
        <f t="shared" si="2149"/>
        <v>0</v>
      </c>
      <c r="BI299" s="710"/>
      <c r="BJ299" s="709">
        <f t="shared" si="2108"/>
        <v>0</v>
      </c>
      <c r="BK299" s="709">
        <f t="shared" si="2150"/>
        <v>0</v>
      </c>
      <c r="BL299" s="710"/>
      <c r="BM299" s="479"/>
      <c r="BN299" s="479"/>
      <c r="BP299" s="72">
        <f t="shared" si="2110"/>
        <v>0</v>
      </c>
      <c r="BQ299" s="72">
        <f t="shared" si="2151"/>
        <v>0</v>
      </c>
      <c r="BS299" s="72">
        <f t="shared" si="2112"/>
        <v>0</v>
      </c>
      <c r="BT299" s="72">
        <f t="shared" si="2152"/>
        <v>0</v>
      </c>
      <c r="BV299" s="72">
        <f t="shared" si="2114"/>
        <v>0</v>
      </c>
      <c r="BW299" s="72">
        <f t="shared" si="2153"/>
        <v>0</v>
      </c>
      <c r="BY299" s="72">
        <f t="shared" si="2116"/>
        <v>0</v>
      </c>
      <c r="BZ299" s="72">
        <f t="shared" si="2154"/>
        <v>0</v>
      </c>
      <c r="CB299" s="72">
        <f t="shared" si="2118"/>
        <v>0</v>
      </c>
      <c r="CC299" s="72">
        <f t="shared" si="2155"/>
        <v>0</v>
      </c>
      <c r="CE299" s="72">
        <f t="shared" si="2120"/>
        <v>0</v>
      </c>
      <c r="CF299" s="72">
        <f t="shared" si="2156"/>
        <v>0</v>
      </c>
      <c r="CH299" s="72">
        <f t="shared" si="2122"/>
        <v>0</v>
      </c>
      <c r="CI299" s="72">
        <f t="shared" si="2157"/>
        <v>0</v>
      </c>
      <c r="CK299" s="72">
        <f t="shared" si="2124"/>
        <v>0</v>
      </c>
      <c r="CL299" s="72">
        <f t="shared" si="2158"/>
        <v>0</v>
      </c>
      <c r="CN299" s="72">
        <f t="shared" si="2126"/>
        <v>0</v>
      </c>
      <c r="CO299" s="72">
        <f t="shared" si="2159"/>
        <v>0</v>
      </c>
      <c r="CQ299" s="72">
        <f t="shared" si="2128"/>
        <v>0</v>
      </c>
      <c r="CR299" s="72">
        <f t="shared" si="2160"/>
        <v>0</v>
      </c>
      <c r="CT299" s="72">
        <f t="shared" si="2130"/>
        <v>0</v>
      </c>
      <c r="CU299" s="72">
        <f t="shared" si="2161"/>
        <v>0</v>
      </c>
      <c r="CW299" s="72">
        <f t="shared" si="2132"/>
        <v>0</v>
      </c>
      <c r="CX299" s="72">
        <f t="shared" si="2162"/>
        <v>0</v>
      </c>
    </row>
    <row r="300" spans="1:103" ht="22.35" customHeight="1" x14ac:dyDescent="0.25">
      <c r="A300" s="494"/>
      <c r="D300" s="3" t="s">
        <v>0</v>
      </c>
    </row>
    <row r="301" spans="1:103" s="402" customFormat="1" x14ac:dyDescent="0.25">
      <c r="A301" s="494"/>
      <c r="C301" s="453" t="s">
        <v>446</v>
      </c>
      <c r="D301" s="453" t="s">
        <v>0</v>
      </c>
      <c r="E301" s="467"/>
      <c r="F301" s="453"/>
      <c r="G301" s="467"/>
      <c r="H301" s="467"/>
      <c r="I301" s="453"/>
      <c r="J301" s="467"/>
      <c r="K301" s="467"/>
      <c r="L301" s="467"/>
      <c r="M301" s="453"/>
      <c r="N301" s="579"/>
      <c r="O301" s="453"/>
      <c r="P301" s="467"/>
      <c r="Q301" s="579"/>
      <c r="R301" s="453"/>
      <c r="S301" s="467"/>
      <c r="T301" s="579"/>
      <c r="U301" s="453"/>
      <c r="V301" s="467"/>
      <c r="W301" s="579"/>
      <c r="X301" s="453"/>
      <c r="Y301" s="467"/>
      <c r="Z301" s="579"/>
      <c r="AA301" s="453"/>
      <c r="AB301" s="467"/>
      <c r="AC301" s="579"/>
      <c r="AD301" s="453"/>
      <c r="AE301" s="467"/>
      <c r="AF301" s="579"/>
      <c r="AG301" s="453"/>
      <c r="AH301" s="467"/>
      <c r="AI301" s="579"/>
      <c r="AJ301" s="453"/>
      <c r="AK301" s="467"/>
      <c r="AL301" s="579"/>
      <c r="AM301" s="453"/>
      <c r="AN301" s="467"/>
      <c r="AO301" s="579"/>
      <c r="AP301" s="453"/>
      <c r="AQ301" s="467"/>
      <c r="AR301" s="579"/>
      <c r="AS301" s="453"/>
      <c r="AT301" s="467"/>
      <c r="AU301" s="579"/>
      <c r="AV301" s="453"/>
      <c r="AW301" s="467"/>
      <c r="AX301" s="579"/>
      <c r="AY301" s="453"/>
      <c r="AZ301" s="467"/>
      <c r="BA301" s="579"/>
      <c r="BB301" s="453"/>
      <c r="BC301" s="467"/>
      <c r="BD301" s="579"/>
      <c r="BE301" s="453"/>
      <c r="BF301" s="467"/>
      <c r="BG301" s="579"/>
      <c r="BH301" s="453"/>
      <c r="BI301" s="467"/>
      <c r="BJ301" s="579"/>
      <c r="BK301" s="453"/>
      <c r="BL301" s="467"/>
      <c r="BM301" s="579"/>
      <c r="BN301" s="453"/>
      <c r="BO301" s="467"/>
      <c r="BP301" s="579"/>
      <c r="BQ301" s="453"/>
      <c r="BR301" s="467"/>
      <c r="BS301" s="579"/>
      <c r="BT301" s="453"/>
      <c r="BU301" s="467"/>
      <c r="BV301" s="579"/>
      <c r="BW301" s="453"/>
      <c r="BX301" s="467"/>
      <c r="BY301" s="579"/>
      <c r="BZ301" s="453"/>
      <c r="CA301" s="467"/>
      <c r="CB301" s="579"/>
      <c r="CC301" s="453"/>
      <c r="CD301" s="467"/>
      <c r="CE301" s="579"/>
      <c r="CF301" s="453"/>
      <c r="CG301" s="467"/>
      <c r="CH301" s="579"/>
      <c r="CI301" s="453"/>
      <c r="CJ301" s="467"/>
      <c r="CK301" s="579"/>
      <c r="CL301" s="453"/>
      <c r="CM301" s="467"/>
      <c r="CN301" s="579"/>
      <c r="CO301" s="453"/>
      <c r="CP301" s="467"/>
      <c r="CQ301" s="579"/>
      <c r="CR301" s="453"/>
      <c r="CS301" s="467"/>
      <c r="CT301" s="579"/>
      <c r="CU301" s="453"/>
      <c r="CV301" s="467"/>
      <c r="CW301" s="579"/>
      <c r="CX301" s="453"/>
      <c r="CY301" s="467"/>
    </row>
    <row r="302" spans="1:103" s="402" customFormat="1" x14ac:dyDescent="0.25">
      <c r="A302" s="494"/>
      <c r="C302" s="565" t="s">
        <v>447</v>
      </c>
      <c r="D302" s="565" t="s">
        <v>0</v>
      </c>
      <c r="E302" s="566"/>
      <c r="F302" s="565"/>
      <c r="G302" s="566"/>
      <c r="H302" s="566"/>
      <c r="I302" s="565"/>
      <c r="J302" s="566"/>
      <c r="K302" s="566"/>
      <c r="L302" s="566"/>
      <c r="M302" s="565"/>
      <c r="N302" s="578"/>
      <c r="O302" s="565"/>
      <c r="P302" s="566"/>
      <c r="Q302" s="578"/>
      <c r="R302" s="565"/>
      <c r="S302" s="566"/>
      <c r="T302" s="578"/>
      <c r="U302" s="565"/>
      <c r="V302" s="566"/>
      <c r="W302" s="578"/>
      <c r="X302" s="565"/>
      <c r="Y302" s="566"/>
      <c r="Z302" s="578"/>
      <c r="AA302" s="565"/>
      <c r="AB302" s="566"/>
      <c r="AC302" s="578"/>
      <c r="AD302" s="565"/>
      <c r="AE302" s="566"/>
      <c r="AF302" s="578"/>
      <c r="AG302" s="565"/>
      <c r="AH302" s="566"/>
      <c r="AI302" s="578"/>
      <c r="AJ302" s="565"/>
      <c r="AK302" s="566"/>
      <c r="AL302" s="578"/>
      <c r="AM302" s="565"/>
      <c r="AN302" s="566"/>
      <c r="AO302" s="578"/>
      <c r="AP302" s="565"/>
      <c r="AQ302" s="566"/>
      <c r="AR302" s="578"/>
      <c r="AS302" s="565"/>
      <c r="AT302" s="566"/>
      <c r="AU302" s="578"/>
      <c r="AV302" s="565"/>
      <c r="AW302" s="566"/>
      <c r="AX302" s="578"/>
      <c r="AY302" s="565"/>
      <c r="AZ302" s="566"/>
      <c r="BA302" s="578"/>
      <c r="BB302" s="565"/>
      <c r="BC302" s="566"/>
      <c r="BD302" s="578"/>
      <c r="BE302" s="565"/>
      <c r="BF302" s="566"/>
      <c r="BG302" s="578"/>
      <c r="BH302" s="565"/>
      <c r="BI302" s="566"/>
      <c r="BJ302" s="578"/>
      <c r="BK302" s="565"/>
      <c r="BL302" s="566"/>
      <c r="BM302" s="578"/>
      <c r="BN302" s="565"/>
      <c r="BO302" s="566"/>
      <c r="BP302" s="578"/>
      <c r="BQ302" s="565"/>
      <c r="BR302" s="566"/>
      <c r="BS302" s="578"/>
      <c r="BT302" s="565"/>
      <c r="BU302" s="566"/>
      <c r="BV302" s="578"/>
      <c r="BW302" s="565"/>
      <c r="BX302" s="566"/>
      <c r="BY302" s="578"/>
      <c r="BZ302" s="565"/>
      <c r="CA302" s="566"/>
      <c r="CB302" s="578"/>
      <c r="CC302" s="565"/>
      <c r="CD302" s="566"/>
      <c r="CE302" s="578"/>
      <c r="CF302" s="565"/>
      <c r="CG302" s="566"/>
      <c r="CH302" s="578"/>
      <c r="CI302" s="565"/>
      <c r="CJ302" s="566"/>
      <c r="CK302" s="578"/>
      <c r="CL302" s="565"/>
      <c r="CM302" s="566"/>
      <c r="CN302" s="578"/>
      <c r="CO302" s="565"/>
      <c r="CP302" s="566"/>
      <c r="CQ302" s="578"/>
      <c r="CR302" s="565"/>
      <c r="CS302" s="566"/>
      <c r="CT302" s="578"/>
      <c r="CU302" s="565"/>
      <c r="CV302" s="566"/>
      <c r="CW302" s="578"/>
      <c r="CX302" s="565"/>
      <c r="CY302" s="566"/>
    </row>
    <row r="303" spans="1:103" x14ac:dyDescent="0.25">
      <c r="A303" s="494"/>
      <c r="C303" s="455" t="s">
        <v>448</v>
      </c>
      <c r="D303" s="3" t="s">
        <v>0</v>
      </c>
      <c r="E303" s="19">
        <v>18.48</v>
      </c>
      <c r="G303" s="72">
        <v>17.03</v>
      </c>
      <c r="H303" s="690">
        <f t="shared" ref="H303:H308" si="2193">G303-$E303</f>
        <v>-1.4499999999999993</v>
      </c>
      <c r="J303" s="19">
        <v>31</v>
      </c>
      <c r="K303" s="19">
        <f>J303</f>
        <v>31</v>
      </c>
      <c r="L303" s="19">
        <f>J303</f>
        <v>31</v>
      </c>
      <c r="N303" s="563"/>
      <c r="O303" s="563"/>
      <c r="Q303" s="563"/>
      <c r="R303" s="563"/>
      <c r="T303" s="72">
        <f t="shared" ref="T303:T306" si="2194">$H303*(1-($J303-T$6)/T$5)</f>
        <v>-1.397630036630036</v>
      </c>
      <c r="U303" s="72">
        <f t="shared" ref="U303" si="2195">$H303-T303</f>
        <v>-5.2369963369963246E-2</v>
      </c>
      <c r="W303" s="563"/>
      <c r="X303" s="563"/>
      <c r="Z303" s="563"/>
      <c r="AA303" s="563"/>
      <c r="AC303" s="72">
        <f t="shared" ref="AC303" si="2196">$H303*(1-($J303-AC$6)/AC$5)</f>
        <v>-1.397630036630036</v>
      </c>
      <c r="AD303" s="72">
        <f t="shared" ref="AD303" si="2197">$H303-AC303</f>
        <v>-5.2369963369963246E-2</v>
      </c>
      <c r="AF303" s="563"/>
      <c r="AG303" s="563"/>
      <c r="AI303" s="72">
        <f t="shared" ref="AI303" si="2198">$H303*(1-($J303-$AI$6)/$AI$5)</f>
        <v>-1.397630036630036</v>
      </c>
      <c r="AJ303" s="72">
        <f t="shared" ref="AJ303:AJ306" si="2199">$H303-AI303</f>
        <v>-5.2369963369963246E-2</v>
      </c>
      <c r="AL303" s="563"/>
      <c r="AM303" s="563"/>
      <c r="AO303" s="563"/>
      <c r="AP303" s="563"/>
      <c r="AR303" s="563"/>
      <c r="AS303" s="563"/>
      <c r="AU303" s="681"/>
      <c r="AV303" s="681"/>
      <c r="AX303" s="563"/>
      <c r="AY303" s="563"/>
      <c r="BA303" s="681"/>
      <c r="BB303" s="681"/>
      <c r="BD303" s="681"/>
      <c r="BE303" s="681"/>
      <c r="BG303" s="563"/>
      <c r="BH303" s="563"/>
      <c r="BJ303" s="479"/>
      <c r="BK303" s="479"/>
      <c r="BM303" s="479"/>
      <c r="BN303" s="479"/>
      <c r="BP303" s="563"/>
      <c r="BQ303" s="563"/>
      <c r="BS303" s="563"/>
      <c r="BT303" s="563"/>
      <c r="BV303" s="563"/>
      <c r="BW303" s="563"/>
      <c r="BY303" s="681"/>
      <c r="BZ303" s="681"/>
      <c r="CB303" s="563"/>
      <c r="CC303" s="563"/>
      <c r="CE303" s="563"/>
      <c r="CF303" s="563"/>
      <c r="CH303" s="72">
        <f t="shared" ref="CH303" si="2200">$H303*(1-($L303-CH$6)/CH$5)</f>
        <v>-1.4006148531951632</v>
      </c>
      <c r="CI303" s="72">
        <f t="shared" ref="CI303" si="2201">$H303-CH303</f>
        <v>-4.9385146804836078E-2</v>
      </c>
      <c r="CK303" s="563"/>
      <c r="CL303" s="563"/>
      <c r="CN303" s="563"/>
      <c r="CO303" s="563"/>
      <c r="CQ303" s="72">
        <f t="shared" ref="CQ303:CQ308" si="2202">$H303*(1-($L303-CQ$6)/CQ$5)</f>
        <v>-1.4006148531951632</v>
      </c>
      <c r="CR303" s="72">
        <f t="shared" ref="CR303" si="2203">$H303-CQ303</f>
        <v>-4.9385146804836078E-2</v>
      </c>
      <c r="CT303" s="563"/>
      <c r="CU303" s="563"/>
      <c r="CW303" s="72">
        <f t="shared" ref="CW303" si="2204">$H303*(1-($L303-CW$6)/CW$5)</f>
        <v>-1.4006148531951632</v>
      </c>
      <c r="CX303" s="72">
        <f t="shared" ref="CX303" si="2205">$H303-CW303</f>
        <v>-4.9385146804836078E-2</v>
      </c>
    </row>
    <row r="304" spans="1:103" x14ac:dyDescent="0.25">
      <c r="A304" s="494"/>
      <c r="C304" s="455" t="s">
        <v>449</v>
      </c>
      <c r="D304" s="3" t="s">
        <v>0</v>
      </c>
      <c r="E304" s="479"/>
      <c r="G304" s="72">
        <v>0.2</v>
      </c>
      <c r="H304" s="690">
        <f t="shared" si="2193"/>
        <v>0.2</v>
      </c>
      <c r="J304" s="19">
        <v>-260</v>
      </c>
      <c r="K304" s="19">
        <f>J304</f>
        <v>-260</v>
      </c>
      <c r="L304" s="19">
        <f>J304</f>
        <v>-260</v>
      </c>
      <c r="N304" s="72">
        <f t="shared" ref="N304:N306" si="2206">$H304*(1-($J304-N$6)/N$5)</f>
        <v>0.21409523809523812</v>
      </c>
      <c r="O304" s="72">
        <f t="shared" ref="O304:O306" si="2207">$H304-N304</f>
        <v>-1.4095238095238105E-2</v>
      </c>
      <c r="Q304" s="72">
        <f t="shared" ref="Q304:Q306" si="2208">$H304*(1-($J304-Q$6)/Q$5)</f>
        <v>0.21409523809523812</v>
      </c>
      <c r="R304" s="72">
        <f t="shared" ref="R304:R306" si="2209">$H304-Q304</f>
        <v>-1.4095238095238105E-2</v>
      </c>
      <c r="T304" s="72">
        <f t="shared" si="2194"/>
        <v>0.21409523809523812</v>
      </c>
      <c r="U304" s="72">
        <f t="shared" ref="U304:U306" si="2210">$H304-T304</f>
        <v>-1.4095238095238105E-2</v>
      </c>
      <c r="W304" s="72">
        <f t="shared" ref="W304:W306" si="2211">$H304*(1-($J304-W$6)/W$5)</f>
        <v>0.21409523809523812</v>
      </c>
      <c r="X304" s="72">
        <f t="shared" ref="X304:X306" si="2212">$H304-W304</f>
        <v>-1.4095238095238105E-2</v>
      </c>
      <c r="Z304" s="72">
        <f t="shared" ref="Z304:Z306" si="2213">$H304*(1-($J304-Z$6)/Z$5)</f>
        <v>0.21409523809523812</v>
      </c>
      <c r="AA304" s="72">
        <f t="shared" ref="AA304:AA306" si="2214">$H304-Z304</f>
        <v>-1.4095238095238105E-2</v>
      </c>
      <c r="AC304" s="72">
        <f t="shared" ref="AC304:AC306" si="2215">$H304*(1-($J304-AC$6)/AC$5)</f>
        <v>0.21409523809523812</v>
      </c>
      <c r="AD304" s="72">
        <f t="shared" ref="AD304:AD306" si="2216">$H304-AC304</f>
        <v>-1.4095238095238105E-2</v>
      </c>
      <c r="AF304" s="72">
        <f t="shared" ref="AF304:AF306" si="2217">$H304*(1-($J304-AF$6)/AF$5)</f>
        <v>0.21409523809523812</v>
      </c>
      <c r="AG304" s="72">
        <f t="shared" ref="AG304:AG306" si="2218">$H304-AF304</f>
        <v>-1.4095238095238105E-2</v>
      </c>
      <c r="AI304" s="72">
        <f t="shared" ref="AI304:AI306" si="2219">$H304*(1-($J304-AI$6)/AI$5)</f>
        <v>0.21409523809523812</v>
      </c>
      <c r="AJ304" s="72">
        <f t="shared" si="2199"/>
        <v>-1.4095238095238105E-2</v>
      </c>
      <c r="AL304" s="72">
        <f t="shared" ref="AL304:AL307" si="2220">$H304*(1-($K304-AL$6)/AL$5)</f>
        <v>0.21381687612208258</v>
      </c>
      <c r="AM304" s="72">
        <f t="shared" ref="AM304:AM305" si="2221">$H304-AL304</f>
        <v>-1.3816876122082572E-2</v>
      </c>
      <c r="AO304" s="72">
        <f t="shared" ref="AO304:AO307" si="2222">$H304*(1-($K304-AO$6)/AO$5)</f>
        <v>0.21381687612208258</v>
      </c>
      <c r="AP304" s="72">
        <f t="shared" ref="AP304:AP305" si="2223">$H304-AO304</f>
        <v>-1.3816876122082572E-2</v>
      </c>
      <c r="AR304" s="72">
        <f t="shared" ref="AR304:AR307" si="2224">$H304*(1-($K304-AR$6)/AR$5)</f>
        <v>0.21381687612208258</v>
      </c>
      <c r="AS304" s="72">
        <f t="shared" ref="AS304:AS305" si="2225">$H304-AR304</f>
        <v>-1.3816876122082572E-2</v>
      </c>
      <c r="AU304" s="72">
        <f t="shared" ref="AU304:AU307" si="2226">$H304*(1-($K304-AU$6)/AU$5)</f>
        <v>0.21381687612208258</v>
      </c>
      <c r="AV304" s="72">
        <f t="shared" ref="AV304:AV305" si="2227">$H304-AU304</f>
        <v>-1.3816876122082572E-2</v>
      </c>
      <c r="AX304" s="72">
        <f t="shared" ref="AX304:AX307" si="2228">$H304*(1-($K304-AX$6)/AX$5)</f>
        <v>0.21381687612208258</v>
      </c>
      <c r="AY304" s="72">
        <f t="shared" ref="AY304:AY305" si="2229">$H304-AX304</f>
        <v>-1.3816876122082572E-2</v>
      </c>
      <c r="BA304" s="72">
        <f t="shared" ref="BA304:BA307" si="2230">$H304*(1-($K304-BA$6)/BA$5)</f>
        <v>0.21381687612208258</v>
      </c>
      <c r="BB304" s="72">
        <f t="shared" ref="BB304:BB305" si="2231">$H304-BA304</f>
        <v>-1.3816876122082572E-2</v>
      </c>
      <c r="BD304" s="72">
        <f t="shared" ref="BD304:BD307" si="2232">$H304*(1-($K304-BD$6)/BD$5)</f>
        <v>0.21381687612208258</v>
      </c>
      <c r="BE304" s="72">
        <f t="shared" ref="BE304:BE305" si="2233">$H304-BD304</f>
        <v>-1.3816876122082572E-2</v>
      </c>
      <c r="BG304" s="709">
        <f t="shared" ref="BG304:BG307" si="2234">$H304*(1-($K304-BG$6)/BG$5)</f>
        <v>0.21381687612208258</v>
      </c>
      <c r="BH304" s="709">
        <f t="shared" ref="BH304:BH305" si="2235">$H304-BG304</f>
        <v>-1.3816876122082572E-2</v>
      </c>
      <c r="BI304" s="710"/>
      <c r="BJ304" s="709">
        <f t="shared" ref="BJ304:BJ307" si="2236">$H304*(1-($K304-BJ$6)/BJ$5)</f>
        <v>0.21381687612208258</v>
      </c>
      <c r="BK304" s="709">
        <f t="shared" ref="BK304:BK305" si="2237">$H304-BJ304</f>
        <v>-1.3816876122082572E-2</v>
      </c>
      <c r="BL304" s="710"/>
      <c r="BM304" s="479"/>
      <c r="BN304" s="479"/>
      <c r="BP304" s="72">
        <f t="shared" ref="BP304:BP307" si="2238">$H304*(1-($K304-BP$6)/BP$5)</f>
        <v>0.21381687612208258</v>
      </c>
      <c r="BQ304" s="72">
        <f t="shared" ref="BQ304:BQ305" si="2239">$H304-BP304</f>
        <v>-1.3816876122082572E-2</v>
      </c>
      <c r="BS304" s="72">
        <f t="shared" ref="BS304:BS307" si="2240">$H304*(1-($K304-BS$6)/BS$5)</f>
        <v>0.21381687612208258</v>
      </c>
      <c r="BT304" s="72">
        <f t="shared" ref="BT304:BT305" si="2241">$H304-BS304</f>
        <v>-1.3816876122082572E-2</v>
      </c>
      <c r="BV304" s="72">
        <f t="shared" ref="BV304:BV307" si="2242">$H304*(1-($K304-BV$6)/BV$5)</f>
        <v>0.21381687612208258</v>
      </c>
      <c r="BW304" s="72">
        <f t="shared" ref="BW304:BW305" si="2243">$H304-BV304</f>
        <v>-1.3816876122082572E-2</v>
      </c>
      <c r="BY304" s="72">
        <f t="shared" ref="BY304:BY307" si="2244">$H304*(1-($K304-BY$6)/BY$5)</f>
        <v>0.21381687612208258</v>
      </c>
      <c r="BZ304" s="72">
        <f t="shared" ref="BZ304:BZ305" si="2245">$H304-BY304</f>
        <v>-1.3816876122082572E-2</v>
      </c>
      <c r="CB304" s="72">
        <f t="shared" ref="CB304:CB308" si="2246">$H304*(1-($L304-CB$6)/CB$5)</f>
        <v>0.2132918825561313</v>
      </c>
      <c r="CC304" s="72">
        <f t="shared" ref="CC304:CC308" si="2247">$H304-CB304</f>
        <v>-1.3291882556131285E-2</v>
      </c>
      <c r="CE304" s="72">
        <f t="shared" ref="CE304:CE308" si="2248">$H304*(1-($L304-CE$6)/CE$5)</f>
        <v>0.2132918825561313</v>
      </c>
      <c r="CF304" s="72">
        <f t="shared" ref="CF304:CF308" si="2249">$H304-CE304</f>
        <v>-1.3291882556131285E-2</v>
      </c>
      <c r="CH304" s="72">
        <f t="shared" ref="CH304:CH308" si="2250">$H304*(1-($L304-CH$6)/CH$5)</f>
        <v>0.2132918825561313</v>
      </c>
      <c r="CI304" s="72">
        <f t="shared" ref="CI304:CI308" si="2251">$H304-CH304</f>
        <v>-1.3291882556131285E-2</v>
      </c>
      <c r="CK304" s="72">
        <f t="shared" ref="CK304:CK308" si="2252">$H304*(1-($L304-CK$6)/CK$5)</f>
        <v>0.2132918825561313</v>
      </c>
      <c r="CL304" s="72">
        <f t="shared" ref="CL304:CL308" si="2253">$H304-CK304</f>
        <v>-1.3291882556131285E-2</v>
      </c>
      <c r="CN304" s="72">
        <f t="shared" ref="CN304:CN308" si="2254">$H304*(1-($L304-CN$6)/CN$5)</f>
        <v>0.2132918825561313</v>
      </c>
      <c r="CO304" s="72">
        <f t="shared" ref="CO304:CO308" si="2255">$H304-CN304</f>
        <v>-1.3291882556131285E-2</v>
      </c>
      <c r="CQ304" s="72">
        <f t="shared" si="2202"/>
        <v>0.2132918825561313</v>
      </c>
      <c r="CR304" s="72">
        <f t="shared" ref="CR304:CR308" si="2256">$H304-CQ304</f>
        <v>-1.3291882556131285E-2</v>
      </c>
      <c r="CT304" s="72">
        <f t="shared" ref="CT304:CT308" si="2257">$H304*(1-($L304-CT$6)/CT$5)</f>
        <v>0.2132918825561313</v>
      </c>
      <c r="CU304" s="72">
        <f t="shared" ref="CU304:CU308" si="2258">$H304-CT304</f>
        <v>-1.3291882556131285E-2</v>
      </c>
      <c r="CW304" s="72">
        <f t="shared" ref="CW304:CW308" si="2259">$H304*(1-($L304-CW$6)/CW$5)</f>
        <v>0.2132918825561313</v>
      </c>
      <c r="CX304" s="72">
        <f t="shared" ref="CX304:CX308" si="2260">$H304-CW304</f>
        <v>-1.3291882556131285E-2</v>
      </c>
    </row>
    <row r="305" spans="1:103" x14ac:dyDescent="0.25">
      <c r="A305" s="494"/>
      <c r="C305" s="455" t="s">
        <v>450</v>
      </c>
      <c r="D305" s="3" t="s">
        <v>0</v>
      </c>
      <c r="E305" s="479"/>
      <c r="G305" s="72">
        <v>0.2</v>
      </c>
      <c r="H305" s="690">
        <f t="shared" si="2193"/>
        <v>0.2</v>
      </c>
      <c r="J305" s="19">
        <v>2000</v>
      </c>
      <c r="K305" s="19">
        <v>2055</v>
      </c>
      <c r="L305" s="19">
        <v>2165</v>
      </c>
      <c r="N305" s="72">
        <f t="shared" si="2206"/>
        <v>4.852747252747254E-2</v>
      </c>
      <c r="O305" s="72">
        <f t="shared" si="2207"/>
        <v>0.15147252747252749</v>
      </c>
      <c r="Q305" s="72">
        <f t="shared" si="2208"/>
        <v>4.852747252747254E-2</v>
      </c>
      <c r="R305" s="72">
        <f t="shared" si="2209"/>
        <v>0.15147252747252749</v>
      </c>
      <c r="T305" s="72">
        <f t="shared" si="2194"/>
        <v>4.852747252747254E-2</v>
      </c>
      <c r="U305" s="72">
        <f t="shared" si="2210"/>
        <v>0.15147252747252749</v>
      </c>
      <c r="W305" s="72">
        <f t="shared" si="2211"/>
        <v>4.852747252747254E-2</v>
      </c>
      <c r="X305" s="72">
        <f t="shared" si="2212"/>
        <v>0.15147252747252749</v>
      </c>
      <c r="Z305" s="72">
        <f t="shared" si="2213"/>
        <v>4.852747252747254E-2</v>
      </c>
      <c r="AA305" s="72">
        <f t="shared" si="2214"/>
        <v>0.15147252747252749</v>
      </c>
      <c r="AC305" s="72">
        <f t="shared" si="2215"/>
        <v>4.852747252747254E-2</v>
      </c>
      <c r="AD305" s="72">
        <f t="shared" si="2216"/>
        <v>0.15147252747252749</v>
      </c>
      <c r="AF305" s="72">
        <f t="shared" si="2217"/>
        <v>4.852747252747254E-2</v>
      </c>
      <c r="AG305" s="72">
        <f t="shared" si="2218"/>
        <v>0.15147252747252749</v>
      </c>
      <c r="AI305" s="72">
        <f t="shared" si="2219"/>
        <v>4.852747252747254E-2</v>
      </c>
      <c r="AJ305" s="72">
        <f t="shared" si="2199"/>
        <v>0.15147252747252749</v>
      </c>
      <c r="AL305" s="72">
        <f t="shared" si="2220"/>
        <v>4.7569120287253158E-2</v>
      </c>
      <c r="AM305" s="72">
        <f t="shared" si="2221"/>
        <v>0.15243087971274685</v>
      </c>
      <c r="AO305" s="72">
        <f t="shared" si="2222"/>
        <v>4.7569120287253158E-2</v>
      </c>
      <c r="AP305" s="72">
        <f t="shared" si="2223"/>
        <v>0.15243087971274685</v>
      </c>
      <c r="AR305" s="72">
        <f t="shared" si="2224"/>
        <v>4.7569120287253158E-2</v>
      </c>
      <c r="AS305" s="72">
        <f t="shared" si="2225"/>
        <v>0.15243087971274685</v>
      </c>
      <c r="AU305" s="72">
        <f t="shared" si="2226"/>
        <v>4.7569120287253158E-2</v>
      </c>
      <c r="AV305" s="72">
        <f t="shared" si="2227"/>
        <v>0.15243087971274685</v>
      </c>
      <c r="AX305" s="72">
        <f t="shared" si="2228"/>
        <v>4.7569120287253158E-2</v>
      </c>
      <c r="AY305" s="72">
        <f t="shared" si="2229"/>
        <v>0.15243087971274685</v>
      </c>
      <c r="BA305" s="72">
        <f t="shared" si="2230"/>
        <v>4.7569120287253158E-2</v>
      </c>
      <c r="BB305" s="72">
        <f t="shared" si="2231"/>
        <v>0.15243087971274685</v>
      </c>
      <c r="BD305" s="72">
        <f t="shared" si="2232"/>
        <v>4.7569120287253158E-2</v>
      </c>
      <c r="BE305" s="72">
        <f t="shared" si="2233"/>
        <v>0.15243087971274685</v>
      </c>
      <c r="BG305" s="709">
        <f t="shared" si="2234"/>
        <v>4.7569120287253158E-2</v>
      </c>
      <c r="BH305" s="709">
        <f t="shared" si="2235"/>
        <v>0.15243087971274685</v>
      </c>
      <c r="BI305" s="710"/>
      <c r="BJ305" s="709">
        <f t="shared" si="2236"/>
        <v>4.7569120287253158E-2</v>
      </c>
      <c r="BK305" s="709">
        <f t="shared" si="2237"/>
        <v>0.15243087971274685</v>
      </c>
      <c r="BL305" s="710"/>
      <c r="BM305" s="479"/>
      <c r="BN305" s="479"/>
      <c r="BP305" s="72">
        <f t="shared" si="2238"/>
        <v>4.7569120287253158E-2</v>
      </c>
      <c r="BQ305" s="72">
        <f t="shared" si="2239"/>
        <v>0.15243087971274685</v>
      </c>
      <c r="BS305" s="72">
        <f t="shared" si="2240"/>
        <v>4.7569120287253158E-2</v>
      </c>
      <c r="BT305" s="72">
        <f t="shared" si="2241"/>
        <v>0.15243087971274685</v>
      </c>
      <c r="BV305" s="72">
        <f t="shared" si="2242"/>
        <v>4.7569120287253158E-2</v>
      </c>
      <c r="BW305" s="72">
        <f t="shared" si="2243"/>
        <v>0.15243087971274685</v>
      </c>
      <c r="BY305" s="72">
        <f t="shared" si="2244"/>
        <v>4.7569120287253158E-2</v>
      </c>
      <c r="BZ305" s="72">
        <f t="shared" si="2245"/>
        <v>0.15243087971274685</v>
      </c>
      <c r="CB305" s="72">
        <f t="shared" si="2246"/>
        <v>4.5761658031088094E-2</v>
      </c>
      <c r="CC305" s="72">
        <f t="shared" si="2247"/>
        <v>0.15423834196891192</v>
      </c>
      <c r="CE305" s="72">
        <f t="shared" si="2248"/>
        <v>4.5761658031088094E-2</v>
      </c>
      <c r="CF305" s="72">
        <f t="shared" si="2249"/>
        <v>0.15423834196891192</v>
      </c>
      <c r="CH305" s="72">
        <f t="shared" si="2250"/>
        <v>4.5761658031088094E-2</v>
      </c>
      <c r="CI305" s="72">
        <f t="shared" si="2251"/>
        <v>0.15423834196891192</v>
      </c>
      <c r="CK305" s="72">
        <f t="shared" si="2252"/>
        <v>4.5761658031088094E-2</v>
      </c>
      <c r="CL305" s="72">
        <f t="shared" si="2253"/>
        <v>0.15423834196891192</v>
      </c>
      <c r="CN305" s="72">
        <f t="shared" si="2254"/>
        <v>4.5761658031088094E-2</v>
      </c>
      <c r="CO305" s="72">
        <f t="shared" si="2255"/>
        <v>0.15423834196891192</v>
      </c>
      <c r="CQ305" s="72">
        <f t="shared" si="2202"/>
        <v>4.5761658031088094E-2</v>
      </c>
      <c r="CR305" s="72">
        <f t="shared" si="2256"/>
        <v>0.15423834196891192</v>
      </c>
      <c r="CT305" s="72">
        <f t="shared" si="2257"/>
        <v>4.5761658031088094E-2</v>
      </c>
      <c r="CU305" s="72">
        <f t="shared" si="2258"/>
        <v>0.15423834196891192</v>
      </c>
      <c r="CW305" s="72">
        <f t="shared" si="2259"/>
        <v>4.5761658031088094E-2</v>
      </c>
      <c r="CX305" s="72">
        <f t="shared" si="2260"/>
        <v>0.15423834196891192</v>
      </c>
    </row>
    <row r="306" spans="1:103" x14ac:dyDescent="0.25">
      <c r="A306" s="494"/>
      <c r="C306" s="455" t="s">
        <v>451</v>
      </c>
      <c r="D306" s="3" t="s">
        <v>0</v>
      </c>
      <c r="E306" s="479"/>
      <c r="G306" s="77">
        <v>2</v>
      </c>
      <c r="H306" s="690">
        <f t="shared" si="2193"/>
        <v>2</v>
      </c>
      <c r="J306" s="19">
        <f>(2730+265)/2</f>
        <v>1497.5</v>
      </c>
      <c r="K306" s="19">
        <f>(2765+265)/2</f>
        <v>1515</v>
      </c>
      <c r="L306" s="19">
        <f>(2895+265)/2</f>
        <v>1580</v>
      </c>
      <c r="N306" s="72">
        <f t="shared" si="2206"/>
        <v>0.85340659340659353</v>
      </c>
      <c r="O306" s="72">
        <f t="shared" si="2207"/>
        <v>1.1465934065934065</v>
      </c>
      <c r="Q306" s="72">
        <f t="shared" si="2208"/>
        <v>0.85340659340659353</v>
      </c>
      <c r="R306" s="72">
        <f t="shared" si="2209"/>
        <v>1.1465934065934065</v>
      </c>
      <c r="T306" s="72">
        <f t="shared" si="2194"/>
        <v>0.85340659340659353</v>
      </c>
      <c r="U306" s="72">
        <f t="shared" si="2210"/>
        <v>1.1465934065934065</v>
      </c>
      <c r="W306" s="72">
        <f t="shared" si="2211"/>
        <v>0.85340659340659353</v>
      </c>
      <c r="X306" s="72">
        <f t="shared" si="2212"/>
        <v>1.1465934065934065</v>
      </c>
      <c r="Z306" s="72">
        <f t="shared" si="2213"/>
        <v>0.85340659340659353</v>
      </c>
      <c r="AA306" s="72">
        <f t="shared" si="2214"/>
        <v>1.1465934065934065</v>
      </c>
      <c r="AC306" s="72">
        <f t="shared" si="2215"/>
        <v>0.85340659340659353</v>
      </c>
      <c r="AD306" s="72">
        <f t="shared" si="2216"/>
        <v>1.1465934065934065</v>
      </c>
      <c r="AF306" s="72">
        <f t="shared" si="2217"/>
        <v>0.85340659340659353</v>
      </c>
      <c r="AG306" s="72">
        <f t="shared" si="2218"/>
        <v>1.1465934065934065</v>
      </c>
      <c r="AI306" s="72">
        <f t="shared" si="2219"/>
        <v>0.85340659340659353</v>
      </c>
      <c r="AJ306" s="72">
        <f t="shared" si="2199"/>
        <v>1.1465934065934065</v>
      </c>
      <c r="AL306" s="563"/>
      <c r="AM306" s="563"/>
      <c r="AO306" s="563"/>
      <c r="AP306" s="563"/>
      <c r="AR306" s="563"/>
      <c r="AS306" s="563"/>
      <c r="AU306" s="563"/>
      <c r="AV306" s="563"/>
      <c r="AX306" s="563"/>
      <c r="AY306" s="563"/>
      <c r="BA306" s="563"/>
      <c r="BB306" s="563"/>
      <c r="BD306" s="563"/>
      <c r="BE306" s="563"/>
      <c r="BG306" s="563"/>
      <c r="BH306" s="563"/>
      <c r="BI306" s="710"/>
      <c r="BJ306" s="563"/>
      <c r="BK306" s="563"/>
      <c r="BL306" s="710"/>
      <c r="BM306" s="479"/>
      <c r="BN306" s="479"/>
      <c r="BP306" s="563"/>
      <c r="BQ306" s="563"/>
      <c r="BS306" s="563"/>
      <c r="BT306" s="563"/>
      <c r="BV306" s="563"/>
      <c r="BW306" s="563"/>
      <c r="BY306" s="563"/>
      <c r="BZ306" s="563"/>
      <c r="CB306" s="563"/>
      <c r="CC306" s="563"/>
      <c r="CE306" s="563"/>
      <c r="CF306" s="563"/>
      <c r="CH306" s="563"/>
      <c r="CI306" s="563"/>
      <c r="CK306" s="563"/>
      <c r="CL306" s="563"/>
      <c r="CN306" s="563"/>
      <c r="CO306" s="563"/>
      <c r="CQ306" s="563"/>
      <c r="CR306" s="563"/>
      <c r="CT306" s="563"/>
      <c r="CU306" s="563"/>
      <c r="CW306" s="563"/>
      <c r="CX306" s="563"/>
    </row>
    <row r="307" spans="1:103" x14ac:dyDescent="0.25">
      <c r="A307" s="494"/>
      <c r="C307" s="455" t="s">
        <v>452</v>
      </c>
      <c r="D307" s="3" t="s">
        <v>0</v>
      </c>
      <c r="E307" s="479"/>
      <c r="G307" s="77">
        <v>2.15</v>
      </c>
      <c r="H307" s="690">
        <f t="shared" ref="H307" si="2261">G307-$E307</f>
        <v>2.15</v>
      </c>
      <c r="J307" s="19">
        <f>(2730+265)/2</f>
        <v>1497.5</v>
      </c>
      <c r="K307" s="19">
        <f>(2765+265)/2</f>
        <v>1515</v>
      </c>
      <c r="L307" s="19">
        <f>(2895+265)/2</f>
        <v>1580</v>
      </c>
      <c r="N307" s="563"/>
      <c r="O307" s="563"/>
      <c r="Q307" s="563"/>
      <c r="R307" s="563"/>
      <c r="T307" s="563"/>
      <c r="U307" s="563"/>
      <c r="W307" s="563"/>
      <c r="X307" s="563"/>
      <c r="Z307" s="563"/>
      <c r="AA307" s="563"/>
      <c r="AC307" s="563"/>
      <c r="AD307" s="563"/>
      <c r="AF307" s="563"/>
      <c r="AG307" s="563"/>
      <c r="AI307" s="563"/>
      <c r="AJ307" s="563"/>
      <c r="AL307" s="72">
        <f t="shared" si="2220"/>
        <v>0.92824416517055663</v>
      </c>
      <c r="AM307" s="72">
        <f t="shared" ref="AM307" si="2262">$H307-AL307</f>
        <v>1.2217558348294433</v>
      </c>
      <c r="AO307" s="72">
        <f t="shared" si="2222"/>
        <v>0.92824416517055663</v>
      </c>
      <c r="AP307" s="72">
        <f t="shared" ref="AP307" si="2263">$H307-AO307</f>
        <v>1.2217558348294433</v>
      </c>
      <c r="AR307" s="72">
        <f t="shared" si="2224"/>
        <v>0.92824416517055663</v>
      </c>
      <c r="AS307" s="72">
        <f t="shared" ref="AS307" si="2264">$H307-AR307</f>
        <v>1.2217558348294433</v>
      </c>
      <c r="AU307" s="72">
        <f t="shared" si="2226"/>
        <v>0.92824416517055663</v>
      </c>
      <c r="AV307" s="72">
        <f t="shared" ref="AV307" si="2265">$H307-AU307</f>
        <v>1.2217558348294433</v>
      </c>
      <c r="AX307" s="72">
        <f t="shared" si="2228"/>
        <v>0.92824416517055663</v>
      </c>
      <c r="AY307" s="72">
        <f t="shared" ref="AY307" si="2266">$H307-AX307</f>
        <v>1.2217558348294433</v>
      </c>
      <c r="BA307" s="72">
        <f t="shared" si="2230"/>
        <v>0.92824416517055663</v>
      </c>
      <c r="BB307" s="72">
        <f t="shared" ref="BB307" si="2267">$H307-BA307</f>
        <v>1.2217558348294433</v>
      </c>
      <c r="BD307" s="72">
        <f t="shared" si="2232"/>
        <v>0.92824416517055663</v>
      </c>
      <c r="BE307" s="72">
        <f t="shared" ref="BE307" si="2268">$H307-BD307</f>
        <v>1.2217558348294433</v>
      </c>
      <c r="BG307" s="709">
        <f t="shared" si="2234"/>
        <v>0.92824416517055663</v>
      </c>
      <c r="BH307" s="709">
        <f t="shared" ref="BH307" si="2269">$H307-BG307</f>
        <v>1.2217558348294433</v>
      </c>
      <c r="BI307" s="710"/>
      <c r="BJ307" s="709">
        <f t="shared" si="2236"/>
        <v>0.92824416517055663</v>
      </c>
      <c r="BK307" s="709">
        <f t="shared" ref="BK307" si="2270">$H307-BJ307</f>
        <v>1.2217558348294433</v>
      </c>
      <c r="BL307" s="710"/>
      <c r="BM307" s="479"/>
      <c r="BN307" s="479"/>
      <c r="BP307" s="72">
        <f t="shared" si="2238"/>
        <v>0.92824416517055663</v>
      </c>
      <c r="BQ307" s="72">
        <f t="shared" ref="BQ307" si="2271">$H307-BP307</f>
        <v>1.2217558348294433</v>
      </c>
      <c r="BS307" s="72">
        <f t="shared" si="2240"/>
        <v>0.92824416517055663</v>
      </c>
      <c r="BT307" s="72">
        <f t="shared" ref="BT307" si="2272">$H307-BS307</f>
        <v>1.2217558348294433</v>
      </c>
      <c r="BV307" s="72">
        <f t="shared" si="2242"/>
        <v>0.92824416517055663</v>
      </c>
      <c r="BW307" s="72">
        <f t="shared" ref="BW307" si="2273">$H307-BV307</f>
        <v>1.2217558348294433</v>
      </c>
      <c r="BY307" s="72">
        <f t="shared" si="2244"/>
        <v>0.92824416517055663</v>
      </c>
      <c r="BZ307" s="72">
        <f t="shared" ref="BZ307" si="2274">$H307-BY307</f>
        <v>1.2217558348294433</v>
      </c>
      <c r="CB307" s="563"/>
      <c r="CC307" s="563"/>
      <c r="CE307" s="563"/>
      <c r="CF307" s="563"/>
      <c r="CH307" s="563"/>
      <c r="CI307" s="563"/>
      <c r="CK307" s="563"/>
      <c r="CL307" s="563"/>
      <c r="CN307" s="563"/>
      <c r="CO307" s="563"/>
      <c r="CQ307" s="563"/>
      <c r="CR307" s="563"/>
      <c r="CT307" s="563"/>
      <c r="CU307" s="563"/>
      <c r="CW307" s="563"/>
      <c r="CX307" s="563"/>
    </row>
    <row r="308" spans="1:103" x14ac:dyDescent="0.25">
      <c r="A308" s="494"/>
      <c r="C308" s="455" t="s">
        <v>453</v>
      </c>
      <c r="D308" s="3" t="s">
        <v>0</v>
      </c>
      <c r="E308" s="479"/>
      <c r="G308" s="77">
        <v>2.2999999999999998</v>
      </c>
      <c r="H308" s="690">
        <f t="shared" si="2193"/>
        <v>2.2999999999999998</v>
      </c>
      <c r="J308" s="19">
        <f>(2730+265)/2</f>
        <v>1497.5</v>
      </c>
      <c r="K308" s="19">
        <f>(2765+265)/2</f>
        <v>1515</v>
      </c>
      <c r="L308" s="19">
        <f>(2895+265)/2</f>
        <v>1580</v>
      </c>
      <c r="N308" s="563"/>
      <c r="O308" s="563"/>
      <c r="Q308" s="563"/>
      <c r="R308" s="563"/>
      <c r="T308" s="563"/>
      <c r="U308" s="563"/>
      <c r="W308" s="563"/>
      <c r="X308" s="563"/>
      <c r="Z308" s="563"/>
      <c r="AA308" s="563"/>
      <c r="AC308" s="563"/>
      <c r="AD308" s="563"/>
      <c r="AF308" s="563"/>
      <c r="AG308" s="563"/>
      <c r="AI308" s="563"/>
      <c r="AJ308" s="563"/>
      <c r="AL308" s="563"/>
      <c r="AM308" s="563"/>
      <c r="AO308" s="563"/>
      <c r="AP308" s="563"/>
      <c r="AR308" s="563"/>
      <c r="AS308" s="563"/>
      <c r="AU308" s="563"/>
      <c r="AV308" s="563"/>
      <c r="AX308" s="563"/>
      <c r="AY308" s="563"/>
      <c r="BA308" s="563"/>
      <c r="BB308" s="563"/>
      <c r="BD308" s="563"/>
      <c r="BE308" s="563"/>
      <c r="BG308" s="563"/>
      <c r="BH308" s="563"/>
      <c r="BI308" s="710"/>
      <c r="BJ308" s="563"/>
      <c r="BK308" s="563"/>
      <c r="BL308" s="710"/>
      <c r="BM308" s="479"/>
      <c r="BN308" s="479"/>
      <c r="BP308" s="563"/>
      <c r="BQ308" s="563"/>
      <c r="BS308" s="563"/>
      <c r="BT308" s="563"/>
      <c r="BV308" s="563"/>
      <c r="BW308" s="563"/>
      <c r="BY308" s="563"/>
      <c r="BZ308" s="563"/>
      <c r="CB308" s="72">
        <f t="shared" si="2246"/>
        <v>0.99102590673575119</v>
      </c>
      <c r="CC308" s="72">
        <f t="shared" si="2247"/>
        <v>1.3089740932642486</v>
      </c>
      <c r="CE308" s="72">
        <f t="shared" si="2248"/>
        <v>0.99102590673575119</v>
      </c>
      <c r="CF308" s="72">
        <f t="shared" si="2249"/>
        <v>1.3089740932642486</v>
      </c>
      <c r="CH308" s="72">
        <f t="shared" si="2250"/>
        <v>0.99102590673575119</v>
      </c>
      <c r="CI308" s="72">
        <f t="shared" si="2251"/>
        <v>1.3089740932642486</v>
      </c>
      <c r="CK308" s="72">
        <f t="shared" si="2252"/>
        <v>0.99102590673575119</v>
      </c>
      <c r="CL308" s="72">
        <f t="shared" si="2253"/>
        <v>1.3089740932642486</v>
      </c>
      <c r="CN308" s="72">
        <f t="shared" si="2254"/>
        <v>0.99102590673575119</v>
      </c>
      <c r="CO308" s="72">
        <f t="shared" si="2255"/>
        <v>1.3089740932642486</v>
      </c>
      <c r="CQ308" s="72">
        <f t="shared" si="2202"/>
        <v>0.99102590673575119</v>
      </c>
      <c r="CR308" s="72">
        <f t="shared" si="2256"/>
        <v>1.3089740932642486</v>
      </c>
      <c r="CT308" s="72">
        <f t="shared" si="2257"/>
        <v>0.99102590673575119</v>
      </c>
      <c r="CU308" s="72">
        <f t="shared" si="2258"/>
        <v>1.3089740932642486</v>
      </c>
      <c r="CW308" s="72">
        <f t="shared" si="2259"/>
        <v>0.99102590673575119</v>
      </c>
      <c r="CX308" s="72">
        <f t="shared" si="2260"/>
        <v>1.3089740932642486</v>
      </c>
    </row>
    <row r="309" spans="1:103" ht="21.6" customHeight="1" x14ac:dyDescent="0.25">
      <c r="A309" s="494"/>
      <c r="D309" s="3" t="s">
        <v>0</v>
      </c>
    </row>
    <row r="310" spans="1:103" s="402" customFormat="1" x14ac:dyDescent="0.25">
      <c r="A310" s="494"/>
      <c r="C310" s="453" t="s">
        <v>454</v>
      </c>
      <c r="D310" s="453" t="s">
        <v>0</v>
      </c>
      <c r="E310" s="467"/>
      <c r="F310" s="453"/>
      <c r="G310" s="467"/>
      <c r="H310" s="688"/>
      <c r="I310" s="453"/>
      <c r="J310" s="467"/>
      <c r="K310" s="467"/>
      <c r="L310" s="467"/>
      <c r="M310" s="453"/>
      <c r="N310" s="579"/>
      <c r="O310" s="453"/>
      <c r="P310" s="467"/>
      <c r="Q310" s="579"/>
      <c r="R310" s="453"/>
      <c r="S310" s="467"/>
      <c r="T310" s="579"/>
      <c r="U310" s="453"/>
      <c r="V310" s="467"/>
      <c r="W310" s="579"/>
      <c r="X310" s="453"/>
      <c r="Y310" s="467"/>
      <c r="Z310" s="579"/>
      <c r="AA310" s="453"/>
      <c r="AB310" s="467"/>
      <c r="AC310" s="579"/>
      <c r="AD310" s="453"/>
      <c r="AE310" s="467"/>
      <c r="AF310" s="579"/>
      <c r="AG310" s="453"/>
      <c r="AH310" s="467"/>
      <c r="AI310" s="579"/>
      <c r="AJ310" s="453"/>
      <c r="AK310" s="467"/>
      <c r="AL310" s="579"/>
      <c r="AM310" s="453"/>
      <c r="AN310" s="467"/>
      <c r="AO310" s="579"/>
      <c r="AP310" s="453"/>
      <c r="AQ310" s="467"/>
      <c r="AR310" s="579"/>
      <c r="AS310" s="453"/>
      <c r="AT310" s="467"/>
      <c r="AU310" s="579"/>
      <c r="AV310" s="453"/>
      <c r="AW310" s="467"/>
      <c r="AX310" s="579"/>
      <c r="AY310" s="453"/>
      <c r="AZ310" s="467"/>
      <c r="BA310" s="579"/>
      <c r="BB310" s="453"/>
      <c r="BC310" s="467"/>
      <c r="BD310" s="579"/>
      <c r="BE310" s="453"/>
      <c r="BF310" s="467"/>
      <c r="BG310" s="579"/>
      <c r="BH310" s="453"/>
      <c r="BI310" s="467"/>
      <c r="BJ310" s="579"/>
      <c r="BK310" s="453"/>
      <c r="BL310" s="467"/>
      <c r="BM310" s="579"/>
      <c r="BN310" s="453"/>
      <c r="BO310" s="467"/>
      <c r="BP310" s="579"/>
      <c r="BQ310" s="453"/>
      <c r="BR310" s="467"/>
      <c r="BS310" s="579"/>
      <c r="BT310" s="453"/>
      <c r="BU310" s="467"/>
      <c r="BV310" s="579"/>
      <c r="BW310" s="453"/>
      <c r="BX310" s="467"/>
      <c r="BY310" s="579"/>
      <c r="BZ310" s="453"/>
      <c r="CA310" s="467"/>
      <c r="CB310" s="579"/>
      <c r="CC310" s="453"/>
      <c r="CD310" s="467"/>
      <c r="CE310" s="579"/>
      <c r="CF310" s="453"/>
      <c r="CG310" s="467"/>
      <c r="CH310" s="579"/>
      <c r="CI310" s="453"/>
      <c r="CJ310" s="467"/>
      <c r="CK310" s="579"/>
      <c r="CL310" s="453"/>
      <c r="CM310" s="467"/>
      <c r="CN310" s="579"/>
      <c r="CO310" s="453"/>
      <c r="CP310" s="467"/>
      <c r="CQ310" s="579"/>
      <c r="CR310" s="453"/>
      <c r="CS310" s="467"/>
      <c r="CT310" s="579"/>
      <c r="CU310" s="453"/>
      <c r="CV310" s="467"/>
      <c r="CW310" s="579"/>
      <c r="CX310" s="453"/>
      <c r="CY310" s="467"/>
    </row>
    <row r="311" spans="1:103" s="402" customFormat="1" x14ac:dyDescent="0.25">
      <c r="A311" s="494"/>
      <c r="C311" s="565" t="s">
        <v>455</v>
      </c>
      <c r="D311" s="565" t="s">
        <v>0</v>
      </c>
      <c r="E311" s="566"/>
      <c r="F311" s="565"/>
      <c r="G311" s="566"/>
      <c r="H311" s="566"/>
      <c r="I311" s="565"/>
      <c r="J311" s="566"/>
      <c r="K311" s="566"/>
      <c r="L311" s="566"/>
      <c r="M311" s="565"/>
      <c r="N311" s="578"/>
      <c r="O311" s="565"/>
      <c r="P311" s="566"/>
      <c r="Q311" s="578"/>
      <c r="R311" s="565"/>
      <c r="S311" s="566"/>
      <c r="T311" s="578"/>
      <c r="U311" s="565"/>
      <c r="V311" s="566"/>
      <c r="W311" s="578"/>
      <c r="X311" s="565"/>
      <c r="Y311" s="566"/>
      <c r="Z311" s="578"/>
      <c r="AA311" s="565"/>
      <c r="AB311" s="566"/>
      <c r="AC311" s="578"/>
      <c r="AD311" s="565"/>
      <c r="AE311" s="566"/>
      <c r="AF311" s="578"/>
      <c r="AG311" s="565"/>
      <c r="AH311" s="566"/>
      <c r="AI311" s="578"/>
      <c r="AJ311" s="565"/>
      <c r="AK311" s="566"/>
      <c r="AL311" s="578"/>
      <c r="AM311" s="565"/>
      <c r="AN311" s="566"/>
      <c r="AO311" s="578"/>
      <c r="AP311" s="565"/>
      <c r="AQ311" s="566"/>
      <c r="AR311" s="578"/>
      <c r="AS311" s="565"/>
      <c r="AT311" s="566"/>
      <c r="AU311" s="578"/>
      <c r="AV311" s="565"/>
      <c r="AW311" s="566"/>
      <c r="AX311" s="578"/>
      <c r="AY311" s="565"/>
      <c r="AZ311" s="566"/>
      <c r="BA311" s="578"/>
      <c r="BB311" s="565"/>
      <c r="BC311" s="566"/>
      <c r="BD311" s="578"/>
      <c r="BE311" s="565"/>
      <c r="BF311" s="566"/>
      <c r="BG311" s="578"/>
      <c r="BH311" s="565"/>
      <c r="BI311" s="566"/>
      <c r="BJ311" s="578"/>
      <c r="BK311" s="565"/>
      <c r="BL311" s="566"/>
      <c r="BM311" s="578"/>
      <c r="BN311" s="565"/>
      <c r="BO311" s="566"/>
      <c r="BP311" s="578"/>
      <c r="BQ311" s="565"/>
      <c r="BR311" s="566"/>
      <c r="BS311" s="578"/>
      <c r="BT311" s="565"/>
      <c r="BU311" s="566"/>
      <c r="BV311" s="578"/>
      <c r="BW311" s="565"/>
      <c r="BX311" s="566"/>
      <c r="BY311" s="578"/>
      <c r="BZ311" s="565"/>
      <c r="CA311" s="566"/>
      <c r="CB311" s="578"/>
      <c r="CC311" s="565"/>
      <c r="CD311" s="566"/>
      <c r="CE311" s="578"/>
      <c r="CF311" s="565"/>
      <c r="CG311" s="566"/>
      <c r="CH311" s="578"/>
      <c r="CI311" s="565"/>
      <c r="CJ311" s="566"/>
      <c r="CK311" s="578"/>
      <c r="CL311" s="565"/>
      <c r="CM311" s="566"/>
      <c r="CN311" s="578"/>
      <c r="CO311" s="565"/>
      <c r="CP311" s="566"/>
      <c r="CQ311" s="578"/>
      <c r="CR311" s="565"/>
      <c r="CS311" s="566"/>
      <c r="CT311" s="578"/>
      <c r="CU311" s="565"/>
      <c r="CV311" s="566"/>
      <c r="CW311" s="578"/>
      <c r="CX311" s="565"/>
      <c r="CY311" s="566"/>
    </row>
    <row r="312" spans="1:103" x14ac:dyDescent="0.25">
      <c r="A312" s="494"/>
      <c r="C312" s="455" t="s">
        <v>456</v>
      </c>
      <c r="D312" s="3" t="s">
        <v>0</v>
      </c>
      <c r="E312" s="19">
        <v>0.34799999999999998</v>
      </c>
      <c r="G312" s="479"/>
      <c r="H312" s="690">
        <f>G312-$E312</f>
        <v>-0.34799999999999998</v>
      </c>
      <c r="J312" s="19">
        <v>-550</v>
      </c>
      <c r="K312" s="19">
        <f t="shared" ref="K312:L315" si="2275">J312</f>
        <v>-550</v>
      </c>
      <c r="L312" s="19">
        <f t="shared" si="2275"/>
        <v>-550</v>
      </c>
      <c r="N312" s="72">
        <f>$H312*(1-($J312-N$6)/N$5)</f>
        <v>-0.4094927472527472</v>
      </c>
      <c r="O312" s="72">
        <f>$H312-N312</f>
        <v>6.1492747252747226E-2</v>
      </c>
      <c r="Q312" s="72">
        <f>$H312*(1-($J312-Q$6)/Q$5)</f>
        <v>-0.4094927472527472</v>
      </c>
      <c r="R312" s="72">
        <f>$H312-Q312</f>
        <v>6.1492747252747226E-2</v>
      </c>
      <c r="T312" s="72">
        <f>$H312*(1-($J312-T$6)/T$5)</f>
        <v>-0.4094927472527472</v>
      </c>
      <c r="U312" s="72">
        <f>$H312-T312</f>
        <v>6.1492747252747226E-2</v>
      </c>
      <c r="W312" s="72">
        <f>$H312*(1-($J312-W$6)/W$5)</f>
        <v>-0.4094927472527472</v>
      </c>
      <c r="X312" s="72">
        <f>$H312-W312</f>
        <v>6.1492747252747226E-2</v>
      </c>
      <c r="Z312" s="72">
        <f>$H312*(1-($J312-Z$6)/Z$5)</f>
        <v>-0.4094927472527472</v>
      </c>
      <c r="AA312" s="72">
        <f>$H312-Z312</f>
        <v>6.1492747252747226E-2</v>
      </c>
      <c r="AC312" s="72">
        <f>$H312*(1-($J312-AC$6)/AC$5)</f>
        <v>-0.4094927472527472</v>
      </c>
      <c r="AD312" s="72">
        <f>$H312-AC312</f>
        <v>6.1492747252747226E-2</v>
      </c>
      <c r="AF312" s="72">
        <f>$H312*(1-($J312-AF$6)/AF$5)</f>
        <v>-0.4094927472527472</v>
      </c>
      <c r="AG312" s="72">
        <f>$H312-AF312</f>
        <v>6.1492747252747226E-2</v>
      </c>
      <c r="AI312" s="72">
        <f>$H312*(1-($J312-AI$6)/AI$5)</f>
        <v>-0.4094927472527472</v>
      </c>
      <c r="AJ312" s="72">
        <f>$H312-AI312</f>
        <v>6.1492747252747226E-2</v>
      </c>
      <c r="AL312" s="72">
        <f>$H312*(1-($K312-AL$6)/AL$5)</f>
        <v>-0.40827834829443443</v>
      </c>
      <c r="AM312" s="72">
        <f>$H312-AL312</f>
        <v>6.0278348294434458E-2</v>
      </c>
      <c r="AO312" s="72">
        <f>$H312*(1-($K312-AO$6)/AO$5)</f>
        <v>-0.40827834829443443</v>
      </c>
      <c r="AP312" s="72">
        <f>$H312-AO312</f>
        <v>6.0278348294434458E-2</v>
      </c>
      <c r="AR312" s="72">
        <f>$H312*(1-($K312-AR$6)/AR$5)</f>
        <v>-0.40827834829443443</v>
      </c>
      <c r="AS312" s="72">
        <f>$H312-AR312</f>
        <v>6.0278348294434458E-2</v>
      </c>
      <c r="AU312" s="72">
        <f>$H312*(1-($K312-AU$6)/AU$5)</f>
        <v>-0.40827834829443443</v>
      </c>
      <c r="AV312" s="72">
        <f>$H312-AU312</f>
        <v>6.0278348294434458E-2</v>
      </c>
      <c r="AX312" s="72">
        <f>$H312*(1-($K312-AX$6)/AX$5)</f>
        <v>-0.40827834829443443</v>
      </c>
      <c r="AY312" s="72">
        <f>$H312-AX312</f>
        <v>6.0278348294434458E-2</v>
      </c>
      <c r="BA312" s="72">
        <f>$H312*(1-($K312-BA$6)/BA$5)</f>
        <v>-0.40827834829443443</v>
      </c>
      <c r="BB312" s="72">
        <f>$H312-BA312</f>
        <v>6.0278348294434458E-2</v>
      </c>
      <c r="BD312" s="72">
        <f>$H312*(1-($K312-BD$6)/BD$5)</f>
        <v>-0.40827834829443443</v>
      </c>
      <c r="BE312" s="72">
        <f>$H312-BD312</f>
        <v>6.0278348294434458E-2</v>
      </c>
      <c r="BG312" s="709">
        <f>$H312*(1-($K312-BG$6)/BG$5)</f>
        <v>-0.40827834829443443</v>
      </c>
      <c r="BH312" s="709">
        <f>$H312-BG312</f>
        <v>6.0278348294434458E-2</v>
      </c>
      <c r="BI312" s="710"/>
      <c r="BJ312" s="709">
        <f>$H312*(1-($K312-BJ$6)/BJ$5)</f>
        <v>-0.40827834829443443</v>
      </c>
      <c r="BK312" s="709">
        <f>$H312-BJ312</f>
        <v>6.0278348294434458E-2</v>
      </c>
      <c r="BL312" s="710"/>
      <c r="BM312" s="479"/>
      <c r="BN312" s="479"/>
      <c r="BP312" s="72">
        <f>$H312*(1-($K312-BP$6)/BP$5)</f>
        <v>-0.40827834829443443</v>
      </c>
      <c r="BQ312" s="72">
        <f>$H312-BP312</f>
        <v>6.0278348294434458E-2</v>
      </c>
      <c r="BS312" s="72">
        <f>$H312*(1-($K312-BS$6)/BS$5)</f>
        <v>-0.40827834829443443</v>
      </c>
      <c r="BT312" s="72">
        <f>$H312-BS312</f>
        <v>6.0278348294434458E-2</v>
      </c>
      <c r="BV312" s="72">
        <f>$H312*(1-($K312-BV$6)/BV$5)</f>
        <v>-0.40827834829443443</v>
      </c>
      <c r="BW312" s="72">
        <f>$H312-BV312</f>
        <v>6.0278348294434458E-2</v>
      </c>
      <c r="BY312" s="72">
        <f>$H312*(1-($K312-BY$6)/BY$5)</f>
        <v>-0.40827834829443443</v>
      </c>
      <c r="BZ312" s="72">
        <f>$H312-BY312</f>
        <v>6.0278348294434458E-2</v>
      </c>
      <c r="CB312" s="72">
        <f>$H312*(1-($L312-CB$6)/CB$5)</f>
        <v>-0.40598797927461139</v>
      </c>
      <c r="CC312" s="72">
        <f>$H312-CB312</f>
        <v>5.7987979274611412E-2</v>
      </c>
      <c r="CE312" s="72">
        <f>$H312*(1-($L312-CE$6)/CE$5)</f>
        <v>-0.40598797927461139</v>
      </c>
      <c r="CF312" s="72">
        <f>$H312-CE312</f>
        <v>5.7987979274611412E-2</v>
      </c>
      <c r="CH312" s="72">
        <f>$H312*(1-($L312-CH$6)/CH$5)</f>
        <v>-0.40598797927461139</v>
      </c>
      <c r="CI312" s="72">
        <f>$H312-CH312</f>
        <v>5.7987979274611412E-2</v>
      </c>
      <c r="CK312" s="72">
        <f>$H312*(1-($L312-CK$6)/CK$5)</f>
        <v>-0.40598797927461139</v>
      </c>
      <c r="CL312" s="72">
        <f>$H312-CK312</f>
        <v>5.7987979274611412E-2</v>
      </c>
      <c r="CN312" s="72">
        <f>$H312*(1-($L312-CN$6)/CN$5)</f>
        <v>-0.40598797927461139</v>
      </c>
      <c r="CO312" s="72">
        <f>$H312-CN312</f>
        <v>5.7987979274611412E-2</v>
      </c>
      <c r="CQ312" s="72">
        <f>$H312*(1-($L312-CQ$6)/CQ$5)</f>
        <v>-0.40598797927461139</v>
      </c>
      <c r="CR312" s="72">
        <f>$H312-CQ312</f>
        <v>5.7987979274611412E-2</v>
      </c>
      <c r="CT312" s="72">
        <f>$H312*(1-($L312-CT$6)/CT$5)</f>
        <v>-0.40598797927461139</v>
      </c>
      <c r="CU312" s="72">
        <f>$H312-CT312</f>
        <v>5.7987979274611412E-2</v>
      </c>
      <c r="CW312" s="72">
        <f>$H312*(1-($L312-CW$6)/CW$5)</f>
        <v>-0.40598797927461139</v>
      </c>
      <c r="CX312" s="72">
        <f>$H312-CW312</f>
        <v>5.7987979274611412E-2</v>
      </c>
    </row>
    <row r="313" spans="1:103" x14ac:dyDescent="0.25">
      <c r="A313" s="494"/>
      <c r="C313" s="455" t="s">
        <v>457</v>
      </c>
      <c r="D313" s="3" t="s">
        <v>0</v>
      </c>
      <c r="E313" s="72">
        <v>0.63</v>
      </c>
      <c r="G313" s="479"/>
      <c r="H313" s="707">
        <f>G313-$E313</f>
        <v>-0.63</v>
      </c>
      <c r="J313" s="19">
        <v>-550</v>
      </c>
      <c r="K313" s="19">
        <f t="shared" si="2275"/>
        <v>-550</v>
      </c>
      <c r="L313" s="19">
        <f t="shared" si="2275"/>
        <v>-550</v>
      </c>
      <c r="N313" s="72">
        <f>$H313*(1-($J313-N$6)/N$5)</f>
        <v>-0.74132307692307686</v>
      </c>
      <c r="O313" s="72">
        <f>$H313-N313</f>
        <v>0.11132307692307686</v>
      </c>
      <c r="Q313" s="72">
        <f>$H313*(1-($J313-Q$6)/Q$5)</f>
        <v>-0.74132307692307686</v>
      </c>
      <c r="R313" s="72">
        <f>$H313-Q313</f>
        <v>0.11132307692307686</v>
      </c>
      <c r="T313" s="72">
        <f>$H313*(1-($J313-T$6)/T$5)</f>
        <v>-0.74132307692307686</v>
      </c>
      <c r="U313" s="72">
        <f>$H313-T313</f>
        <v>0.11132307692307686</v>
      </c>
      <c r="W313" s="72">
        <f>$H313*(1-($J313-W$6)/W$5)</f>
        <v>-0.74132307692307686</v>
      </c>
      <c r="X313" s="72">
        <f>$H313-W313</f>
        <v>0.11132307692307686</v>
      </c>
      <c r="Z313" s="72">
        <f>$H313*(1-($J313-Z$6)/Z$5)</f>
        <v>-0.74132307692307686</v>
      </c>
      <c r="AA313" s="72">
        <f>$H313-Z313</f>
        <v>0.11132307692307686</v>
      </c>
      <c r="AC313" s="72">
        <f>$H313*(1-($J313-AC$6)/AC$5)</f>
        <v>-0.74132307692307686</v>
      </c>
      <c r="AD313" s="72">
        <f>$H313-AC313</f>
        <v>0.11132307692307686</v>
      </c>
      <c r="AF313" s="72">
        <f>$H313*(1-($J313-AF$6)/AF$5)</f>
        <v>-0.74132307692307686</v>
      </c>
      <c r="AG313" s="72">
        <f>$H313-AF313</f>
        <v>0.11132307692307686</v>
      </c>
      <c r="AI313" s="72">
        <f>$H313*(1-($J313-AI$6)/AI$5)</f>
        <v>-0.74132307692307686</v>
      </c>
      <c r="AJ313" s="72">
        <f>$H313-AI313</f>
        <v>0.11132307692307686</v>
      </c>
      <c r="AL313" s="72">
        <f>$H313*(1-($K313-AL$6)/AL$5)</f>
        <v>-0.73912459605026926</v>
      </c>
      <c r="AM313" s="72">
        <f>$H313-AL313</f>
        <v>0.10912459605026925</v>
      </c>
      <c r="AO313" s="72">
        <f>$H313*(1-($K313-AO$6)/AO$5)</f>
        <v>-0.73912459605026926</v>
      </c>
      <c r="AP313" s="72">
        <f>$H313-AO313</f>
        <v>0.10912459605026925</v>
      </c>
      <c r="AR313" s="72">
        <f>$H313*(1-($K313-AR$6)/AR$5)</f>
        <v>-0.73912459605026926</v>
      </c>
      <c r="AS313" s="72">
        <f>$H313-AR313</f>
        <v>0.10912459605026925</v>
      </c>
      <c r="AU313" s="72">
        <f>$H313*(1-($K313-AU$6)/AU$5)</f>
        <v>-0.73912459605026926</v>
      </c>
      <c r="AV313" s="72">
        <f>$H313-AU313</f>
        <v>0.10912459605026925</v>
      </c>
      <c r="AX313" s="72">
        <f>$H313*(1-($K313-AX$6)/AX$5)</f>
        <v>-0.73912459605026926</v>
      </c>
      <c r="AY313" s="72">
        <f>$H313-AX313</f>
        <v>0.10912459605026925</v>
      </c>
      <c r="BA313" s="72">
        <f>$H313*(1-($K313-BA$6)/BA$5)</f>
        <v>-0.73912459605026926</v>
      </c>
      <c r="BB313" s="72">
        <f>$H313-BA313</f>
        <v>0.10912459605026925</v>
      </c>
      <c r="BD313" s="72">
        <f>$H313*(1-($K313-BD$6)/BD$5)</f>
        <v>-0.73912459605026926</v>
      </c>
      <c r="BE313" s="72">
        <f>$H313-BD313</f>
        <v>0.10912459605026925</v>
      </c>
      <c r="BG313" s="709">
        <f>$H313*(1-($K313-BG$6)/BG$5)</f>
        <v>-0.73912459605026926</v>
      </c>
      <c r="BH313" s="709">
        <f>$H313-BG313</f>
        <v>0.10912459605026925</v>
      </c>
      <c r="BI313" s="710"/>
      <c r="BJ313" s="709">
        <f>$H313*(1-($K313-BJ$6)/BJ$5)</f>
        <v>-0.73912459605026926</v>
      </c>
      <c r="BK313" s="709">
        <f>$H313-BJ313</f>
        <v>0.10912459605026925</v>
      </c>
      <c r="BL313" s="710"/>
      <c r="BM313" s="479"/>
      <c r="BN313" s="479"/>
      <c r="BP313" s="72">
        <f>$H313*(1-($K313-BP$6)/BP$5)</f>
        <v>-0.73912459605026926</v>
      </c>
      <c r="BQ313" s="72">
        <f>$H313-BP313</f>
        <v>0.10912459605026925</v>
      </c>
      <c r="BS313" s="72">
        <f>$H313*(1-($K313-BS$6)/BS$5)</f>
        <v>-0.73912459605026926</v>
      </c>
      <c r="BT313" s="72">
        <f>$H313-BS313</f>
        <v>0.10912459605026925</v>
      </c>
      <c r="BV313" s="72">
        <f>$H313*(1-($K313-BV$6)/BV$5)</f>
        <v>-0.73912459605026926</v>
      </c>
      <c r="BW313" s="72">
        <f>$H313-BV313</f>
        <v>0.10912459605026925</v>
      </c>
      <c r="BY313" s="72">
        <f>$H313*(1-($K313-BY$6)/BY$5)</f>
        <v>-0.73912459605026926</v>
      </c>
      <c r="BZ313" s="72">
        <f>$H313-BY313</f>
        <v>0.10912459605026925</v>
      </c>
      <c r="CB313" s="72">
        <f>$H313*(1-($L313-CB$6)/CB$5)</f>
        <v>-0.73497823834196896</v>
      </c>
      <c r="CC313" s="72">
        <f>$H313-CB313</f>
        <v>0.10497823834196895</v>
      </c>
      <c r="CE313" s="72">
        <f>$H313*(1-($L313-CE$6)/CE$5)</f>
        <v>-0.73497823834196896</v>
      </c>
      <c r="CF313" s="72">
        <f>$H313-CE313</f>
        <v>0.10497823834196895</v>
      </c>
      <c r="CH313" s="72">
        <f>$H313*(1-($L313-CH$6)/CH$5)</f>
        <v>-0.73497823834196896</v>
      </c>
      <c r="CI313" s="72">
        <f>$H313-CH313</f>
        <v>0.10497823834196895</v>
      </c>
      <c r="CK313" s="72">
        <f>$H313*(1-($L313-CK$6)/CK$5)</f>
        <v>-0.73497823834196896</v>
      </c>
      <c r="CL313" s="72">
        <f>$H313-CK313</f>
        <v>0.10497823834196895</v>
      </c>
      <c r="CN313" s="72">
        <f>$H313*(1-($L313-CN$6)/CN$5)</f>
        <v>-0.73497823834196896</v>
      </c>
      <c r="CO313" s="72">
        <f>$H313-CN313</f>
        <v>0.10497823834196895</v>
      </c>
      <c r="CQ313" s="72">
        <f>$H313*(1-($L313-CQ$6)/CQ$5)</f>
        <v>-0.73497823834196896</v>
      </c>
      <c r="CR313" s="72">
        <f>$H313-CQ313</f>
        <v>0.10497823834196895</v>
      </c>
      <c r="CT313" s="72">
        <f>$H313*(1-($L313-CT$6)/CT$5)</f>
        <v>-0.73497823834196896</v>
      </c>
      <c r="CU313" s="72">
        <f>$H313-CT313</f>
        <v>0.10497823834196895</v>
      </c>
      <c r="CW313" s="72">
        <f>$H313*(1-($L313-CW$6)/CW$5)</f>
        <v>-0.73497823834196896</v>
      </c>
      <c r="CX313" s="72">
        <f>$H313-CW313</f>
        <v>0.10497823834196895</v>
      </c>
    </row>
    <row r="314" spans="1:103" x14ac:dyDescent="0.25">
      <c r="A314" s="494"/>
      <c r="C314" s="455" t="s">
        <v>458</v>
      </c>
      <c r="D314" s="3" t="s">
        <v>0</v>
      </c>
      <c r="E314" s="479"/>
      <c r="G314" s="77">
        <v>0.05</v>
      </c>
      <c r="H314" s="690">
        <f>G314-$E314</f>
        <v>0.05</v>
      </c>
      <c r="J314" s="19">
        <v>-550</v>
      </c>
      <c r="K314" s="19">
        <f t="shared" si="2275"/>
        <v>-550</v>
      </c>
      <c r="L314" s="19">
        <f t="shared" si="2275"/>
        <v>-550</v>
      </c>
      <c r="N314" s="72">
        <f>$H314*(1-($J314-N$6)/N$5)</f>
        <v>5.8835164835164835E-2</v>
      </c>
      <c r="O314" s="72">
        <f>$H314-N314</f>
        <v>-8.8351648351648326E-3</v>
      </c>
      <c r="Q314" s="72">
        <f>$H314*(1-($J314-Q$6)/Q$5)</f>
        <v>5.8835164835164835E-2</v>
      </c>
      <c r="R314" s="72">
        <f>$H314-Q314</f>
        <v>-8.8351648351648326E-3</v>
      </c>
      <c r="T314" s="72">
        <f>$H314*(1-($J314-T$6)/T$5)</f>
        <v>5.8835164835164835E-2</v>
      </c>
      <c r="U314" s="72">
        <f>$H314-T314</f>
        <v>-8.8351648351648326E-3</v>
      </c>
      <c r="W314" s="72">
        <f>$H314*(1-($J314-W$6)/W$5)</f>
        <v>5.8835164835164835E-2</v>
      </c>
      <c r="X314" s="72">
        <f>$H314-W314</f>
        <v>-8.8351648351648326E-3</v>
      </c>
      <c r="Z314" s="72">
        <f>$H314*(1-($J314-Z$6)/Z$5)</f>
        <v>5.8835164835164835E-2</v>
      </c>
      <c r="AA314" s="72">
        <f>$H314-Z314</f>
        <v>-8.8351648351648326E-3</v>
      </c>
      <c r="AC314" s="72">
        <f>$H314*(1-($J314-AC$6)/AC$5)</f>
        <v>5.8835164835164835E-2</v>
      </c>
      <c r="AD314" s="72">
        <f>$H314-AC314</f>
        <v>-8.8351648351648326E-3</v>
      </c>
      <c r="AF314" s="72">
        <f>$H314*(1-($J314-AF$6)/AF$5)</f>
        <v>5.8835164835164835E-2</v>
      </c>
      <c r="AG314" s="72">
        <f>$H314-AF314</f>
        <v>-8.8351648351648326E-3</v>
      </c>
      <c r="AI314" s="72">
        <f>$H314*(1-($J314-AI$6)/AI$5)</f>
        <v>5.8835164835164835E-2</v>
      </c>
      <c r="AJ314" s="72">
        <f>$H314-AI314</f>
        <v>-8.8351648351648326E-3</v>
      </c>
      <c r="AL314" s="72">
        <f>$H314*(1-($K314-AL$6)/AL$5)</f>
        <v>5.8660682226211847E-2</v>
      </c>
      <c r="AM314" s="72">
        <f>$H314-AL314</f>
        <v>-8.6606822262118438E-3</v>
      </c>
      <c r="AO314" s="72">
        <f>$H314*(1-($K314-AO$6)/AO$5)</f>
        <v>5.8660682226211847E-2</v>
      </c>
      <c r="AP314" s="72">
        <f>$H314-AO314</f>
        <v>-8.6606822262118438E-3</v>
      </c>
      <c r="AR314" s="72">
        <f>$H314*(1-($K314-AR$6)/AR$5)</f>
        <v>5.8660682226211847E-2</v>
      </c>
      <c r="AS314" s="72">
        <f>$H314-AR314</f>
        <v>-8.6606822262118438E-3</v>
      </c>
      <c r="AU314" s="72">
        <f>$H314*(1-($K314-AU$6)/AU$5)</f>
        <v>5.8660682226211847E-2</v>
      </c>
      <c r="AV314" s="72">
        <f>$H314-AU314</f>
        <v>-8.6606822262118438E-3</v>
      </c>
      <c r="AX314" s="72">
        <f>$H314*(1-($K314-AX$6)/AX$5)</f>
        <v>5.8660682226211847E-2</v>
      </c>
      <c r="AY314" s="72">
        <f>$H314-AX314</f>
        <v>-8.6606822262118438E-3</v>
      </c>
      <c r="BA314" s="72">
        <f>$H314*(1-($K314-BA$6)/BA$5)</f>
        <v>5.8660682226211847E-2</v>
      </c>
      <c r="BB314" s="72">
        <f>$H314-BA314</f>
        <v>-8.6606822262118438E-3</v>
      </c>
      <c r="BD314" s="72">
        <f>$H314*(1-($K314-BD$6)/BD$5)</f>
        <v>5.8660682226211847E-2</v>
      </c>
      <c r="BE314" s="72">
        <f>$H314-BD314</f>
        <v>-8.6606822262118438E-3</v>
      </c>
      <c r="BG314" s="709">
        <f>$H314*(1-($K314-BG$6)/BG$5)</f>
        <v>5.8660682226211847E-2</v>
      </c>
      <c r="BH314" s="709">
        <f>$H314-BG314</f>
        <v>-8.6606822262118438E-3</v>
      </c>
      <c r="BI314" s="710"/>
      <c r="BJ314" s="709">
        <f>$H314*(1-($K314-BJ$6)/BJ$5)</f>
        <v>5.8660682226211847E-2</v>
      </c>
      <c r="BK314" s="709">
        <f>$H314-BJ314</f>
        <v>-8.6606822262118438E-3</v>
      </c>
      <c r="BL314" s="710"/>
      <c r="BM314" s="479"/>
      <c r="BN314" s="479"/>
      <c r="BP314" s="72">
        <f>$H314*(1-($K314-BP$6)/BP$5)</f>
        <v>5.8660682226211847E-2</v>
      </c>
      <c r="BQ314" s="72">
        <f>$H314-BP314</f>
        <v>-8.6606822262118438E-3</v>
      </c>
      <c r="BS314" s="72">
        <f>$H314*(1-($K314-BS$6)/BS$5)</f>
        <v>5.8660682226211847E-2</v>
      </c>
      <c r="BT314" s="72">
        <f>$H314-BS314</f>
        <v>-8.6606822262118438E-3</v>
      </c>
      <c r="BV314" s="72">
        <f>$H314*(1-($K314-BV$6)/BV$5)</f>
        <v>5.8660682226211847E-2</v>
      </c>
      <c r="BW314" s="72">
        <f>$H314-BV314</f>
        <v>-8.6606822262118438E-3</v>
      </c>
      <c r="BY314" s="72">
        <f>$H314*(1-($K314-BY$6)/BY$5)</f>
        <v>5.8660682226211847E-2</v>
      </c>
      <c r="BZ314" s="72">
        <f>$H314-BY314</f>
        <v>-8.6606822262118438E-3</v>
      </c>
      <c r="CB314" s="72">
        <f>$H314*(1-($L314-CB$6)/CB$5)</f>
        <v>5.8331606217616586E-2</v>
      </c>
      <c r="CC314" s="72">
        <f>$H314-CB314</f>
        <v>-8.3316062176165828E-3</v>
      </c>
      <c r="CE314" s="72">
        <f>$H314*(1-($L314-CE$6)/CE$5)</f>
        <v>5.8331606217616586E-2</v>
      </c>
      <c r="CF314" s="72">
        <f>$H314-CE314</f>
        <v>-8.3316062176165828E-3</v>
      </c>
      <c r="CH314" s="72">
        <f>$H314*(1-($L314-CH$6)/CH$5)</f>
        <v>5.8331606217616586E-2</v>
      </c>
      <c r="CI314" s="72">
        <f>$H314-CH314</f>
        <v>-8.3316062176165828E-3</v>
      </c>
      <c r="CK314" s="72">
        <f>$H314*(1-($L314-CK$6)/CK$5)</f>
        <v>5.8331606217616586E-2</v>
      </c>
      <c r="CL314" s="72">
        <f>$H314-CK314</f>
        <v>-8.3316062176165828E-3</v>
      </c>
      <c r="CN314" s="72">
        <f>$H314*(1-($L314-CN$6)/CN$5)</f>
        <v>5.8331606217616586E-2</v>
      </c>
      <c r="CO314" s="72">
        <f>$H314-CN314</f>
        <v>-8.3316062176165828E-3</v>
      </c>
      <c r="CQ314" s="72">
        <f>$H314*(1-($L314-CQ$6)/CQ$5)</f>
        <v>5.8331606217616586E-2</v>
      </c>
      <c r="CR314" s="72">
        <f>$H314-CQ314</f>
        <v>-8.3316062176165828E-3</v>
      </c>
      <c r="CT314" s="72">
        <f>$H314*(1-($L314-CT$6)/CT$5)</f>
        <v>5.8331606217616586E-2</v>
      </c>
      <c r="CU314" s="72">
        <f>$H314-CT314</f>
        <v>-8.3316062176165828E-3</v>
      </c>
      <c r="CW314" s="72">
        <f>$H314*(1-($L314-CW$6)/CW$5)</f>
        <v>5.8331606217616586E-2</v>
      </c>
      <c r="CX314" s="72">
        <f>$H314-CW314</f>
        <v>-8.3316062176165828E-3</v>
      </c>
    </row>
    <row r="315" spans="1:103" x14ac:dyDescent="0.25">
      <c r="A315" s="494"/>
      <c r="C315" s="455"/>
      <c r="D315" s="3" t="s">
        <v>0</v>
      </c>
      <c r="E315" s="19"/>
      <c r="G315" s="19"/>
      <c r="H315" s="690">
        <f>G315-$E315</f>
        <v>0</v>
      </c>
      <c r="J315" s="19">
        <v>-550</v>
      </c>
      <c r="K315" s="19">
        <f t="shared" si="2275"/>
        <v>-550</v>
      </c>
      <c r="L315" s="19">
        <f t="shared" si="2275"/>
        <v>-550</v>
      </c>
      <c r="N315" s="72">
        <f>$H315*(1-($J315-N$6)/N$5)</f>
        <v>0</v>
      </c>
      <c r="O315" s="72">
        <f>$H315-N315</f>
        <v>0</v>
      </c>
      <c r="Q315" s="72">
        <f>$H315*(1-($J315-Q$6)/Q$5)</f>
        <v>0</v>
      </c>
      <c r="R315" s="72">
        <f>$H315-Q315</f>
        <v>0</v>
      </c>
      <c r="T315" s="72">
        <f>$H315*(1-($J315-T$6)/T$5)</f>
        <v>0</v>
      </c>
      <c r="U315" s="72">
        <f>$H315-T315</f>
        <v>0</v>
      </c>
      <c r="W315" s="72">
        <f>$H315*(1-($J315-W$6)/W$5)</f>
        <v>0</v>
      </c>
      <c r="X315" s="72">
        <f>$H315-W315</f>
        <v>0</v>
      </c>
      <c r="Z315" s="72">
        <f>$H315*(1-($J315-Z$6)/Z$5)</f>
        <v>0</v>
      </c>
      <c r="AA315" s="72">
        <f>$H315-Z315</f>
        <v>0</v>
      </c>
      <c r="AC315" s="72">
        <f>$H315*(1-($J315-AC$6)/AC$5)</f>
        <v>0</v>
      </c>
      <c r="AD315" s="72">
        <f>$H315-AC315</f>
        <v>0</v>
      </c>
      <c r="AF315" s="72">
        <f>$H315*(1-($J315-AF$6)/AF$5)</f>
        <v>0</v>
      </c>
      <c r="AG315" s="72">
        <f>$H315-AF315</f>
        <v>0</v>
      </c>
      <c r="AI315" s="72">
        <f>$H315*(1-($J315-AI$6)/AI$5)</f>
        <v>0</v>
      </c>
      <c r="AJ315" s="72">
        <f>$H315-AI315</f>
        <v>0</v>
      </c>
      <c r="AL315" s="72">
        <f>$H315*(1-($K315-AL$6)/AL$5)</f>
        <v>0</v>
      </c>
      <c r="AM315" s="72">
        <f>$H315-AL315</f>
        <v>0</v>
      </c>
      <c r="AO315" s="72">
        <f>$H315*(1-($K315-AO$6)/AO$5)</f>
        <v>0</v>
      </c>
      <c r="AP315" s="72">
        <f>$H315-AO315</f>
        <v>0</v>
      </c>
      <c r="AR315" s="72">
        <f>$H315*(1-($K315-AR$6)/AR$5)</f>
        <v>0</v>
      </c>
      <c r="AS315" s="72">
        <f>$H315-AR315</f>
        <v>0</v>
      </c>
      <c r="AU315" s="72">
        <f>$H315*(1-($K315-AU$6)/AU$5)</f>
        <v>0</v>
      </c>
      <c r="AV315" s="72">
        <f>$H315-AU315</f>
        <v>0</v>
      </c>
      <c r="AX315" s="72">
        <f>$H315*(1-($K315-AX$6)/AX$5)</f>
        <v>0</v>
      </c>
      <c r="AY315" s="72">
        <f>$H315-AX315</f>
        <v>0</v>
      </c>
      <c r="BA315" s="72">
        <f>$H315*(1-($K315-BA$6)/BA$5)</f>
        <v>0</v>
      </c>
      <c r="BB315" s="72">
        <f>$H315-BA315</f>
        <v>0</v>
      </c>
      <c r="BD315" s="72">
        <f>$H315*(1-($K315-BD$6)/BD$5)</f>
        <v>0</v>
      </c>
      <c r="BE315" s="72">
        <f>$H315-BD315</f>
        <v>0</v>
      </c>
      <c r="BG315" s="709">
        <f>$H315*(1-($K315-BG$6)/BG$5)</f>
        <v>0</v>
      </c>
      <c r="BH315" s="709">
        <f>$H315-BG315</f>
        <v>0</v>
      </c>
      <c r="BI315" s="710"/>
      <c r="BJ315" s="709">
        <f>$H315*(1-($K315-BJ$6)/BJ$5)</f>
        <v>0</v>
      </c>
      <c r="BK315" s="709">
        <f>$H315-BJ315</f>
        <v>0</v>
      </c>
      <c r="BL315" s="710"/>
      <c r="BM315" s="479"/>
      <c r="BN315" s="479"/>
      <c r="BP315" s="72">
        <f>$H315*(1-($K315-BP$6)/BP$5)</f>
        <v>0</v>
      </c>
      <c r="BQ315" s="72">
        <f>$H315-BP315</f>
        <v>0</v>
      </c>
      <c r="BS315" s="72">
        <f>$H315*(1-($K315-BS$6)/BS$5)</f>
        <v>0</v>
      </c>
      <c r="BT315" s="72">
        <f>$H315-BS315</f>
        <v>0</v>
      </c>
      <c r="BV315" s="72">
        <f>$H315*(1-($K315-BV$6)/BV$5)</f>
        <v>0</v>
      </c>
      <c r="BW315" s="72">
        <f>$H315-BV315</f>
        <v>0</v>
      </c>
      <c r="BY315" s="72">
        <f>$H315*(1-($K315-BY$6)/BY$5)</f>
        <v>0</v>
      </c>
      <c r="BZ315" s="72">
        <f>$H315-BY315</f>
        <v>0</v>
      </c>
      <c r="CB315" s="72">
        <f>$H315*(1-($L315-CB$6)/CB$5)</f>
        <v>0</v>
      </c>
      <c r="CC315" s="72">
        <f>$H315-CB315</f>
        <v>0</v>
      </c>
      <c r="CE315" s="72">
        <f>$H315*(1-($L315-CE$6)/CE$5)</f>
        <v>0</v>
      </c>
      <c r="CF315" s="72">
        <f>$H315-CE315</f>
        <v>0</v>
      </c>
      <c r="CH315" s="72">
        <f>$H315*(1-($L315-CH$6)/CH$5)</f>
        <v>0</v>
      </c>
      <c r="CI315" s="72">
        <f>$H315-CH315</f>
        <v>0</v>
      </c>
      <c r="CK315" s="72">
        <f>$H315*(1-($L315-CK$6)/CK$5)</f>
        <v>0</v>
      </c>
      <c r="CL315" s="72">
        <f>$H315-CK315</f>
        <v>0</v>
      </c>
      <c r="CN315" s="72">
        <f>$H315*(1-($L315-CN$6)/CN$5)</f>
        <v>0</v>
      </c>
      <c r="CO315" s="72">
        <f>$H315-CN315</f>
        <v>0</v>
      </c>
      <c r="CQ315" s="72">
        <f>$H315*(1-($L315-CQ$6)/CQ$5)</f>
        <v>0</v>
      </c>
      <c r="CR315" s="72">
        <f>$H315-CQ315</f>
        <v>0</v>
      </c>
      <c r="CT315" s="72">
        <f>$H315*(1-($L315-CT$6)/CT$5)</f>
        <v>0</v>
      </c>
      <c r="CU315" s="72">
        <f>$H315-CT315</f>
        <v>0</v>
      </c>
      <c r="CW315" s="72">
        <f>$H315*(1-($L315-CW$6)/CW$5)</f>
        <v>0</v>
      </c>
      <c r="CX315" s="72">
        <f>$H315-CW315</f>
        <v>0</v>
      </c>
    </row>
    <row r="316" spans="1:103" ht="6" customHeight="1" x14ac:dyDescent="0.25">
      <c r="A316" s="494"/>
      <c r="D316" s="3" t="s">
        <v>0</v>
      </c>
    </row>
    <row r="317" spans="1:103" s="402" customFormat="1" x14ac:dyDescent="0.25">
      <c r="A317" s="494"/>
      <c r="C317" s="565" t="s">
        <v>459</v>
      </c>
      <c r="D317" s="565" t="s">
        <v>0</v>
      </c>
      <c r="E317" s="566"/>
      <c r="F317" s="565"/>
      <c r="G317" s="566"/>
      <c r="H317" s="684"/>
      <c r="I317" s="565"/>
      <c r="J317" s="566"/>
      <c r="K317" s="566"/>
      <c r="L317" s="566"/>
      <c r="M317" s="565"/>
      <c r="N317" s="578"/>
      <c r="O317" s="565"/>
      <c r="P317" s="566"/>
      <c r="Q317" s="578"/>
      <c r="R317" s="565"/>
      <c r="S317" s="566"/>
      <c r="T317" s="578"/>
      <c r="U317" s="565"/>
      <c r="V317" s="566"/>
      <c r="W317" s="578"/>
      <c r="X317" s="565"/>
      <c r="Y317" s="566"/>
      <c r="Z317" s="578"/>
      <c r="AA317" s="565"/>
      <c r="AB317" s="566"/>
      <c r="AC317" s="578"/>
      <c r="AD317" s="565"/>
      <c r="AE317" s="566"/>
      <c r="AF317" s="578"/>
      <c r="AG317" s="565"/>
      <c r="AH317" s="566"/>
      <c r="AI317" s="578"/>
      <c r="AJ317" s="565"/>
      <c r="AK317" s="566"/>
      <c r="AL317" s="578"/>
      <c r="AM317" s="565"/>
      <c r="AN317" s="566"/>
      <c r="AO317" s="578"/>
      <c r="AP317" s="565"/>
      <c r="AQ317" s="566"/>
      <c r="AR317" s="578"/>
      <c r="AS317" s="565"/>
      <c r="AT317" s="566"/>
      <c r="AU317" s="578"/>
      <c r="AV317" s="565"/>
      <c r="AW317" s="566"/>
      <c r="AX317" s="578"/>
      <c r="AY317" s="565"/>
      <c r="AZ317" s="566"/>
      <c r="BA317" s="578"/>
      <c r="BB317" s="565"/>
      <c r="BC317" s="566"/>
      <c r="BD317" s="578"/>
      <c r="BE317" s="565"/>
      <c r="BF317" s="566"/>
      <c r="BG317" s="578"/>
      <c r="BH317" s="565"/>
      <c r="BI317" s="566"/>
      <c r="BJ317" s="578"/>
      <c r="BK317" s="565"/>
      <c r="BL317" s="566"/>
      <c r="BM317" s="578"/>
      <c r="BN317" s="565"/>
      <c r="BO317" s="566"/>
      <c r="BP317" s="578"/>
      <c r="BQ317" s="565"/>
      <c r="BR317" s="566"/>
      <c r="BS317" s="578"/>
      <c r="BT317" s="565"/>
      <c r="BU317" s="566"/>
      <c r="BV317" s="578"/>
      <c r="BW317" s="565"/>
      <c r="BX317" s="566"/>
      <c r="BY317" s="578"/>
      <c r="BZ317" s="565"/>
      <c r="CA317" s="566"/>
      <c r="CB317" s="578"/>
      <c r="CC317" s="565"/>
      <c r="CD317" s="566"/>
      <c r="CE317" s="578"/>
      <c r="CF317" s="565"/>
      <c r="CG317" s="566"/>
      <c r="CH317" s="578"/>
      <c r="CI317" s="565"/>
      <c r="CJ317" s="566"/>
      <c r="CK317" s="578"/>
      <c r="CL317" s="565"/>
      <c r="CM317" s="566"/>
      <c r="CN317" s="578"/>
      <c r="CO317" s="565"/>
      <c r="CP317" s="566"/>
      <c r="CQ317" s="578"/>
      <c r="CR317" s="565"/>
      <c r="CS317" s="566"/>
      <c r="CT317" s="578"/>
      <c r="CU317" s="565"/>
      <c r="CV317" s="566"/>
      <c r="CW317" s="578"/>
      <c r="CX317" s="565"/>
      <c r="CY317" s="566"/>
    </row>
    <row r="318" spans="1:103" x14ac:dyDescent="0.25">
      <c r="A318" s="494"/>
      <c r="C318" s="455" t="s">
        <v>460</v>
      </c>
      <c r="D318" s="3" t="s">
        <v>0</v>
      </c>
      <c r="E318" s="19">
        <v>2.4740000000000002</v>
      </c>
      <c r="G318" s="19">
        <v>2.4740000000000002</v>
      </c>
      <c r="H318" s="690">
        <f>G318-$E318</f>
        <v>0</v>
      </c>
      <c r="J318" s="19">
        <v>-760</v>
      </c>
      <c r="K318" s="19">
        <v>-760</v>
      </c>
      <c r="L318" s="19">
        <v>-760</v>
      </c>
      <c r="N318" s="72">
        <f>$H318*(1-($J318-N$6)/N$5)</f>
        <v>0</v>
      </c>
      <c r="O318" s="72">
        <f>$H318-N318</f>
        <v>0</v>
      </c>
      <c r="Q318" s="72">
        <f>$H318*(1-($J318-Q$6)/Q$5)</f>
        <v>0</v>
      </c>
      <c r="R318" s="72">
        <f>$H318-Q318</f>
        <v>0</v>
      </c>
      <c r="T318" s="72">
        <f>$H318*(1-($J318-T$6)/T$5)</f>
        <v>0</v>
      </c>
      <c r="U318" s="72">
        <f>$H318-T318</f>
        <v>0</v>
      </c>
      <c r="W318" s="72">
        <f>$H318*(1-($J318-W$6)/W$5)</f>
        <v>0</v>
      </c>
      <c r="X318" s="72">
        <f>$H318-W318</f>
        <v>0</v>
      </c>
      <c r="Z318" s="72">
        <f>$H318*(1-($J318-Z$6)/Z$5)</f>
        <v>0</v>
      </c>
      <c r="AA318" s="72">
        <f>$H318-Z318</f>
        <v>0</v>
      </c>
      <c r="AC318" s="72">
        <f>$H318*(1-($J318-AC$6)/AC$5)</f>
        <v>0</v>
      </c>
      <c r="AD318" s="72">
        <f>$H318-AC318</f>
        <v>0</v>
      </c>
      <c r="AF318" s="72">
        <f>$H318*(1-($J318-AF$6)/AF$5)</f>
        <v>0</v>
      </c>
      <c r="AG318" s="72">
        <f>$H318-AF318</f>
        <v>0</v>
      </c>
      <c r="AI318" s="72">
        <f>$H318*(1-($J318-AI$6)/AI$5)</f>
        <v>0</v>
      </c>
      <c r="AJ318" s="72">
        <f>$H318-AI318</f>
        <v>0</v>
      </c>
      <c r="AL318" s="72">
        <f>$H318*(1-($K318-AL$6)/AL$5)</f>
        <v>0</v>
      </c>
      <c r="AM318" s="72">
        <f>$H318-AL318</f>
        <v>0</v>
      </c>
      <c r="AO318" s="72">
        <f>$H318*(1-($K318-AO$6)/AO$5)</f>
        <v>0</v>
      </c>
      <c r="AP318" s="72">
        <f>$H318-AO318</f>
        <v>0</v>
      </c>
      <c r="AR318" s="72">
        <f>$H318*(1-($K318-AR$6)/AR$5)</f>
        <v>0</v>
      </c>
      <c r="AS318" s="72">
        <f>$H318-AR318</f>
        <v>0</v>
      </c>
      <c r="AU318" s="72">
        <f>$H318*(1-($K318-AU$6)/AU$5)</f>
        <v>0</v>
      </c>
      <c r="AV318" s="72">
        <f>$H318-AU318</f>
        <v>0</v>
      </c>
      <c r="AX318" s="72">
        <f>$H318*(1-($K318-AX$6)/AX$5)</f>
        <v>0</v>
      </c>
      <c r="AY318" s="72">
        <f>$H318-AX318</f>
        <v>0</v>
      </c>
      <c r="BA318" s="72">
        <f>$H318*(1-($K318-BA$6)/BA$5)</f>
        <v>0</v>
      </c>
      <c r="BB318" s="72">
        <f>$H318-BA318</f>
        <v>0</v>
      </c>
      <c r="BD318" s="72">
        <f>$H318*(1-($K318-BD$6)/BD$5)</f>
        <v>0</v>
      </c>
      <c r="BE318" s="72">
        <f>$H318-BD318</f>
        <v>0</v>
      </c>
      <c r="BG318" s="563"/>
      <c r="BH318" s="563"/>
      <c r="BJ318" s="563"/>
      <c r="BK318" s="563"/>
      <c r="BM318" s="563"/>
      <c r="BN318" s="563"/>
      <c r="BP318" s="563"/>
      <c r="BQ318" s="563"/>
      <c r="BS318" s="563"/>
      <c r="BT318" s="563"/>
      <c r="BV318" s="563"/>
      <c r="BW318" s="563"/>
      <c r="BY318" s="563"/>
      <c r="BZ318" s="563"/>
      <c r="CB318" s="72">
        <f>$H318*(1-($L318-CB$6)/CB$5)</f>
        <v>0</v>
      </c>
      <c r="CC318" s="72">
        <f>$H318-CB318</f>
        <v>0</v>
      </c>
      <c r="CE318" s="72">
        <f>$H318*(1-($L318-CE$6)/CE$5)</f>
        <v>0</v>
      </c>
      <c r="CF318" s="72">
        <f>$H318-CE318</f>
        <v>0</v>
      </c>
      <c r="CH318" s="72">
        <f>$H318*(1-($L318-CH$6)/CH$5)</f>
        <v>0</v>
      </c>
      <c r="CI318" s="72">
        <f>$H318-CH318</f>
        <v>0</v>
      </c>
      <c r="CK318" s="72">
        <f>$H318*(1-($L318-CK$6)/CK$5)</f>
        <v>0</v>
      </c>
      <c r="CL318" s="72">
        <f>$H318-CK318</f>
        <v>0</v>
      </c>
      <c r="CN318" s="72">
        <f>$H318*(1-($L318-CN$6)/CN$5)</f>
        <v>0</v>
      </c>
      <c r="CO318" s="72">
        <f>$H318-CN318</f>
        <v>0</v>
      </c>
      <c r="CQ318" s="72">
        <f>$H318*(1-($L318-CQ$6)/CQ$5)</f>
        <v>0</v>
      </c>
      <c r="CR318" s="72">
        <f>$H318-CQ318</f>
        <v>0</v>
      </c>
      <c r="CT318" s="72">
        <f>$H318*(1-($L318-CT$6)/CT$5)</f>
        <v>0</v>
      </c>
      <c r="CU318" s="72">
        <f>$H318-CT318</f>
        <v>0</v>
      </c>
      <c r="CW318" s="72">
        <f>$H318*(1-($L318-CW$6)/CW$5)</f>
        <v>0</v>
      </c>
      <c r="CX318" s="72">
        <f>$H318-CW318</f>
        <v>0</v>
      </c>
    </row>
    <row r="319" spans="1:103" ht="6" customHeight="1" x14ac:dyDescent="0.25">
      <c r="A319" s="494"/>
      <c r="D319" s="3" t="s">
        <v>0</v>
      </c>
    </row>
    <row r="320" spans="1:103" s="402" customFormat="1" x14ac:dyDescent="0.25">
      <c r="A320" s="494"/>
      <c r="C320" s="565" t="s">
        <v>461</v>
      </c>
      <c r="D320" s="565" t="s">
        <v>0</v>
      </c>
      <c r="E320" s="566"/>
      <c r="F320" s="565"/>
      <c r="G320" s="566"/>
      <c r="H320" s="684"/>
      <c r="I320" s="565"/>
      <c r="J320" s="566"/>
      <c r="K320" s="566"/>
      <c r="L320" s="566"/>
      <c r="M320" s="565"/>
      <c r="N320" s="578"/>
      <c r="O320" s="565"/>
      <c r="P320" s="566"/>
      <c r="Q320" s="578"/>
      <c r="R320" s="565"/>
      <c r="S320" s="566"/>
      <c r="T320" s="578"/>
      <c r="U320" s="565"/>
      <c r="V320" s="566"/>
      <c r="W320" s="578"/>
      <c r="X320" s="565"/>
      <c r="Y320" s="566"/>
      <c r="Z320" s="578"/>
      <c r="AA320" s="565"/>
      <c r="AB320" s="566"/>
      <c r="AC320" s="578"/>
      <c r="AD320" s="565"/>
      <c r="AE320" s="566"/>
      <c r="AF320" s="578"/>
      <c r="AG320" s="565"/>
      <c r="AH320" s="566"/>
      <c r="AI320" s="578"/>
      <c r="AJ320" s="565"/>
      <c r="AK320" s="566"/>
      <c r="AL320" s="578"/>
      <c r="AM320" s="565"/>
      <c r="AN320" s="566"/>
      <c r="AO320" s="578"/>
      <c r="AP320" s="565"/>
      <c r="AQ320" s="566"/>
      <c r="AR320" s="578"/>
      <c r="AS320" s="565"/>
      <c r="AT320" s="566"/>
      <c r="AU320" s="578"/>
      <c r="AV320" s="565"/>
      <c r="AW320" s="566"/>
      <c r="AX320" s="578"/>
      <c r="AY320" s="565"/>
      <c r="AZ320" s="566"/>
      <c r="BA320" s="578"/>
      <c r="BB320" s="565"/>
      <c r="BC320" s="566"/>
      <c r="BD320" s="578"/>
      <c r="BE320" s="565"/>
      <c r="BF320" s="566"/>
      <c r="BG320" s="578"/>
      <c r="BH320" s="565"/>
      <c r="BI320" s="566"/>
      <c r="BJ320" s="578"/>
      <c r="BK320" s="565"/>
      <c r="BL320" s="566"/>
      <c r="BM320" s="578"/>
      <c r="BN320" s="565"/>
      <c r="BO320" s="566"/>
      <c r="BP320" s="578"/>
      <c r="BQ320" s="565"/>
      <c r="BR320" s="566"/>
      <c r="BS320" s="578"/>
      <c r="BT320" s="565"/>
      <c r="BU320" s="566"/>
      <c r="BV320" s="578"/>
      <c r="BW320" s="565"/>
      <c r="BX320" s="566"/>
      <c r="BY320" s="578"/>
      <c r="BZ320" s="565"/>
      <c r="CA320" s="566"/>
      <c r="CB320" s="578"/>
      <c r="CC320" s="565"/>
      <c r="CD320" s="566"/>
      <c r="CE320" s="578"/>
      <c r="CF320" s="565"/>
      <c r="CG320" s="566"/>
      <c r="CH320" s="578"/>
      <c r="CI320" s="565"/>
      <c r="CJ320" s="566"/>
      <c r="CK320" s="578"/>
      <c r="CL320" s="565"/>
      <c r="CM320" s="566"/>
      <c r="CN320" s="578"/>
      <c r="CO320" s="565"/>
      <c r="CP320" s="566"/>
      <c r="CQ320" s="578"/>
      <c r="CR320" s="565"/>
      <c r="CS320" s="566"/>
      <c r="CT320" s="578"/>
      <c r="CU320" s="565"/>
      <c r="CV320" s="566"/>
      <c r="CW320" s="578"/>
      <c r="CX320" s="565"/>
      <c r="CY320" s="566"/>
    </row>
    <row r="321" spans="1:103" x14ac:dyDescent="0.25">
      <c r="A321" s="494"/>
      <c r="C321" s="455" t="s">
        <v>462</v>
      </c>
      <c r="E321" s="479"/>
      <c r="G321" s="77">
        <v>0.2</v>
      </c>
      <c r="H321" s="690">
        <f>G321-$E321</f>
        <v>0.2</v>
      </c>
      <c r="J321" s="19">
        <v>-800</v>
      </c>
      <c r="K321" s="19">
        <v>-800</v>
      </c>
      <c r="L321" s="19">
        <v>-800</v>
      </c>
      <c r="N321" s="72">
        <f>$H321*(1-($J321-N$6)/N$5)</f>
        <v>0.2536556776556777</v>
      </c>
      <c r="O321" s="72">
        <f>$H321-N321</f>
        <v>-5.3655677655677692E-2</v>
      </c>
      <c r="Q321" s="72">
        <f>$H321*(1-($J321-Q$6)/Q$5)</f>
        <v>0.2536556776556777</v>
      </c>
      <c r="R321" s="72">
        <f>$H321-Q321</f>
        <v>-5.3655677655677692E-2</v>
      </c>
      <c r="T321" s="72">
        <f>$H321*(1-($J321-T$6)/T$5)</f>
        <v>0.2536556776556777</v>
      </c>
      <c r="U321" s="72">
        <f>$H321-T321</f>
        <v>-5.3655677655677692E-2</v>
      </c>
      <c r="W321" s="72">
        <f>$H321*(1-($J321-W$6)/W$5)</f>
        <v>0.2536556776556777</v>
      </c>
      <c r="X321" s="72">
        <f>$H321-W321</f>
        <v>-5.3655677655677692E-2</v>
      </c>
      <c r="Z321" s="72">
        <f>$H321*(1-($J321-Z$6)/Z$5)</f>
        <v>0.2536556776556777</v>
      </c>
      <c r="AA321" s="72">
        <f>$H321-Z321</f>
        <v>-5.3655677655677692E-2</v>
      </c>
      <c r="AC321" s="72">
        <f>$H321*(1-($J321-AC$6)/AC$5)</f>
        <v>0.2536556776556777</v>
      </c>
      <c r="AD321" s="72">
        <f>$H321-AC321</f>
        <v>-5.3655677655677692E-2</v>
      </c>
      <c r="AF321" s="72">
        <f>$H321*(1-($J321-AF$6)/AF$5)</f>
        <v>0.2536556776556777</v>
      </c>
      <c r="AG321" s="72">
        <f>$H321-AF321</f>
        <v>-5.3655677655677692E-2</v>
      </c>
      <c r="AI321" s="72">
        <f>$H321*(1-($J321-AI$6)/AI$5)</f>
        <v>0.2536556776556777</v>
      </c>
      <c r="AJ321" s="72">
        <f>$H321-AI321</f>
        <v>-5.3655677655677692E-2</v>
      </c>
      <c r="AL321" s="72">
        <f>$H321*(1-($K321-AL$6)/AL$5)</f>
        <v>0.25259605026929982</v>
      </c>
      <c r="AM321" s="72">
        <f>$H321-AL321</f>
        <v>-5.259605026929981E-2</v>
      </c>
      <c r="AO321" s="72">
        <f>$H321*(1-($K321-AO$6)/AO$5)</f>
        <v>0.25259605026929982</v>
      </c>
      <c r="AP321" s="72">
        <f>$H321-AO321</f>
        <v>-5.259605026929981E-2</v>
      </c>
      <c r="AR321" s="72">
        <f>$H321*(1-($K321-AR$6)/AR$5)</f>
        <v>0.25259605026929982</v>
      </c>
      <c r="AS321" s="72">
        <f>$H321-AR321</f>
        <v>-5.259605026929981E-2</v>
      </c>
      <c r="AU321" s="72">
        <f>$H321*(1-($K321-AU$6)/AU$5)</f>
        <v>0.25259605026929982</v>
      </c>
      <c r="AV321" s="72">
        <f>$H321-AU321</f>
        <v>-5.259605026929981E-2</v>
      </c>
      <c r="AX321" s="72">
        <f>$H321*(1-($K321-AX$6)/AX$5)</f>
        <v>0.25259605026929982</v>
      </c>
      <c r="AY321" s="72">
        <f>$H321-AX321</f>
        <v>-5.259605026929981E-2</v>
      </c>
      <c r="BA321" s="72">
        <f>$H321*(1-($K321-BA$6)/BA$5)</f>
        <v>0.25259605026929982</v>
      </c>
      <c r="BB321" s="72">
        <f>$H321-BA321</f>
        <v>-5.259605026929981E-2</v>
      </c>
      <c r="BD321" s="72">
        <f>$H321*(1-($K321-BD$6)/BD$5)</f>
        <v>0.25259605026929982</v>
      </c>
      <c r="BE321" s="72">
        <f>$H321-BD321</f>
        <v>-5.259605026929981E-2</v>
      </c>
      <c r="BG321" s="563"/>
      <c r="BH321" s="563"/>
      <c r="BJ321" s="563"/>
      <c r="BK321" s="563"/>
      <c r="BM321" s="563"/>
      <c r="BN321" s="563"/>
      <c r="BP321" s="563"/>
      <c r="BQ321" s="563"/>
      <c r="BS321" s="563"/>
      <c r="BT321" s="563"/>
      <c r="BV321" s="563"/>
      <c r="BW321" s="563"/>
      <c r="BY321" s="563"/>
      <c r="BZ321" s="563"/>
      <c r="CB321" s="72">
        <f>$H321*(1-($L321-CB$6)/CB$5)</f>
        <v>0.25059758203799659</v>
      </c>
      <c r="CC321" s="72">
        <f>$H321-CB321</f>
        <v>-5.059758203799658E-2</v>
      </c>
      <c r="CE321" s="72">
        <f>$H321*(1-($L321-CE$6)/CE$5)</f>
        <v>0.25059758203799659</v>
      </c>
      <c r="CF321" s="72">
        <f>$H321-CE321</f>
        <v>-5.059758203799658E-2</v>
      </c>
      <c r="CH321" s="72">
        <f>$H321*(1-($L321-CH$6)/CH$5)</f>
        <v>0.25059758203799659</v>
      </c>
      <c r="CI321" s="72">
        <f>$H321-CH321</f>
        <v>-5.059758203799658E-2</v>
      </c>
      <c r="CK321" s="72">
        <f>$H321*(1-($L321-CK$6)/CK$5)</f>
        <v>0.25059758203799659</v>
      </c>
      <c r="CL321" s="72">
        <f>$H321-CK321</f>
        <v>-5.059758203799658E-2</v>
      </c>
      <c r="CN321" s="72">
        <f>$H321*(1-($L321-CN$6)/CN$5)</f>
        <v>0.25059758203799659</v>
      </c>
      <c r="CO321" s="72">
        <f>$H321-CN321</f>
        <v>-5.059758203799658E-2</v>
      </c>
      <c r="CQ321" s="72">
        <f>$H321*(1-($L321-CQ$6)/CQ$5)</f>
        <v>0.25059758203799659</v>
      </c>
      <c r="CR321" s="72">
        <f>$H321-CQ321</f>
        <v>-5.059758203799658E-2</v>
      </c>
      <c r="CT321" s="72">
        <f>$H321*(1-($L321-CT$6)/CT$5)</f>
        <v>0.25059758203799659</v>
      </c>
      <c r="CU321" s="72">
        <f>$H321-CT321</f>
        <v>-5.059758203799658E-2</v>
      </c>
      <c r="CW321" s="72">
        <f>$H321*(1-($L321-CW$6)/CW$5)</f>
        <v>0.25059758203799659</v>
      </c>
      <c r="CX321" s="72">
        <f>$H321-CW321</f>
        <v>-5.059758203799658E-2</v>
      </c>
    </row>
    <row r="322" spans="1:103" ht="22.35" customHeight="1" x14ac:dyDescent="0.25">
      <c r="A322" s="494"/>
      <c r="D322" s="3" t="s">
        <v>0</v>
      </c>
    </row>
    <row r="323" spans="1:103" s="402" customFormat="1" x14ac:dyDescent="0.25">
      <c r="A323" s="494"/>
      <c r="C323" s="453" t="s">
        <v>463</v>
      </c>
      <c r="D323" s="453" t="s">
        <v>0</v>
      </c>
      <c r="E323" s="467"/>
      <c r="F323" s="453"/>
      <c r="G323" s="467"/>
      <c r="H323" s="688"/>
      <c r="I323" s="453"/>
      <c r="J323" s="467"/>
      <c r="K323" s="467"/>
      <c r="L323" s="467"/>
      <c r="M323" s="453"/>
      <c r="N323" s="579"/>
      <c r="O323" s="453"/>
      <c r="P323" s="467"/>
      <c r="Q323" s="579"/>
      <c r="R323" s="453"/>
      <c r="S323" s="467"/>
      <c r="T323" s="579"/>
      <c r="U323" s="453"/>
      <c r="V323" s="467"/>
      <c r="W323" s="579"/>
      <c r="X323" s="453"/>
      <c r="Y323" s="467"/>
      <c r="Z323" s="579"/>
      <c r="AA323" s="453"/>
      <c r="AB323" s="467"/>
      <c r="AC323" s="579"/>
      <c r="AD323" s="453"/>
      <c r="AE323" s="467"/>
      <c r="AF323" s="579"/>
      <c r="AG323" s="453"/>
      <c r="AH323" s="467"/>
      <c r="AI323" s="579"/>
      <c r="AJ323" s="453"/>
      <c r="AK323" s="467"/>
      <c r="AL323" s="579"/>
      <c r="AM323" s="453"/>
      <c r="AN323" s="467"/>
      <c r="AO323" s="579"/>
      <c r="AP323" s="453"/>
      <c r="AQ323" s="467"/>
      <c r="AR323" s="579"/>
      <c r="AS323" s="453"/>
      <c r="AT323" s="467"/>
      <c r="AU323" s="579"/>
      <c r="AV323" s="453"/>
      <c r="AW323" s="467"/>
      <c r="AX323" s="579"/>
      <c r="AY323" s="453"/>
      <c r="AZ323" s="467"/>
      <c r="BA323" s="579"/>
      <c r="BB323" s="453"/>
      <c r="BC323" s="467"/>
      <c r="BD323" s="579"/>
      <c r="BE323" s="453"/>
      <c r="BF323" s="467"/>
      <c r="BG323" s="579"/>
      <c r="BH323" s="453"/>
      <c r="BI323" s="467"/>
      <c r="BJ323" s="579"/>
      <c r="BK323" s="453"/>
      <c r="BL323" s="467"/>
      <c r="BM323" s="579"/>
      <c r="BN323" s="453"/>
      <c r="BO323" s="467"/>
      <c r="BP323" s="579"/>
      <c r="BQ323" s="453"/>
      <c r="BR323" s="467"/>
      <c r="BS323" s="579"/>
      <c r="BT323" s="453"/>
      <c r="BU323" s="467"/>
      <c r="BV323" s="579"/>
      <c r="BW323" s="453"/>
      <c r="BX323" s="467"/>
      <c r="BY323" s="579"/>
      <c r="BZ323" s="453"/>
      <c r="CA323" s="467"/>
      <c r="CB323" s="579"/>
      <c r="CC323" s="453"/>
      <c r="CD323" s="467"/>
      <c r="CE323" s="579"/>
      <c r="CF323" s="453"/>
      <c r="CG323" s="467"/>
      <c r="CH323" s="579"/>
      <c r="CI323" s="453"/>
      <c r="CJ323" s="467"/>
      <c r="CK323" s="579"/>
      <c r="CL323" s="453"/>
      <c r="CM323" s="467"/>
      <c r="CN323" s="579"/>
      <c r="CO323" s="453"/>
      <c r="CP323" s="467"/>
      <c r="CQ323" s="579"/>
      <c r="CR323" s="453"/>
      <c r="CS323" s="467"/>
      <c r="CT323" s="579"/>
      <c r="CU323" s="453"/>
      <c r="CV323" s="467"/>
      <c r="CW323" s="579"/>
      <c r="CX323" s="453"/>
      <c r="CY323" s="467"/>
    </row>
    <row r="324" spans="1:103" s="402" customFormat="1" x14ac:dyDescent="0.25">
      <c r="A324" s="494"/>
      <c r="C324" s="565" t="s">
        <v>464</v>
      </c>
      <c r="D324" s="565" t="s">
        <v>0</v>
      </c>
      <c r="E324" s="566"/>
      <c r="F324" s="565"/>
      <c r="G324" s="566"/>
      <c r="H324" s="684"/>
      <c r="I324" s="565"/>
      <c r="J324" s="566"/>
      <c r="K324" s="566"/>
      <c r="L324" s="566"/>
      <c r="M324" s="565"/>
      <c r="N324" s="578"/>
      <c r="O324" s="565"/>
      <c r="P324" s="566"/>
      <c r="Q324" s="578"/>
      <c r="R324" s="565"/>
      <c r="S324" s="566"/>
      <c r="T324" s="578"/>
      <c r="U324" s="565"/>
      <c r="V324" s="566"/>
      <c r="W324" s="578"/>
      <c r="X324" s="565"/>
      <c r="Y324" s="566"/>
      <c r="Z324" s="578"/>
      <c r="AA324" s="565"/>
      <c r="AB324" s="566"/>
      <c r="AC324" s="578"/>
      <c r="AD324" s="565"/>
      <c r="AE324" s="566"/>
      <c r="AF324" s="578"/>
      <c r="AG324" s="565"/>
      <c r="AH324" s="566"/>
      <c r="AI324" s="578"/>
      <c r="AJ324" s="565"/>
      <c r="AK324" s="566"/>
      <c r="AL324" s="578"/>
      <c r="AM324" s="565"/>
      <c r="AN324" s="566"/>
      <c r="AO324" s="578"/>
      <c r="AP324" s="565"/>
      <c r="AQ324" s="566"/>
      <c r="AR324" s="578"/>
      <c r="AS324" s="565"/>
      <c r="AT324" s="566"/>
      <c r="AU324" s="578"/>
      <c r="AV324" s="565"/>
      <c r="AW324" s="566"/>
      <c r="AX324" s="578"/>
      <c r="AY324" s="565"/>
      <c r="AZ324" s="566"/>
      <c r="BA324" s="578"/>
      <c r="BB324" s="565"/>
      <c r="BC324" s="566"/>
      <c r="BD324" s="578"/>
      <c r="BE324" s="565"/>
      <c r="BF324" s="566"/>
      <c r="BG324" s="578"/>
      <c r="BH324" s="565"/>
      <c r="BI324" s="566"/>
      <c r="BJ324" s="578"/>
      <c r="BK324" s="565"/>
      <c r="BL324" s="566"/>
      <c r="BM324" s="578"/>
      <c r="BN324" s="565"/>
      <c r="BO324" s="566"/>
      <c r="BP324" s="578"/>
      <c r="BQ324" s="565"/>
      <c r="BR324" s="566"/>
      <c r="BS324" s="578"/>
      <c r="BT324" s="565"/>
      <c r="BU324" s="566"/>
      <c r="BV324" s="578"/>
      <c r="BW324" s="565"/>
      <c r="BX324" s="566"/>
      <c r="BY324" s="578"/>
      <c r="BZ324" s="565"/>
      <c r="CA324" s="566"/>
      <c r="CB324" s="578"/>
      <c r="CC324" s="565"/>
      <c r="CD324" s="566"/>
      <c r="CE324" s="578"/>
      <c r="CF324" s="565"/>
      <c r="CG324" s="566"/>
      <c r="CH324" s="578"/>
      <c r="CI324" s="565"/>
      <c r="CJ324" s="566"/>
      <c r="CK324" s="578"/>
      <c r="CL324" s="565"/>
      <c r="CM324" s="566"/>
      <c r="CN324" s="578"/>
      <c r="CO324" s="565"/>
      <c r="CP324" s="566"/>
      <c r="CQ324" s="578"/>
      <c r="CR324" s="565"/>
      <c r="CS324" s="566"/>
      <c r="CT324" s="578"/>
      <c r="CU324" s="565"/>
      <c r="CV324" s="566"/>
      <c r="CW324" s="578"/>
      <c r="CX324" s="565"/>
      <c r="CY324" s="566"/>
    </row>
    <row r="325" spans="1:103" x14ac:dyDescent="0.25">
      <c r="A325" s="494"/>
      <c r="C325" s="455" t="s">
        <v>465</v>
      </c>
      <c r="D325" s="3" t="s">
        <v>0</v>
      </c>
      <c r="E325" s="19">
        <v>11.02</v>
      </c>
      <c r="G325" s="19">
        <v>8.1999999999999993</v>
      </c>
      <c r="H325" s="690">
        <f t="shared" ref="H325" si="2276">G325-$E325</f>
        <v>-2.8200000000000003</v>
      </c>
      <c r="J325" s="19">
        <v>1025</v>
      </c>
      <c r="K325" s="19"/>
      <c r="L325" s="19"/>
      <c r="N325" s="72">
        <f t="shared" ref="N325" si="2277">$H325*(1-($J325-N$6)/N$5)</f>
        <v>-1.6913802197802199</v>
      </c>
      <c r="O325" s="72">
        <f t="shared" ref="O325" si="2278">$H325-N325</f>
        <v>-1.1286197802197804</v>
      </c>
      <c r="Q325" s="72">
        <f t="shared" ref="Q325" si="2279">$H325*(1-($J325-Q$6)/Q$5)</f>
        <v>-1.6913802197802199</v>
      </c>
      <c r="R325" s="72">
        <f t="shared" ref="R325" si="2280">$H325-Q325</f>
        <v>-1.1286197802197804</v>
      </c>
      <c r="T325" s="72">
        <f t="shared" ref="T325" si="2281">$H325*(1-($J325-T$6)/T$5)</f>
        <v>-1.6913802197802199</v>
      </c>
      <c r="U325" s="72">
        <f t="shared" ref="U325" si="2282">$H325-T325</f>
        <v>-1.1286197802197804</v>
      </c>
      <c r="W325" s="72">
        <f t="shared" ref="W325" si="2283">$H325*(1-($J325-W$6)/W$5)</f>
        <v>-1.6913802197802199</v>
      </c>
      <c r="X325" s="72">
        <f t="shared" ref="X325" si="2284">$H325-W325</f>
        <v>-1.1286197802197804</v>
      </c>
      <c r="Z325" s="72">
        <f t="shared" ref="Z325" si="2285">$H325*(1-($J325-Z$6)/Z$5)</f>
        <v>-1.6913802197802199</v>
      </c>
      <c r="AA325" s="72">
        <f t="shared" ref="AA325" si="2286">$H325-Z325</f>
        <v>-1.1286197802197804</v>
      </c>
      <c r="AC325" s="72">
        <f t="shared" ref="AC325" si="2287">$H325*(1-($J325-AC$6)/AC$5)</f>
        <v>-1.6913802197802199</v>
      </c>
      <c r="AD325" s="72">
        <f t="shared" ref="AD325" si="2288">$H325-AC325</f>
        <v>-1.1286197802197804</v>
      </c>
      <c r="AF325" s="72">
        <f t="shared" ref="AF325" si="2289">$H325*(1-($J325-AF$6)/AF$5)</f>
        <v>-1.6913802197802199</v>
      </c>
      <c r="AG325" s="72">
        <f t="shared" ref="AG325" si="2290">$H325-AF325</f>
        <v>-1.1286197802197804</v>
      </c>
      <c r="AI325" s="72">
        <f t="shared" ref="AI325" si="2291">$H325*(1-($J325-AI$6)/AI$5)</f>
        <v>-1.6913802197802199</v>
      </c>
      <c r="AJ325" s="72">
        <f t="shared" ref="AJ325" si="2292">$H325-AI325</f>
        <v>-1.1286197802197804</v>
      </c>
      <c r="AL325" s="563"/>
      <c r="AM325" s="563"/>
      <c r="AO325" s="563"/>
      <c r="AP325" s="563"/>
      <c r="AR325" s="563"/>
      <c r="AS325" s="563"/>
      <c r="AU325" s="563"/>
      <c r="AV325" s="563"/>
      <c r="AX325" s="563"/>
      <c r="AY325" s="563"/>
      <c r="BA325" s="563"/>
      <c r="BB325" s="563"/>
      <c r="BD325" s="563"/>
      <c r="BE325" s="563"/>
      <c r="BG325" s="563"/>
      <c r="BH325" s="563"/>
      <c r="BJ325" s="563"/>
      <c r="BK325" s="563"/>
      <c r="BM325" s="563"/>
      <c r="BN325" s="563"/>
      <c r="BP325" s="563"/>
      <c r="BQ325" s="563"/>
      <c r="BS325" s="563"/>
      <c r="BT325" s="563"/>
      <c r="BV325" s="563"/>
      <c r="BW325" s="563"/>
      <c r="BY325" s="563"/>
      <c r="BZ325" s="563"/>
      <c r="CB325" s="563"/>
      <c r="CC325" s="563"/>
      <c r="CE325" s="563"/>
      <c r="CF325" s="563"/>
      <c r="CH325" s="563"/>
      <c r="CI325" s="563"/>
      <c r="CK325" s="563"/>
      <c r="CL325" s="563"/>
      <c r="CN325" s="563"/>
      <c r="CO325" s="563"/>
      <c r="CQ325" s="563"/>
      <c r="CR325" s="563"/>
      <c r="CT325" s="563"/>
      <c r="CU325" s="563"/>
      <c r="CW325" s="563"/>
      <c r="CX325" s="563"/>
    </row>
    <row r="326" spans="1:103" x14ac:dyDescent="0.25">
      <c r="A326" s="494"/>
      <c r="C326" s="455" t="s">
        <v>466</v>
      </c>
      <c r="D326" s="3" t="s">
        <v>0</v>
      </c>
      <c r="E326" s="19">
        <v>12.06</v>
      </c>
      <c r="G326" s="19">
        <v>8.85</v>
      </c>
      <c r="H326" s="690">
        <f t="shared" ref="H326" si="2293">G326-$E326</f>
        <v>-3.2100000000000009</v>
      </c>
      <c r="J326" s="19"/>
      <c r="K326" s="19">
        <v>1060</v>
      </c>
      <c r="L326" s="19"/>
      <c r="N326" s="563"/>
      <c r="O326" s="563"/>
      <c r="Q326" s="563"/>
      <c r="R326" s="563"/>
      <c r="T326" s="563"/>
      <c r="U326" s="563"/>
      <c r="W326" s="563"/>
      <c r="X326" s="563"/>
      <c r="Z326" s="563"/>
      <c r="AA326" s="563"/>
      <c r="AC326" s="563"/>
      <c r="AD326" s="563"/>
      <c r="AF326" s="563"/>
      <c r="AG326" s="563"/>
      <c r="AI326" s="563"/>
      <c r="AJ326" s="563"/>
      <c r="AL326" s="72">
        <f t="shared" ref="AL326" si="2294">$H326*(1-($K326-AL$6)/AL$5)</f>
        <v>-1.9103245960502699</v>
      </c>
      <c r="AM326" s="72">
        <f t="shared" ref="AM326" si="2295">$H326-AL326</f>
        <v>-1.2996754039497309</v>
      </c>
      <c r="AO326" s="72">
        <f t="shared" ref="AO326" si="2296">$H326*(1-($K326-AO$6)/AO$5)</f>
        <v>-1.9103245960502699</v>
      </c>
      <c r="AP326" s="72">
        <f t="shared" ref="AP326" si="2297">$H326-AO326</f>
        <v>-1.2996754039497309</v>
      </c>
      <c r="AR326" s="72">
        <f t="shared" ref="AR326" si="2298">$H326*(1-($K326-AR$6)/AR$5)</f>
        <v>-1.9103245960502699</v>
      </c>
      <c r="AS326" s="72">
        <f t="shared" ref="AS326" si="2299">$H326-AR326</f>
        <v>-1.2996754039497309</v>
      </c>
      <c r="AU326" s="72">
        <f t="shared" ref="AU326" si="2300">$H326*(1-($K326-AU$6)/AU$5)</f>
        <v>-1.9103245960502699</v>
      </c>
      <c r="AV326" s="72">
        <f t="shared" ref="AV326" si="2301">$H326-AU326</f>
        <v>-1.2996754039497309</v>
      </c>
      <c r="AX326" s="72">
        <f>$H326*(1-($K326-AX$6)/AX$5)</f>
        <v>-1.9103245960502699</v>
      </c>
      <c r="AY326" s="72">
        <f>$H326-AX326</f>
        <v>-1.2996754039497309</v>
      </c>
      <c r="BA326" s="72">
        <f>$H326*(1-($K326-BA$6)/BA$5)</f>
        <v>-1.9103245960502699</v>
      </c>
      <c r="BB326" s="72">
        <f t="shared" ref="BB326" si="2302">$H326-BA326</f>
        <v>-1.2996754039497309</v>
      </c>
      <c r="BD326" s="72">
        <f>$H326*(1-($K326-BD$6)/BD$5)</f>
        <v>-1.9103245960502699</v>
      </c>
      <c r="BE326" s="72">
        <f t="shared" ref="BE326" si="2303">$H326-BD326</f>
        <v>-1.2996754039497309</v>
      </c>
      <c r="BG326" s="563"/>
      <c r="BH326" s="563"/>
      <c r="BJ326" s="563"/>
      <c r="BK326" s="563"/>
      <c r="BM326" s="563"/>
      <c r="BN326" s="563"/>
      <c r="BP326" s="563"/>
      <c r="BQ326" s="563"/>
      <c r="BS326" s="563"/>
      <c r="BT326" s="563"/>
      <c r="BV326" s="563"/>
      <c r="BW326" s="563"/>
      <c r="BY326" s="563"/>
      <c r="BZ326" s="563"/>
      <c r="CB326" s="563"/>
      <c r="CC326" s="563"/>
      <c r="CE326" s="563"/>
      <c r="CF326" s="563"/>
      <c r="CH326" s="563"/>
      <c r="CI326" s="563"/>
      <c r="CK326" s="563"/>
      <c r="CL326" s="563"/>
      <c r="CN326" s="563"/>
      <c r="CO326" s="563"/>
      <c r="CQ326" s="563"/>
      <c r="CR326" s="563"/>
      <c r="CT326" s="563"/>
      <c r="CU326" s="563"/>
      <c r="CW326" s="563"/>
      <c r="CX326" s="563"/>
    </row>
    <row r="327" spans="1:103" x14ac:dyDescent="0.25">
      <c r="A327" s="494"/>
      <c r="C327" s="455" t="s">
        <v>467</v>
      </c>
      <c r="D327" s="3" t="s">
        <v>0</v>
      </c>
      <c r="E327" s="19">
        <v>15.36</v>
      </c>
      <c r="G327" s="19">
        <v>12.2</v>
      </c>
      <c r="H327" s="690">
        <f t="shared" ref="H327" si="2304">G327-$E327</f>
        <v>-3.16</v>
      </c>
      <c r="J327" s="19"/>
      <c r="K327" s="19"/>
      <c r="L327" s="19">
        <v>1130</v>
      </c>
      <c r="N327" s="563"/>
      <c r="O327" s="563"/>
      <c r="Q327" s="563"/>
      <c r="R327" s="563"/>
      <c r="T327" s="563"/>
      <c r="U327" s="563"/>
      <c r="W327" s="563"/>
      <c r="X327" s="563"/>
      <c r="Z327" s="563"/>
      <c r="AA327" s="563"/>
      <c r="AC327" s="563"/>
      <c r="AD327" s="563"/>
      <c r="AF327" s="563"/>
      <c r="AG327" s="563"/>
      <c r="AI327" s="563"/>
      <c r="AJ327" s="563"/>
      <c r="AL327" s="563"/>
      <c r="AM327" s="563"/>
      <c r="AO327" s="563"/>
      <c r="AP327" s="563"/>
      <c r="AR327" s="563"/>
      <c r="AS327" s="563"/>
      <c r="AU327" s="563"/>
      <c r="AV327" s="563"/>
      <c r="AX327" s="563"/>
      <c r="AY327" s="563"/>
      <c r="BA327" s="563"/>
      <c r="BB327" s="563"/>
      <c r="BD327" s="563"/>
      <c r="BE327" s="563"/>
      <c r="BG327" s="563"/>
      <c r="BH327" s="563"/>
      <c r="BJ327" s="563"/>
      <c r="BK327" s="563"/>
      <c r="BM327" s="563"/>
      <c r="BN327" s="563"/>
      <c r="BP327" s="563"/>
      <c r="BQ327" s="563"/>
      <c r="BS327" s="563"/>
      <c r="BT327" s="563"/>
      <c r="BV327" s="563"/>
      <c r="BW327" s="563"/>
      <c r="BY327" s="563"/>
      <c r="BZ327" s="563"/>
      <c r="CB327" s="72">
        <f t="shared" ref="CB327" si="2305">$H327*(1-($L327-CB$6)/CB$5)</f>
        <v>-1.8527751295336787</v>
      </c>
      <c r="CC327" s="72">
        <f t="shared" ref="CC327" si="2306">$H327-CB327</f>
        <v>-1.3072248704663214</v>
      </c>
      <c r="CE327" s="72">
        <f t="shared" ref="CE327" si="2307">$H327*(1-($L327-CE$6)/CE$5)</f>
        <v>-1.8527751295336787</v>
      </c>
      <c r="CF327" s="72">
        <f t="shared" ref="CF327" si="2308">$H327-CE327</f>
        <v>-1.3072248704663214</v>
      </c>
      <c r="CH327" s="72">
        <f t="shared" ref="CH327" si="2309">$H327*(1-($L327-CH$6)/CH$5)</f>
        <v>-1.8527751295336787</v>
      </c>
      <c r="CI327" s="72">
        <f t="shared" ref="CI327" si="2310">$H327-CH327</f>
        <v>-1.3072248704663214</v>
      </c>
      <c r="CK327" s="72">
        <f t="shared" ref="CK327" si="2311">$H327*(1-($L327-CK$6)/CK$5)</f>
        <v>-1.8527751295336787</v>
      </c>
      <c r="CL327" s="72">
        <f t="shared" ref="CL327" si="2312">$H327-CK327</f>
        <v>-1.3072248704663214</v>
      </c>
      <c r="CN327" s="72">
        <f t="shared" ref="CN327" si="2313">$H327*(1-($L327-CN$6)/CN$5)</f>
        <v>-1.8527751295336787</v>
      </c>
      <c r="CO327" s="72">
        <f t="shared" ref="CO327" si="2314">$H327-CN327</f>
        <v>-1.3072248704663214</v>
      </c>
      <c r="CQ327" s="72">
        <f t="shared" ref="CQ327" si="2315">$H327*(1-($L327-CQ$6)/CQ$5)</f>
        <v>-1.8527751295336787</v>
      </c>
      <c r="CR327" s="72">
        <f t="shared" ref="CR327" si="2316">$H327-CQ327</f>
        <v>-1.3072248704663214</v>
      </c>
      <c r="CT327" s="72">
        <f t="shared" ref="CT327" si="2317">$H327*(1-($L327-CT$6)/CT$5)</f>
        <v>-1.8527751295336787</v>
      </c>
      <c r="CU327" s="72">
        <f t="shared" ref="CU327" si="2318">$H327-CT327</f>
        <v>-1.3072248704663214</v>
      </c>
      <c r="CW327" s="72">
        <f t="shared" ref="CW327" si="2319">$H327*(1-($L327-CW$6)/CW$5)</f>
        <v>-1.8527751295336787</v>
      </c>
      <c r="CX327" s="72">
        <f t="shared" ref="CX327" si="2320">$H327-CW327</f>
        <v>-1.3072248704663214</v>
      </c>
    </row>
    <row r="328" spans="1:103" x14ac:dyDescent="0.25">
      <c r="A328" s="494"/>
      <c r="C328" s="455" t="s">
        <v>468</v>
      </c>
      <c r="D328" s="3" t="s">
        <v>0</v>
      </c>
      <c r="E328" s="19" t="e">
        <f>#REF!</f>
        <v>#REF!</v>
      </c>
      <c r="G328" s="19">
        <v>10.1</v>
      </c>
      <c r="H328" s="690" t="e">
        <f t="shared" ref="H328" si="2321">G328-$E328</f>
        <v>#REF!</v>
      </c>
      <c r="J328" s="19"/>
      <c r="K328" s="19">
        <v>1060</v>
      </c>
      <c r="L328" s="19"/>
      <c r="N328" s="563"/>
      <c r="O328" s="563"/>
      <c r="Q328" s="563"/>
      <c r="R328" s="563"/>
      <c r="T328" s="563"/>
      <c r="U328" s="563"/>
      <c r="W328" s="563"/>
      <c r="X328" s="563"/>
      <c r="Z328" s="563"/>
      <c r="AA328" s="563"/>
      <c r="AC328" s="563"/>
      <c r="AD328" s="563"/>
      <c r="AF328" s="563"/>
      <c r="AG328" s="563"/>
      <c r="AI328" s="563"/>
      <c r="AJ328" s="563"/>
      <c r="AL328" s="563"/>
      <c r="AM328" s="563"/>
      <c r="AO328" s="563"/>
      <c r="AP328" s="563"/>
      <c r="AR328" s="563"/>
      <c r="AS328" s="563"/>
      <c r="AU328" s="563"/>
      <c r="AV328" s="563"/>
      <c r="AX328" s="563"/>
      <c r="AY328" s="563"/>
      <c r="BA328" s="563"/>
      <c r="BB328" s="563"/>
      <c r="BD328" s="563"/>
      <c r="BE328" s="563"/>
      <c r="BG328" s="709" t="e">
        <f>$H328*(1-($K328-BG$6)/BG$5)</f>
        <v>#REF!</v>
      </c>
      <c r="BH328" s="709" t="e">
        <f t="shared" ref="BH328" si="2322">$H328-BG328</f>
        <v>#REF!</v>
      </c>
      <c r="BI328" s="710"/>
      <c r="BJ328" s="709" t="e">
        <f>$H328*(1-($K328-BJ$6)/BJ$5)</f>
        <v>#REF!</v>
      </c>
      <c r="BK328" s="709" t="e">
        <f t="shared" ref="BK328" si="2323">$H328-BJ328</f>
        <v>#REF!</v>
      </c>
      <c r="BL328" s="710"/>
      <c r="BM328" s="479"/>
      <c r="BN328" s="479"/>
      <c r="BP328" s="72" t="e">
        <f t="shared" ref="BP328" si="2324">$H328*(1-($K328-BP$6)/BP$5)</f>
        <v>#REF!</v>
      </c>
      <c r="BQ328" s="72" t="e">
        <f t="shared" ref="BQ328" si="2325">$H328-BP328</f>
        <v>#REF!</v>
      </c>
      <c r="BS328" s="72" t="e">
        <f t="shared" ref="BS328" si="2326">$H328*(1-($K328-BS$6)/BS$5)</f>
        <v>#REF!</v>
      </c>
      <c r="BT328" s="72" t="e">
        <f t="shared" ref="BT328" si="2327">$H328-BS328</f>
        <v>#REF!</v>
      </c>
      <c r="BV328" s="72" t="e">
        <f t="shared" ref="BV328" si="2328">$H328*(1-($K328-BV$6)/BV$5)</f>
        <v>#REF!</v>
      </c>
      <c r="BW328" s="72" t="e">
        <f t="shared" ref="BW328" si="2329">$H328-BV328</f>
        <v>#REF!</v>
      </c>
      <c r="BY328" s="72" t="e">
        <f t="shared" ref="BY328" si="2330">$H328*(1-($K328-BY$6)/BY$5)</f>
        <v>#REF!</v>
      </c>
      <c r="BZ328" s="72" t="e">
        <f t="shared" ref="BZ328" si="2331">$H328-BY328</f>
        <v>#REF!</v>
      </c>
      <c r="CB328" s="563"/>
      <c r="CC328" s="563"/>
      <c r="CE328" s="563"/>
      <c r="CF328" s="563"/>
      <c r="CH328" s="563"/>
      <c r="CI328" s="563"/>
      <c r="CK328" s="563"/>
      <c r="CL328" s="563"/>
      <c r="CN328" s="563"/>
      <c r="CO328" s="563"/>
      <c r="CQ328" s="563"/>
      <c r="CR328" s="563"/>
      <c r="CT328" s="563"/>
      <c r="CU328" s="563"/>
      <c r="CW328" s="563"/>
      <c r="CX328" s="563"/>
    </row>
    <row r="329" spans="1:103" x14ac:dyDescent="0.25">
      <c r="A329" s="494"/>
      <c r="C329" s="455" t="s">
        <v>469</v>
      </c>
      <c r="D329" s="3" t="s">
        <v>0</v>
      </c>
      <c r="E329" s="19"/>
      <c r="G329" s="19"/>
      <c r="H329" s="690"/>
      <c r="J329" s="19"/>
      <c r="K329" s="19"/>
      <c r="L329" s="19">
        <v>1130</v>
      </c>
      <c r="N329" s="563"/>
      <c r="O329" s="563"/>
      <c r="Q329" s="563"/>
      <c r="R329" s="563"/>
      <c r="T329" s="563"/>
      <c r="U329" s="563"/>
      <c r="W329" s="563"/>
      <c r="X329" s="563"/>
      <c r="Z329" s="563"/>
      <c r="AA329" s="563"/>
      <c r="AC329" s="563"/>
      <c r="AD329" s="563"/>
      <c r="AF329" s="563"/>
      <c r="AG329" s="563"/>
      <c r="AI329" s="563"/>
      <c r="AJ329" s="563"/>
      <c r="AL329" s="563"/>
      <c r="AM329" s="563"/>
      <c r="AO329" s="563"/>
      <c r="AP329" s="563"/>
      <c r="AR329" s="563"/>
      <c r="AS329" s="563"/>
      <c r="AU329" s="563"/>
      <c r="AV329" s="563"/>
      <c r="AX329" s="563"/>
      <c r="AY329" s="563"/>
      <c r="BA329" s="563"/>
      <c r="BB329" s="563"/>
      <c r="BD329" s="563"/>
      <c r="BE329" s="563"/>
      <c r="BG329" s="563"/>
      <c r="BH329" s="563"/>
      <c r="BJ329" s="563"/>
      <c r="BK329" s="563"/>
      <c r="BM329" s="563"/>
      <c r="BN329" s="563"/>
      <c r="BP329" s="563"/>
      <c r="BQ329" s="563"/>
      <c r="BS329" s="563"/>
      <c r="BT329" s="563"/>
      <c r="BV329" s="563"/>
      <c r="BW329" s="563"/>
      <c r="BY329" s="563"/>
      <c r="BZ329" s="563"/>
      <c r="CB329" s="563"/>
      <c r="CC329" s="563"/>
      <c r="CE329" s="563"/>
      <c r="CF329" s="563"/>
      <c r="CH329" s="563"/>
      <c r="CI329" s="563"/>
      <c r="CK329" s="563"/>
      <c r="CL329" s="563"/>
      <c r="CN329" s="563"/>
      <c r="CO329" s="563"/>
      <c r="CQ329" s="563"/>
      <c r="CR329" s="563"/>
      <c r="CT329" s="563"/>
      <c r="CU329" s="563"/>
      <c r="CW329" s="563"/>
      <c r="CX329" s="563"/>
    </row>
    <row r="330" spans="1:103" ht="22.35" customHeight="1" x14ac:dyDescent="0.25">
      <c r="A330" s="494"/>
      <c r="D330" s="3" t="s">
        <v>0</v>
      </c>
    </row>
    <row r="331" spans="1:103" s="402" customFormat="1" x14ac:dyDescent="0.25">
      <c r="A331" s="494"/>
      <c r="C331" s="453" t="s">
        <v>470</v>
      </c>
      <c r="D331" s="453" t="s">
        <v>0</v>
      </c>
      <c r="E331" s="467"/>
      <c r="F331" s="453"/>
      <c r="G331" s="467"/>
      <c r="H331" s="688"/>
      <c r="I331" s="453"/>
      <c r="J331" s="467"/>
      <c r="K331" s="467"/>
      <c r="L331" s="467"/>
      <c r="M331" s="453"/>
      <c r="N331" s="579"/>
      <c r="O331" s="453"/>
      <c r="P331" s="467"/>
      <c r="Q331" s="579"/>
      <c r="R331" s="453"/>
      <c r="S331" s="467"/>
      <c r="T331" s="579"/>
      <c r="U331" s="453"/>
      <c r="V331" s="467"/>
      <c r="W331" s="579"/>
      <c r="X331" s="453"/>
      <c r="Y331" s="467"/>
      <c r="Z331" s="579"/>
      <c r="AA331" s="453"/>
      <c r="AB331" s="467"/>
      <c r="AC331" s="579"/>
      <c r="AD331" s="453"/>
      <c r="AE331" s="467"/>
      <c r="AF331" s="579"/>
      <c r="AG331" s="453"/>
      <c r="AH331" s="467"/>
      <c r="AI331" s="579"/>
      <c r="AJ331" s="453"/>
      <c r="AK331" s="467"/>
      <c r="AL331" s="579"/>
      <c r="AM331" s="453"/>
      <c r="AN331" s="467"/>
      <c r="AO331" s="579"/>
      <c r="AP331" s="453"/>
      <c r="AQ331" s="467"/>
      <c r="AR331" s="579"/>
      <c r="AS331" s="453"/>
      <c r="AT331" s="467"/>
      <c r="AU331" s="579"/>
      <c r="AV331" s="453"/>
      <c r="AW331" s="467"/>
      <c r="AX331" s="579"/>
      <c r="AY331" s="453"/>
      <c r="AZ331" s="467"/>
      <c r="BA331" s="579"/>
      <c r="BB331" s="453"/>
      <c r="BC331" s="467"/>
      <c r="BD331" s="579"/>
      <c r="BE331" s="453"/>
      <c r="BF331" s="467"/>
      <c r="BG331" s="579"/>
      <c r="BH331" s="453"/>
      <c r="BI331" s="467"/>
      <c r="BJ331" s="579"/>
      <c r="BK331" s="453"/>
      <c r="BL331" s="467"/>
      <c r="BM331" s="579"/>
      <c r="BN331" s="453"/>
      <c r="BO331" s="467"/>
      <c r="BP331" s="579"/>
      <c r="BQ331" s="453"/>
      <c r="BR331" s="467"/>
      <c r="BS331" s="579"/>
      <c r="BT331" s="453"/>
      <c r="BU331" s="467"/>
      <c r="BV331" s="579"/>
      <c r="BW331" s="453"/>
      <c r="BX331" s="467"/>
      <c r="BY331" s="579"/>
      <c r="BZ331" s="453"/>
      <c r="CA331" s="467"/>
      <c r="CB331" s="579"/>
      <c r="CC331" s="453"/>
      <c r="CD331" s="467"/>
      <c r="CE331" s="579"/>
      <c r="CF331" s="453"/>
      <c r="CG331" s="467"/>
      <c r="CH331" s="579"/>
      <c r="CI331" s="453"/>
      <c r="CJ331" s="467"/>
      <c r="CK331" s="579"/>
      <c r="CL331" s="453"/>
      <c r="CM331" s="467"/>
      <c r="CN331" s="579"/>
      <c r="CO331" s="453"/>
      <c r="CP331" s="467"/>
      <c r="CQ331" s="579"/>
      <c r="CR331" s="453"/>
      <c r="CS331" s="467"/>
      <c r="CT331" s="579"/>
      <c r="CU331" s="453"/>
      <c r="CV331" s="467"/>
      <c r="CW331" s="579"/>
      <c r="CX331" s="453"/>
      <c r="CY331" s="467"/>
    </row>
    <row r="332" spans="1:103" s="402" customFormat="1" x14ac:dyDescent="0.25">
      <c r="A332" s="494"/>
      <c r="C332" s="565" t="s">
        <v>471</v>
      </c>
      <c r="D332" s="565" t="s">
        <v>0</v>
      </c>
      <c r="E332" s="566"/>
      <c r="F332" s="565"/>
      <c r="G332" s="566"/>
      <c r="H332" s="684"/>
      <c r="I332" s="565"/>
      <c r="J332" s="566"/>
      <c r="K332" s="566"/>
      <c r="L332" s="566"/>
      <c r="M332" s="565"/>
      <c r="N332" s="578"/>
      <c r="O332" s="565"/>
      <c r="P332" s="566"/>
      <c r="Q332" s="578"/>
      <c r="R332" s="565"/>
      <c r="S332" s="566"/>
      <c r="T332" s="578"/>
      <c r="U332" s="565"/>
      <c r="V332" s="566"/>
      <c r="W332" s="578"/>
      <c r="X332" s="565"/>
      <c r="Y332" s="566"/>
      <c r="Z332" s="578"/>
      <c r="AA332" s="565"/>
      <c r="AB332" s="566"/>
      <c r="AC332" s="578"/>
      <c r="AD332" s="565"/>
      <c r="AE332" s="566"/>
      <c r="AF332" s="578"/>
      <c r="AG332" s="565"/>
      <c r="AH332" s="566"/>
      <c r="AI332" s="578"/>
      <c r="AJ332" s="565"/>
      <c r="AK332" s="566"/>
      <c r="AL332" s="578"/>
      <c r="AM332" s="565"/>
      <c r="AN332" s="566"/>
      <c r="AO332" s="578"/>
      <c r="AP332" s="565"/>
      <c r="AQ332" s="566"/>
      <c r="AR332" s="578"/>
      <c r="AS332" s="565"/>
      <c r="AT332" s="566"/>
      <c r="AU332" s="578"/>
      <c r="AV332" s="565"/>
      <c r="AW332" s="566"/>
      <c r="AX332" s="578"/>
      <c r="AY332" s="565"/>
      <c r="AZ332" s="566"/>
      <c r="BA332" s="578"/>
      <c r="BB332" s="565"/>
      <c r="BC332" s="566"/>
      <c r="BD332" s="578"/>
      <c r="BE332" s="565"/>
      <c r="BF332" s="566"/>
      <c r="BG332" s="578"/>
      <c r="BH332" s="565"/>
      <c r="BI332" s="566"/>
      <c r="BJ332" s="578"/>
      <c r="BK332" s="565"/>
      <c r="BL332" s="566"/>
      <c r="BM332" s="578"/>
      <c r="BN332" s="565"/>
      <c r="BO332" s="566"/>
      <c r="BP332" s="578"/>
      <c r="BQ332" s="565"/>
      <c r="BR332" s="566"/>
      <c r="BS332" s="578"/>
      <c r="BT332" s="565"/>
      <c r="BU332" s="566"/>
      <c r="BV332" s="578"/>
      <c r="BW332" s="565"/>
      <c r="BX332" s="566"/>
      <c r="BY332" s="578"/>
      <c r="BZ332" s="565"/>
      <c r="CA332" s="566"/>
      <c r="CB332" s="578"/>
      <c r="CC332" s="565"/>
      <c r="CD332" s="566"/>
      <c r="CE332" s="578"/>
      <c r="CF332" s="565"/>
      <c r="CG332" s="566"/>
      <c r="CH332" s="578"/>
      <c r="CI332" s="565"/>
      <c r="CJ332" s="566"/>
      <c r="CK332" s="578"/>
      <c r="CL332" s="565"/>
      <c r="CM332" s="566"/>
      <c r="CN332" s="578"/>
      <c r="CO332" s="565"/>
      <c r="CP332" s="566"/>
      <c r="CQ332" s="578"/>
      <c r="CR332" s="565"/>
      <c r="CS332" s="566"/>
      <c r="CT332" s="578"/>
      <c r="CU332" s="565"/>
      <c r="CV332" s="566"/>
      <c r="CW332" s="578"/>
      <c r="CX332" s="565"/>
      <c r="CY332" s="566"/>
    </row>
    <row r="333" spans="1:103" s="402" customFormat="1" x14ac:dyDescent="0.25">
      <c r="A333" s="494"/>
      <c r="C333" s="769" t="s">
        <v>472</v>
      </c>
      <c r="D333" s="765" t="s">
        <v>0</v>
      </c>
      <c r="E333" s="766"/>
      <c r="F333" s="765"/>
      <c r="G333" s="766"/>
      <c r="H333" s="767"/>
      <c r="I333" s="765"/>
      <c r="J333" s="766"/>
      <c r="K333" s="766"/>
      <c r="L333" s="766"/>
      <c r="M333" s="765"/>
      <c r="N333" s="768"/>
      <c r="O333" s="765"/>
      <c r="P333" s="766"/>
      <c r="Q333" s="768"/>
      <c r="R333" s="765"/>
      <c r="S333" s="766"/>
      <c r="T333" s="768"/>
      <c r="U333" s="765"/>
      <c r="V333" s="766"/>
      <c r="W333" s="768"/>
      <c r="X333" s="765"/>
      <c r="Y333" s="766"/>
      <c r="Z333" s="768"/>
      <c r="AA333" s="765"/>
      <c r="AB333" s="766"/>
      <c r="AC333" s="768"/>
      <c r="AD333" s="765"/>
      <c r="AE333" s="766"/>
      <c r="AF333" s="768"/>
      <c r="AG333" s="765"/>
      <c r="AH333" s="766"/>
      <c r="AI333" s="768"/>
      <c r="AJ333" s="765"/>
      <c r="AK333" s="766"/>
      <c r="AL333" s="768"/>
      <c r="AM333" s="765"/>
      <c r="AN333" s="766"/>
      <c r="AO333" s="768"/>
      <c r="AP333" s="765"/>
      <c r="AQ333" s="766"/>
      <c r="AR333" s="768"/>
      <c r="AS333" s="765"/>
      <c r="AT333" s="766"/>
      <c r="AU333" s="768"/>
      <c r="AV333" s="765"/>
      <c r="AW333" s="766"/>
      <c r="AX333" s="768"/>
      <c r="AY333" s="765"/>
      <c r="AZ333" s="766"/>
      <c r="BA333" s="768"/>
      <c r="BB333" s="765"/>
      <c r="BC333" s="766"/>
      <c r="BD333" s="768"/>
      <c r="BE333" s="765"/>
      <c r="BF333" s="766"/>
      <c r="BG333" s="768"/>
      <c r="BH333" s="765"/>
      <c r="BI333" s="766"/>
      <c r="BJ333" s="768"/>
      <c r="BK333" s="765"/>
      <c r="BL333" s="766"/>
      <c r="BM333" s="768"/>
      <c r="BN333" s="765"/>
      <c r="BO333" s="766"/>
      <c r="BP333" s="768"/>
      <c r="BQ333" s="765"/>
      <c r="BR333" s="766"/>
      <c r="BS333" s="768"/>
      <c r="BT333" s="765"/>
      <c r="BU333" s="766"/>
      <c r="BV333" s="768"/>
      <c r="BW333" s="765"/>
      <c r="BX333" s="766"/>
      <c r="BY333" s="768"/>
      <c r="BZ333" s="765"/>
      <c r="CA333" s="766"/>
      <c r="CB333" s="768"/>
      <c r="CC333" s="765"/>
      <c r="CD333" s="766"/>
      <c r="CE333" s="768"/>
      <c r="CF333" s="765"/>
      <c r="CG333" s="766"/>
      <c r="CH333" s="768"/>
      <c r="CI333" s="765"/>
      <c r="CJ333" s="766"/>
      <c r="CK333" s="768"/>
      <c r="CL333" s="765"/>
      <c r="CM333" s="766"/>
      <c r="CN333" s="768"/>
      <c r="CO333" s="765"/>
      <c r="CP333" s="766"/>
      <c r="CQ333" s="768"/>
      <c r="CR333" s="765"/>
      <c r="CS333" s="766"/>
      <c r="CT333" s="768"/>
      <c r="CU333" s="765"/>
      <c r="CV333" s="766"/>
      <c r="CW333" s="768"/>
      <c r="CX333" s="765"/>
      <c r="CY333" s="766"/>
    </row>
    <row r="334" spans="1:103" x14ac:dyDescent="0.25">
      <c r="A334" s="494"/>
      <c r="C334" s="455" t="s">
        <v>473</v>
      </c>
      <c r="D334" s="3" t="s">
        <v>0</v>
      </c>
      <c r="E334" s="19">
        <v>0.32900000000000001</v>
      </c>
      <c r="G334" s="19">
        <v>0.32900000000000001</v>
      </c>
      <c r="H334" s="707">
        <f t="shared" ref="H334:H336" si="2332">G334-$E334</f>
        <v>0</v>
      </c>
      <c r="J334" s="19">
        <v>-205</v>
      </c>
      <c r="K334" s="19">
        <v>-205</v>
      </c>
      <c r="L334" s="19">
        <v>-205</v>
      </c>
      <c r="N334" s="72">
        <f t="shared" ref="N334:N338" si="2333">$H334*(1-($J334-N$6)/N$5)</f>
        <v>0</v>
      </c>
      <c r="O334" s="72">
        <f t="shared" ref="O334:O338" si="2334">$H334-N334</f>
        <v>0</v>
      </c>
      <c r="Q334" s="72">
        <f t="shared" ref="Q334:Q338" si="2335">$H334*(1-($J334-Q$6)/Q$5)</f>
        <v>0</v>
      </c>
      <c r="R334" s="72">
        <f t="shared" ref="R334:R338" si="2336">$H334-Q334</f>
        <v>0</v>
      </c>
      <c r="T334" s="72">
        <f t="shared" ref="T334:T338" si="2337">$H334*(1-($J334-T$6)/T$5)</f>
        <v>0</v>
      </c>
      <c r="U334" s="72">
        <f t="shared" ref="U334:U338" si="2338">$H334-T334</f>
        <v>0</v>
      </c>
      <c r="W334" s="72">
        <f t="shared" ref="W334:W338" si="2339">$H334*(1-($J334-W$6)/W$5)</f>
        <v>0</v>
      </c>
      <c r="X334" s="72">
        <f t="shared" ref="X334:X338" si="2340">$H334-W334</f>
        <v>0</v>
      </c>
      <c r="Z334" s="72">
        <f t="shared" ref="Z334:Z338" si="2341">$H334*(1-($J334-Z$6)/Z$5)</f>
        <v>0</v>
      </c>
      <c r="AA334" s="72">
        <f t="shared" ref="AA334:AA338" si="2342">$H334-Z334</f>
        <v>0</v>
      </c>
      <c r="AC334" s="72">
        <f t="shared" ref="AC334:AC338" si="2343">$H334*(1-($J334-AC$6)/AC$5)</f>
        <v>0</v>
      </c>
      <c r="AD334" s="72">
        <f t="shared" ref="AD334:AD338" si="2344">$H334-AC334</f>
        <v>0</v>
      </c>
      <c r="AF334" s="72">
        <f t="shared" ref="AF334:AF338" si="2345">$H334*(1-($J334-AF$6)/AF$5)</f>
        <v>0</v>
      </c>
      <c r="AG334" s="72">
        <f t="shared" ref="AG334:AG338" si="2346">$H334-AF334</f>
        <v>0</v>
      </c>
      <c r="AI334" s="72">
        <f t="shared" ref="AI334:AI338" si="2347">$H334*(1-($J334-AI$6)/AI$5)</f>
        <v>0</v>
      </c>
      <c r="AJ334" s="72">
        <f t="shared" ref="AJ334:AJ338" si="2348">$H334-AI334</f>
        <v>0</v>
      </c>
      <c r="AL334" s="72">
        <f t="shared" ref="AL334:AL338" si="2349">$H334*(1-($K334-AL$6)/AL$5)</f>
        <v>0</v>
      </c>
      <c r="AM334" s="72">
        <f t="shared" ref="AM334:AM338" si="2350">$H334-AL334</f>
        <v>0</v>
      </c>
      <c r="AO334" s="72">
        <f t="shared" ref="AO334:AO338" si="2351">$H334*(1-($K334-AO$6)/AO$5)</f>
        <v>0</v>
      </c>
      <c r="AP334" s="72">
        <f t="shared" ref="AP334:AP338" si="2352">$H334-AO334</f>
        <v>0</v>
      </c>
      <c r="AR334" s="72">
        <f t="shared" ref="AR334:AR338" si="2353">$H334*(1-($K334-AR$6)/AR$5)</f>
        <v>0</v>
      </c>
      <c r="AS334" s="72">
        <f t="shared" ref="AS334:AS338" si="2354">$H334-AR334</f>
        <v>0</v>
      </c>
      <c r="AU334" s="72">
        <f t="shared" ref="AU334:AU338" si="2355">$H334*(1-($K334-AU$6)/AU$5)</f>
        <v>0</v>
      </c>
      <c r="AV334" s="72">
        <f t="shared" ref="AV334:AV338" si="2356">$H334-AU334</f>
        <v>0</v>
      </c>
      <c r="AX334" s="72">
        <f t="shared" ref="AX334:AX338" si="2357">$H334*(1-($K334-AX$6)/AX$5)</f>
        <v>0</v>
      </c>
      <c r="AY334" s="72">
        <f t="shared" ref="AY334:AY338" si="2358">$H334-AX334</f>
        <v>0</v>
      </c>
      <c r="BA334" s="72">
        <f t="shared" ref="BA334:BA338" si="2359">$H334*(1-($K334-BA$6)/BA$5)</f>
        <v>0</v>
      </c>
      <c r="BB334" s="72">
        <f t="shared" ref="BB334:BB338" si="2360">$H334-BA334</f>
        <v>0</v>
      </c>
      <c r="BD334" s="72">
        <f t="shared" ref="BD334:BD338" si="2361">$H334*(1-($K334-BD$6)/BD$5)</f>
        <v>0</v>
      </c>
      <c r="BE334" s="72">
        <f t="shared" ref="BE334:BE338" si="2362">$H334-BD334</f>
        <v>0</v>
      </c>
      <c r="BG334" s="709">
        <f t="shared" ref="BG334:BG338" si="2363">$H334*(1-($K334-BG$6)/BG$5)</f>
        <v>0</v>
      </c>
      <c r="BH334" s="709">
        <f t="shared" ref="BH334:BH338" si="2364">$H334-BG334</f>
        <v>0</v>
      </c>
      <c r="BI334" s="710"/>
      <c r="BJ334" s="709">
        <f t="shared" ref="BJ334:BJ338" si="2365">$H334*(1-($K334-BJ$6)/BJ$5)</f>
        <v>0</v>
      </c>
      <c r="BK334" s="709">
        <f t="shared" ref="BK334:BK338" si="2366">$H334-BJ334</f>
        <v>0</v>
      </c>
      <c r="BL334" s="710"/>
      <c r="BM334" s="479"/>
      <c r="BN334" s="479"/>
      <c r="BP334" s="72">
        <f t="shared" ref="BP334:BP338" si="2367">$H334*(1-($K334-BP$6)/BP$5)</f>
        <v>0</v>
      </c>
      <c r="BQ334" s="72">
        <f t="shared" ref="BQ334:BQ338" si="2368">$H334-BP334</f>
        <v>0</v>
      </c>
      <c r="BS334" s="72">
        <f t="shared" ref="BS334:BS338" si="2369">$H334*(1-($K334-BS$6)/BS$5)</f>
        <v>0</v>
      </c>
      <c r="BT334" s="72">
        <f t="shared" ref="BT334:BT338" si="2370">$H334-BS334</f>
        <v>0</v>
      </c>
      <c r="BV334" s="72">
        <f t="shared" ref="BV334:BV338" si="2371">$H334*(1-($K334-BV$6)/BV$5)</f>
        <v>0</v>
      </c>
      <c r="BW334" s="72">
        <f t="shared" ref="BW334:BW338" si="2372">$H334-BV334</f>
        <v>0</v>
      </c>
      <c r="BY334" s="72">
        <f t="shared" ref="BY334:BY338" si="2373">$H334*(1-($K334-BY$6)/BY$5)</f>
        <v>0</v>
      </c>
      <c r="BZ334" s="72">
        <f t="shared" ref="BZ334:BZ338" si="2374">$H334-BY334</f>
        <v>0</v>
      </c>
      <c r="CB334" s="72">
        <f t="shared" ref="CB334:CB338" si="2375">$H334*(1-($L334-CB$6)/CB$5)</f>
        <v>0</v>
      </c>
      <c r="CC334" s="72">
        <f t="shared" ref="CC334:CC338" si="2376">$H334-CB334</f>
        <v>0</v>
      </c>
      <c r="CE334" s="72">
        <f t="shared" ref="CE334:CE338" si="2377">$H334*(1-($L334-CE$6)/CE$5)</f>
        <v>0</v>
      </c>
      <c r="CF334" s="72">
        <f t="shared" ref="CF334:CF338" si="2378">$H334-CE334</f>
        <v>0</v>
      </c>
      <c r="CH334" s="72">
        <f t="shared" ref="CH334:CH338" si="2379">$H334*(1-($L334-CH$6)/CH$5)</f>
        <v>0</v>
      </c>
      <c r="CI334" s="72">
        <f t="shared" ref="CI334:CI338" si="2380">$H334-CH334</f>
        <v>0</v>
      </c>
      <c r="CK334" s="72">
        <f t="shared" ref="CK334:CK338" si="2381">$H334*(1-($L334-CK$6)/CK$5)</f>
        <v>0</v>
      </c>
      <c r="CL334" s="72">
        <f t="shared" ref="CL334:CL338" si="2382">$H334-CK334</f>
        <v>0</v>
      </c>
      <c r="CN334" s="72">
        <f t="shared" ref="CN334:CN338" si="2383">$H334*(1-($L334-CN$6)/CN$5)</f>
        <v>0</v>
      </c>
      <c r="CO334" s="72">
        <f t="shared" ref="CO334:CO338" si="2384">$H334-CN334</f>
        <v>0</v>
      </c>
      <c r="CQ334" s="72">
        <f t="shared" ref="CQ334:CQ338" si="2385">$H334*(1-($L334-CQ$6)/CQ$5)</f>
        <v>0</v>
      </c>
      <c r="CR334" s="72">
        <f t="shared" ref="CR334:CR338" si="2386">$H334-CQ334</f>
        <v>0</v>
      </c>
      <c r="CT334" s="72">
        <f t="shared" ref="CT334:CT338" si="2387">$H334*(1-($L334-CT$6)/CT$5)</f>
        <v>0</v>
      </c>
      <c r="CU334" s="72">
        <f t="shared" ref="CU334:CU338" si="2388">$H334-CT334</f>
        <v>0</v>
      </c>
      <c r="CW334" s="72">
        <f t="shared" ref="CW334:CW338" si="2389">$H334*(1-($L334-CW$6)/CW$5)</f>
        <v>0</v>
      </c>
      <c r="CX334" s="72">
        <f t="shared" ref="CX334:CX338" si="2390">$H334-CW334</f>
        <v>0</v>
      </c>
    </row>
    <row r="335" spans="1:103" x14ac:dyDescent="0.25">
      <c r="A335" s="494"/>
      <c r="C335" s="455" t="s">
        <v>474</v>
      </c>
      <c r="D335" s="3" t="s">
        <v>0</v>
      </c>
      <c r="E335" s="19">
        <v>0.29499999999999998</v>
      </c>
      <c r="G335" s="19">
        <v>0.29499999999999998</v>
      </c>
      <c r="H335" s="707">
        <f t="shared" si="2332"/>
        <v>0</v>
      </c>
      <c r="J335" s="19">
        <v>-205</v>
      </c>
      <c r="K335" s="19">
        <v>-205</v>
      </c>
      <c r="L335" s="19">
        <v>-205</v>
      </c>
      <c r="N335" s="72">
        <f t="shared" si="2333"/>
        <v>0</v>
      </c>
      <c r="O335" s="72">
        <f t="shared" ref="O335" si="2391">$H335-N335</f>
        <v>0</v>
      </c>
      <c r="Q335" s="72">
        <f t="shared" si="2335"/>
        <v>0</v>
      </c>
      <c r="R335" s="72">
        <f t="shared" ref="R335" si="2392">$H335-Q335</f>
        <v>0</v>
      </c>
      <c r="T335" s="72">
        <f t="shared" si="2337"/>
        <v>0</v>
      </c>
      <c r="U335" s="72">
        <f t="shared" ref="U335" si="2393">$H335-T335</f>
        <v>0</v>
      </c>
      <c r="W335" s="72">
        <f t="shared" si="2339"/>
        <v>0</v>
      </c>
      <c r="X335" s="72">
        <f t="shared" ref="X335" si="2394">$H335-W335</f>
        <v>0</v>
      </c>
      <c r="Z335" s="72">
        <f t="shared" si="2341"/>
        <v>0</v>
      </c>
      <c r="AA335" s="72">
        <f t="shared" ref="AA335" si="2395">$H335-Z335</f>
        <v>0</v>
      </c>
      <c r="AC335" s="72">
        <f t="shared" si="2343"/>
        <v>0</v>
      </c>
      <c r="AD335" s="72">
        <f t="shared" ref="AD335" si="2396">$H335-AC335</f>
        <v>0</v>
      </c>
      <c r="AF335" s="72">
        <f t="shared" si="2345"/>
        <v>0</v>
      </c>
      <c r="AG335" s="72">
        <f t="shared" ref="AG335" si="2397">$H335-AF335</f>
        <v>0</v>
      </c>
      <c r="AI335" s="72">
        <f t="shared" si="2347"/>
        <v>0</v>
      </c>
      <c r="AJ335" s="72">
        <f t="shared" ref="AJ335" si="2398">$H335-AI335</f>
        <v>0</v>
      </c>
      <c r="AL335" s="72">
        <f t="shared" si="2349"/>
        <v>0</v>
      </c>
      <c r="AM335" s="72">
        <f t="shared" ref="AM335" si="2399">$H335-AL335</f>
        <v>0</v>
      </c>
      <c r="AO335" s="72">
        <f t="shared" si="2351"/>
        <v>0</v>
      </c>
      <c r="AP335" s="72">
        <f t="shared" si="2352"/>
        <v>0</v>
      </c>
      <c r="AR335" s="72">
        <f t="shared" si="2353"/>
        <v>0</v>
      </c>
      <c r="AS335" s="72">
        <f t="shared" ref="AS335" si="2400">$H335-AR335</f>
        <v>0</v>
      </c>
      <c r="AU335" s="72">
        <f t="shared" si="2355"/>
        <v>0</v>
      </c>
      <c r="AV335" s="72">
        <f t="shared" ref="AV335" si="2401">$H335-AU335</f>
        <v>0</v>
      </c>
      <c r="AX335" s="72">
        <f t="shared" si="2357"/>
        <v>0</v>
      </c>
      <c r="AY335" s="72">
        <f t="shared" ref="AY335" si="2402">$H335-AX335</f>
        <v>0</v>
      </c>
      <c r="BA335" s="72">
        <f t="shared" si="2359"/>
        <v>0</v>
      </c>
      <c r="BB335" s="72">
        <f t="shared" ref="BB335" si="2403">$H335-BA335</f>
        <v>0</v>
      </c>
      <c r="BD335" s="72">
        <f t="shared" si="2361"/>
        <v>0</v>
      </c>
      <c r="BE335" s="72">
        <f t="shared" ref="BE335" si="2404">$H335-BD335</f>
        <v>0</v>
      </c>
      <c r="BG335" s="709">
        <f t="shared" si="2363"/>
        <v>0</v>
      </c>
      <c r="BH335" s="709">
        <f t="shared" ref="BH335" si="2405">$H335-BG335</f>
        <v>0</v>
      </c>
      <c r="BI335" s="710"/>
      <c r="BJ335" s="709">
        <f t="shared" si="2365"/>
        <v>0</v>
      </c>
      <c r="BK335" s="709">
        <f t="shared" ref="BK335" si="2406">$H335-BJ335</f>
        <v>0</v>
      </c>
      <c r="BL335" s="710"/>
      <c r="BM335" s="479"/>
      <c r="BN335" s="479"/>
      <c r="BP335" s="72">
        <f t="shared" si="2367"/>
        <v>0</v>
      </c>
      <c r="BQ335" s="72">
        <f t="shared" ref="BQ335" si="2407">$H335-BP335</f>
        <v>0</v>
      </c>
      <c r="BS335" s="72">
        <f t="shared" si="2369"/>
        <v>0</v>
      </c>
      <c r="BT335" s="72">
        <f t="shared" ref="BT335" si="2408">$H335-BS335</f>
        <v>0</v>
      </c>
      <c r="BV335" s="72">
        <f t="shared" si="2371"/>
        <v>0</v>
      </c>
      <c r="BW335" s="72">
        <f t="shared" ref="BW335" si="2409">$H335-BV335</f>
        <v>0</v>
      </c>
      <c r="BY335" s="72">
        <f t="shared" si="2373"/>
        <v>0</v>
      </c>
      <c r="BZ335" s="72">
        <f t="shared" ref="BZ335" si="2410">$H335-BY335</f>
        <v>0</v>
      </c>
      <c r="CB335" s="72">
        <f t="shared" si="2375"/>
        <v>0</v>
      </c>
      <c r="CC335" s="72">
        <f t="shared" ref="CC335" si="2411">$H335-CB335</f>
        <v>0</v>
      </c>
      <c r="CE335" s="72">
        <f t="shared" si="2377"/>
        <v>0</v>
      </c>
      <c r="CF335" s="72">
        <f t="shared" ref="CF335" si="2412">$H335-CE335</f>
        <v>0</v>
      </c>
      <c r="CH335" s="72">
        <f t="shared" si="2379"/>
        <v>0</v>
      </c>
      <c r="CI335" s="72">
        <f t="shared" ref="CI335" si="2413">$H335-CH335</f>
        <v>0</v>
      </c>
      <c r="CK335" s="72">
        <f t="shared" si="2381"/>
        <v>0</v>
      </c>
      <c r="CL335" s="72">
        <f t="shared" ref="CL335" si="2414">$H335-CK335</f>
        <v>0</v>
      </c>
      <c r="CN335" s="72">
        <f t="shared" si="2383"/>
        <v>0</v>
      </c>
      <c r="CO335" s="72">
        <f t="shared" ref="CO335" si="2415">$H335-CN335</f>
        <v>0</v>
      </c>
      <c r="CQ335" s="72">
        <f t="shared" si="2385"/>
        <v>0</v>
      </c>
      <c r="CR335" s="72">
        <f t="shared" ref="CR335" si="2416">$H335-CQ335</f>
        <v>0</v>
      </c>
      <c r="CT335" s="72">
        <f t="shared" si="2387"/>
        <v>0</v>
      </c>
      <c r="CU335" s="72">
        <f t="shared" ref="CU335" si="2417">$H335-CT335</f>
        <v>0</v>
      </c>
      <c r="CW335" s="72">
        <f t="shared" si="2389"/>
        <v>0</v>
      </c>
      <c r="CX335" s="72">
        <f t="shared" ref="CX335" si="2418">$H335-CW335</f>
        <v>0</v>
      </c>
    </row>
    <row r="336" spans="1:103" x14ac:dyDescent="0.25">
      <c r="A336" s="494"/>
      <c r="C336" s="455" t="s">
        <v>475</v>
      </c>
      <c r="D336" s="3" t="s">
        <v>0</v>
      </c>
      <c r="E336" s="19">
        <f>0.466</f>
        <v>0.46600000000000003</v>
      </c>
      <c r="G336" s="19">
        <f>0.466</f>
        <v>0.46600000000000003</v>
      </c>
      <c r="H336" s="707">
        <f t="shared" si="2332"/>
        <v>0</v>
      </c>
      <c r="J336" s="19">
        <v>-205</v>
      </c>
      <c r="K336" s="19">
        <v>-205</v>
      </c>
      <c r="L336" s="19">
        <v>-205</v>
      </c>
      <c r="N336" s="72">
        <f t="shared" si="2333"/>
        <v>0</v>
      </c>
      <c r="O336" s="72">
        <f t="shared" ref="O336" si="2419">$H336-N336</f>
        <v>0</v>
      </c>
      <c r="Q336" s="72">
        <f t="shared" si="2335"/>
        <v>0</v>
      </c>
      <c r="R336" s="72">
        <f t="shared" ref="R336" si="2420">$H336-Q336</f>
        <v>0</v>
      </c>
      <c r="T336" s="72">
        <f t="shared" si="2337"/>
        <v>0</v>
      </c>
      <c r="U336" s="72">
        <f t="shared" ref="U336" si="2421">$H336-T336</f>
        <v>0</v>
      </c>
      <c r="W336" s="72">
        <f t="shared" si="2339"/>
        <v>0</v>
      </c>
      <c r="X336" s="72">
        <f t="shared" ref="X336" si="2422">$H336-W336</f>
        <v>0</v>
      </c>
      <c r="Z336" s="72">
        <f t="shared" si="2341"/>
        <v>0</v>
      </c>
      <c r="AA336" s="72">
        <f t="shared" ref="AA336" si="2423">$H336-Z336</f>
        <v>0</v>
      </c>
      <c r="AC336" s="72">
        <f t="shared" si="2343"/>
        <v>0</v>
      </c>
      <c r="AD336" s="72">
        <f t="shared" ref="AD336" si="2424">$H336-AC336</f>
        <v>0</v>
      </c>
      <c r="AF336" s="72">
        <f t="shared" si="2345"/>
        <v>0</v>
      </c>
      <c r="AG336" s="72">
        <f t="shared" ref="AG336" si="2425">$H336-AF336</f>
        <v>0</v>
      </c>
      <c r="AI336" s="72">
        <f t="shared" si="2347"/>
        <v>0</v>
      </c>
      <c r="AJ336" s="72">
        <f t="shared" ref="AJ336" si="2426">$H336-AI336</f>
        <v>0</v>
      </c>
      <c r="AL336" s="72">
        <f t="shared" si="2349"/>
        <v>0</v>
      </c>
      <c r="AM336" s="72">
        <f t="shared" ref="AM336" si="2427">$H336-AL336</f>
        <v>0</v>
      </c>
      <c r="AO336" s="72">
        <f t="shared" si="2351"/>
        <v>0</v>
      </c>
      <c r="AP336" s="72">
        <f t="shared" si="2352"/>
        <v>0</v>
      </c>
      <c r="AR336" s="72">
        <f t="shared" si="2353"/>
        <v>0</v>
      </c>
      <c r="AS336" s="72">
        <f t="shared" ref="AS336" si="2428">$H336-AR336</f>
        <v>0</v>
      </c>
      <c r="AU336" s="72">
        <f t="shared" si="2355"/>
        <v>0</v>
      </c>
      <c r="AV336" s="72">
        <f t="shared" ref="AV336" si="2429">$H336-AU336</f>
        <v>0</v>
      </c>
      <c r="AX336" s="72">
        <f t="shared" si="2357"/>
        <v>0</v>
      </c>
      <c r="AY336" s="72">
        <f t="shared" ref="AY336" si="2430">$H336-AX336</f>
        <v>0</v>
      </c>
      <c r="BA336" s="72">
        <f t="shared" si="2359"/>
        <v>0</v>
      </c>
      <c r="BB336" s="72">
        <f t="shared" ref="BB336" si="2431">$H336-BA336</f>
        <v>0</v>
      </c>
      <c r="BD336" s="72">
        <f t="shared" si="2361"/>
        <v>0</v>
      </c>
      <c r="BE336" s="72">
        <f t="shared" ref="BE336" si="2432">$H336-BD336</f>
        <v>0</v>
      </c>
      <c r="BG336" s="709">
        <f t="shared" si="2363"/>
        <v>0</v>
      </c>
      <c r="BH336" s="709">
        <f t="shared" ref="BH336" si="2433">$H336-BG336</f>
        <v>0</v>
      </c>
      <c r="BI336" s="710"/>
      <c r="BJ336" s="709">
        <f t="shared" si="2365"/>
        <v>0</v>
      </c>
      <c r="BK336" s="709">
        <f t="shared" ref="BK336" si="2434">$H336-BJ336</f>
        <v>0</v>
      </c>
      <c r="BL336" s="710"/>
      <c r="BM336" s="479"/>
      <c r="BN336" s="479"/>
      <c r="BP336" s="72">
        <f t="shared" si="2367"/>
        <v>0</v>
      </c>
      <c r="BQ336" s="72">
        <f t="shared" ref="BQ336" si="2435">$H336-BP336</f>
        <v>0</v>
      </c>
      <c r="BS336" s="72">
        <f t="shared" si="2369"/>
        <v>0</v>
      </c>
      <c r="BT336" s="72">
        <f t="shared" ref="BT336" si="2436">$H336-BS336</f>
        <v>0</v>
      </c>
      <c r="BV336" s="72">
        <f t="shared" si="2371"/>
        <v>0</v>
      </c>
      <c r="BW336" s="72">
        <f t="shared" ref="BW336" si="2437">$H336-BV336</f>
        <v>0</v>
      </c>
      <c r="BY336" s="72">
        <f t="shared" si="2373"/>
        <v>0</v>
      </c>
      <c r="BZ336" s="72">
        <f t="shared" ref="BZ336" si="2438">$H336-BY336</f>
        <v>0</v>
      </c>
      <c r="CB336" s="72">
        <f t="shared" si="2375"/>
        <v>0</v>
      </c>
      <c r="CC336" s="72">
        <f t="shared" ref="CC336" si="2439">$H336-CB336</f>
        <v>0</v>
      </c>
      <c r="CE336" s="72">
        <f t="shared" si="2377"/>
        <v>0</v>
      </c>
      <c r="CF336" s="72">
        <f t="shared" ref="CF336" si="2440">$H336-CE336</f>
        <v>0</v>
      </c>
      <c r="CH336" s="72">
        <f t="shared" si="2379"/>
        <v>0</v>
      </c>
      <c r="CI336" s="72">
        <f t="shared" ref="CI336" si="2441">$H336-CH336</f>
        <v>0</v>
      </c>
      <c r="CK336" s="72">
        <f t="shared" si="2381"/>
        <v>0</v>
      </c>
      <c r="CL336" s="72">
        <f t="shared" ref="CL336" si="2442">$H336-CK336</f>
        <v>0</v>
      </c>
      <c r="CN336" s="72">
        <f t="shared" si="2383"/>
        <v>0</v>
      </c>
      <c r="CO336" s="72">
        <f t="shared" ref="CO336" si="2443">$H336-CN336</f>
        <v>0</v>
      </c>
      <c r="CQ336" s="72">
        <f t="shared" si="2385"/>
        <v>0</v>
      </c>
      <c r="CR336" s="72">
        <f t="shared" ref="CR336" si="2444">$H336-CQ336</f>
        <v>0</v>
      </c>
      <c r="CT336" s="72">
        <f t="shared" si="2387"/>
        <v>0</v>
      </c>
      <c r="CU336" s="72">
        <f t="shared" ref="CU336" si="2445">$H336-CT336</f>
        <v>0</v>
      </c>
      <c r="CW336" s="72">
        <f t="shared" si="2389"/>
        <v>0</v>
      </c>
      <c r="CX336" s="72">
        <f t="shared" ref="CX336" si="2446">$H336-CW336</f>
        <v>0</v>
      </c>
    </row>
    <row r="337" spans="1:103" x14ac:dyDescent="0.25">
      <c r="A337" s="494"/>
      <c r="C337" s="455" t="s">
        <v>476</v>
      </c>
      <c r="D337" s="3" t="s">
        <v>0</v>
      </c>
      <c r="E337" s="19">
        <f>0.024*2</f>
        <v>4.8000000000000001E-2</v>
      </c>
      <c r="G337" s="19">
        <f>0.024*2</f>
        <v>4.8000000000000001E-2</v>
      </c>
      <c r="H337" s="707">
        <f t="shared" ref="H337" si="2447">G337-$E337</f>
        <v>0</v>
      </c>
      <c r="J337" s="19">
        <v>-205</v>
      </c>
      <c r="K337" s="19">
        <v>-205</v>
      </c>
      <c r="L337" s="19">
        <v>-205</v>
      </c>
      <c r="N337" s="72">
        <f t="shared" si="2333"/>
        <v>0</v>
      </c>
      <c r="O337" s="72">
        <f t="shared" ref="O337" si="2448">$H337-N337</f>
        <v>0</v>
      </c>
      <c r="Q337" s="72">
        <f t="shared" si="2335"/>
        <v>0</v>
      </c>
      <c r="R337" s="72">
        <f t="shared" ref="R337" si="2449">$H337-Q337</f>
        <v>0</v>
      </c>
      <c r="T337" s="72">
        <f t="shared" si="2337"/>
        <v>0</v>
      </c>
      <c r="U337" s="72">
        <f t="shared" ref="U337" si="2450">$H337-T337</f>
        <v>0</v>
      </c>
      <c r="W337" s="72">
        <f t="shared" si="2339"/>
        <v>0</v>
      </c>
      <c r="X337" s="72">
        <f t="shared" ref="X337" si="2451">$H337-W337</f>
        <v>0</v>
      </c>
      <c r="Z337" s="72">
        <f t="shared" si="2341"/>
        <v>0</v>
      </c>
      <c r="AA337" s="72">
        <f t="shared" ref="AA337" si="2452">$H337-Z337</f>
        <v>0</v>
      </c>
      <c r="AC337" s="72">
        <f t="shared" si="2343"/>
        <v>0</v>
      </c>
      <c r="AD337" s="72">
        <f t="shared" ref="AD337" si="2453">$H337-AC337</f>
        <v>0</v>
      </c>
      <c r="AF337" s="72">
        <f t="shared" si="2345"/>
        <v>0</v>
      </c>
      <c r="AG337" s="72">
        <f t="shared" ref="AG337" si="2454">$H337-AF337</f>
        <v>0</v>
      </c>
      <c r="AI337" s="72">
        <f t="shared" si="2347"/>
        <v>0</v>
      </c>
      <c r="AJ337" s="72">
        <f t="shared" ref="AJ337" si="2455">$H337-AI337</f>
        <v>0</v>
      </c>
      <c r="AL337" s="72">
        <f t="shared" si="2349"/>
        <v>0</v>
      </c>
      <c r="AM337" s="72">
        <f t="shared" ref="AM337" si="2456">$H337-AL337</f>
        <v>0</v>
      </c>
      <c r="AO337" s="72">
        <f t="shared" si="2351"/>
        <v>0</v>
      </c>
      <c r="AP337" s="72">
        <f t="shared" si="2352"/>
        <v>0</v>
      </c>
      <c r="AR337" s="72">
        <f t="shared" si="2353"/>
        <v>0</v>
      </c>
      <c r="AS337" s="72">
        <f t="shared" ref="AS337" si="2457">$H337-AR337</f>
        <v>0</v>
      </c>
      <c r="AU337" s="72">
        <f t="shared" si="2355"/>
        <v>0</v>
      </c>
      <c r="AV337" s="72">
        <f t="shared" ref="AV337" si="2458">$H337-AU337</f>
        <v>0</v>
      </c>
      <c r="AX337" s="72">
        <f t="shared" si="2357"/>
        <v>0</v>
      </c>
      <c r="AY337" s="72">
        <f t="shared" ref="AY337" si="2459">$H337-AX337</f>
        <v>0</v>
      </c>
      <c r="BA337" s="72">
        <f t="shared" si="2359"/>
        <v>0</v>
      </c>
      <c r="BB337" s="72">
        <f t="shared" ref="BB337" si="2460">$H337-BA337</f>
        <v>0</v>
      </c>
      <c r="BD337" s="72">
        <f t="shared" si="2361"/>
        <v>0</v>
      </c>
      <c r="BE337" s="72">
        <f t="shared" ref="BE337" si="2461">$H337-BD337</f>
        <v>0</v>
      </c>
      <c r="BG337" s="709">
        <f t="shared" si="2363"/>
        <v>0</v>
      </c>
      <c r="BH337" s="709">
        <f t="shared" ref="BH337" si="2462">$H337-BG337</f>
        <v>0</v>
      </c>
      <c r="BI337" s="710"/>
      <c r="BJ337" s="709">
        <f t="shared" si="2365"/>
        <v>0</v>
      </c>
      <c r="BK337" s="709">
        <f t="shared" ref="BK337" si="2463">$H337-BJ337</f>
        <v>0</v>
      </c>
      <c r="BL337" s="710"/>
      <c r="BM337" s="479"/>
      <c r="BN337" s="479"/>
      <c r="BP337" s="72">
        <f t="shared" si="2367"/>
        <v>0</v>
      </c>
      <c r="BQ337" s="72">
        <f t="shared" ref="BQ337" si="2464">$H337-BP337</f>
        <v>0</v>
      </c>
      <c r="BS337" s="72">
        <f t="shared" si="2369"/>
        <v>0</v>
      </c>
      <c r="BT337" s="72">
        <f t="shared" ref="BT337" si="2465">$H337-BS337</f>
        <v>0</v>
      </c>
      <c r="BV337" s="72">
        <f t="shared" si="2371"/>
        <v>0</v>
      </c>
      <c r="BW337" s="72">
        <f t="shared" ref="BW337" si="2466">$H337-BV337</f>
        <v>0</v>
      </c>
      <c r="BY337" s="72">
        <f t="shared" si="2373"/>
        <v>0</v>
      </c>
      <c r="BZ337" s="72">
        <f t="shared" ref="BZ337" si="2467">$H337-BY337</f>
        <v>0</v>
      </c>
      <c r="CB337" s="72">
        <f t="shared" si="2375"/>
        <v>0</v>
      </c>
      <c r="CC337" s="72">
        <f t="shared" ref="CC337" si="2468">$H337-CB337</f>
        <v>0</v>
      </c>
      <c r="CE337" s="72">
        <f t="shared" si="2377"/>
        <v>0</v>
      </c>
      <c r="CF337" s="72">
        <f t="shared" ref="CF337" si="2469">$H337-CE337</f>
        <v>0</v>
      </c>
      <c r="CH337" s="72">
        <f t="shared" si="2379"/>
        <v>0</v>
      </c>
      <c r="CI337" s="72">
        <f t="shared" ref="CI337" si="2470">$H337-CH337</f>
        <v>0</v>
      </c>
      <c r="CK337" s="72">
        <f t="shared" si="2381"/>
        <v>0</v>
      </c>
      <c r="CL337" s="72">
        <f t="shared" ref="CL337" si="2471">$H337-CK337</f>
        <v>0</v>
      </c>
      <c r="CN337" s="72">
        <f t="shared" si="2383"/>
        <v>0</v>
      </c>
      <c r="CO337" s="72">
        <f t="shared" ref="CO337" si="2472">$H337-CN337</f>
        <v>0</v>
      </c>
      <c r="CQ337" s="72">
        <f t="shared" si="2385"/>
        <v>0</v>
      </c>
      <c r="CR337" s="72">
        <f t="shared" ref="CR337" si="2473">$H337-CQ337</f>
        <v>0</v>
      </c>
      <c r="CT337" s="72">
        <f t="shared" si="2387"/>
        <v>0</v>
      </c>
      <c r="CU337" s="72">
        <f t="shared" ref="CU337" si="2474">$H337-CT337</f>
        <v>0</v>
      </c>
      <c r="CW337" s="72">
        <f t="shared" si="2389"/>
        <v>0</v>
      </c>
      <c r="CX337" s="72">
        <f t="shared" ref="CX337" si="2475">$H337-CW337</f>
        <v>0</v>
      </c>
    </row>
    <row r="338" spans="1:103" x14ac:dyDescent="0.25">
      <c r="A338" s="494"/>
      <c r="C338" s="455"/>
      <c r="D338" s="3" t="s">
        <v>0</v>
      </c>
      <c r="E338" s="19"/>
      <c r="G338" s="19"/>
      <c r="H338" s="690">
        <f t="shared" ref="H338" si="2476">G338-$E338</f>
        <v>0</v>
      </c>
      <c r="J338" s="19"/>
      <c r="K338" s="19"/>
      <c r="L338" s="19"/>
      <c r="N338" s="72">
        <f t="shared" si="2333"/>
        <v>0</v>
      </c>
      <c r="O338" s="72">
        <f t="shared" si="2334"/>
        <v>0</v>
      </c>
      <c r="Q338" s="72">
        <f t="shared" si="2335"/>
        <v>0</v>
      </c>
      <c r="R338" s="72">
        <f t="shared" si="2336"/>
        <v>0</v>
      </c>
      <c r="T338" s="72">
        <f t="shared" si="2337"/>
        <v>0</v>
      </c>
      <c r="U338" s="72">
        <f t="shared" si="2338"/>
        <v>0</v>
      </c>
      <c r="W338" s="72">
        <f t="shared" si="2339"/>
        <v>0</v>
      </c>
      <c r="X338" s="72">
        <f t="shared" si="2340"/>
        <v>0</v>
      </c>
      <c r="Z338" s="72">
        <f t="shared" si="2341"/>
        <v>0</v>
      </c>
      <c r="AA338" s="72">
        <f t="shared" si="2342"/>
        <v>0</v>
      </c>
      <c r="AC338" s="72">
        <f t="shared" si="2343"/>
        <v>0</v>
      </c>
      <c r="AD338" s="72">
        <f t="shared" si="2344"/>
        <v>0</v>
      </c>
      <c r="AF338" s="72">
        <f t="shared" si="2345"/>
        <v>0</v>
      </c>
      <c r="AG338" s="72">
        <f t="shared" si="2346"/>
        <v>0</v>
      </c>
      <c r="AI338" s="72">
        <f t="shared" si="2347"/>
        <v>0</v>
      </c>
      <c r="AJ338" s="72">
        <f t="shared" si="2348"/>
        <v>0</v>
      </c>
      <c r="AL338" s="72">
        <f t="shared" si="2349"/>
        <v>0</v>
      </c>
      <c r="AM338" s="72">
        <f t="shared" si="2350"/>
        <v>0</v>
      </c>
      <c r="AO338" s="72">
        <f t="shared" si="2351"/>
        <v>0</v>
      </c>
      <c r="AP338" s="72">
        <f t="shared" si="2352"/>
        <v>0</v>
      </c>
      <c r="AR338" s="72">
        <f t="shared" si="2353"/>
        <v>0</v>
      </c>
      <c r="AS338" s="72">
        <f t="shared" si="2354"/>
        <v>0</v>
      </c>
      <c r="AU338" s="72">
        <f t="shared" si="2355"/>
        <v>0</v>
      </c>
      <c r="AV338" s="72">
        <f t="shared" si="2356"/>
        <v>0</v>
      </c>
      <c r="AX338" s="72">
        <f t="shared" si="2357"/>
        <v>0</v>
      </c>
      <c r="AY338" s="72">
        <f t="shared" si="2358"/>
        <v>0</v>
      </c>
      <c r="BA338" s="72">
        <f t="shared" si="2359"/>
        <v>0</v>
      </c>
      <c r="BB338" s="72">
        <f t="shared" si="2360"/>
        <v>0</v>
      </c>
      <c r="BD338" s="72">
        <f t="shared" si="2361"/>
        <v>0</v>
      </c>
      <c r="BE338" s="72">
        <f t="shared" si="2362"/>
        <v>0</v>
      </c>
      <c r="BG338" s="709">
        <f t="shared" si="2363"/>
        <v>0</v>
      </c>
      <c r="BH338" s="709">
        <f t="shared" si="2364"/>
        <v>0</v>
      </c>
      <c r="BI338" s="710"/>
      <c r="BJ338" s="709">
        <f t="shared" si="2365"/>
        <v>0</v>
      </c>
      <c r="BK338" s="709">
        <f t="shared" si="2366"/>
        <v>0</v>
      </c>
      <c r="BL338" s="710"/>
      <c r="BM338" s="479"/>
      <c r="BN338" s="479"/>
      <c r="BP338" s="72">
        <f t="shared" si="2367"/>
        <v>0</v>
      </c>
      <c r="BQ338" s="72">
        <f t="shared" si="2368"/>
        <v>0</v>
      </c>
      <c r="BS338" s="72">
        <f t="shared" si="2369"/>
        <v>0</v>
      </c>
      <c r="BT338" s="72">
        <f t="shared" si="2370"/>
        <v>0</v>
      </c>
      <c r="BV338" s="72">
        <f t="shared" si="2371"/>
        <v>0</v>
      </c>
      <c r="BW338" s="72">
        <f t="shared" si="2372"/>
        <v>0</v>
      </c>
      <c r="BY338" s="72">
        <f t="shared" si="2373"/>
        <v>0</v>
      </c>
      <c r="BZ338" s="72">
        <f t="shared" si="2374"/>
        <v>0</v>
      </c>
      <c r="CB338" s="72">
        <f t="shared" si="2375"/>
        <v>0</v>
      </c>
      <c r="CC338" s="72">
        <f t="shared" si="2376"/>
        <v>0</v>
      </c>
      <c r="CE338" s="72">
        <f t="shared" si="2377"/>
        <v>0</v>
      </c>
      <c r="CF338" s="72">
        <f t="shared" si="2378"/>
        <v>0</v>
      </c>
      <c r="CH338" s="72">
        <f t="shared" si="2379"/>
        <v>0</v>
      </c>
      <c r="CI338" s="72">
        <f t="shared" si="2380"/>
        <v>0</v>
      </c>
      <c r="CK338" s="72">
        <f t="shared" si="2381"/>
        <v>0</v>
      </c>
      <c r="CL338" s="72">
        <f t="shared" si="2382"/>
        <v>0</v>
      </c>
      <c r="CN338" s="72">
        <f t="shared" si="2383"/>
        <v>0</v>
      </c>
      <c r="CO338" s="72">
        <f t="shared" si="2384"/>
        <v>0</v>
      </c>
      <c r="CQ338" s="72">
        <f t="shared" si="2385"/>
        <v>0</v>
      </c>
      <c r="CR338" s="72">
        <f t="shared" si="2386"/>
        <v>0</v>
      </c>
      <c r="CT338" s="72">
        <f t="shared" si="2387"/>
        <v>0</v>
      </c>
      <c r="CU338" s="72">
        <f t="shared" si="2388"/>
        <v>0</v>
      </c>
      <c r="CW338" s="72">
        <f t="shared" si="2389"/>
        <v>0</v>
      </c>
      <c r="CX338" s="72">
        <f t="shared" si="2390"/>
        <v>0</v>
      </c>
    </row>
    <row r="339" spans="1:103" x14ac:dyDescent="0.25">
      <c r="A339" s="494"/>
      <c r="D339" s="3" t="s">
        <v>0</v>
      </c>
      <c r="BG339" s="494"/>
      <c r="BP339" s="494"/>
      <c r="BS339" s="494"/>
      <c r="BV339" s="494"/>
    </row>
    <row r="340" spans="1:103" s="402" customFormat="1" x14ac:dyDescent="0.25">
      <c r="A340" s="494"/>
      <c r="C340" s="565" t="s">
        <v>477</v>
      </c>
      <c r="D340" s="565" t="s">
        <v>0</v>
      </c>
      <c r="E340" s="566"/>
      <c r="F340" s="565"/>
      <c r="G340" s="566"/>
      <c r="H340" s="684"/>
      <c r="I340" s="565"/>
      <c r="J340" s="566"/>
      <c r="K340" s="566"/>
      <c r="L340" s="566"/>
      <c r="M340" s="565"/>
      <c r="N340" s="578"/>
      <c r="O340" s="565"/>
      <c r="P340" s="566"/>
      <c r="Q340" s="578"/>
      <c r="R340" s="565"/>
      <c r="S340" s="566"/>
      <c r="T340" s="578"/>
      <c r="U340" s="565"/>
      <c r="V340" s="566"/>
      <c r="W340" s="578"/>
      <c r="X340" s="565"/>
      <c r="Y340" s="566"/>
      <c r="Z340" s="578"/>
      <c r="AA340" s="565"/>
      <c r="AB340" s="566"/>
      <c r="AC340" s="578"/>
      <c r="AD340" s="565"/>
      <c r="AE340" s="566"/>
      <c r="AF340" s="578"/>
      <c r="AG340" s="565"/>
      <c r="AH340" s="566"/>
      <c r="AI340" s="578"/>
      <c r="AJ340" s="565"/>
      <c r="AK340" s="566"/>
      <c r="AL340" s="578"/>
      <c r="AM340" s="565"/>
      <c r="AN340" s="566"/>
      <c r="AO340" s="578"/>
      <c r="AP340" s="565"/>
      <c r="AQ340" s="566"/>
      <c r="AR340" s="578"/>
      <c r="AS340" s="565"/>
      <c r="AT340" s="566"/>
      <c r="AU340" s="578"/>
      <c r="AV340" s="565"/>
      <c r="AW340" s="566"/>
      <c r="AX340" s="578"/>
      <c r="AY340" s="565"/>
      <c r="AZ340" s="566"/>
      <c r="BA340" s="578"/>
      <c r="BB340" s="565"/>
      <c r="BC340" s="566"/>
      <c r="BD340" s="578"/>
      <c r="BE340" s="565"/>
      <c r="BF340" s="566"/>
      <c r="BG340" s="578"/>
      <c r="BH340" s="565"/>
      <c r="BI340" s="566"/>
      <c r="BJ340" s="578"/>
      <c r="BK340" s="565"/>
      <c r="BL340" s="566"/>
      <c r="BM340" s="578"/>
      <c r="BN340" s="565"/>
      <c r="BO340" s="566"/>
      <c r="BP340" s="578"/>
      <c r="BQ340" s="565"/>
      <c r="BR340" s="566"/>
      <c r="BS340" s="578"/>
      <c r="BT340" s="565"/>
      <c r="BU340" s="566"/>
      <c r="BV340" s="578"/>
      <c r="BW340" s="565"/>
      <c r="BX340" s="566"/>
      <c r="BY340" s="578"/>
      <c r="BZ340" s="565"/>
      <c r="CA340" s="566"/>
      <c r="CB340" s="578"/>
      <c r="CC340" s="565"/>
      <c r="CD340" s="566"/>
      <c r="CE340" s="578"/>
      <c r="CF340" s="565"/>
      <c r="CG340" s="566"/>
      <c r="CH340" s="578"/>
      <c r="CI340" s="565"/>
      <c r="CJ340" s="566"/>
      <c r="CK340" s="578"/>
      <c r="CL340" s="565"/>
      <c r="CM340" s="566"/>
      <c r="CN340" s="578"/>
      <c r="CO340" s="565"/>
      <c r="CP340" s="566"/>
      <c r="CQ340" s="578"/>
      <c r="CR340" s="565"/>
      <c r="CS340" s="566"/>
      <c r="CT340" s="578"/>
      <c r="CU340" s="565"/>
      <c r="CV340" s="566"/>
      <c r="CW340" s="578"/>
      <c r="CX340" s="565"/>
      <c r="CY340" s="566"/>
    </row>
    <row r="341" spans="1:103" x14ac:dyDescent="0.25">
      <c r="A341" s="494"/>
      <c r="C341" s="455" t="s">
        <v>478</v>
      </c>
      <c r="D341" s="3" t="s">
        <v>0</v>
      </c>
      <c r="E341" s="19">
        <v>47.834000000000003</v>
      </c>
      <c r="G341" s="19">
        <v>46.494</v>
      </c>
      <c r="H341" s="707">
        <f>G341-$E341</f>
        <v>-1.3400000000000034</v>
      </c>
      <c r="J341" s="19">
        <v>1000</v>
      </c>
      <c r="K341" s="19">
        <f t="shared" ref="K341" si="2477">J341</f>
        <v>1000</v>
      </c>
      <c r="L341" s="19">
        <f t="shared" ref="L341" si="2478">K341</f>
        <v>1000</v>
      </c>
      <c r="N341" s="72">
        <f t="shared" ref="N341" si="2479">$H341*(1-($J341-N$6)/N$5)</f>
        <v>-0.81597655677655878</v>
      </c>
      <c r="O341" s="72">
        <f t="shared" ref="O341" si="2480">$H341-N341</f>
        <v>-0.52402344322344463</v>
      </c>
      <c r="Q341" s="72">
        <f t="shared" ref="Q341" si="2481">$H341*(1-($J341-Q$6)/Q$5)</f>
        <v>-0.81597655677655878</v>
      </c>
      <c r="R341" s="72">
        <f t="shared" ref="R341" si="2482">$H341-Q341</f>
        <v>-0.52402344322344463</v>
      </c>
      <c r="T341" s="72">
        <f t="shared" ref="T341" si="2483">$H341*(1-($J341-T$6)/T$5)</f>
        <v>-0.81597655677655878</v>
      </c>
      <c r="U341" s="72">
        <f t="shared" ref="U341" si="2484">$H341-T341</f>
        <v>-0.52402344322344463</v>
      </c>
      <c r="W341" s="72">
        <f t="shared" ref="W341" si="2485">$H341*(1-($J341-W$6)/W$5)</f>
        <v>-0.81597655677655878</v>
      </c>
      <c r="X341" s="72">
        <f t="shared" ref="X341" si="2486">$H341-W341</f>
        <v>-0.52402344322344463</v>
      </c>
      <c r="Z341" s="72">
        <f t="shared" ref="Z341" si="2487">$H341*(1-($J341-Z$6)/Z$5)</f>
        <v>-0.81597655677655878</v>
      </c>
      <c r="AA341" s="72">
        <f t="shared" ref="AA341" si="2488">$H341-Z341</f>
        <v>-0.52402344322344463</v>
      </c>
      <c r="AC341" s="72">
        <f t="shared" ref="AC341" si="2489">$H341*(1-($J341-AC$6)/AC$5)</f>
        <v>-0.81597655677655878</v>
      </c>
      <c r="AD341" s="72">
        <f t="shared" ref="AD341" si="2490">$H341-AC341</f>
        <v>-0.52402344322344463</v>
      </c>
      <c r="AF341" s="72">
        <f t="shared" ref="AF341" si="2491">$H341*(1-($J341-AF$6)/AF$5)</f>
        <v>-0.81597655677655878</v>
      </c>
      <c r="AG341" s="72">
        <f t="shared" ref="AG341" si="2492">$H341-AF341</f>
        <v>-0.52402344322344463</v>
      </c>
      <c r="AI341" s="72">
        <f t="shared" ref="AI341" si="2493">$H341*(1-($J341-AI$6)/AI$5)</f>
        <v>-0.81597655677655878</v>
      </c>
      <c r="AJ341" s="72">
        <f t="shared" ref="AJ341" si="2494">$H341-AI341</f>
        <v>-0.52402344322344463</v>
      </c>
      <c r="AL341" s="72">
        <f t="shared" ref="AL341" si="2495">$H341*(1-($K341-AL$6)/AL$5)</f>
        <v>-0.82632531418312616</v>
      </c>
      <c r="AM341" s="72">
        <f t="shared" ref="AM341" si="2496">$H341-AL341</f>
        <v>-0.51367468581687725</v>
      </c>
      <c r="AO341" s="72">
        <f t="shared" ref="AO341" si="2497">$H341*(1-($K341-AO$6)/AO$5)</f>
        <v>-0.82632531418312616</v>
      </c>
      <c r="AP341" s="72">
        <f t="shared" ref="AP341" si="2498">$H341-AO341</f>
        <v>-0.51367468581687725</v>
      </c>
      <c r="AR341" s="72">
        <f t="shared" ref="AR341" si="2499">$H341*(1-($K341-AR$6)/AR$5)</f>
        <v>-0.82632531418312616</v>
      </c>
      <c r="AS341" s="72">
        <f t="shared" ref="AS341" si="2500">$H341-AR341</f>
        <v>-0.51367468581687725</v>
      </c>
      <c r="AU341" s="72">
        <f t="shared" ref="AU341" si="2501">$H341*(1-($K341-AU$6)/AU$5)</f>
        <v>-0.82632531418312616</v>
      </c>
      <c r="AV341" s="72">
        <f t="shared" ref="AV341" si="2502">$H341-AU341</f>
        <v>-0.51367468581687725</v>
      </c>
      <c r="AX341" s="72">
        <f t="shared" ref="AX341" si="2503">$H341*(1-($K341-AX$6)/AX$5)</f>
        <v>-0.82632531418312616</v>
      </c>
      <c r="AY341" s="72">
        <f t="shared" ref="AY341" si="2504">$H341-AX341</f>
        <v>-0.51367468581687725</v>
      </c>
      <c r="BA341" s="72">
        <f t="shared" ref="BA341" si="2505">$H341*(1-($K341-BA$6)/BA$5)</f>
        <v>-0.82632531418312616</v>
      </c>
      <c r="BB341" s="72">
        <f t="shared" ref="BB341" si="2506">$H341-BA341</f>
        <v>-0.51367468581687725</v>
      </c>
      <c r="BD341" s="72">
        <f t="shared" ref="BD341" si="2507">$H341*(1-($K341-BD$6)/BD$5)</f>
        <v>-0.82632531418312616</v>
      </c>
      <c r="BE341" s="72">
        <f t="shared" ref="BE341" si="2508">$H341-BD341</f>
        <v>-0.51367468581687725</v>
      </c>
      <c r="BG341" s="709">
        <f t="shared" ref="BG341" si="2509">$H341*(1-($K341-BG$6)/BG$5)</f>
        <v>-0.82632531418312616</v>
      </c>
      <c r="BH341" s="709">
        <f t="shared" ref="BH341" si="2510">$H341-BG341</f>
        <v>-0.51367468581687725</v>
      </c>
      <c r="BI341" s="710"/>
      <c r="BJ341" s="709">
        <f t="shared" ref="BJ341" si="2511">$H341*(1-($K341-BJ$6)/BJ$5)</f>
        <v>-0.82632531418312616</v>
      </c>
      <c r="BK341" s="709">
        <f t="shared" ref="BK341" si="2512">$H341-BJ341</f>
        <v>-0.51367468581687725</v>
      </c>
      <c r="BL341" s="710"/>
      <c r="BM341" s="479"/>
      <c r="BN341" s="479"/>
      <c r="BP341" s="72">
        <f t="shared" ref="BP341" si="2513">$H341*(1-($K341-BP$6)/BP$5)</f>
        <v>-0.82632531418312616</v>
      </c>
      <c r="BQ341" s="72">
        <f t="shared" ref="BQ341" si="2514">$H341-BP341</f>
        <v>-0.51367468581687725</v>
      </c>
      <c r="BS341" s="72">
        <f t="shared" ref="BS341" si="2515">$H341*(1-($K341-BS$6)/BS$5)</f>
        <v>-0.82632531418312616</v>
      </c>
      <c r="BT341" s="72">
        <f t="shared" ref="BT341" si="2516">$H341-BS341</f>
        <v>-0.51367468581687725</v>
      </c>
      <c r="BV341" s="72">
        <f t="shared" ref="BV341" si="2517">$H341*(1-($K341-BV$6)/BV$5)</f>
        <v>-0.82632531418312616</v>
      </c>
      <c r="BW341" s="72">
        <f t="shared" ref="BW341" si="2518">$H341-BV341</f>
        <v>-0.51367468581687725</v>
      </c>
      <c r="BY341" s="72">
        <f t="shared" ref="BY341" si="2519">$H341*(1-($K341-BY$6)/BY$5)</f>
        <v>-0.82632531418312616</v>
      </c>
      <c r="BZ341" s="72">
        <f t="shared" ref="BZ341" si="2520">$H341-BY341</f>
        <v>-0.51367468581687725</v>
      </c>
      <c r="CB341" s="72">
        <f t="shared" ref="CB341" si="2521">$H341*(1-($L341-CB$6)/CB$5)</f>
        <v>-0.84584317789292107</v>
      </c>
      <c r="CC341" s="72">
        <f t="shared" ref="CC341" si="2522">$H341-CB341</f>
        <v>-0.49415682210708234</v>
      </c>
      <c r="CE341" s="72">
        <f t="shared" ref="CE341" si="2523">$H341*(1-($L341-CE$6)/CE$5)</f>
        <v>-0.84584317789292107</v>
      </c>
      <c r="CF341" s="72">
        <f t="shared" ref="CF341" si="2524">$H341-CE341</f>
        <v>-0.49415682210708234</v>
      </c>
      <c r="CH341" s="72">
        <f t="shared" ref="CH341" si="2525">$H341*(1-($L341-CH$6)/CH$5)</f>
        <v>-0.84584317789292107</v>
      </c>
      <c r="CI341" s="72">
        <f t="shared" ref="CI341" si="2526">$H341-CH341</f>
        <v>-0.49415682210708234</v>
      </c>
      <c r="CK341" s="72">
        <f t="shared" ref="CK341" si="2527">$H341*(1-($L341-CK$6)/CK$5)</f>
        <v>-0.84584317789292107</v>
      </c>
      <c r="CL341" s="72">
        <f t="shared" ref="CL341" si="2528">$H341-CK341</f>
        <v>-0.49415682210708234</v>
      </c>
      <c r="CN341" s="72">
        <f t="shared" ref="CN341" si="2529">$H341*(1-($L341-CN$6)/CN$5)</f>
        <v>-0.84584317789292107</v>
      </c>
      <c r="CO341" s="72">
        <f t="shared" ref="CO341" si="2530">$H341-CN341</f>
        <v>-0.49415682210708234</v>
      </c>
      <c r="CQ341" s="72">
        <f t="shared" ref="CQ341" si="2531">$H341*(1-($L341-CQ$6)/CQ$5)</f>
        <v>-0.84584317789292107</v>
      </c>
      <c r="CR341" s="72">
        <f t="shared" ref="CR341" si="2532">$H341-CQ341</f>
        <v>-0.49415682210708234</v>
      </c>
      <c r="CT341" s="72">
        <f t="shared" ref="CT341" si="2533">$H341*(1-($L341-CT$6)/CT$5)</f>
        <v>-0.84584317789292107</v>
      </c>
      <c r="CU341" s="72">
        <f t="shared" ref="CU341" si="2534">$H341-CT341</f>
        <v>-0.49415682210708234</v>
      </c>
      <c r="CW341" s="72">
        <f t="shared" ref="CW341" si="2535">$H341*(1-($L341-CW$6)/CW$5)</f>
        <v>-0.84584317789292107</v>
      </c>
      <c r="CX341" s="72">
        <f t="shared" ref="CX341" si="2536">$H341-CW341</f>
        <v>-0.49415682210708234</v>
      </c>
    </row>
    <row r="342" spans="1:103" x14ac:dyDescent="0.25">
      <c r="A342" s="494"/>
      <c r="C342" s="455" t="s">
        <v>479</v>
      </c>
      <c r="D342" s="3" t="s">
        <v>0</v>
      </c>
      <c r="E342" s="19">
        <v>7.6150000000000002</v>
      </c>
      <c r="G342" s="19">
        <v>6.8739999999999997</v>
      </c>
      <c r="H342" s="707">
        <f>G342-$E342</f>
        <v>-0.74100000000000055</v>
      </c>
      <c r="J342" s="19">
        <v>1800</v>
      </c>
      <c r="K342" s="19">
        <v>1855</v>
      </c>
      <c r="L342" s="19">
        <f>1960</f>
        <v>1960</v>
      </c>
      <c r="N342" s="72">
        <f>$H342*(1-($J342-N$6)/N$5)</f>
        <v>-0.23408000000000018</v>
      </c>
      <c r="O342" s="72">
        <f>$H342-N342</f>
        <v>-0.50692000000000037</v>
      </c>
      <c r="Q342" s="72">
        <f>$H342*(1-($J342-Q$6)/Q$5)</f>
        <v>-0.23408000000000018</v>
      </c>
      <c r="R342" s="72">
        <f>$H342-Q342</f>
        <v>-0.50692000000000037</v>
      </c>
      <c r="T342" s="72">
        <f>$H342*(1-($J342-T$6)/T$5)</f>
        <v>-0.23408000000000018</v>
      </c>
      <c r="U342" s="72">
        <f>$H342-T342</f>
        <v>-0.50692000000000037</v>
      </c>
      <c r="W342" s="72">
        <f>$H342*(1-($J342-W$6)/W$5)</f>
        <v>-0.23408000000000018</v>
      </c>
      <c r="X342" s="72">
        <f>$H342-W342</f>
        <v>-0.50692000000000037</v>
      </c>
      <c r="Z342" s="72">
        <f>$H342*(1-($J342-Z$6)/Z$5)</f>
        <v>-0.23408000000000018</v>
      </c>
      <c r="AA342" s="72">
        <f>$H342-Z342</f>
        <v>-0.50692000000000037</v>
      </c>
      <c r="AC342" s="72">
        <f>$H342*(1-($J342-AC$6)/AC$5)</f>
        <v>-0.23408000000000018</v>
      </c>
      <c r="AD342" s="72">
        <f>$H342-AC342</f>
        <v>-0.50692000000000037</v>
      </c>
      <c r="AF342" s="72">
        <f>$H342*(1-($J342-AF$6)/AF$5)</f>
        <v>-0.23408000000000018</v>
      </c>
      <c r="AG342" s="72">
        <f>$H342-AF342</f>
        <v>-0.50692000000000037</v>
      </c>
      <c r="AI342" s="72">
        <f>$H342*(1-($J342-AI$6)/AI$5)</f>
        <v>-0.23408000000000018</v>
      </c>
      <c r="AJ342" s="72">
        <f>$H342-AI342</f>
        <v>-0.50692000000000037</v>
      </c>
      <c r="AL342" s="72">
        <f>$H342*(1-($K342-AL$6)/AL$5)</f>
        <v>-0.22945723518851002</v>
      </c>
      <c r="AM342" s="72">
        <f>$H342-AL342</f>
        <v>-0.51154276481149052</v>
      </c>
      <c r="AO342" s="72">
        <f>$H342*(1-($K342-AO$6)/AO$5)</f>
        <v>-0.22945723518851002</v>
      </c>
      <c r="AP342" s="72">
        <f>$H342-AO342</f>
        <v>-0.51154276481149052</v>
      </c>
      <c r="AR342" s="72">
        <f>$H342*(1-($K342-AR$6)/AR$5)</f>
        <v>-0.22945723518851002</v>
      </c>
      <c r="AS342" s="72">
        <f>$H342-AR342</f>
        <v>-0.51154276481149052</v>
      </c>
      <c r="AU342" s="72">
        <f>$H342*(1-($K342-AU$6)/AU$5)</f>
        <v>-0.22945723518851002</v>
      </c>
      <c r="AV342" s="72">
        <f>$H342-AU342</f>
        <v>-0.51154276481149052</v>
      </c>
      <c r="AX342" s="72">
        <f>$H342*(1-($K342-AX$6)/AX$5)</f>
        <v>-0.22945723518851002</v>
      </c>
      <c r="AY342" s="72">
        <f>$H342-AX342</f>
        <v>-0.51154276481149052</v>
      </c>
      <c r="BA342" s="72">
        <f>$H342*(1-($K342-BA$6)/BA$5)</f>
        <v>-0.22945723518851002</v>
      </c>
      <c r="BB342" s="72">
        <f>$H342-BA342</f>
        <v>-0.51154276481149052</v>
      </c>
      <c r="BD342" s="72">
        <f>$H342*(1-($K342-BD$6)/BD$5)</f>
        <v>-0.22945723518851002</v>
      </c>
      <c r="BE342" s="72">
        <f>$H342-BD342</f>
        <v>-0.51154276481149052</v>
      </c>
      <c r="BG342" s="709">
        <f>$H342*(1-($K342-BG$6)/BG$5)</f>
        <v>-0.22945723518851002</v>
      </c>
      <c r="BH342" s="709">
        <f>$H342-BG342</f>
        <v>-0.51154276481149052</v>
      </c>
      <c r="BI342" s="710"/>
      <c r="BJ342" s="709">
        <f>$H342*(1-($K342-BJ$6)/BJ$5)</f>
        <v>-0.22945723518851002</v>
      </c>
      <c r="BK342" s="709">
        <f>$H342-BJ342</f>
        <v>-0.51154276481149052</v>
      </c>
      <c r="BL342" s="710"/>
      <c r="BM342" s="479"/>
      <c r="BN342" s="479"/>
      <c r="BP342" s="72">
        <f>$H342*(1-($K342-BP$6)/BP$5)</f>
        <v>-0.22945723518851002</v>
      </c>
      <c r="BQ342" s="72">
        <f>$H342-BP342</f>
        <v>-0.51154276481149052</v>
      </c>
      <c r="BS342" s="72">
        <f>$H342*(1-($K342-BS$6)/BS$5)</f>
        <v>-0.22945723518851002</v>
      </c>
      <c r="BT342" s="72">
        <f>$H342-BS342</f>
        <v>-0.51154276481149052</v>
      </c>
      <c r="BV342" s="72">
        <f>$H342*(1-($K342-BV$6)/BV$5)</f>
        <v>-0.22945723518851002</v>
      </c>
      <c r="BW342" s="72">
        <f>$H342-BV342</f>
        <v>-0.51154276481149052</v>
      </c>
      <c r="BY342" s="72">
        <f>$H342*(1-($K342-BY$6)/BY$5)</f>
        <v>-0.22945723518851002</v>
      </c>
      <c r="BZ342" s="72">
        <f>$H342-BY342</f>
        <v>-0.51154276481149052</v>
      </c>
      <c r="CB342" s="72">
        <f>$H342*(1-($L342-CB$6)/CB$5)</f>
        <v>-0.2220184455958551</v>
      </c>
      <c r="CC342" s="72">
        <f>$H342-CB342</f>
        <v>-0.5189815544041454</v>
      </c>
      <c r="CE342" s="72">
        <f>$H342*(1-($L342-CE$6)/CE$5)</f>
        <v>-0.2220184455958551</v>
      </c>
      <c r="CF342" s="72">
        <f>$H342-CE342</f>
        <v>-0.5189815544041454</v>
      </c>
      <c r="CH342" s="72">
        <f>$H342*(1-($L342-CH$6)/CH$5)</f>
        <v>-0.2220184455958551</v>
      </c>
      <c r="CI342" s="72">
        <f>$H342-CH342</f>
        <v>-0.5189815544041454</v>
      </c>
      <c r="CK342" s="72">
        <f>$H342*(1-($L342-CK$6)/CK$5)</f>
        <v>-0.2220184455958551</v>
      </c>
      <c r="CL342" s="72">
        <f>$H342-CK342</f>
        <v>-0.5189815544041454</v>
      </c>
      <c r="CN342" s="72">
        <f>$H342*(1-($L342-CN$6)/CN$5)</f>
        <v>-0.2220184455958551</v>
      </c>
      <c r="CO342" s="72">
        <f>$H342-CN342</f>
        <v>-0.5189815544041454</v>
      </c>
      <c r="CQ342" s="72">
        <f>$H342*(1-($L342-CQ$6)/CQ$5)</f>
        <v>-0.2220184455958551</v>
      </c>
      <c r="CR342" s="72">
        <f>$H342-CQ342</f>
        <v>-0.5189815544041454</v>
      </c>
      <c r="CT342" s="72">
        <f>$H342*(1-($L342-CT$6)/CT$5)</f>
        <v>-0.2220184455958551</v>
      </c>
      <c r="CU342" s="72">
        <f>$H342-CT342</f>
        <v>-0.5189815544041454</v>
      </c>
      <c r="CW342" s="72">
        <f>$H342*(1-($L342-CW$6)/CW$5)</f>
        <v>-0.2220184455958551</v>
      </c>
      <c r="CX342" s="72">
        <f>$H342-CW342</f>
        <v>-0.5189815544041454</v>
      </c>
    </row>
    <row r="343" spans="1:103" ht="6" customHeight="1" x14ac:dyDescent="0.25">
      <c r="A343" s="494"/>
      <c r="D343" s="3" t="s">
        <v>0</v>
      </c>
    </row>
    <row r="344" spans="1:103" x14ac:dyDescent="0.25">
      <c r="A344" s="494"/>
      <c r="C344" s="455" t="s">
        <v>480</v>
      </c>
      <c r="D344" s="3" t="s">
        <v>0</v>
      </c>
      <c r="E344" s="479"/>
      <c r="G344" s="19">
        <f>0.307*2</f>
        <v>0.61399999999999999</v>
      </c>
      <c r="H344" s="707">
        <f>G344-$E344</f>
        <v>0.61399999999999999</v>
      </c>
      <c r="J344" s="19">
        <v>1920</v>
      </c>
      <c r="K344" s="19">
        <v>1975</v>
      </c>
      <c r="L344" s="19">
        <v>2010</v>
      </c>
      <c r="N344" s="72">
        <f>$H344*(1-($J344-N$6)/N$5)</f>
        <v>0.16697201465201469</v>
      </c>
      <c r="O344" s="72">
        <f>$H344-N344</f>
        <v>0.44702798534798527</v>
      </c>
      <c r="Q344" s="72">
        <f>$H344*(1-($J344-Q$6)/Q$5)</f>
        <v>0.16697201465201469</v>
      </c>
      <c r="R344" s="72">
        <f>$H344-Q344</f>
        <v>0.44702798534798527</v>
      </c>
      <c r="T344" s="72">
        <f>$H344*(1-($J344-T$6)/T$5)</f>
        <v>0.16697201465201469</v>
      </c>
      <c r="U344" s="72">
        <f>$H344-T344</f>
        <v>0.44702798534798527</v>
      </c>
      <c r="W344" s="72">
        <f>$H344*(1-($J344-W$6)/W$5)</f>
        <v>0.16697201465201469</v>
      </c>
      <c r="X344" s="72">
        <f>$H344-W344</f>
        <v>0.44702798534798527</v>
      </c>
      <c r="Z344" s="72">
        <f>$H344*(1-($J344-Z$6)/Z$5)</f>
        <v>0.16697201465201469</v>
      </c>
      <c r="AA344" s="72">
        <f>$H344-Z344</f>
        <v>0.44702798534798527</v>
      </c>
      <c r="AC344" s="72">
        <f>$H344*(1-($J344-AC$6)/AC$5)</f>
        <v>0.16697201465201469</v>
      </c>
      <c r="AD344" s="72">
        <f>$H344-AC344</f>
        <v>0.44702798534798527</v>
      </c>
      <c r="AF344" s="72">
        <f>$H344*(1-($J344-AF$6)/AF$5)</f>
        <v>0.16697201465201469</v>
      </c>
      <c r="AG344" s="72">
        <f>$H344-AF344</f>
        <v>0.44702798534798527</v>
      </c>
      <c r="AI344" s="72">
        <f>$H344*(1-($J344-AI$6)/AI$5)</f>
        <v>0.16697201465201469</v>
      </c>
      <c r="AJ344" s="72">
        <f>$H344-AI344</f>
        <v>0.44702798534798527</v>
      </c>
      <c r="AL344" s="72">
        <f>$H344*(1-($K344-AL$6)/AL$5)</f>
        <v>0.16367454219030522</v>
      </c>
      <c r="AM344" s="72">
        <f>$H344-AL344</f>
        <v>0.4503254578096948</v>
      </c>
      <c r="AO344" s="72">
        <f>$H344*(1-($K344-AO$6)/AO$5)</f>
        <v>0.16367454219030522</v>
      </c>
      <c r="AP344" s="72">
        <f>$H344-AO344</f>
        <v>0.4503254578096948</v>
      </c>
      <c r="AR344" s="72">
        <f>$H344*(1-($K344-AR$6)/AR$5)</f>
        <v>0.16367454219030522</v>
      </c>
      <c r="AS344" s="72">
        <f>$H344-AR344</f>
        <v>0.4503254578096948</v>
      </c>
      <c r="AU344" s="72">
        <f>$H344*(1-($K344-AU$6)/AU$5)</f>
        <v>0.16367454219030522</v>
      </c>
      <c r="AV344" s="72">
        <f>$H344-AU344</f>
        <v>0.4503254578096948</v>
      </c>
      <c r="AX344" s="72">
        <f>$H344*(1-($K344-AX$6)/AX$5)</f>
        <v>0.16367454219030522</v>
      </c>
      <c r="AY344" s="72">
        <f>$H344-AX344</f>
        <v>0.4503254578096948</v>
      </c>
      <c r="BA344" s="72">
        <f>$H344*(1-($K344-BA$6)/BA$5)</f>
        <v>0.16367454219030522</v>
      </c>
      <c r="BB344" s="72">
        <f>$H344-BA344</f>
        <v>0.4503254578096948</v>
      </c>
      <c r="BD344" s="72">
        <f>$H344*(1-($K344-BD$6)/BD$5)</f>
        <v>0.16367454219030522</v>
      </c>
      <c r="BE344" s="72">
        <f>$H344-BD344</f>
        <v>0.4503254578096948</v>
      </c>
      <c r="BG344" s="709">
        <f>$H344*(1-($K344-BG$6)/BG$5)</f>
        <v>0.16367454219030522</v>
      </c>
      <c r="BH344" s="709">
        <f>$H344-BG344</f>
        <v>0.4503254578096948</v>
      </c>
      <c r="BI344" s="710"/>
      <c r="BJ344" s="709">
        <f>$H344*(1-($K344-BJ$6)/BJ$5)</f>
        <v>0.16367454219030522</v>
      </c>
      <c r="BK344" s="709">
        <f>$H344-BJ344</f>
        <v>0.4503254578096948</v>
      </c>
      <c r="BL344" s="710"/>
      <c r="BM344" s="479"/>
      <c r="BN344" s="479"/>
      <c r="BP344" s="72">
        <f>$H344*(1-($K344-BP$6)/BP$5)</f>
        <v>0.16367454219030522</v>
      </c>
      <c r="BQ344" s="72">
        <f>$H344-BP344</f>
        <v>0.4503254578096948</v>
      </c>
      <c r="BS344" s="72">
        <f>$H344*(1-($K344-BS$6)/BS$5)</f>
        <v>0.16367454219030522</v>
      </c>
      <c r="BT344" s="72">
        <f>$H344-BS344</f>
        <v>0.4503254578096948</v>
      </c>
      <c r="BV344" s="72">
        <f>$H344*(1-($K344-BV$6)/BV$5)</f>
        <v>0.16367454219030522</v>
      </c>
      <c r="BW344" s="72">
        <f>$H344-BV344</f>
        <v>0.4503254578096948</v>
      </c>
      <c r="BY344" s="72">
        <f>$H344*(1-($K344-BY$6)/BY$5)</f>
        <v>0.16367454219030522</v>
      </c>
      <c r="BZ344" s="72">
        <f>$H344-BY344</f>
        <v>0.4503254578096948</v>
      </c>
      <c r="CB344" s="563"/>
      <c r="CC344" s="563"/>
      <c r="CE344" s="563"/>
      <c r="CF344" s="563"/>
      <c r="CH344" s="563"/>
      <c r="CI344" s="563"/>
      <c r="CK344" s="563"/>
      <c r="CL344" s="563"/>
      <c r="CN344" s="563"/>
      <c r="CO344" s="563"/>
      <c r="CQ344" s="563"/>
      <c r="CR344" s="563"/>
      <c r="CT344" s="563"/>
      <c r="CU344" s="563"/>
      <c r="CW344" s="563"/>
      <c r="CX344" s="563"/>
    </row>
    <row r="345" spans="1:103" ht="6" customHeight="1" x14ac:dyDescent="0.25">
      <c r="A345" s="494"/>
      <c r="D345" s="3" t="s">
        <v>0</v>
      </c>
    </row>
    <row r="346" spans="1:103" s="402" customFormat="1" x14ac:dyDescent="0.25">
      <c r="A346" s="494"/>
      <c r="C346" s="565" t="s">
        <v>481</v>
      </c>
      <c r="D346" s="565" t="s">
        <v>0</v>
      </c>
      <c r="E346" s="566"/>
      <c r="F346" s="565"/>
      <c r="G346" s="566"/>
      <c r="H346" s="684"/>
      <c r="I346" s="565"/>
      <c r="J346" s="566"/>
      <c r="K346" s="566"/>
      <c r="L346" s="566"/>
      <c r="M346" s="565"/>
      <c r="N346" s="578"/>
      <c r="O346" s="565"/>
      <c r="P346" s="566"/>
      <c r="Q346" s="578"/>
      <c r="R346" s="565"/>
      <c r="S346" s="566"/>
      <c r="T346" s="578"/>
      <c r="U346" s="565"/>
      <c r="V346" s="566"/>
      <c r="W346" s="578"/>
      <c r="X346" s="565"/>
      <c r="Y346" s="566"/>
      <c r="Z346" s="578"/>
      <c r="AA346" s="565"/>
      <c r="AB346" s="566"/>
      <c r="AC346" s="578"/>
      <c r="AD346" s="565"/>
      <c r="AE346" s="566"/>
      <c r="AF346" s="578"/>
      <c r="AG346" s="565"/>
      <c r="AH346" s="566"/>
      <c r="AI346" s="578"/>
      <c r="AJ346" s="565"/>
      <c r="AK346" s="566"/>
      <c r="AL346" s="578"/>
      <c r="AM346" s="565"/>
      <c r="AN346" s="566"/>
      <c r="AO346" s="578"/>
      <c r="AP346" s="565"/>
      <c r="AQ346" s="566"/>
      <c r="AR346" s="578"/>
      <c r="AS346" s="565"/>
      <c r="AT346" s="566"/>
      <c r="AU346" s="578"/>
      <c r="AV346" s="565"/>
      <c r="AW346" s="566"/>
      <c r="AX346" s="578"/>
      <c r="AY346" s="565"/>
      <c r="AZ346" s="566"/>
      <c r="BA346" s="578"/>
      <c r="BB346" s="565"/>
      <c r="BC346" s="566"/>
      <c r="BD346" s="578"/>
      <c r="BE346" s="565"/>
      <c r="BF346" s="566"/>
      <c r="BG346" s="578"/>
      <c r="BH346" s="565"/>
      <c r="BI346" s="566"/>
      <c r="BJ346" s="578"/>
      <c r="BK346" s="565"/>
      <c r="BL346" s="566"/>
      <c r="BM346" s="578"/>
      <c r="BN346" s="565"/>
      <c r="BO346" s="566"/>
      <c r="BP346" s="578"/>
      <c r="BQ346" s="565"/>
      <c r="BR346" s="566"/>
      <c r="BS346" s="578"/>
      <c r="BT346" s="565"/>
      <c r="BU346" s="566"/>
      <c r="BV346" s="578"/>
      <c r="BW346" s="565"/>
      <c r="BX346" s="566"/>
      <c r="BY346" s="578"/>
      <c r="BZ346" s="565"/>
      <c r="CA346" s="566"/>
      <c r="CB346" s="578"/>
      <c r="CC346" s="565"/>
      <c r="CD346" s="566"/>
      <c r="CE346" s="578"/>
      <c r="CF346" s="565"/>
      <c r="CG346" s="566"/>
      <c r="CH346" s="578"/>
      <c r="CI346" s="565"/>
      <c r="CJ346" s="566"/>
      <c r="CK346" s="578"/>
      <c r="CL346" s="565"/>
      <c r="CM346" s="566"/>
      <c r="CN346" s="578"/>
      <c r="CO346" s="565"/>
      <c r="CP346" s="566"/>
      <c r="CQ346" s="578"/>
      <c r="CR346" s="565"/>
      <c r="CS346" s="566"/>
      <c r="CT346" s="578"/>
      <c r="CU346" s="565"/>
      <c r="CV346" s="566"/>
      <c r="CW346" s="578"/>
      <c r="CX346" s="565"/>
      <c r="CY346" s="566"/>
    </row>
    <row r="347" spans="1:103" x14ac:dyDescent="0.25">
      <c r="A347" s="494"/>
      <c r="C347" s="455" t="s">
        <v>482</v>
      </c>
      <c r="D347" s="3" t="s">
        <v>0</v>
      </c>
      <c r="E347" s="479"/>
      <c r="G347" s="77">
        <v>-2</v>
      </c>
      <c r="H347" s="707">
        <f>G347-$E347</f>
        <v>-2</v>
      </c>
      <c r="J347" s="19">
        <v>1270</v>
      </c>
      <c r="K347" s="19">
        <v>1270</v>
      </c>
      <c r="L347" s="19">
        <v>1320</v>
      </c>
      <c r="N347" s="72">
        <f>$H347*(1-($J347-N$6)/N$5)</f>
        <v>-1.0200732600732603</v>
      </c>
      <c r="O347" s="72">
        <f>$H347-N347</f>
        <v>-0.97992673992673973</v>
      </c>
      <c r="Q347" s="72">
        <f>$H347*(1-($J347-Q$6)/Q$5)</f>
        <v>-1.0200732600732603</v>
      </c>
      <c r="R347" s="72">
        <f>$H347-Q347</f>
        <v>-0.97992673992673973</v>
      </c>
      <c r="T347" s="72">
        <f>$H347*(1-($J347-T$6)/T$5)</f>
        <v>-1.0200732600732603</v>
      </c>
      <c r="U347" s="72">
        <f>$H347-T347</f>
        <v>-0.97992673992673973</v>
      </c>
      <c r="W347" s="72">
        <f>$H347*(1-($J347-W$6)/W$5)</f>
        <v>-1.0200732600732603</v>
      </c>
      <c r="X347" s="72">
        <f>$H347-W347</f>
        <v>-0.97992673992673973</v>
      </c>
      <c r="Z347" s="72">
        <f>$H347*(1-($J347-Z$6)/Z$5)</f>
        <v>-1.0200732600732603</v>
      </c>
      <c r="AA347" s="72">
        <f>$H347-Z347</f>
        <v>-0.97992673992673973</v>
      </c>
      <c r="AC347" s="72">
        <f>$H347*(1-($J347-AC$6)/AC$5)</f>
        <v>-1.0200732600732603</v>
      </c>
      <c r="AD347" s="72">
        <f>$H347-AC347</f>
        <v>-0.97992673992673973</v>
      </c>
      <c r="AF347" s="72">
        <f>$H347*(1-($J347-AF$6)/AF$5)</f>
        <v>-1.0200732600732603</v>
      </c>
      <c r="AG347" s="72">
        <f>$H347-AF347</f>
        <v>-0.97992673992673973</v>
      </c>
      <c r="AI347" s="72">
        <f>$H347*(1-($J347-AI$6)/AI$5)</f>
        <v>-1.0200732600732603</v>
      </c>
      <c r="AJ347" s="72">
        <f>$H347-AI347</f>
        <v>-0.97992673992673973</v>
      </c>
      <c r="AL347" s="72">
        <f>$H347*(1-($K347-AL$6)/AL$5)</f>
        <v>-1.0394254937163376</v>
      </c>
      <c r="AM347" s="72">
        <f>$H347-AL347</f>
        <v>-0.96057450628366237</v>
      </c>
      <c r="AO347" s="72">
        <f>$H347*(1-($K347-AO$6)/AO$5)</f>
        <v>-1.0394254937163376</v>
      </c>
      <c r="AP347" s="72">
        <f>$H347-AO347</f>
        <v>-0.96057450628366237</v>
      </c>
      <c r="AR347" s="72">
        <f>$H347*(1-($K347-AR$6)/AR$5)</f>
        <v>-1.0394254937163376</v>
      </c>
      <c r="AS347" s="72">
        <f>$H347-AR347</f>
        <v>-0.96057450628366237</v>
      </c>
      <c r="AU347" s="72">
        <f>$H347*(1-($K347-AU$6)/AU$5)</f>
        <v>-1.0394254937163376</v>
      </c>
      <c r="AV347" s="72">
        <f>$H347-AU347</f>
        <v>-0.96057450628366237</v>
      </c>
      <c r="AX347" s="72">
        <f>$H347*(1-($K347-AX$6)/AX$5)</f>
        <v>-1.0394254937163376</v>
      </c>
      <c r="AY347" s="72">
        <f>$H347-AX347</f>
        <v>-0.96057450628366237</v>
      </c>
      <c r="BA347" s="72">
        <f>$H347*(1-($K347-BA$6)/BA$5)</f>
        <v>-1.0394254937163376</v>
      </c>
      <c r="BB347" s="72">
        <f>$H347-BA347</f>
        <v>-0.96057450628366237</v>
      </c>
      <c r="BD347" s="72">
        <f>$H347*(1-($K347-BD$6)/BD$5)</f>
        <v>-1.0394254937163376</v>
      </c>
      <c r="BE347" s="72">
        <f>$H347-BD347</f>
        <v>-0.96057450628366237</v>
      </c>
      <c r="BG347" s="709">
        <f>$H347*(1-($K347-BG$6)/BG$5)</f>
        <v>-1.0394254937163376</v>
      </c>
      <c r="BH347" s="709">
        <f>$H347-BG347</f>
        <v>-0.96057450628366237</v>
      </c>
      <c r="BI347" s="710"/>
      <c r="BJ347" s="709">
        <f>$H347*(1-($K347-BJ$6)/BJ$5)</f>
        <v>-1.0394254937163376</v>
      </c>
      <c r="BK347" s="709">
        <f>$H347-BJ347</f>
        <v>-0.96057450628366237</v>
      </c>
      <c r="BL347" s="710"/>
      <c r="BM347" s="479"/>
      <c r="BN347" s="479"/>
      <c r="BP347" s="72">
        <f>$H347*(1-($K347-BP$6)/BP$5)</f>
        <v>-1.0394254937163376</v>
      </c>
      <c r="BQ347" s="72">
        <f>$H347-BP347</f>
        <v>-0.96057450628366237</v>
      </c>
      <c r="BS347" s="72">
        <f>$H347*(1-($K347-BS$6)/BS$5)</f>
        <v>-1.0394254937163376</v>
      </c>
      <c r="BT347" s="72">
        <f>$H347-BS347</f>
        <v>-0.96057450628366237</v>
      </c>
      <c r="BV347" s="72">
        <f>$H347*(1-($K347-BV$6)/BV$5)</f>
        <v>-1.0394254937163376</v>
      </c>
      <c r="BW347" s="72">
        <f>$H347-BV347</f>
        <v>-0.96057450628366237</v>
      </c>
      <c r="BY347" s="72">
        <f>$H347*(1-($K347-BY$6)/BY$5)</f>
        <v>-1.0394254937163376</v>
      </c>
      <c r="BZ347" s="72">
        <f>$H347-BY347</f>
        <v>-0.96057450628366237</v>
      </c>
      <c r="CB347" s="72">
        <f>$H347*(1-($L347-CB$6)/CB$5)</f>
        <v>-1.0413816925734025</v>
      </c>
      <c r="CC347" s="72">
        <f>$H347-CB347</f>
        <v>-0.95861830742659748</v>
      </c>
      <c r="CE347" s="72">
        <f>$H347*(1-($L347-CE$6)/CE$5)</f>
        <v>-1.0413816925734025</v>
      </c>
      <c r="CF347" s="72">
        <f>$H347-CE347</f>
        <v>-0.95861830742659748</v>
      </c>
      <c r="CH347" s="72">
        <f>$H347*(1-($L347-CH$6)/CH$5)</f>
        <v>-1.0413816925734025</v>
      </c>
      <c r="CI347" s="72">
        <f>$H347-CH347</f>
        <v>-0.95861830742659748</v>
      </c>
      <c r="CK347" s="72">
        <f>$H347*(1-($L347-CK$6)/CK$5)</f>
        <v>-1.0413816925734025</v>
      </c>
      <c r="CL347" s="72">
        <f>$H347-CK347</f>
        <v>-0.95861830742659748</v>
      </c>
      <c r="CN347" s="72">
        <f>$H347*(1-($L347-CN$6)/CN$5)</f>
        <v>-1.0413816925734025</v>
      </c>
      <c r="CO347" s="72">
        <f>$H347-CN347</f>
        <v>-0.95861830742659748</v>
      </c>
      <c r="CQ347" s="72">
        <f>$H347*(1-($L347-CQ$6)/CQ$5)</f>
        <v>-1.0413816925734025</v>
      </c>
      <c r="CR347" s="72">
        <f>$H347-CQ347</f>
        <v>-0.95861830742659748</v>
      </c>
      <c r="CT347" s="72">
        <f>$H347*(1-($L347-CT$6)/CT$5)</f>
        <v>-1.0413816925734025</v>
      </c>
      <c r="CU347" s="72">
        <f>$H347-CT347</f>
        <v>-0.95861830742659748</v>
      </c>
      <c r="CW347" s="72">
        <f>$H347*(1-($L347-CW$6)/CW$5)</f>
        <v>-1.0413816925734025</v>
      </c>
      <c r="CX347" s="72">
        <f>$H347-CW347</f>
        <v>-0.95861830742659748</v>
      </c>
    </row>
    <row r="348" spans="1:103" x14ac:dyDescent="0.25">
      <c r="A348" s="494"/>
      <c r="D348" s="3" t="s">
        <v>0</v>
      </c>
      <c r="BG348" s="494"/>
      <c r="BP348" s="494"/>
      <c r="BS348" s="494"/>
      <c r="BV348" s="494"/>
    </row>
    <row r="349" spans="1:103" s="402" customFormat="1" x14ac:dyDescent="0.25">
      <c r="A349" s="494"/>
      <c r="C349" s="565" t="s">
        <v>483</v>
      </c>
      <c r="D349" s="565" t="s">
        <v>0</v>
      </c>
      <c r="E349" s="566"/>
      <c r="F349" s="565"/>
      <c r="G349" s="566"/>
      <c r="H349" s="685"/>
      <c r="I349" s="565"/>
      <c r="J349" s="566"/>
      <c r="K349" s="566"/>
      <c r="L349" s="566"/>
      <c r="M349" s="565"/>
      <c r="N349" s="578"/>
      <c r="O349" s="565"/>
      <c r="P349" s="566"/>
      <c r="Q349" s="578"/>
      <c r="R349" s="565"/>
      <c r="S349" s="566"/>
      <c r="T349" s="578"/>
      <c r="U349" s="565"/>
      <c r="V349" s="566"/>
      <c r="W349" s="578"/>
      <c r="X349" s="565"/>
      <c r="Y349" s="566"/>
      <c r="Z349" s="578"/>
      <c r="AA349" s="565"/>
      <c r="AB349" s="566"/>
      <c r="AC349" s="578"/>
      <c r="AD349" s="565"/>
      <c r="AE349" s="566"/>
      <c r="AF349" s="578"/>
      <c r="AG349" s="565"/>
      <c r="AH349" s="566"/>
      <c r="AI349" s="578"/>
      <c r="AJ349" s="565"/>
      <c r="AK349" s="566"/>
      <c r="AL349" s="578"/>
      <c r="AM349" s="565"/>
      <c r="AN349" s="566"/>
      <c r="AO349" s="578"/>
      <c r="AP349" s="565"/>
      <c r="AQ349" s="566"/>
      <c r="AR349" s="578"/>
      <c r="AS349" s="565"/>
      <c r="AT349" s="566"/>
      <c r="AU349" s="578"/>
      <c r="AV349" s="565"/>
      <c r="AW349" s="566"/>
      <c r="AX349" s="578"/>
      <c r="AY349" s="565"/>
      <c r="AZ349" s="566"/>
      <c r="BA349" s="578"/>
      <c r="BB349" s="565"/>
      <c r="BC349" s="566"/>
      <c r="BD349" s="578"/>
      <c r="BE349" s="565"/>
      <c r="BF349" s="566"/>
      <c r="BG349" s="578"/>
      <c r="BH349" s="565"/>
      <c r="BI349" s="566"/>
      <c r="BJ349" s="578"/>
      <c r="BK349" s="565"/>
      <c r="BL349" s="566"/>
      <c r="BM349" s="578"/>
      <c r="BN349" s="565"/>
      <c r="BO349" s="566"/>
      <c r="BP349" s="578"/>
      <c r="BQ349" s="565"/>
      <c r="BR349" s="566"/>
      <c r="BS349" s="578"/>
      <c r="BT349" s="565"/>
      <c r="BU349" s="566"/>
      <c r="BV349" s="578"/>
      <c r="BW349" s="565"/>
      <c r="BX349" s="566"/>
      <c r="BY349" s="578"/>
      <c r="BZ349" s="565"/>
      <c r="CA349" s="566"/>
      <c r="CB349" s="578"/>
      <c r="CC349" s="565"/>
      <c r="CD349" s="566"/>
      <c r="CE349" s="578"/>
      <c r="CF349" s="565"/>
      <c r="CG349" s="566"/>
      <c r="CH349" s="578"/>
      <c r="CI349" s="565"/>
      <c r="CJ349" s="566"/>
      <c r="CK349" s="578"/>
      <c r="CL349" s="565"/>
      <c r="CM349" s="566"/>
      <c r="CN349" s="578"/>
      <c r="CO349" s="565"/>
      <c r="CP349" s="566"/>
      <c r="CQ349" s="578"/>
      <c r="CR349" s="565"/>
      <c r="CS349" s="566"/>
      <c r="CT349" s="578"/>
      <c r="CU349" s="565"/>
      <c r="CV349" s="566"/>
      <c r="CW349" s="578"/>
      <c r="CX349" s="565"/>
      <c r="CY349" s="566"/>
    </row>
    <row r="350" spans="1:103" x14ac:dyDescent="0.25">
      <c r="A350" s="494"/>
      <c r="C350" s="455" t="s">
        <v>484</v>
      </c>
      <c r="D350" s="3" t="s">
        <v>0</v>
      </c>
      <c r="E350" s="19">
        <f>14.313*2</f>
        <v>28.626000000000001</v>
      </c>
      <c r="G350" s="72">
        <f>14.535*2</f>
        <v>29.07</v>
      </c>
      <c r="H350" s="690">
        <f>G350-$E350</f>
        <v>0.44399999999999906</v>
      </c>
      <c r="J350" s="19">
        <v>1450</v>
      </c>
      <c r="K350" s="19">
        <v>1450</v>
      </c>
      <c r="L350" s="19">
        <v>1510</v>
      </c>
      <c r="N350" s="72">
        <f t="shared" ref="N350" si="2537">$H350*(1-($J350-N$6)/N$5)</f>
        <v>0.19718153846153805</v>
      </c>
      <c r="O350" s="72">
        <f t="shared" ref="O350" si="2538">$H350-N350</f>
        <v>0.24681846153846101</v>
      </c>
      <c r="Q350" s="72">
        <f t="shared" ref="Q350" si="2539">$H350*(1-($J350-Q$6)/Q$5)</f>
        <v>0.19718153846153805</v>
      </c>
      <c r="R350" s="72">
        <f t="shared" ref="R350" si="2540">$H350-Q350</f>
        <v>0.24681846153846101</v>
      </c>
      <c r="T350" s="72">
        <f t="shared" ref="T350" si="2541">$H350*(1-($J350-T$6)/T$5)</f>
        <v>0.19718153846153805</v>
      </c>
      <c r="U350" s="72">
        <f t="shared" ref="U350" si="2542">$H350-T350</f>
        <v>0.24681846153846101</v>
      </c>
      <c r="W350" s="72">
        <f t="shared" ref="W350" si="2543">$H350*(1-($J350-W$6)/W$5)</f>
        <v>0.19718153846153805</v>
      </c>
      <c r="X350" s="72">
        <f t="shared" ref="X350" si="2544">$H350-W350</f>
        <v>0.24681846153846101</v>
      </c>
      <c r="Z350" s="72">
        <f t="shared" ref="Z350" si="2545">$H350*(1-($J350-Z$6)/Z$5)</f>
        <v>0.19718153846153805</v>
      </c>
      <c r="AA350" s="72">
        <f t="shared" ref="AA350" si="2546">$H350-Z350</f>
        <v>0.24681846153846101</v>
      </c>
      <c r="AC350" s="72">
        <f t="shared" ref="AC350" si="2547">$H350*(1-($J350-AC$6)/AC$5)</f>
        <v>0.19718153846153805</v>
      </c>
      <c r="AD350" s="72">
        <f t="shared" ref="AD350" si="2548">$H350-AC350</f>
        <v>0.24681846153846101</v>
      </c>
      <c r="AF350" s="72">
        <f t="shared" ref="AF350" si="2549">$H350*(1-($J350-AF$6)/AF$5)</f>
        <v>0.19718153846153805</v>
      </c>
      <c r="AG350" s="72">
        <f t="shared" ref="AG350" si="2550">$H350-AF350</f>
        <v>0.24681846153846101</v>
      </c>
      <c r="AI350" s="72">
        <f t="shared" ref="AI350" si="2551">$H350*(1-($J350-AI$6)/AI$5)</f>
        <v>0.19718153846153805</v>
      </c>
      <c r="AJ350" s="72">
        <f t="shared" ref="AJ350" si="2552">$H350-AI350</f>
        <v>0.24681846153846101</v>
      </c>
      <c r="AL350" s="72">
        <f t="shared" ref="AL350" si="2553">$H350*(1-($K350-AL$6)/AL$5)</f>
        <v>0.20205587073608577</v>
      </c>
      <c r="AM350" s="72">
        <f t="shared" ref="AM350" si="2554">$H350-AL350</f>
        <v>0.24194412926391329</v>
      </c>
      <c r="AO350" s="72">
        <f t="shared" ref="AO350:AO352" si="2555">$H350*(1-($K350-AO$6)/AO$5)</f>
        <v>0.20205587073608577</v>
      </c>
      <c r="AP350" s="72">
        <f t="shared" ref="AP350:AP352" si="2556">$H350-AO350</f>
        <v>0.24194412926391329</v>
      </c>
      <c r="AR350" s="72">
        <f t="shared" ref="AR350" si="2557">$H350*(1-($K350-AR$6)/AR$5)</f>
        <v>0.20205587073608577</v>
      </c>
      <c r="AS350" s="72">
        <f t="shared" ref="AS350" si="2558">$H350-AR350</f>
        <v>0.24194412926391329</v>
      </c>
      <c r="AU350" s="72">
        <f t="shared" ref="AU350" si="2559">$H350*(1-($K350-AU$6)/AU$5)</f>
        <v>0.20205587073608577</v>
      </c>
      <c r="AV350" s="72">
        <f t="shared" ref="AV350" si="2560">$H350-AU350</f>
        <v>0.24194412926391329</v>
      </c>
      <c r="AX350" s="72">
        <f t="shared" ref="AX350" si="2561">$H350*(1-($K350-AX$6)/AX$5)</f>
        <v>0.20205587073608577</v>
      </c>
      <c r="AY350" s="72">
        <f t="shared" ref="AY350" si="2562">$H350-AX350</f>
        <v>0.24194412926391329</v>
      </c>
      <c r="BA350" s="72">
        <f t="shared" ref="BA350" si="2563">$H350*(1-($K350-BA$6)/BA$5)</f>
        <v>0.20205587073608577</v>
      </c>
      <c r="BB350" s="72">
        <f t="shared" ref="BB350" si="2564">$H350-BA350</f>
        <v>0.24194412926391329</v>
      </c>
      <c r="BD350" s="72">
        <f t="shared" ref="BD350" si="2565">$H350*(1-($K350-BD$6)/BD$5)</f>
        <v>0.20205587073608577</v>
      </c>
      <c r="BE350" s="72">
        <f t="shared" ref="BE350" si="2566">$H350-BD350</f>
        <v>0.24194412926391329</v>
      </c>
      <c r="BG350" s="709">
        <f t="shared" ref="BG350" si="2567">$H350*(1-($K350-BG$6)/BG$5)</f>
        <v>0.20205587073608577</v>
      </c>
      <c r="BH350" s="709">
        <f t="shared" ref="BH350" si="2568">$H350-BG350</f>
        <v>0.24194412926391329</v>
      </c>
      <c r="BI350" s="710"/>
      <c r="BJ350" s="709">
        <f t="shared" ref="BJ350" si="2569">$H350*(1-($K350-BJ$6)/BJ$5)</f>
        <v>0.20205587073608577</v>
      </c>
      <c r="BK350" s="709">
        <f t="shared" ref="BK350" si="2570">$H350-BJ350</f>
        <v>0.24194412926391329</v>
      </c>
      <c r="BL350" s="710"/>
      <c r="BM350" s="479"/>
      <c r="BN350" s="479"/>
      <c r="BP350" s="72">
        <f t="shared" ref="BP350" si="2571">$H350*(1-($K350-BP$6)/BP$5)</f>
        <v>0.20205587073608577</v>
      </c>
      <c r="BQ350" s="72">
        <f t="shared" ref="BQ350" si="2572">$H350-BP350</f>
        <v>0.24194412926391329</v>
      </c>
      <c r="BS350" s="72">
        <f t="shared" ref="BS350" si="2573">$H350*(1-($K350-BS$6)/BS$5)</f>
        <v>0.20205587073608577</v>
      </c>
      <c r="BT350" s="72">
        <f t="shared" ref="BT350" si="2574">$H350-BS350</f>
        <v>0.24194412926391329</v>
      </c>
      <c r="BV350" s="72">
        <f t="shared" ref="BV350" si="2575">$H350*(1-($K350-BV$6)/BV$5)</f>
        <v>0.20205587073608577</v>
      </c>
      <c r="BW350" s="72">
        <f t="shared" ref="BW350" si="2576">$H350-BV350</f>
        <v>0.24194412926391329</v>
      </c>
      <c r="BY350" s="72">
        <f t="shared" ref="BY350" si="2577">$H350*(1-($K350-BY$6)/BY$5)</f>
        <v>0.20205587073608577</v>
      </c>
      <c r="BZ350" s="72">
        <f t="shared" ref="BZ350" si="2578">$H350-BY350</f>
        <v>0.24194412926391329</v>
      </c>
      <c r="CB350" s="72">
        <f t="shared" ref="CB350" si="2579">$H350*(1-($L350-CB$6)/CB$5)</f>
        <v>0.20204683937823792</v>
      </c>
      <c r="CC350" s="72">
        <f t="shared" ref="CC350" si="2580">$H350-CB350</f>
        <v>0.24195316062176114</v>
      </c>
      <c r="CE350" s="72">
        <f t="shared" ref="CE350" si="2581">$H350*(1-($L350-CE$6)/CE$5)</f>
        <v>0.20204683937823792</v>
      </c>
      <c r="CF350" s="72">
        <f t="shared" ref="CF350" si="2582">$H350-CE350</f>
        <v>0.24195316062176114</v>
      </c>
      <c r="CH350" s="72">
        <f t="shared" ref="CH350" si="2583">$H350*(1-($L350-CH$6)/CH$5)</f>
        <v>0.20204683937823792</v>
      </c>
      <c r="CI350" s="72">
        <f t="shared" ref="CI350" si="2584">$H350-CH350</f>
        <v>0.24195316062176114</v>
      </c>
      <c r="CK350" s="72">
        <f t="shared" ref="CK350" si="2585">$H350*(1-($L350-CK$6)/CK$5)</f>
        <v>0.20204683937823792</v>
      </c>
      <c r="CL350" s="72">
        <f t="shared" ref="CL350" si="2586">$H350-CK350</f>
        <v>0.24195316062176114</v>
      </c>
      <c r="CN350" s="72">
        <f t="shared" ref="CN350" si="2587">$H350*(1-($L350-CN$6)/CN$5)</f>
        <v>0.20204683937823792</v>
      </c>
      <c r="CO350" s="72">
        <f t="shared" ref="CO350" si="2588">$H350-CN350</f>
        <v>0.24195316062176114</v>
      </c>
      <c r="CQ350" s="72">
        <f t="shared" ref="CQ350" si="2589">$H350*(1-($L350-CQ$6)/CQ$5)</f>
        <v>0.20204683937823792</v>
      </c>
      <c r="CR350" s="72">
        <f t="shared" ref="CR350" si="2590">$H350-CQ350</f>
        <v>0.24195316062176114</v>
      </c>
      <c r="CT350" s="72">
        <f t="shared" ref="CT350" si="2591">$H350*(1-($L350-CT$6)/CT$5)</f>
        <v>0.20204683937823792</v>
      </c>
      <c r="CU350" s="72">
        <f t="shared" ref="CU350" si="2592">$H350-CT350</f>
        <v>0.24195316062176114</v>
      </c>
      <c r="CW350" s="72">
        <f t="shared" ref="CW350" si="2593">$H350*(1-($L350-CW$6)/CW$5)</f>
        <v>0.20204683937823792</v>
      </c>
      <c r="CX350" s="72">
        <f t="shared" ref="CX350" si="2594">$H350-CW350</f>
        <v>0.24195316062176114</v>
      </c>
    </row>
    <row r="351" spans="1:103" x14ac:dyDescent="0.25">
      <c r="A351" s="494"/>
      <c r="C351" s="759" t="s">
        <v>485</v>
      </c>
      <c r="D351" s="3" t="s">
        <v>0</v>
      </c>
      <c r="E351" s="19">
        <v>6.633</v>
      </c>
      <c r="G351" s="19">
        <v>8.3130000000000006</v>
      </c>
      <c r="H351" s="707">
        <f>G351-$E351</f>
        <v>1.6800000000000006</v>
      </c>
      <c r="J351" s="19">
        <v>2980</v>
      </c>
      <c r="K351" s="19">
        <f>J351+55</f>
        <v>3035</v>
      </c>
      <c r="L351" s="19">
        <v>3080</v>
      </c>
      <c r="N351" s="72">
        <f t="shared" ref="N351:N352" si="2595">$H351*(1-($J351-N$6)/N$5)</f>
        <v>-0.19544615384615374</v>
      </c>
      <c r="O351" s="72">
        <f t="shared" ref="O351:O352" si="2596">$H351-N351</f>
        <v>1.8754461538461544</v>
      </c>
      <c r="Q351" s="72">
        <f t="shared" ref="Q351:Q352" si="2597">$H351*(1-($J351-Q$6)/Q$5)</f>
        <v>-0.19544615384615374</v>
      </c>
      <c r="R351" s="72">
        <f t="shared" ref="R351:R352" si="2598">$H351-Q351</f>
        <v>1.8754461538461544</v>
      </c>
      <c r="T351" s="72">
        <f t="shared" ref="T351:T352" si="2599">$H351*(1-($J351-T$6)/T$5)</f>
        <v>-0.19544615384615374</v>
      </c>
      <c r="U351" s="72">
        <f t="shared" ref="U351:U352" si="2600">$H351-T351</f>
        <v>1.8754461538461544</v>
      </c>
      <c r="W351" s="72">
        <f t="shared" ref="W351:W352" si="2601">$H351*(1-($J351-W$6)/W$5)</f>
        <v>-0.19544615384615374</v>
      </c>
      <c r="X351" s="72">
        <f t="shared" ref="X351:X352" si="2602">$H351-W351</f>
        <v>1.8754461538461544</v>
      </c>
      <c r="Z351" s="72">
        <f t="shared" ref="Z351:Z352" si="2603">$H351*(1-($J351-Z$6)/Z$5)</f>
        <v>-0.19544615384615374</v>
      </c>
      <c r="AA351" s="72">
        <f t="shared" ref="AA351:AA352" si="2604">$H351-Z351</f>
        <v>1.8754461538461544</v>
      </c>
      <c r="AC351" s="72">
        <f t="shared" ref="AC351:AC352" si="2605">$H351*(1-($J351-AC$6)/AC$5)</f>
        <v>-0.19544615384615374</v>
      </c>
      <c r="AD351" s="72">
        <f t="shared" ref="AD351:AD352" si="2606">$H351-AC351</f>
        <v>1.8754461538461544</v>
      </c>
      <c r="AF351" s="72">
        <f t="shared" ref="AF351:AF352" si="2607">$H351*(1-($J351-AF$6)/AF$5)</f>
        <v>-0.19544615384615374</v>
      </c>
      <c r="AG351" s="72">
        <f t="shared" ref="AG351:AG352" si="2608">$H351-AF351</f>
        <v>1.8754461538461544</v>
      </c>
      <c r="AI351" s="72">
        <f t="shared" ref="AI351:AI352" si="2609">$H351*(1-($J351-AI$6)/AI$5)</f>
        <v>-0.19544615384615374</v>
      </c>
      <c r="AJ351" s="72">
        <f t="shared" ref="AJ351:AJ352" si="2610">$H351-AI351</f>
        <v>1.8754461538461544</v>
      </c>
      <c r="AL351" s="72">
        <f t="shared" ref="AL351:AL352" si="2611">$H351*(1-($K351-AL$6)/AL$5)</f>
        <v>-0.19158635547576311</v>
      </c>
      <c r="AM351" s="72">
        <f t="shared" ref="AM351:AM352" si="2612">$H351-AL351</f>
        <v>1.8715863554757637</v>
      </c>
      <c r="AO351" s="72">
        <f t="shared" si="2555"/>
        <v>-0.19158635547576311</v>
      </c>
      <c r="AP351" s="72">
        <f t="shared" si="2556"/>
        <v>1.8715863554757637</v>
      </c>
      <c r="AR351" s="72">
        <f t="shared" ref="AR351:AR352" si="2613">$H351*(1-($K351-AR$6)/AR$5)</f>
        <v>-0.19158635547576311</v>
      </c>
      <c r="AS351" s="72">
        <f t="shared" ref="AS351:AS352" si="2614">$H351-AR351</f>
        <v>1.8715863554757637</v>
      </c>
      <c r="AU351" s="72">
        <f t="shared" ref="AU351:AU352" si="2615">$H351*(1-($K351-AU$6)/AU$5)</f>
        <v>-0.19158635547576311</v>
      </c>
      <c r="AV351" s="72">
        <f t="shared" ref="AV351:AV352" si="2616">$H351-AU351</f>
        <v>1.8715863554757637</v>
      </c>
      <c r="AX351" s="72">
        <f t="shared" ref="AX351:AX352" si="2617">$H351*(1-($K351-AX$6)/AX$5)</f>
        <v>-0.19158635547576311</v>
      </c>
      <c r="AY351" s="72">
        <f t="shared" ref="AY351:AY352" si="2618">$H351-AX351</f>
        <v>1.8715863554757637</v>
      </c>
      <c r="BA351" s="72">
        <f t="shared" ref="BA351:BA352" si="2619">$H351*(1-($K351-BA$6)/BA$5)</f>
        <v>-0.19158635547576311</v>
      </c>
      <c r="BB351" s="72">
        <f t="shared" ref="BB351:BB352" si="2620">$H351-BA351</f>
        <v>1.8715863554757637</v>
      </c>
      <c r="BD351" s="72">
        <f t="shared" ref="BD351:BD352" si="2621">$H351*(1-($K351-BD$6)/BD$5)</f>
        <v>-0.19158635547576311</v>
      </c>
      <c r="BE351" s="72">
        <f t="shared" ref="BE351:BE352" si="2622">$H351-BD351</f>
        <v>1.8715863554757637</v>
      </c>
      <c r="BG351" s="709">
        <f t="shared" ref="BG351:BG352" si="2623">$H351*(1-($K351-BG$6)/BG$5)</f>
        <v>-0.19158635547576311</v>
      </c>
      <c r="BH351" s="709">
        <f t="shared" ref="BH351:BH352" si="2624">$H351-BG351</f>
        <v>1.8715863554757637</v>
      </c>
      <c r="BI351" s="710"/>
      <c r="BJ351" s="709">
        <f t="shared" ref="BJ351:BJ352" si="2625">$H351*(1-($K351-BJ$6)/BJ$5)</f>
        <v>-0.19158635547576311</v>
      </c>
      <c r="BK351" s="709">
        <f t="shared" ref="BK351:BK352" si="2626">$H351-BJ351</f>
        <v>1.8715863554757637</v>
      </c>
      <c r="BL351" s="710"/>
      <c r="BM351" s="479"/>
      <c r="BN351" s="479"/>
      <c r="BP351" s="72">
        <f t="shared" ref="BP351:BP352" si="2627">$H351*(1-($K351-BP$6)/BP$5)</f>
        <v>-0.19158635547576311</v>
      </c>
      <c r="BQ351" s="72">
        <f t="shared" ref="BQ351:BQ352" si="2628">$H351-BP351</f>
        <v>1.8715863554757637</v>
      </c>
      <c r="BS351" s="72">
        <f t="shared" ref="BS351:BS352" si="2629">$H351*(1-($K351-BS$6)/BS$5)</f>
        <v>-0.19158635547576311</v>
      </c>
      <c r="BT351" s="72">
        <f t="shared" ref="BT351:BT352" si="2630">$H351-BS351</f>
        <v>1.8715863554757637</v>
      </c>
      <c r="BV351" s="72">
        <f t="shared" ref="BV351:BV352" si="2631">$H351*(1-($K351-BV$6)/BV$5)</f>
        <v>-0.19158635547576311</v>
      </c>
      <c r="BW351" s="72">
        <f t="shared" ref="BW351:BW352" si="2632">$H351-BV351</f>
        <v>1.8715863554757637</v>
      </c>
      <c r="BY351" s="72">
        <f t="shared" ref="BY351:BY352" si="2633">$H351*(1-($K351-BY$6)/BY$5)</f>
        <v>-0.19158635547576311</v>
      </c>
      <c r="BZ351" s="72">
        <f t="shared" ref="BZ351:BZ352" si="2634">$H351-BY351</f>
        <v>1.8715863554757637</v>
      </c>
      <c r="CB351" s="72">
        <f t="shared" ref="CB351:CB352" si="2635">$H351*(1-($L351-CB$6)/CB$5)</f>
        <v>-0.14658652849740933</v>
      </c>
      <c r="CC351" s="72">
        <f t="shared" ref="CC351:CC352" si="2636">$H351-CB351</f>
        <v>1.8265865284974099</v>
      </c>
      <c r="CE351" s="72">
        <f t="shared" ref="CE351:CE352" si="2637">$H351*(1-($L351-CE$6)/CE$5)</f>
        <v>-0.14658652849740933</v>
      </c>
      <c r="CF351" s="72">
        <f t="shared" ref="CF351:CF352" si="2638">$H351-CE351</f>
        <v>1.8265865284974099</v>
      </c>
      <c r="CH351" s="72">
        <f t="shared" ref="CH351:CH352" si="2639">$H351*(1-($L351-CH$6)/CH$5)</f>
        <v>-0.14658652849740933</v>
      </c>
      <c r="CI351" s="72">
        <f t="shared" ref="CI351:CI352" si="2640">$H351-CH351</f>
        <v>1.8265865284974099</v>
      </c>
      <c r="CK351" s="72">
        <f t="shared" ref="CK351:CK352" si="2641">$H351*(1-($L351-CK$6)/CK$5)</f>
        <v>-0.14658652849740933</v>
      </c>
      <c r="CL351" s="72">
        <f t="shared" ref="CL351:CL352" si="2642">$H351-CK351</f>
        <v>1.8265865284974099</v>
      </c>
      <c r="CN351" s="72">
        <f t="shared" ref="CN351:CN352" si="2643">$H351*(1-($L351-CN$6)/CN$5)</f>
        <v>-0.14658652849740933</v>
      </c>
      <c r="CO351" s="72">
        <f t="shared" ref="CO351:CO352" si="2644">$H351-CN351</f>
        <v>1.8265865284974099</v>
      </c>
      <c r="CQ351" s="72">
        <f t="shared" ref="CQ351:CQ352" si="2645">$H351*(1-($L351-CQ$6)/CQ$5)</f>
        <v>-0.14658652849740933</v>
      </c>
      <c r="CR351" s="72">
        <f t="shared" ref="CR351:CR352" si="2646">$H351-CQ351</f>
        <v>1.8265865284974099</v>
      </c>
      <c r="CT351" s="72">
        <f t="shared" ref="CT351:CT352" si="2647">$H351*(1-($L351-CT$6)/CT$5)</f>
        <v>-0.14658652849740933</v>
      </c>
      <c r="CU351" s="72">
        <f t="shared" ref="CU351:CU352" si="2648">$H351-CT351</f>
        <v>1.8265865284974099</v>
      </c>
      <c r="CW351" s="72">
        <f t="shared" ref="CW351:CW352" si="2649">$H351*(1-($L351-CW$6)/CW$5)</f>
        <v>-0.14658652849740933</v>
      </c>
      <c r="CX351" s="72">
        <f t="shared" ref="CX351:CX352" si="2650">$H351-CW351</f>
        <v>1.8265865284974099</v>
      </c>
    </row>
    <row r="352" spans="1:103" x14ac:dyDescent="0.25">
      <c r="A352" s="494"/>
      <c r="C352" s="455"/>
      <c r="D352" s="3" t="s">
        <v>0</v>
      </c>
      <c r="E352" s="19"/>
      <c r="G352" s="19"/>
      <c r="H352" s="690">
        <f>G352-$E352</f>
        <v>0</v>
      </c>
      <c r="J352" s="19"/>
      <c r="K352" s="19"/>
      <c r="L352" s="19"/>
      <c r="N352" s="72">
        <f t="shared" si="2595"/>
        <v>0</v>
      </c>
      <c r="O352" s="72">
        <f t="shared" si="2596"/>
        <v>0</v>
      </c>
      <c r="Q352" s="72">
        <f t="shared" si="2597"/>
        <v>0</v>
      </c>
      <c r="R352" s="72">
        <f t="shared" si="2598"/>
        <v>0</v>
      </c>
      <c r="T352" s="72">
        <f t="shared" si="2599"/>
        <v>0</v>
      </c>
      <c r="U352" s="72">
        <f t="shared" si="2600"/>
        <v>0</v>
      </c>
      <c r="W352" s="72">
        <f t="shared" si="2601"/>
        <v>0</v>
      </c>
      <c r="X352" s="72">
        <f t="shared" si="2602"/>
        <v>0</v>
      </c>
      <c r="Z352" s="72">
        <f t="shared" si="2603"/>
        <v>0</v>
      </c>
      <c r="AA352" s="72">
        <f t="shared" si="2604"/>
        <v>0</v>
      </c>
      <c r="AC352" s="72">
        <f t="shared" si="2605"/>
        <v>0</v>
      </c>
      <c r="AD352" s="72">
        <f t="shared" si="2606"/>
        <v>0</v>
      </c>
      <c r="AF352" s="72">
        <f t="shared" si="2607"/>
        <v>0</v>
      </c>
      <c r="AG352" s="72">
        <f t="shared" si="2608"/>
        <v>0</v>
      </c>
      <c r="AI352" s="72">
        <f t="shared" si="2609"/>
        <v>0</v>
      </c>
      <c r="AJ352" s="72">
        <f t="shared" si="2610"/>
        <v>0</v>
      </c>
      <c r="AL352" s="72">
        <f t="shared" si="2611"/>
        <v>0</v>
      </c>
      <c r="AM352" s="72">
        <f t="shared" si="2612"/>
        <v>0</v>
      </c>
      <c r="AO352" s="72">
        <f t="shared" si="2555"/>
        <v>0</v>
      </c>
      <c r="AP352" s="72">
        <f t="shared" si="2556"/>
        <v>0</v>
      </c>
      <c r="AR352" s="72">
        <f t="shared" si="2613"/>
        <v>0</v>
      </c>
      <c r="AS352" s="72">
        <f t="shared" si="2614"/>
        <v>0</v>
      </c>
      <c r="AU352" s="72">
        <f t="shared" si="2615"/>
        <v>0</v>
      </c>
      <c r="AV352" s="72">
        <f t="shared" si="2616"/>
        <v>0</v>
      </c>
      <c r="AX352" s="72">
        <f t="shared" si="2617"/>
        <v>0</v>
      </c>
      <c r="AY352" s="72">
        <f t="shared" si="2618"/>
        <v>0</v>
      </c>
      <c r="BA352" s="72">
        <f t="shared" si="2619"/>
        <v>0</v>
      </c>
      <c r="BB352" s="72">
        <f t="shared" si="2620"/>
        <v>0</v>
      </c>
      <c r="BD352" s="72">
        <f t="shared" si="2621"/>
        <v>0</v>
      </c>
      <c r="BE352" s="72">
        <f t="shared" si="2622"/>
        <v>0</v>
      </c>
      <c r="BG352" s="709">
        <f t="shared" si="2623"/>
        <v>0</v>
      </c>
      <c r="BH352" s="709">
        <f t="shared" si="2624"/>
        <v>0</v>
      </c>
      <c r="BI352" s="710"/>
      <c r="BJ352" s="709">
        <f t="shared" si="2625"/>
        <v>0</v>
      </c>
      <c r="BK352" s="709">
        <f t="shared" si="2626"/>
        <v>0</v>
      </c>
      <c r="BL352" s="710"/>
      <c r="BM352" s="479"/>
      <c r="BN352" s="479"/>
      <c r="BP352" s="72">
        <f t="shared" si="2627"/>
        <v>0</v>
      </c>
      <c r="BQ352" s="72">
        <f t="shared" si="2628"/>
        <v>0</v>
      </c>
      <c r="BS352" s="72">
        <f t="shared" si="2629"/>
        <v>0</v>
      </c>
      <c r="BT352" s="72">
        <f t="shared" si="2630"/>
        <v>0</v>
      </c>
      <c r="BV352" s="72">
        <f t="shared" si="2631"/>
        <v>0</v>
      </c>
      <c r="BW352" s="72">
        <f t="shared" si="2632"/>
        <v>0</v>
      </c>
      <c r="BY352" s="72">
        <f t="shared" si="2633"/>
        <v>0</v>
      </c>
      <c r="BZ352" s="72">
        <f t="shared" si="2634"/>
        <v>0</v>
      </c>
      <c r="CB352" s="72">
        <f t="shared" si="2635"/>
        <v>0</v>
      </c>
      <c r="CC352" s="72">
        <f t="shared" si="2636"/>
        <v>0</v>
      </c>
      <c r="CE352" s="72">
        <f t="shared" si="2637"/>
        <v>0</v>
      </c>
      <c r="CF352" s="72">
        <f t="shared" si="2638"/>
        <v>0</v>
      </c>
      <c r="CH352" s="72">
        <f t="shared" si="2639"/>
        <v>0</v>
      </c>
      <c r="CI352" s="72">
        <f t="shared" si="2640"/>
        <v>0</v>
      </c>
      <c r="CK352" s="72">
        <f t="shared" si="2641"/>
        <v>0</v>
      </c>
      <c r="CL352" s="72">
        <f t="shared" si="2642"/>
        <v>0</v>
      </c>
      <c r="CN352" s="72">
        <f t="shared" si="2643"/>
        <v>0</v>
      </c>
      <c r="CO352" s="72">
        <f t="shared" si="2644"/>
        <v>0</v>
      </c>
      <c r="CQ352" s="72">
        <f t="shared" si="2645"/>
        <v>0</v>
      </c>
      <c r="CR352" s="72">
        <f t="shared" si="2646"/>
        <v>0</v>
      </c>
      <c r="CT352" s="72">
        <f t="shared" si="2647"/>
        <v>0</v>
      </c>
      <c r="CU352" s="72">
        <f t="shared" si="2648"/>
        <v>0</v>
      </c>
      <c r="CW352" s="72">
        <f t="shared" si="2649"/>
        <v>0</v>
      </c>
      <c r="CX352" s="72">
        <f t="shared" si="2650"/>
        <v>0</v>
      </c>
    </row>
    <row r="353" spans="1:103" x14ac:dyDescent="0.25">
      <c r="A353" s="494"/>
      <c r="D353" s="3" t="s">
        <v>0</v>
      </c>
      <c r="BG353" s="494"/>
      <c r="BP353" s="494"/>
      <c r="BS353" s="494"/>
      <c r="BV353" s="494"/>
    </row>
    <row r="354" spans="1:103" s="402" customFormat="1" x14ac:dyDescent="0.25">
      <c r="A354" s="494"/>
      <c r="C354" s="565" t="s">
        <v>486</v>
      </c>
      <c r="D354" s="565" t="s">
        <v>0</v>
      </c>
      <c r="E354" s="566"/>
      <c r="F354" s="565"/>
      <c r="G354" s="566"/>
      <c r="H354" s="689"/>
      <c r="I354" s="565"/>
      <c r="J354" s="566"/>
      <c r="K354" s="566"/>
      <c r="L354" s="566"/>
      <c r="M354" s="565"/>
      <c r="N354" s="578"/>
      <c r="O354" s="565"/>
      <c r="P354" s="566"/>
      <c r="Q354" s="578"/>
      <c r="R354" s="565"/>
      <c r="S354" s="566"/>
      <c r="T354" s="578"/>
      <c r="U354" s="565"/>
      <c r="V354" s="566"/>
      <c r="W354" s="578"/>
      <c r="X354" s="565"/>
      <c r="Y354" s="566"/>
      <c r="Z354" s="578"/>
      <c r="AA354" s="565"/>
      <c r="AB354" s="566"/>
      <c r="AC354" s="578"/>
      <c r="AD354" s="565"/>
      <c r="AE354" s="566"/>
      <c r="AF354" s="578"/>
      <c r="AG354" s="565"/>
      <c r="AH354" s="566"/>
      <c r="AI354" s="578"/>
      <c r="AJ354" s="565"/>
      <c r="AK354" s="566"/>
      <c r="AL354" s="578"/>
      <c r="AM354" s="565"/>
      <c r="AN354" s="566"/>
      <c r="AO354" s="578"/>
      <c r="AP354" s="565"/>
      <c r="AQ354" s="566"/>
      <c r="AR354" s="578"/>
      <c r="AS354" s="565"/>
      <c r="AT354" s="566"/>
      <c r="AU354" s="578"/>
      <c r="AV354" s="565"/>
      <c r="AW354" s="566"/>
      <c r="AX354" s="578"/>
      <c r="AY354" s="565"/>
      <c r="AZ354" s="566"/>
      <c r="BA354" s="578"/>
      <c r="BB354" s="565"/>
      <c r="BC354" s="566"/>
      <c r="BD354" s="578"/>
      <c r="BE354" s="565"/>
      <c r="BF354" s="566"/>
      <c r="BG354" s="578"/>
      <c r="BH354" s="565"/>
      <c r="BI354" s="566"/>
      <c r="BJ354" s="578"/>
      <c r="BK354" s="565"/>
      <c r="BL354" s="566"/>
      <c r="BM354" s="578"/>
      <c r="BN354" s="565"/>
      <c r="BO354" s="566"/>
      <c r="BP354" s="578"/>
      <c r="BQ354" s="565"/>
      <c r="BR354" s="566"/>
      <c r="BS354" s="578"/>
      <c r="BT354" s="565"/>
      <c r="BU354" s="566"/>
      <c r="BV354" s="578"/>
      <c r="BW354" s="565"/>
      <c r="BX354" s="566"/>
      <c r="BY354" s="578"/>
      <c r="BZ354" s="565"/>
      <c r="CA354" s="566"/>
      <c r="CB354" s="578"/>
      <c r="CC354" s="565"/>
      <c r="CD354" s="566"/>
      <c r="CE354" s="578"/>
      <c r="CF354" s="565"/>
      <c r="CG354" s="566"/>
      <c r="CH354" s="578"/>
      <c r="CI354" s="565"/>
      <c r="CJ354" s="566"/>
      <c r="CK354" s="578"/>
      <c r="CL354" s="565"/>
      <c r="CM354" s="566"/>
      <c r="CN354" s="578"/>
      <c r="CO354" s="565"/>
      <c r="CP354" s="566"/>
      <c r="CQ354" s="578"/>
      <c r="CR354" s="565"/>
      <c r="CS354" s="566"/>
      <c r="CT354" s="578"/>
      <c r="CU354" s="565"/>
      <c r="CV354" s="566"/>
      <c r="CW354" s="578"/>
      <c r="CX354" s="565"/>
      <c r="CY354" s="566"/>
    </row>
    <row r="355" spans="1:103" x14ac:dyDescent="0.25">
      <c r="A355" s="494"/>
      <c r="C355" s="759" t="s">
        <v>487</v>
      </c>
      <c r="D355" s="3" t="s">
        <v>0</v>
      </c>
      <c r="E355" s="19">
        <v>1.93</v>
      </c>
      <c r="G355" s="479"/>
      <c r="H355" s="690">
        <f>G355-$E355</f>
        <v>-1.93</v>
      </c>
      <c r="J355" s="19">
        <v>1095</v>
      </c>
      <c r="K355" s="19">
        <f t="shared" ref="K355:L357" si="2651">J355</f>
        <v>1095</v>
      </c>
      <c r="L355" s="19">
        <f t="shared" si="2651"/>
        <v>1095</v>
      </c>
      <c r="N355" s="72">
        <f>$H355*(1-($J355-N$6)/N$5)</f>
        <v>-1.1080886446886449</v>
      </c>
      <c r="O355" s="72">
        <f>$H355-N355</f>
        <v>-0.82191135531135506</v>
      </c>
      <c r="Q355" s="72">
        <f>$H355*(1-($J355-Q$6)/Q$5)</f>
        <v>-1.1080886446886449</v>
      </c>
      <c r="R355" s="72">
        <f>$H355-Q355</f>
        <v>-0.82191135531135506</v>
      </c>
      <c r="T355" s="72">
        <f>$H355*(1-($J355-T$6)/T$5)</f>
        <v>-1.1080886446886449</v>
      </c>
      <c r="U355" s="72">
        <f>$H355-T355</f>
        <v>-0.82191135531135506</v>
      </c>
      <c r="W355" s="72">
        <f>$H355*(1-($J355-W$6)/W$5)</f>
        <v>-1.1080886446886449</v>
      </c>
      <c r="X355" s="72">
        <f>$H355-W355</f>
        <v>-0.82191135531135506</v>
      </c>
      <c r="Z355" s="72">
        <f>$H355*(1-($J355-Z$6)/Z$5)</f>
        <v>-1.1080886446886449</v>
      </c>
      <c r="AA355" s="72">
        <f>$H355-Z355</f>
        <v>-0.82191135531135506</v>
      </c>
      <c r="AC355" s="72">
        <f>$H355*(1-($J355-AC$6)/AC$5)</f>
        <v>-1.1080886446886449</v>
      </c>
      <c r="AD355" s="72">
        <f>$H355-AC355</f>
        <v>-0.82191135531135506</v>
      </c>
      <c r="AF355" s="72">
        <f>$H355*(1-($J355-AF$6)/AF$5)</f>
        <v>-1.1080886446886449</v>
      </c>
      <c r="AG355" s="72">
        <f>$H355-AF355</f>
        <v>-0.82191135531135506</v>
      </c>
      <c r="AI355" s="72">
        <f>$H355*(1-($J355-AI$6)/AI$5)</f>
        <v>-1.1080886446886449</v>
      </c>
      <c r="AJ355" s="72">
        <f>$H355-AI355</f>
        <v>-0.82191135531135506</v>
      </c>
      <c r="AL355" s="72">
        <f>$H355*(1-($K355-AL$6)/AL$5)</f>
        <v>-1.1243202872531417</v>
      </c>
      <c r="AM355" s="72">
        <f>$H355-AL355</f>
        <v>-0.80567971274685823</v>
      </c>
      <c r="AO355" s="72">
        <f>$H355*(1-($K355-AO$6)/AO$5)</f>
        <v>-1.1243202872531417</v>
      </c>
      <c r="AP355" s="72">
        <f>$H355-AO355</f>
        <v>-0.80567971274685823</v>
      </c>
      <c r="AR355" s="72">
        <f>$H355*(1-($K355-AR$6)/AR$5)</f>
        <v>-1.1243202872531417</v>
      </c>
      <c r="AS355" s="72">
        <f>$H355-AR355</f>
        <v>-0.80567971274685823</v>
      </c>
      <c r="AU355" s="72">
        <f>$H355*(1-($K355-AU$6)/AU$5)</f>
        <v>-1.1243202872531417</v>
      </c>
      <c r="AV355" s="72">
        <f>$H355-AU355</f>
        <v>-0.80567971274685823</v>
      </c>
      <c r="AX355" s="72">
        <f>$H355*(1-($K355-AX$6)/AX$5)</f>
        <v>-1.1243202872531417</v>
      </c>
      <c r="AY355" s="72">
        <f>$H355-AX355</f>
        <v>-0.80567971274685823</v>
      </c>
      <c r="BA355" s="72">
        <f>$H355*(1-($K355-BA$6)/BA$5)</f>
        <v>-1.1243202872531417</v>
      </c>
      <c r="BB355" s="72">
        <f>$H355-BA355</f>
        <v>-0.80567971274685823</v>
      </c>
      <c r="BD355" s="72">
        <f>$H355*(1-($K355-BD$6)/BD$5)</f>
        <v>-1.1243202872531417</v>
      </c>
      <c r="BE355" s="72">
        <f>$H355-BD355</f>
        <v>-0.80567971274685823</v>
      </c>
      <c r="BG355" s="709">
        <f>$H355*(1-($K355-BG$6)/BG$5)</f>
        <v>-1.1243202872531417</v>
      </c>
      <c r="BH355" s="709">
        <f>$H355-BG355</f>
        <v>-0.80567971274685823</v>
      </c>
      <c r="BI355" s="710"/>
      <c r="BJ355" s="709">
        <f>$H355*(1-($K355-BJ$6)/BJ$5)</f>
        <v>-1.1243202872531417</v>
      </c>
      <c r="BK355" s="709">
        <f>$H355-BJ355</f>
        <v>-0.80567971274685823</v>
      </c>
      <c r="BL355" s="710"/>
      <c r="BM355" s="479"/>
      <c r="BN355" s="479"/>
      <c r="BP355" s="72">
        <f>$H355*(1-($K355-BP$6)/BP$5)</f>
        <v>-1.1243202872531417</v>
      </c>
      <c r="BQ355" s="72">
        <f>$H355-BP355</f>
        <v>-0.80567971274685823</v>
      </c>
      <c r="BS355" s="72">
        <f>$H355*(1-($K355-BS$6)/BS$5)</f>
        <v>-1.1243202872531417</v>
      </c>
      <c r="BT355" s="72">
        <f>$H355-BS355</f>
        <v>-0.80567971274685823</v>
      </c>
      <c r="BV355" s="72">
        <f>$H355*(1-($K355-BV$6)/BV$5)</f>
        <v>-1.1243202872531417</v>
      </c>
      <c r="BW355" s="72">
        <f>$H355-BV355</f>
        <v>-0.80567971274685823</v>
      </c>
      <c r="BY355" s="72">
        <f>$H355*(1-($K355-BY$6)/BY$5)</f>
        <v>-1.1243202872531417</v>
      </c>
      <c r="BZ355" s="72">
        <f>$H355-BY355</f>
        <v>-0.80567971274685823</v>
      </c>
      <c r="CB355" s="72">
        <f>$H355*(1-($L355-CB$6)/CB$5)</f>
        <v>-1.1549333333333336</v>
      </c>
      <c r="CC355" s="72">
        <f>$H355-CB355</f>
        <v>-0.77506666666666635</v>
      </c>
      <c r="CE355" s="72">
        <f>$H355*(1-($L355-CE$6)/CE$5)</f>
        <v>-1.1549333333333336</v>
      </c>
      <c r="CF355" s="72">
        <f>$H355-CE355</f>
        <v>-0.77506666666666635</v>
      </c>
      <c r="CH355" s="72">
        <f>$H355*(1-($L355-CH$6)/CH$5)</f>
        <v>-1.1549333333333336</v>
      </c>
      <c r="CI355" s="72">
        <f>$H355-CH355</f>
        <v>-0.77506666666666635</v>
      </c>
      <c r="CK355" s="72">
        <f>$H355*(1-($L355-CK$6)/CK$5)</f>
        <v>-1.1549333333333336</v>
      </c>
      <c r="CL355" s="72">
        <f>$H355-CK355</f>
        <v>-0.77506666666666635</v>
      </c>
      <c r="CN355" s="72">
        <f>$H355*(1-($L355-CN$6)/CN$5)</f>
        <v>-1.1549333333333336</v>
      </c>
      <c r="CO355" s="72">
        <f>$H355-CN355</f>
        <v>-0.77506666666666635</v>
      </c>
      <c r="CQ355" s="72">
        <f>$H355*(1-($L355-CQ$6)/CQ$5)</f>
        <v>-1.1549333333333336</v>
      </c>
      <c r="CR355" s="72">
        <f>$H355-CQ355</f>
        <v>-0.77506666666666635</v>
      </c>
      <c r="CT355" s="72">
        <f>$H355*(1-($L355-CT$6)/CT$5)</f>
        <v>-1.1549333333333336</v>
      </c>
      <c r="CU355" s="72">
        <f>$H355-CT355</f>
        <v>-0.77506666666666635</v>
      </c>
      <c r="CW355" s="72">
        <f>$H355*(1-($L355-CW$6)/CW$5)</f>
        <v>-1.1549333333333336</v>
      </c>
      <c r="CX355" s="72">
        <f>$H355-CW355</f>
        <v>-0.77506666666666635</v>
      </c>
    </row>
    <row r="356" spans="1:103" x14ac:dyDescent="0.25">
      <c r="A356" s="494"/>
      <c r="C356" s="759" t="s">
        <v>488</v>
      </c>
      <c r="D356" s="3" t="s">
        <v>0</v>
      </c>
      <c r="E356" s="19">
        <v>0.13200000000000001</v>
      </c>
      <c r="G356" s="479"/>
      <c r="H356" s="690">
        <f>G356-$E356</f>
        <v>-0.13200000000000001</v>
      </c>
      <c r="J356" s="19">
        <v>1095</v>
      </c>
      <c r="K356" s="19">
        <f t="shared" si="2651"/>
        <v>1095</v>
      </c>
      <c r="L356" s="19">
        <f t="shared" si="2651"/>
        <v>1095</v>
      </c>
      <c r="N356" s="72">
        <f>$H356*(1-($J356-N$6)/N$5)</f>
        <v>-7.5786373626373638E-2</v>
      </c>
      <c r="O356" s="72">
        <f>$H356-N356</f>
        <v>-5.6213626373626369E-2</v>
      </c>
      <c r="Q356" s="72">
        <f>$H356*(1-($J356-Q$6)/Q$5)</f>
        <v>-7.5786373626373638E-2</v>
      </c>
      <c r="R356" s="72">
        <f>$H356-Q356</f>
        <v>-5.6213626373626369E-2</v>
      </c>
      <c r="T356" s="72">
        <f>$H356*(1-($J356-T$6)/T$5)</f>
        <v>-7.5786373626373638E-2</v>
      </c>
      <c r="U356" s="72">
        <f>$H356-T356</f>
        <v>-5.6213626373626369E-2</v>
      </c>
      <c r="W356" s="72">
        <f>$H356*(1-($J356-W$6)/W$5)</f>
        <v>-7.5786373626373638E-2</v>
      </c>
      <c r="X356" s="72">
        <f>$H356-W356</f>
        <v>-5.6213626373626369E-2</v>
      </c>
      <c r="Z356" s="72">
        <f>$H356*(1-($J356-Z$6)/Z$5)</f>
        <v>-7.5786373626373638E-2</v>
      </c>
      <c r="AA356" s="72">
        <f>$H356-Z356</f>
        <v>-5.6213626373626369E-2</v>
      </c>
      <c r="AC356" s="72">
        <f>$H356*(1-($J356-AC$6)/AC$5)</f>
        <v>-7.5786373626373638E-2</v>
      </c>
      <c r="AD356" s="72">
        <f>$H356-AC356</f>
        <v>-5.6213626373626369E-2</v>
      </c>
      <c r="AF356" s="72">
        <f>$H356*(1-($J356-AF$6)/AF$5)</f>
        <v>-7.5786373626373638E-2</v>
      </c>
      <c r="AG356" s="72">
        <f>$H356-AF356</f>
        <v>-5.6213626373626369E-2</v>
      </c>
      <c r="AI356" s="72">
        <f>$H356*(1-($J356-AI$6)/AI$5)</f>
        <v>-7.5786373626373638E-2</v>
      </c>
      <c r="AJ356" s="72">
        <f>$H356-AI356</f>
        <v>-5.6213626373626369E-2</v>
      </c>
      <c r="AL356" s="72">
        <f>$H356*(1-($K356-AL$6)/AL$5)</f>
        <v>-7.6896517055655297E-2</v>
      </c>
      <c r="AM356" s="72">
        <f>$H356-AL356</f>
        <v>-5.5103482944344709E-2</v>
      </c>
      <c r="AO356" s="72">
        <f>$H356*(1-($K356-AO$6)/AO$5)</f>
        <v>-7.6896517055655297E-2</v>
      </c>
      <c r="AP356" s="72">
        <f>$H356-AO356</f>
        <v>-5.5103482944344709E-2</v>
      </c>
      <c r="AR356" s="72">
        <f>$H356*(1-($K356-AR$6)/AR$5)</f>
        <v>-7.6896517055655297E-2</v>
      </c>
      <c r="AS356" s="72">
        <f>$H356-AR356</f>
        <v>-5.5103482944344709E-2</v>
      </c>
      <c r="AU356" s="72">
        <f>$H356*(1-($K356-AU$6)/AU$5)</f>
        <v>-7.6896517055655297E-2</v>
      </c>
      <c r="AV356" s="72">
        <f>$H356-AU356</f>
        <v>-5.5103482944344709E-2</v>
      </c>
      <c r="AX356" s="72">
        <f>$H356*(1-($K356-AX$6)/AX$5)</f>
        <v>-7.6896517055655297E-2</v>
      </c>
      <c r="AY356" s="72">
        <f>$H356-AX356</f>
        <v>-5.5103482944344709E-2</v>
      </c>
      <c r="BA356" s="72">
        <f>$H356*(1-($K356-BA$6)/BA$5)</f>
        <v>-7.6896517055655297E-2</v>
      </c>
      <c r="BB356" s="72">
        <f>$H356-BA356</f>
        <v>-5.5103482944344709E-2</v>
      </c>
      <c r="BD356" s="72">
        <f>$H356*(1-($K356-BD$6)/BD$5)</f>
        <v>-7.6896517055655297E-2</v>
      </c>
      <c r="BE356" s="72">
        <f>$H356-BD356</f>
        <v>-5.5103482944344709E-2</v>
      </c>
      <c r="BG356" s="709">
        <f>$H356*(1-($K356-BG$6)/BG$5)</f>
        <v>-7.6896517055655297E-2</v>
      </c>
      <c r="BH356" s="709">
        <f>$H356-BG356</f>
        <v>-5.5103482944344709E-2</v>
      </c>
      <c r="BI356" s="710"/>
      <c r="BJ356" s="709">
        <f>$H356*(1-($K356-BJ$6)/BJ$5)</f>
        <v>-7.6896517055655297E-2</v>
      </c>
      <c r="BK356" s="709">
        <f>$H356-BJ356</f>
        <v>-5.5103482944344709E-2</v>
      </c>
      <c r="BL356" s="710"/>
      <c r="BM356" s="479"/>
      <c r="BN356" s="479"/>
      <c r="BP356" s="72">
        <f>$H356*(1-($K356-BP$6)/BP$5)</f>
        <v>-7.6896517055655297E-2</v>
      </c>
      <c r="BQ356" s="72">
        <f>$H356-BP356</f>
        <v>-5.5103482944344709E-2</v>
      </c>
      <c r="BS356" s="72">
        <f>$H356*(1-($K356-BS$6)/BS$5)</f>
        <v>-7.6896517055655297E-2</v>
      </c>
      <c r="BT356" s="72">
        <f>$H356-BS356</f>
        <v>-5.5103482944344709E-2</v>
      </c>
      <c r="BV356" s="72">
        <f>$H356*(1-($K356-BV$6)/BV$5)</f>
        <v>-7.6896517055655297E-2</v>
      </c>
      <c r="BW356" s="72">
        <f>$H356-BV356</f>
        <v>-5.5103482944344709E-2</v>
      </c>
      <c r="BY356" s="72">
        <f>$H356*(1-($K356-BY$6)/BY$5)</f>
        <v>-7.6896517055655297E-2</v>
      </c>
      <c r="BZ356" s="72">
        <f>$H356-BY356</f>
        <v>-5.5103482944344709E-2</v>
      </c>
      <c r="CB356" s="72">
        <f>$H356*(1-($L356-CB$6)/CB$5)</f>
        <v>-7.8990259067357529E-2</v>
      </c>
      <c r="CC356" s="72">
        <f>$H356-CB356</f>
        <v>-5.3009740932642477E-2</v>
      </c>
      <c r="CE356" s="72">
        <f>$H356*(1-($L356-CE$6)/CE$5)</f>
        <v>-7.8990259067357529E-2</v>
      </c>
      <c r="CF356" s="72">
        <f>$H356-CE356</f>
        <v>-5.3009740932642477E-2</v>
      </c>
      <c r="CH356" s="72">
        <f>$H356*(1-($L356-CH$6)/CH$5)</f>
        <v>-7.8990259067357529E-2</v>
      </c>
      <c r="CI356" s="72">
        <f>$H356-CH356</f>
        <v>-5.3009740932642477E-2</v>
      </c>
      <c r="CK356" s="72">
        <f>$H356*(1-($L356-CK$6)/CK$5)</f>
        <v>-7.8990259067357529E-2</v>
      </c>
      <c r="CL356" s="72">
        <f>$H356-CK356</f>
        <v>-5.3009740932642477E-2</v>
      </c>
      <c r="CN356" s="72">
        <f>$H356*(1-($L356-CN$6)/CN$5)</f>
        <v>-7.8990259067357529E-2</v>
      </c>
      <c r="CO356" s="72">
        <f>$H356-CN356</f>
        <v>-5.3009740932642477E-2</v>
      </c>
      <c r="CQ356" s="72">
        <f>$H356*(1-($L356-CQ$6)/CQ$5)</f>
        <v>-7.8990259067357529E-2</v>
      </c>
      <c r="CR356" s="72">
        <f>$H356-CQ356</f>
        <v>-5.3009740932642477E-2</v>
      </c>
      <c r="CT356" s="72">
        <f>$H356*(1-($L356-CT$6)/CT$5)</f>
        <v>-7.8990259067357529E-2</v>
      </c>
      <c r="CU356" s="72">
        <f>$H356-CT356</f>
        <v>-5.3009740932642477E-2</v>
      </c>
      <c r="CW356" s="72">
        <f>$H356*(1-($L356-CW$6)/CW$5)</f>
        <v>-7.8990259067357529E-2</v>
      </c>
      <c r="CX356" s="72">
        <f>$H356-CW356</f>
        <v>-5.3009740932642477E-2</v>
      </c>
    </row>
    <row r="357" spans="1:103" x14ac:dyDescent="0.25">
      <c r="A357" s="494"/>
      <c r="C357" s="759" t="s">
        <v>489</v>
      </c>
      <c r="D357" s="3" t="s">
        <v>0</v>
      </c>
      <c r="E357" s="19">
        <v>2.3879999999999999</v>
      </c>
      <c r="G357" s="479"/>
      <c r="H357" s="690">
        <f>G357-$E357</f>
        <v>-2.3879999999999999</v>
      </c>
      <c r="J357" s="19">
        <v>1095</v>
      </c>
      <c r="K357" s="19">
        <f t="shared" si="2651"/>
        <v>1095</v>
      </c>
      <c r="L357" s="19">
        <f t="shared" si="2651"/>
        <v>1095</v>
      </c>
      <c r="N357" s="72">
        <f>$H357*(1-($J357-N$6)/N$5)</f>
        <v>-1.3710443956043958</v>
      </c>
      <c r="O357" s="72">
        <f>$H357-N357</f>
        <v>-1.0169556043956041</v>
      </c>
      <c r="Q357" s="72">
        <f>$H357*(1-($J357-Q$6)/Q$5)</f>
        <v>-1.3710443956043958</v>
      </c>
      <c r="R357" s="72">
        <f>$H357-Q357</f>
        <v>-1.0169556043956041</v>
      </c>
      <c r="T357" s="72">
        <f>$H357*(1-($J357-T$6)/T$5)</f>
        <v>-1.3710443956043958</v>
      </c>
      <c r="U357" s="72">
        <f>$H357-T357</f>
        <v>-1.0169556043956041</v>
      </c>
      <c r="W357" s="72">
        <f>$H357*(1-($J357-W$6)/W$5)</f>
        <v>-1.3710443956043958</v>
      </c>
      <c r="X357" s="72">
        <f>$H357-W357</f>
        <v>-1.0169556043956041</v>
      </c>
      <c r="Z357" s="72">
        <f>$H357*(1-($J357-Z$6)/Z$5)</f>
        <v>-1.3710443956043958</v>
      </c>
      <c r="AA357" s="72">
        <f>$H357-Z357</f>
        <v>-1.0169556043956041</v>
      </c>
      <c r="AC357" s="72">
        <f>$H357*(1-($J357-AC$6)/AC$5)</f>
        <v>-1.3710443956043958</v>
      </c>
      <c r="AD357" s="72">
        <f>$H357-AC357</f>
        <v>-1.0169556043956041</v>
      </c>
      <c r="AF357" s="72">
        <f>$H357*(1-($J357-AF$6)/AF$5)</f>
        <v>-1.3710443956043958</v>
      </c>
      <c r="AG357" s="72">
        <f>$H357-AF357</f>
        <v>-1.0169556043956041</v>
      </c>
      <c r="AI357" s="72">
        <f>$H357*(1-($J357-AI$6)/AI$5)</f>
        <v>-1.3710443956043958</v>
      </c>
      <c r="AJ357" s="72">
        <f>$H357-AI357</f>
        <v>-1.0169556043956041</v>
      </c>
      <c r="AL357" s="72">
        <f>$H357*(1-($K357-AL$6)/AL$5)</f>
        <v>-1.3911278994614003</v>
      </c>
      <c r="AM357" s="72">
        <f>$H357-AL357</f>
        <v>-0.99687210053859965</v>
      </c>
      <c r="AO357" s="72">
        <f>$H357*(1-($K357-AO$6)/AO$5)</f>
        <v>-1.3911278994614003</v>
      </c>
      <c r="AP357" s="72">
        <f>$H357-AO357</f>
        <v>-0.99687210053859965</v>
      </c>
      <c r="AR357" s="72">
        <f>$H357*(1-($K357-AR$6)/AR$5)</f>
        <v>-1.3911278994614003</v>
      </c>
      <c r="AS357" s="72">
        <f>$H357-AR357</f>
        <v>-0.99687210053859965</v>
      </c>
      <c r="AU357" s="72">
        <f>$H357*(1-($K357-AU$6)/AU$5)</f>
        <v>-1.3911278994614003</v>
      </c>
      <c r="AV357" s="72">
        <f>$H357-AU357</f>
        <v>-0.99687210053859965</v>
      </c>
      <c r="AX357" s="72">
        <f>$H357*(1-($K357-AX$6)/AX$5)</f>
        <v>-1.3911278994614003</v>
      </c>
      <c r="AY357" s="72">
        <f>$H357-AX357</f>
        <v>-0.99687210053859965</v>
      </c>
      <c r="BA357" s="72">
        <f>$H357*(1-($K357-BA$6)/BA$5)</f>
        <v>-1.3911278994614003</v>
      </c>
      <c r="BB357" s="72">
        <f>$H357-BA357</f>
        <v>-0.99687210053859965</v>
      </c>
      <c r="BD357" s="72">
        <f>$H357*(1-($K357-BD$6)/BD$5)</f>
        <v>-1.3911278994614003</v>
      </c>
      <c r="BE357" s="72">
        <f>$H357-BD357</f>
        <v>-0.99687210053859965</v>
      </c>
      <c r="BG357" s="709">
        <f>$H357*(1-($K357-BG$6)/BG$5)</f>
        <v>-1.3911278994614003</v>
      </c>
      <c r="BH357" s="709">
        <f>$H357-BG357</f>
        <v>-0.99687210053859965</v>
      </c>
      <c r="BI357" s="710"/>
      <c r="BJ357" s="709">
        <f>$H357*(1-($K357-BJ$6)/BJ$5)</f>
        <v>-1.3911278994614003</v>
      </c>
      <c r="BK357" s="709">
        <f>$H357-BJ357</f>
        <v>-0.99687210053859965</v>
      </c>
      <c r="BL357" s="710"/>
      <c r="BM357" s="479"/>
      <c r="BN357" s="479"/>
      <c r="BP357" s="72">
        <f>$H357*(1-($K357-BP$6)/BP$5)</f>
        <v>-1.3911278994614003</v>
      </c>
      <c r="BQ357" s="72">
        <f>$H357-BP357</f>
        <v>-0.99687210053859965</v>
      </c>
      <c r="BS357" s="72">
        <f>$H357*(1-($K357-BS$6)/BS$5)</f>
        <v>-1.3911278994614003</v>
      </c>
      <c r="BT357" s="72">
        <f>$H357-BS357</f>
        <v>-0.99687210053859965</v>
      </c>
      <c r="BV357" s="72">
        <f>$H357*(1-($K357-BV$6)/BV$5)</f>
        <v>-1.3911278994614003</v>
      </c>
      <c r="BW357" s="72">
        <f>$H357-BV357</f>
        <v>-0.99687210053859965</v>
      </c>
      <c r="BY357" s="72">
        <f>$H357*(1-($K357-BY$6)/BY$5)</f>
        <v>-1.3911278994614003</v>
      </c>
      <c r="BZ357" s="72">
        <f>$H357-BY357</f>
        <v>-0.99687210053859965</v>
      </c>
      <c r="CB357" s="72">
        <f>$H357*(1-($L357-CB$6)/CB$5)</f>
        <v>-1.4290055958549224</v>
      </c>
      <c r="CC357" s="72">
        <f>$H357-CB357</f>
        <v>-0.95899440414507753</v>
      </c>
      <c r="CE357" s="72">
        <f>$H357*(1-($L357-CE$6)/CE$5)</f>
        <v>-1.4290055958549224</v>
      </c>
      <c r="CF357" s="72">
        <f>$H357-CE357</f>
        <v>-0.95899440414507753</v>
      </c>
      <c r="CH357" s="72">
        <f>$H357*(1-($L357-CH$6)/CH$5)</f>
        <v>-1.4290055958549224</v>
      </c>
      <c r="CI357" s="72">
        <f>$H357-CH357</f>
        <v>-0.95899440414507753</v>
      </c>
      <c r="CK357" s="72">
        <f>$H357*(1-($L357-CK$6)/CK$5)</f>
        <v>-1.4290055958549224</v>
      </c>
      <c r="CL357" s="72">
        <f>$H357-CK357</f>
        <v>-0.95899440414507753</v>
      </c>
      <c r="CN357" s="72">
        <f>$H357*(1-($L357-CN$6)/CN$5)</f>
        <v>-1.4290055958549224</v>
      </c>
      <c r="CO357" s="72">
        <f>$H357-CN357</f>
        <v>-0.95899440414507753</v>
      </c>
      <c r="CQ357" s="72">
        <f>$H357*(1-($L357-CQ$6)/CQ$5)</f>
        <v>-1.4290055958549224</v>
      </c>
      <c r="CR357" s="72">
        <f>$H357-CQ357</f>
        <v>-0.95899440414507753</v>
      </c>
      <c r="CT357" s="72">
        <f>$H357*(1-($L357-CT$6)/CT$5)</f>
        <v>-1.4290055958549224</v>
      </c>
      <c r="CU357" s="72">
        <f>$H357-CT357</f>
        <v>-0.95899440414507753</v>
      </c>
      <c r="CW357" s="72">
        <f>$H357*(1-($L357-CW$6)/CW$5)</f>
        <v>-1.4290055958549224</v>
      </c>
      <c r="CX357" s="72">
        <f>$H357-CW357</f>
        <v>-0.95899440414507753</v>
      </c>
    </row>
    <row r="358" spans="1:103" s="402" customFormat="1" x14ac:dyDescent="0.25">
      <c r="A358" s="494"/>
      <c r="C358" s="565" t="s">
        <v>486</v>
      </c>
      <c r="D358" s="565" t="s">
        <v>0</v>
      </c>
      <c r="E358" s="566"/>
      <c r="F358" s="565"/>
      <c r="G358" s="566"/>
      <c r="H358" s="689"/>
      <c r="I358" s="565"/>
      <c r="J358" s="566"/>
      <c r="K358" s="566"/>
      <c r="L358" s="566"/>
      <c r="M358" s="565"/>
      <c r="N358" s="578"/>
      <c r="O358" s="565"/>
      <c r="P358" s="566"/>
      <c r="Q358" s="578"/>
      <c r="R358" s="565"/>
      <c r="S358" s="566"/>
      <c r="T358" s="578"/>
      <c r="U358" s="565"/>
      <c r="V358" s="566"/>
      <c r="W358" s="578"/>
      <c r="X358" s="565"/>
      <c r="Y358" s="566"/>
      <c r="Z358" s="578"/>
      <c r="AA358" s="565"/>
      <c r="AB358" s="566"/>
      <c r="AC358" s="578"/>
      <c r="AD358" s="565"/>
      <c r="AE358" s="566"/>
      <c r="AF358" s="578"/>
      <c r="AG358" s="565"/>
      <c r="AH358" s="566"/>
      <c r="AI358" s="578"/>
      <c r="AJ358" s="565"/>
      <c r="AK358" s="566"/>
      <c r="AL358" s="578"/>
      <c r="AM358" s="565"/>
      <c r="AN358" s="566"/>
      <c r="AO358" s="578"/>
      <c r="AP358" s="565"/>
      <c r="AQ358" s="566"/>
      <c r="AR358" s="578"/>
      <c r="AS358" s="565"/>
      <c r="AT358" s="566"/>
      <c r="AU358" s="578"/>
      <c r="AV358" s="565"/>
      <c r="AW358" s="566"/>
      <c r="AX358" s="578"/>
      <c r="AY358" s="565"/>
      <c r="AZ358" s="566"/>
      <c r="BA358" s="578"/>
      <c r="BB358" s="565"/>
      <c r="BC358" s="566"/>
      <c r="BD358" s="578"/>
      <c r="BE358" s="565"/>
      <c r="BF358" s="566"/>
      <c r="BG358" s="578"/>
      <c r="BH358" s="565"/>
      <c r="BI358" s="566"/>
      <c r="BJ358" s="578"/>
      <c r="BK358" s="565"/>
      <c r="BL358" s="566"/>
      <c r="BM358" s="578"/>
      <c r="BN358" s="565"/>
      <c r="BO358" s="566"/>
      <c r="BP358" s="578"/>
      <c r="BQ358" s="565"/>
      <c r="BR358" s="566"/>
      <c r="BS358" s="578"/>
      <c r="BT358" s="565"/>
      <c r="BU358" s="566"/>
      <c r="BV358" s="578"/>
      <c r="BW358" s="565"/>
      <c r="BX358" s="566"/>
      <c r="BY358" s="578"/>
      <c r="BZ358" s="565"/>
      <c r="CA358" s="566"/>
      <c r="CB358" s="578"/>
      <c r="CC358" s="565"/>
      <c r="CD358" s="566"/>
      <c r="CE358" s="578"/>
      <c r="CF358" s="565"/>
      <c r="CG358" s="566"/>
      <c r="CH358" s="578"/>
      <c r="CI358" s="565"/>
      <c r="CJ358" s="566"/>
      <c r="CK358" s="578"/>
      <c r="CL358" s="565"/>
      <c r="CM358" s="566"/>
      <c r="CN358" s="578"/>
      <c r="CO358" s="565"/>
      <c r="CP358" s="566"/>
      <c r="CQ358" s="578"/>
      <c r="CR358" s="565"/>
      <c r="CS358" s="566"/>
      <c r="CT358" s="578"/>
      <c r="CU358" s="565"/>
      <c r="CV358" s="566"/>
      <c r="CW358" s="578"/>
      <c r="CX358" s="565"/>
      <c r="CY358" s="566"/>
    </row>
    <row r="359" spans="1:103" x14ac:dyDescent="0.25">
      <c r="A359" s="494"/>
      <c r="C359" s="455" t="s">
        <v>490</v>
      </c>
      <c r="D359" s="3" t="s">
        <v>0</v>
      </c>
      <c r="E359" s="479"/>
      <c r="G359" s="77">
        <v>0.81</v>
      </c>
      <c r="H359" s="707">
        <f>G359-$E359</f>
        <v>0.81</v>
      </c>
      <c r="J359" s="19">
        <v>1050</v>
      </c>
      <c r="K359" s="19">
        <v>1050</v>
      </c>
      <c r="L359" s="19">
        <v>1050</v>
      </c>
      <c r="N359" s="72">
        <f t="shared" ref="N359:N361" si="2652">$H359*(1-($J359-N$6)/N$5)</f>
        <v>0.47840439560439568</v>
      </c>
      <c r="O359" s="72">
        <f t="shared" ref="O359:O361" si="2653">$H359-N359</f>
        <v>0.33159560439560437</v>
      </c>
      <c r="Q359" s="72">
        <f t="shared" ref="Q359:Q361" si="2654">$H359*(1-($J359-Q$6)/Q$5)</f>
        <v>0.47840439560439568</v>
      </c>
      <c r="R359" s="72">
        <f t="shared" ref="R359:R361" si="2655">$H359-Q359</f>
        <v>0.33159560439560437</v>
      </c>
      <c r="T359" s="72">
        <f t="shared" ref="T359:T361" si="2656">$H359*(1-($J359-T$6)/T$5)</f>
        <v>0.47840439560439568</v>
      </c>
      <c r="U359" s="72">
        <f t="shared" ref="U359:U361" si="2657">$H359-T359</f>
        <v>0.33159560439560437</v>
      </c>
      <c r="W359" s="72">
        <f t="shared" ref="W359:W361" si="2658">$H359*(1-($J359-W$6)/W$5)</f>
        <v>0.47840439560439568</v>
      </c>
      <c r="X359" s="72">
        <f t="shared" ref="X359:X361" si="2659">$H359-W359</f>
        <v>0.33159560439560437</v>
      </c>
      <c r="Z359" s="72">
        <f t="shared" ref="Z359:Z361" si="2660">$H359*(1-($J359-Z$6)/Z$5)</f>
        <v>0.47840439560439568</v>
      </c>
      <c r="AA359" s="72">
        <f t="shared" ref="AA359:AA361" si="2661">$H359-Z359</f>
        <v>0.33159560439560437</v>
      </c>
      <c r="AC359" s="72">
        <f t="shared" ref="AC359:AC361" si="2662">$H359*(1-($J359-AC$6)/AC$5)</f>
        <v>0.47840439560439568</v>
      </c>
      <c r="AD359" s="72">
        <f t="shared" ref="AD359:AD361" si="2663">$H359-AC359</f>
        <v>0.33159560439560437</v>
      </c>
      <c r="AF359" s="72">
        <f t="shared" ref="AF359:AF361" si="2664">$H359*(1-($J359-AF$6)/AF$5)</f>
        <v>0.47840439560439568</v>
      </c>
      <c r="AG359" s="72">
        <f t="shared" ref="AG359:AG361" si="2665">$H359-AF359</f>
        <v>0.33159560439560437</v>
      </c>
      <c r="AI359" s="72">
        <f t="shared" ref="AI359:AI361" si="2666">$H359*(1-($J359-AI$6)/AI$5)</f>
        <v>0.47840439560439568</v>
      </c>
      <c r="AJ359" s="72">
        <f t="shared" ref="AJ359:AJ361" si="2667">$H359-AI359</f>
        <v>0.33159560439560437</v>
      </c>
      <c r="AL359" s="72">
        <f t="shared" ref="AL359:AL361" si="2668">$H359*(1-($K359-AL$6)/AL$5)</f>
        <v>0.4849529622980252</v>
      </c>
      <c r="AM359" s="72">
        <f t="shared" ref="AM359:AM361" si="2669">$H359-AL359</f>
        <v>0.32504703770197485</v>
      </c>
      <c r="AO359" s="72">
        <f t="shared" ref="AO359:AO361" si="2670">$H359*(1-($K359-AO$6)/AO$5)</f>
        <v>0.4849529622980252</v>
      </c>
      <c r="AP359" s="72">
        <f t="shared" ref="AP359:AP361" si="2671">$H359-AO359</f>
        <v>0.32504703770197485</v>
      </c>
      <c r="AR359" s="72">
        <f t="shared" ref="AR359:AR361" si="2672">$H359*(1-($K359-AR$6)/AR$5)</f>
        <v>0.4849529622980252</v>
      </c>
      <c r="AS359" s="72">
        <f t="shared" ref="AS359:AS361" si="2673">$H359-AR359</f>
        <v>0.32504703770197485</v>
      </c>
      <c r="AU359" s="72">
        <f t="shared" ref="AU359:AU361" si="2674">$H359*(1-($K359-AU$6)/AU$5)</f>
        <v>0.4849529622980252</v>
      </c>
      <c r="AV359" s="72">
        <f t="shared" ref="AV359:AV361" si="2675">$H359-AU359</f>
        <v>0.32504703770197485</v>
      </c>
      <c r="AX359" s="72">
        <f t="shared" ref="AX359:AX361" si="2676">$H359*(1-($K359-AX$6)/AX$5)</f>
        <v>0.4849529622980252</v>
      </c>
      <c r="AY359" s="72">
        <f t="shared" ref="AY359:AY361" si="2677">$H359-AX359</f>
        <v>0.32504703770197485</v>
      </c>
      <c r="BA359" s="72">
        <f t="shared" ref="BA359:BA361" si="2678">$H359*(1-($K359-BA$6)/BA$5)</f>
        <v>0.4849529622980252</v>
      </c>
      <c r="BB359" s="72">
        <f t="shared" ref="BB359:BB361" si="2679">$H359-BA359</f>
        <v>0.32504703770197485</v>
      </c>
      <c r="BD359" s="72">
        <f t="shared" ref="BD359:BD361" si="2680">$H359*(1-($K359-BD$6)/BD$5)</f>
        <v>0.4849529622980252</v>
      </c>
      <c r="BE359" s="72">
        <f t="shared" ref="BE359:BE361" si="2681">$H359-BD359</f>
        <v>0.32504703770197485</v>
      </c>
      <c r="BG359" s="709">
        <f t="shared" ref="BG359:BG361" si="2682">$H359*(1-($K359-BG$6)/BG$5)</f>
        <v>0.4849529622980252</v>
      </c>
      <c r="BH359" s="709">
        <f t="shared" ref="BH359:BH361" si="2683">$H359-BG359</f>
        <v>0.32504703770197485</v>
      </c>
      <c r="BI359" s="710"/>
      <c r="BJ359" s="709">
        <f t="shared" ref="BJ359:BJ361" si="2684">$H359*(1-($K359-BJ$6)/BJ$5)</f>
        <v>0.4849529622980252</v>
      </c>
      <c r="BK359" s="709">
        <f t="shared" ref="BK359:BK361" si="2685">$H359-BJ359</f>
        <v>0.32504703770197485</v>
      </c>
      <c r="BL359" s="710"/>
      <c r="BM359" s="479"/>
      <c r="BN359" s="479"/>
      <c r="BP359" s="72">
        <f t="shared" ref="BP359:BP361" si="2686">$H359*(1-($K359-BP$6)/BP$5)</f>
        <v>0.4849529622980252</v>
      </c>
      <c r="BQ359" s="72">
        <f t="shared" ref="BQ359:BQ361" si="2687">$H359-BP359</f>
        <v>0.32504703770197485</v>
      </c>
      <c r="BS359" s="72">
        <f t="shared" ref="BS359:BS361" si="2688">$H359*(1-($K359-BS$6)/BS$5)</f>
        <v>0.4849529622980252</v>
      </c>
      <c r="BT359" s="72">
        <f t="shared" ref="BT359:BT361" si="2689">$H359-BS359</f>
        <v>0.32504703770197485</v>
      </c>
      <c r="BV359" s="72">
        <f t="shared" ref="BV359:BV361" si="2690">$H359*(1-($K359-BV$6)/BV$5)</f>
        <v>0.4849529622980252</v>
      </c>
      <c r="BW359" s="72">
        <f t="shared" ref="BW359:BW361" si="2691">$H359-BV359</f>
        <v>0.32504703770197485</v>
      </c>
      <c r="BY359" s="72">
        <f t="shared" ref="BY359:BY361" si="2692">$H359*(1-($K359-BY$6)/BY$5)</f>
        <v>0.4849529622980252</v>
      </c>
      <c r="BZ359" s="72">
        <f t="shared" ref="BZ359:BZ361" si="2693">$H359-BY359</f>
        <v>0.32504703770197485</v>
      </c>
      <c r="CB359" s="72">
        <f t="shared" ref="CB359:CB361" si="2694">$H359*(1-($L359-CB$6)/CB$5)</f>
        <v>0.49730362694300523</v>
      </c>
      <c r="CC359" s="72">
        <f t="shared" ref="CC359:CC361" si="2695">$H359-CB359</f>
        <v>0.31269637305699483</v>
      </c>
      <c r="CE359" s="72">
        <f t="shared" ref="CE359:CE361" si="2696">$H359*(1-($L359-CE$6)/CE$5)</f>
        <v>0.49730362694300523</v>
      </c>
      <c r="CF359" s="72">
        <f t="shared" ref="CF359:CF361" si="2697">$H359-CE359</f>
        <v>0.31269637305699483</v>
      </c>
      <c r="CH359" s="72">
        <f t="shared" ref="CH359:CH361" si="2698">$H359*(1-($L359-CH$6)/CH$5)</f>
        <v>0.49730362694300523</v>
      </c>
      <c r="CI359" s="72">
        <f t="shared" ref="CI359:CI361" si="2699">$H359-CH359</f>
        <v>0.31269637305699483</v>
      </c>
      <c r="CK359" s="72">
        <f t="shared" ref="CK359:CK361" si="2700">$H359*(1-($L359-CK$6)/CK$5)</f>
        <v>0.49730362694300523</v>
      </c>
      <c r="CL359" s="72">
        <f t="shared" ref="CL359:CL361" si="2701">$H359-CK359</f>
        <v>0.31269637305699483</v>
      </c>
      <c r="CN359" s="72">
        <f t="shared" ref="CN359:CN361" si="2702">$H359*(1-($L359-CN$6)/CN$5)</f>
        <v>0.49730362694300523</v>
      </c>
      <c r="CO359" s="72">
        <f t="shared" ref="CO359:CO361" si="2703">$H359-CN359</f>
        <v>0.31269637305699483</v>
      </c>
      <c r="CQ359" s="72">
        <f t="shared" ref="CQ359:CQ361" si="2704">$H359*(1-($L359-CQ$6)/CQ$5)</f>
        <v>0.49730362694300523</v>
      </c>
      <c r="CR359" s="72">
        <f t="shared" ref="CR359:CR361" si="2705">$H359-CQ359</f>
        <v>0.31269637305699483</v>
      </c>
      <c r="CT359" s="72">
        <f t="shared" ref="CT359:CT361" si="2706">$H359*(1-($L359-CT$6)/CT$5)</f>
        <v>0.49730362694300523</v>
      </c>
      <c r="CU359" s="72">
        <f t="shared" ref="CU359:CU361" si="2707">$H359-CT359</f>
        <v>0.31269637305699483</v>
      </c>
      <c r="CW359" s="72">
        <f t="shared" ref="CW359:CW361" si="2708">$H359*(1-($L359-CW$6)/CW$5)</f>
        <v>0.49730362694300523</v>
      </c>
      <c r="CX359" s="72">
        <f t="shared" ref="CX359:CX361" si="2709">$H359-CW359</f>
        <v>0.31269637305699483</v>
      </c>
    </row>
    <row r="360" spans="1:103" x14ac:dyDescent="0.25">
      <c r="A360" s="494"/>
      <c r="C360" s="455" t="s">
        <v>491</v>
      </c>
      <c r="D360" s="3" t="s">
        <v>0</v>
      </c>
      <c r="E360" s="479"/>
      <c r="G360" s="77">
        <v>0.1</v>
      </c>
      <c r="H360" s="707">
        <f>G360-$E360</f>
        <v>0.1</v>
      </c>
      <c r="J360" s="19">
        <v>1050</v>
      </c>
      <c r="K360" s="19">
        <v>1050</v>
      </c>
      <c r="L360" s="19">
        <v>1050</v>
      </c>
      <c r="N360" s="72">
        <f t="shared" si="2652"/>
        <v>5.906227106227107E-2</v>
      </c>
      <c r="O360" s="72">
        <f t="shared" ref="O360" si="2710">$H360-N360</f>
        <v>4.0937728937728936E-2</v>
      </c>
      <c r="Q360" s="72">
        <f t="shared" si="2654"/>
        <v>5.906227106227107E-2</v>
      </c>
      <c r="R360" s="72">
        <f t="shared" ref="R360" si="2711">$H360-Q360</f>
        <v>4.0937728937728936E-2</v>
      </c>
      <c r="T360" s="72">
        <f t="shared" si="2656"/>
        <v>5.906227106227107E-2</v>
      </c>
      <c r="U360" s="72">
        <f t="shared" ref="U360" si="2712">$H360-T360</f>
        <v>4.0937728937728936E-2</v>
      </c>
      <c r="W360" s="72">
        <f t="shared" si="2658"/>
        <v>5.906227106227107E-2</v>
      </c>
      <c r="X360" s="72">
        <f t="shared" ref="X360" si="2713">$H360-W360</f>
        <v>4.0937728937728936E-2</v>
      </c>
      <c r="Z360" s="72">
        <f t="shared" si="2660"/>
        <v>5.906227106227107E-2</v>
      </c>
      <c r="AA360" s="72">
        <f t="shared" ref="AA360" si="2714">$H360-Z360</f>
        <v>4.0937728937728936E-2</v>
      </c>
      <c r="AC360" s="72">
        <f t="shared" si="2662"/>
        <v>5.906227106227107E-2</v>
      </c>
      <c r="AD360" s="72">
        <f t="shared" ref="AD360" si="2715">$H360-AC360</f>
        <v>4.0937728937728936E-2</v>
      </c>
      <c r="AF360" s="72">
        <f t="shared" si="2664"/>
        <v>5.906227106227107E-2</v>
      </c>
      <c r="AG360" s="72">
        <f t="shared" ref="AG360" si="2716">$H360-AF360</f>
        <v>4.0937728937728936E-2</v>
      </c>
      <c r="AI360" s="72">
        <f t="shared" si="2666"/>
        <v>5.906227106227107E-2</v>
      </c>
      <c r="AJ360" s="72">
        <f t="shared" ref="AJ360" si="2717">$H360-AI360</f>
        <v>4.0937728937728936E-2</v>
      </c>
      <c r="AL360" s="72">
        <f t="shared" si="2668"/>
        <v>5.9870736086175949E-2</v>
      </c>
      <c r="AM360" s="72">
        <f t="shared" ref="AM360" si="2718">$H360-AL360</f>
        <v>4.0129263913824056E-2</v>
      </c>
      <c r="AO360" s="72">
        <f t="shared" si="2670"/>
        <v>5.9870736086175949E-2</v>
      </c>
      <c r="AP360" s="72">
        <f t="shared" si="2671"/>
        <v>4.0129263913824056E-2</v>
      </c>
      <c r="AR360" s="72">
        <f t="shared" si="2672"/>
        <v>5.9870736086175949E-2</v>
      </c>
      <c r="AS360" s="72">
        <f t="shared" ref="AS360" si="2719">$H360-AR360</f>
        <v>4.0129263913824056E-2</v>
      </c>
      <c r="AU360" s="72">
        <f t="shared" si="2674"/>
        <v>5.9870736086175949E-2</v>
      </c>
      <c r="AV360" s="72">
        <f t="shared" ref="AV360" si="2720">$H360-AU360</f>
        <v>4.0129263913824056E-2</v>
      </c>
      <c r="AX360" s="72">
        <f t="shared" si="2676"/>
        <v>5.9870736086175949E-2</v>
      </c>
      <c r="AY360" s="72">
        <f t="shared" ref="AY360" si="2721">$H360-AX360</f>
        <v>4.0129263913824056E-2</v>
      </c>
      <c r="BA360" s="72">
        <f t="shared" si="2678"/>
        <v>5.9870736086175949E-2</v>
      </c>
      <c r="BB360" s="72">
        <f t="shared" ref="BB360" si="2722">$H360-BA360</f>
        <v>4.0129263913824056E-2</v>
      </c>
      <c r="BD360" s="72">
        <f t="shared" si="2680"/>
        <v>5.9870736086175949E-2</v>
      </c>
      <c r="BE360" s="72">
        <f t="shared" ref="BE360" si="2723">$H360-BD360</f>
        <v>4.0129263913824056E-2</v>
      </c>
      <c r="BG360" s="709">
        <f t="shared" si="2682"/>
        <v>5.9870736086175949E-2</v>
      </c>
      <c r="BH360" s="709">
        <f t="shared" ref="BH360" si="2724">$H360-BG360</f>
        <v>4.0129263913824056E-2</v>
      </c>
      <c r="BI360" s="710"/>
      <c r="BJ360" s="709">
        <f t="shared" si="2684"/>
        <v>5.9870736086175949E-2</v>
      </c>
      <c r="BK360" s="709">
        <f t="shared" ref="BK360" si="2725">$H360-BJ360</f>
        <v>4.0129263913824056E-2</v>
      </c>
      <c r="BL360" s="710"/>
      <c r="BM360" s="479"/>
      <c r="BN360" s="479"/>
      <c r="BP360" s="72">
        <f t="shared" si="2686"/>
        <v>5.9870736086175949E-2</v>
      </c>
      <c r="BQ360" s="72">
        <f t="shared" ref="BQ360" si="2726">$H360-BP360</f>
        <v>4.0129263913824056E-2</v>
      </c>
      <c r="BS360" s="72">
        <f t="shared" si="2688"/>
        <v>5.9870736086175949E-2</v>
      </c>
      <c r="BT360" s="72">
        <f t="shared" ref="BT360" si="2727">$H360-BS360</f>
        <v>4.0129263913824056E-2</v>
      </c>
      <c r="BV360" s="72">
        <f t="shared" si="2690"/>
        <v>5.9870736086175949E-2</v>
      </c>
      <c r="BW360" s="72">
        <f t="shared" ref="BW360" si="2728">$H360-BV360</f>
        <v>4.0129263913824056E-2</v>
      </c>
      <c r="BY360" s="72">
        <f t="shared" si="2692"/>
        <v>5.9870736086175949E-2</v>
      </c>
      <c r="BZ360" s="72">
        <f t="shared" ref="BZ360" si="2729">$H360-BY360</f>
        <v>4.0129263913824056E-2</v>
      </c>
      <c r="CB360" s="72">
        <f t="shared" si="2694"/>
        <v>6.1395509499136448E-2</v>
      </c>
      <c r="CC360" s="72">
        <f t="shared" ref="CC360" si="2730">$H360-CB360</f>
        <v>3.8604490500863557E-2</v>
      </c>
      <c r="CE360" s="72">
        <f t="shared" si="2696"/>
        <v>6.1395509499136448E-2</v>
      </c>
      <c r="CF360" s="72">
        <f t="shared" ref="CF360" si="2731">$H360-CE360</f>
        <v>3.8604490500863557E-2</v>
      </c>
      <c r="CH360" s="72">
        <f t="shared" si="2698"/>
        <v>6.1395509499136448E-2</v>
      </c>
      <c r="CI360" s="72">
        <f t="shared" ref="CI360" si="2732">$H360-CH360</f>
        <v>3.8604490500863557E-2</v>
      </c>
      <c r="CK360" s="72">
        <f t="shared" si="2700"/>
        <v>6.1395509499136448E-2</v>
      </c>
      <c r="CL360" s="72">
        <f t="shared" ref="CL360" si="2733">$H360-CK360</f>
        <v>3.8604490500863557E-2</v>
      </c>
      <c r="CN360" s="72">
        <f t="shared" si="2702"/>
        <v>6.1395509499136448E-2</v>
      </c>
      <c r="CO360" s="72">
        <f t="shared" ref="CO360" si="2734">$H360-CN360</f>
        <v>3.8604490500863557E-2</v>
      </c>
      <c r="CQ360" s="72">
        <f t="shared" si="2704"/>
        <v>6.1395509499136448E-2</v>
      </c>
      <c r="CR360" s="72">
        <f t="shared" ref="CR360" si="2735">$H360-CQ360</f>
        <v>3.8604490500863557E-2</v>
      </c>
      <c r="CT360" s="72">
        <f t="shared" si="2706"/>
        <v>6.1395509499136448E-2</v>
      </c>
      <c r="CU360" s="72">
        <f t="shared" ref="CU360" si="2736">$H360-CT360</f>
        <v>3.8604490500863557E-2</v>
      </c>
      <c r="CW360" s="72">
        <f t="shared" si="2708"/>
        <v>6.1395509499136448E-2</v>
      </c>
      <c r="CX360" s="72">
        <f t="shared" ref="CX360" si="2737">$H360-CW360</f>
        <v>3.8604490500863557E-2</v>
      </c>
    </row>
    <row r="361" spans="1:103" x14ac:dyDescent="0.25">
      <c r="A361" s="494"/>
      <c r="C361" s="455"/>
      <c r="D361" s="3" t="s">
        <v>0</v>
      </c>
      <c r="E361" s="19"/>
      <c r="G361" s="19"/>
      <c r="H361" s="707">
        <f>G361-$E361</f>
        <v>0</v>
      </c>
      <c r="J361" s="19"/>
      <c r="K361" s="19"/>
      <c r="L361" s="19"/>
      <c r="N361" s="72">
        <f t="shared" si="2652"/>
        <v>0</v>
      </c>
      <c r="O361" s="72">
        <f t="shared" si="2653"/>
        <v>0</v>
      </c>
      <c r="Q361" s="72">
        <f t="shared" si="2654"/>
        <v>0</v>
      </c>
      <c r="R361" s="72">
        <f t="shared" si="2655"/>
        <v>0</v>
      </c>
      <c r="T361" s="72">
        <f t="shared" si="2656"/>
        <v>0</v>
      </c>
      <c r="U361" s="72">
        <f t="shared" si="2657"/>
        <v>0</v>
      </c>
      <c r="W361" s="72">
        <f t="shared" si="2658"/>
        <v>0</v>
      </c>
      <c r="X361" s="72">
        <f t="shared" si="2659"/>
        <v>0</v>
      </c>
      <c r="Z361" s="72">
        <f t="shared" si="2660"/>
        <v>0</v>
      </c>
      <c r="AA361" s="72">
        <f t="shared" si="2661"/>
        <v>0</v>
      </c>
      <c r="AC361" s="72">
        <f t="shared" si="2662"/>
        <v>0</v>
      </c>
      <c r="AD361" s="72">
        <f t="shared" si="2663"/>
        <v>0</v>
      </c>
      <c r="AF361" s="72">
        <f t="shared" si="2664"/>
        <v>0</v>
      </c>
      <c r="AG361" s="72">
        <f t="shared" si="2665"/>
        <v>0</v>
      </c>
      <c r="AI361" s="72">
        <f t="shared" si="2666"/>
        <v>0</v>
      </c>
      <c r="AJ361" s="72">
        <f t="shared" si="2667"/>
        <v>0</v>
      </c>
      <c r="AL361" s="72">
        <f t="shared" si="2668"/>
        <v>0</v>
      </c>
      <c r="AM361" s="72">
        <f t="shared" si="2669"/>
        <v>0</v>
      </c>
      <c r="AO361" s="72">
        <f t="shared" si="2670"/>
        <v>0</v>
      </c>
      <c r="AP361" s="72">
        <f t="shared" si="2671"/>
        <v>0</v>
      </c>
      <c r="AR361" s="72">
        <f t="shared" si="2672"/>
        <v>0</v>
      </c>
      <c r="AS361" s="72">
        <f t="shared" si="2673"/>
        <v>0</v>
      </c>
      <c r="AU361" s="72">
        <f t="shared" si="2674"/>
        <v>0</v>
      </c>
      <c r="AV361" s="72">
        <f t="shared" si="2675"/>
        <v>0</v>
      </c>
      <c r="AX361" s="72">
        <f t="shared" si="2676"/>
        <v>0</v>
      </c>
      <c r="AY361" s="72">
        <f t="shared" si="2677"/>
        <v>0</v>
      </c>
      <c r="BA361" s="72">
        <f t="shared" si="2678"/>
        <v>0</v>
      </c>
      <c r="BB361" s="72">
        <f t="shared" si="2679"/>
        <v>0</v>
      </c>
      <c r="BD361" s="72">
        <f t="shared" si="2680"/>
        <v>0</v>
      </c>
      <c r="BE361" s="72">
        <f t="shared" si="2681"/>
        <v>0</v>
      </c>
      <c r="BG361" s="709">
        <f t="shared" si="2682"/>
        <v>0</v>
      </c>
      <c r="BH361" s="709">
        <f t="shared" si="2683"/>
        <v>0</v>
      </c>
      <c r="BI361" s="710"/>
      <c r="BJ361" s="709">
        <f t="shared" si="2684"/>
        <v>0</v>
      </c>
      <c r="BK361" s="709">
        <f t="shared" si="2685"/>
        <v>0</v>
      </c>
      <c r="BL361" s="710"/>
      <c r="BM361" s="479"/>
      <c r="BN361" s="479"/>
      <c r="BP361" s="72">
        <f t="shared" si="2686"/>
        <v>0</v>
      </c>
      <c r="BQ361" s="72">
        <f t="shared" si="2687"/>
        <v>0</v>
      </c>
      <c r="BS361" s="72">
        <f t="shared" si="2688"/>
        <v>0</v>
      </c>
      <c r="BT361" s="72">
        <f t="shared" si="2689"/>
        <v>0</v>
      </c>
      <c r="BV361" s="72">
        <f t="shared" si="2690"/>
        <v>0</v>
      </c>
      <c r="BW361" s="72">
        <f t="shared" si="2691"/>
        <v>0</v>
      </c>
      <c r="BY361" s="72">
        <f t="shared" si="2692"/>
        <v>0</v>
      </c>
      <c r="BZ361" s="72">
        <f t="shared" si="2693"/>
        <v>0</v>
      </c>
      <c r="CB361" s="72">
        <f t="shared" si="2694"/>
        <v>0</v>
      </c>
      <c r="CC361" s="72">
        <f t="shared" si="2695"/>
        <v>0</v>
      </c>
      <c r="CE361" s="72">
        <f t="shared" si="2696"/>
        <v>0</v>
      </c>
      <c r="CF361" s="72">
        <f t="shared" si="2697"/>
        <v>0</v>
      </c>
      <c r="CH361" s="72">
        <f t="shared" si="2698"/>
        <v>0</v>
      </c>
      <c r="CI361" s="72">
        <f t="shared" si="2699"/>
        <v>0</v>
      </c>
      <c r="CK361" s="72">
        <f t="shared" si="2700"/>
        <v>0</v>
      </c>
      <c r="CL361" s="72">
        <f t="shared" si="2701"/>
        <v>0</v>
      </c>
      <c r="CN361" s="72">
        <f t="shared" si="2702"/>
        <v>0</v>
      </c>
      <c r="CO361" s="72">
        <f t="shared" si="2703"/>
        <v>0</v>
      </c>
      <c r="CQ361" s="72">
        <f t="shared" si="2704"/>
        <v>0</v>
      </c>
      <c r="CR361" s="72">
        <f t="shared" si="2705"/>
        <v>0</v>
      </c>
      <c r="CT361" s="72">
        <f t="shared" si="2706"/>
        <v>0</v>
      </c>
      <c r="CU361" s="72">
        <f t="shared" si="2707"/>
        <v>0</v>
      </c>
      <c r="CW361" s="72">
        <f t="shared" si="2708"/>
        <v>0</v>
      </c>
      <c r="CX361" s="72">
        <f t="shared" si="2709"/>
        <v>0</v>
      </c>
    </row>
    <row r="362" spans="1:103" x14ac:dyDescent="0.25">
      <c r="A362" s="494"/>
      <c r="D362" s="3" t="s">
        <v>0</v>
      </c>
      <c r="BG362" s="494"/>
      <c r="BP362" s="494"/>
      <c r="BS362" s="494"/>
      <c r="BV362" s="494"/>
    </row>
    <row r="363" spans="1:103" s="402" customFormat="1" x14ac:dyDescent="0.25">
      <c r="A363" s="494"/>
      <c r="C363" s="565" t="s">
        <v>492</v>
      </c>
      <c r="D363" s="565" t="s">
        <v>0</v>
      </c>
      <c r="E363" s="566"/>
      <c r="F363" s="565"/>
      <c r="G363" s="566"/>
      <c r="H363" s="689"/>
      <c r="I363" s="565"/>
      <c r="J363" s="566"/>
      <c r="K363" s="566"/>
      <c r="L363" s="566"/>
      <c r="M363" s="565"/>
      <c r="N363" s="578"/>
      <c r="O363" s="565"/>
      <c r="P363" s="566"/>
      <c r="Q363" s="578"/>
      <c r="R363" s="565"/>
      <c r="S363" s="566"/>
      <c r="T363" s="578"/>
      <c r="U363" s="565"/>
      <c r="V363" s="566"/>
      <c r="W363" s="578"/>
      <c r="X363" s="565"/>
      <c r="Y363" s="566"/>
      <c r="Z363" s="578"/>
      <c r="AA363" s="565"/>
      <c r="AB363" s="566"/>
      <c r="AC363" s="578"/>
      <c r="AD363" s="565"/>
      <c r="AE363" s="566"/>
      <c r="AF363" s="578"/>
      <c r="AG363" s="565"/>
      <c r="AH363" s="566"/>
      <c r="AI363" s="578"/>
      <c r="AJ363" s="565"/>
      <c r="AK363" s="566"/>
      <c r="AL363" s="578"/>
      <c r="AM363" s="565"/>
      <c r="AN363" s="566"/>
      <c r="AO363" s="578"/>
      <c r="AP363" s="565"/>
      <c r="AQ363" s="566"/>
      <c r="AR363" s="578"/>
      <c r="AS363" s="565"/>
      <c r="AT363" s="566"/>
      <c r="AU363" s="578"/>
      <c r="AV363" s="565"/>
      <c r="AW363" s="566"/>
      <c r="AX363" s="578"/>
      <c r="AY363" s="565"/>
      <c r="AZ363" s="566"/>
      <c r="BA363" s="578"/>
      <c r="BB363" s="565"/>
      <c r="BC363" s="566"/>
      <c r="BD363" s="578"/>
      <c r="BE363" s="565"/>
      <c r="BF363" s="566"/>
      <c r="BG363" s="578"/>
      <c r="BH363" s="565"/>
      <c r="BI363" s="566"/>
      <c r="BJ363" s="578"/>
      <c r="BK363" s="565"/>
      <c r="BL363" s="566"/>
      <c r="BM363" s="578"/>
      <c r="BN363" s="565"/>
      <c r="BO363" s="566"/>
      <c r="BP363" s="578"/>
      <c r="BQ363" s="565"/>
      <c r="BR363" s="566"/>
      <c r="BS363" s="578"/>
      <c r="BT363" s="565"/>
      <c r="BU363" s="566"/>
      <c r="BV363" s="578"/>
      <c r="BW363" s="565"/>
      <c r="BX363" s="566"/>
      <c r="BY363" s="578"/>
      <c r="BZ363" s="565"/>
      <c r="CA363" s="566"/>
      <c r="CB363" s="578"/>
      <c r="CC363" s="565"/>
      <c r="CD363" s="566"/>
      <c r="CE363" s="578"/>
      <c r="CF363" s="565"/>
      <c r="CG363" s="566"/>
      <c r="CH363" s="578"/>
      <c r="CI363" s="565"/>
      <c r="CJ363" s="566"/>
      <c r="CK363" s="578"/>
      <c r="CL363" s="565"/>
      <c r="CM363" s="566"/>
      <c r="CN363" s="578"/>
      <c r="CO363" s="565"/>
      <c r="CP363" s="566"/>
      <c r="CQ363" s="578"/>
      <c r="CR363" s="565"/>
      <c r="CS363" s="566"/>
      <c r="CT363" s="578"/>
      <c r="CU363" s="565"/>
      <c r="CV363" s="566"/>
      <c r="CW363" s="578"/>
      <c r="CX363" s="565"/>
      <c r="CY363" s="566"/>
    </row>
    <row r="364" spans="1:103" s="402" customFormat="1" x14ac:dyDescent="0.25">
      <c r="A364" s="494"/>
      <c r="C364" s="769" t="s">
        <v>493</v>
      </c>
      <c r="D364" s="765" t="s">
        <v>0</v>
      </c>
      <c r="E364" s="766"/>
      <c r="F364" s="765"/>
      <c r="G364" s="766"/>
      <c r="H364" s="767"/>
      <c r="I364" s="765"/>
      <c r="J364" s="766"/>
      <c r="K364" s="766"/>
      <c r="L364" s="766"/>
      <c r="M364" s="765"/>
      <c r="N364" s="768"/>
      <c r="O364" s="765"/>
      <c r="P364" s="766"/>
      <c r="Q364" s="768"/>
      <c r="R364" s="765"/>
      <c r="S364" s="766"/>
      <c r="T364" s="768"/>
      <c r="U364" s="765"/>
      <c r="V364" s="766"/>
      <c r="W364" s="768"/>
      <c r="X364" s="765"/>
      <c r="Y364" s="766"/>
      <c r="Z364" s="768"/>
      <c r="AA364" s="765"/>
      <c r="AB364" s="766"/>
      <c r="AC364" s="768"/>
      <c r="AD364" s="765"/>
      <c r="AE364" s="766"/>
      <c r="AF364" s="768"/>
      <c r="AG364" s="765"/>
      <c r="AH364" s="766"/>
      <c r="AI364" s="768"/>
      <c r="AJ364" s="765"/>
      <c r="AK364" s="766"/>
      <c r="AL364" s="768"/>
      <c r="AM364" s="765"/>
      <c r="AN364" s="766"/>
      <c r="AO364" s="768"/>
      <c r="AP364" s="765"/>
      <c r="AQ364" s="766"/>
      <c r="AR364" s="768"/>
      <c r="AS364" s="765"/>
      <c r="AT364" s="766"/>
      <c r="AU364" s="768"/>
      <c r="AV364" s="765"/>
      <c r="AW364" s="766"/>
      <c r="AX364" s="768"/>
      <c r="AY364" s="765"/>
      <c r="AZ364" s="766"/>
      <c r="BA364" s="768"/>
      <c r="BB364" s="765"/>
      <c r="BC364" s="766"/>
      <c r="BD364" s="768"/>
      <c r="BE364" s="765"/>
      <c r="BF364" s="766"/>
      <c r="BG364" s="768"/>
      <c r="BH364" s="765"/>
      <c r="BI364" s="766"/>
      <c r="BJ364" s="768"/>
      <c r="BK364" s="765"/>
      <c r="BL364" s="766"/>
      <c r="BM364" s="768"/>
      <c r="BN364" s="765"/>
      <c r="BO364" s="766"/>
      <c r="BP364" s="768"/>
      <c r="BQ364" s="765"/>
      <c r="BR364" s="766"/>
      <c r="BS364" s="768"/>
      <c r="BT364" s="765"/>
      <c r="BU364" s="766"/>
      <c r="BV364" s="768"/>
      <c r="BW364" s="765"/>
      <c r="BX364" s="766"/>
      <c r="BY364" s="768"/>
      <c r="BZ364" s="765"/>
      <c r="CA364" s="766"/>
      <c r="CB364" s="768"/>
      <c r="CC364" s="765"/>
      <c r="CD364" s="766"/>
      <c r="CE364" s="768"/>
      <c r="CF364" s="765"/>
      <c r="CG364" s="766"/>
      <c r="CH364" s="768"/>
      <c r="CI364" s="765"/>
      <c r="CJ364" s="766"/>
      <c r="CK364" s="768"/>
      <c r="CL364" s="765"/>
      <c r="CM364" s="766"/>
      <c r="CN364" s="768"/>
      <c r="CO364" s="765"/>
      <c r="CP364" s="766"/>
      <c r="CQ364" s="768"/>
      <c r="CR364" s="765"/>
      <c r="CS364" s="766"/>
      <c r="CT364" s="768"/>
      <c r="CU364" s="765"/>
      <c r="CV364" s="766"/>
      <c r="CW364" s="768"/>
      <c r="CX364" s="765"/>
      <c r="CY364" s="766"/>
    </row>
    <row r="365" spans="1:103" x14ac:dyDescent="0.25">
      <c r="A365" s="494"/>
      <c r="C365" s="455" t="s">
        <v>494</v>
      </c>
      <c r="D365" s="3" t="s">
        <v>0</v>
      </c>
      <c r="E365" s="72">
        <v>1.5</v>
      </c>
      <c r="F365" s="424"/>
      <c r="G365" s="72">
        <v>1.5</v>
      </c>
      <c r="H365" s="707">
        <f t="shared" ref="H365:H383" si="2738">G365-$E365</f>
        <v>0</v>
      </c>
      <c r="J365" s="19">
        <v>-99</v>
      </c>
      <c r="K365" s="19">
        <v>-99</v>
      </c>
      <c r="L365" s="19">
        <v>-99</v>
      </c>
      <c r="N365" s="72">
        <f t="shared" ref="N365" si="2739">$H365*(1-($J365-N$6)/N$5)</f>
        <v>0</v>
      </c>
      <c r="O365" s="72">
        <f t="shared" ref="O365" si="2740">$H365-N365</f>
        <v>0</v>
      </c>
      <c r="Q365" s="72">
        <f t="shared" ref="Q365" si="2741">$H365*(1-($J365-Q$6)/Q$5)</f>
        <v>0</v>
      </c>
      <c r="R365" s="72">
        <f t="shared" ref="R365" si="2742">$H365-Q365</f>
        <v>0</v>
      </c>
      <c r="T365" s="72">
        <f t="shared" ref="T365" si="2743">$H365*(1-($J365-T$6)/T$5)</f>
        <v>0</v>
      </c>
      <c r="U365" s="72">
        <f t="shared" ref="U365" si="2744">$H365-T365</f>
        <v>0</v>
      </c>
      <c r="W365" s="72">
        <f t="shared" ref="W365" si="2745">$H365*(1-($J365-W$6)/W$5)</f>
        <v>0</v>
      </c>
      <c r="X365" s="72">
        <f t="shared" ref="X365" si="2746">$H365-W365</f>
        <v>0</v>
      </c>
      <c r="Z365" s="72">
        <f t="shared" ref="Z365" si="2747">$H365*(1-($J365-Z$6)/Z$5)</f>
        <v>0</v>
      </c>
      <c r="AA365" s="72">
        <f t="shared" ref="AA365" si="2748">$H365-Z365</f>
        <v>0</v>
      </c>
      <c r="AC365" s="72">
        <f t="shared" ref="AC365" si="2749">$H365*(1-($J365-AC$6)/AC$5)</f>
        <v>0</v>
      </c>
      <c r="AD365" s="72">
        <f t="shared" ref="AD365" si="2750">$H365-AC365</f>
        <v>0</v>
      </c>
      <c r="AF365" s="72">
        <f t="shared" ref="AF365" si="2751">$H365*(1-($J365-AF$6)/AF$5)</f>
        <v>0</v>
      </c>
      <c r="AG365" s="72">
        <f t="shared" ref="AG365" si="2752">$H365-AF365</f>
        <v>0</v>
      </c>
      <c r="AI365" s="72">
        <f t="shared" ref="AI365" si="2753">$H365*(1-($J365-AI$6)/AI$5)</f>
        <v>0</v>
      </c>
      <c r="AJ365" s="72">
        <f t="shared" ref="AJ365" si="2754">$H365-AI365</f>
        <v>0</v>
      </c>
      <c r="AL365" s="72">
        <f t="shared" ref="AL365" si="2755">$H365*(1-($K365-AL$6)/AL$5)</f>
        <v>0</v>
      </c>
      <c r="AM365" s="72">
        <f t="shared" ref="AM365" si="2756">$H365-AL365</f>
        <v>0</v>
      </c>
      <c r="AO365" s="72">
        <f t="shared" ref="AO365" si="2757">$H365*(1-($K365-AO$6)/AO$5)</f>
        <v>0</v>
      </c>
      <c r="AP365" s="72">
        <f t="shared" ref="AP365" si="2758">$H365-AO365</f>
        <v>0</v>
      </c>
      <c r="AR365" s="72">
        <f t="shared" ref="AR365" si="2759">$H365*(1-($K365-AR$6)/AR$5)</f>
        <v>0</v>
      </c>
      <c r="AS365" s="72">
        <f t="shared" ref="AS365" si="2760">$H365-AR365</f>
        <v>0</v>
      </c>
      <c r="AU365" s="72">
        <f t="shared" ref="AU365" si="2761">$H365*(1-($K365-AU$6)/AU$5)</f>
        <v>0</v>
      </c>
      <c r="AV365" s="72">
        <f t="shared" ref="AV365" si="2762">$H365-AU365</f>
        <v>0</v>
      </c>
      <c r="AX365" s="72">
        <f>$H365*(1-($K365-AX$6)/AX$5)</f>
        <v>0</v>
      </c>
      <c r="AY365" s="72">
        <f>$H365-AX365</f>
        <v>0</v>
      </c>
      <c r="BA365" s="72">
        <f>$H365*(1-($K365-BA$6)/BA$5)</f>
        <v>0</v>
      </c>
      <c r="BB365" s="72">
        <f t="shared" ref="BB365" si="2763">$H365-BA365</f>
        <v>0</v>
      </c>
      <c r="BD365" s="72">
        <f>$H365*(1-($K365-BD$6)/BD$5)</f>
        <v>0</v>
      </c>
      <c r="BE365" s="72">
        <f t="shared" ref="BE365" si="2764">$H365-BD365</f>
        <v>0</v>
      </c>
      <c r="BG365" s="709">
        <f>$H365*(1-($K365-BG$6)/BG$5)</f>
        <v>0</v>
      </c>
      <c r="BH365" s="709">
        <f t="shared" ref="BH365" si="2765">$H365-BG365</f>
        <v>0</v>
      </c>
      <c r="BI365" s="710"/>
      <c r="BJ365" s="709">
        <f>$H365*(1-($K365-BJ$6)/BJ$5)</f>
        <v>0</v>
      </c>
      <c r="BK365" s="709">
        <f t="shared" ref="BK365" si="2766">$H365-BJ365</f>
        <v>0</v>
      </c>
      <c r="BL365" s="710"/>
      <c r="BM365" s="479"/>
      <c r="BN365" s="479"/>
      <c r="BP365" s="72">
        <f t="shared" ref="BP365" si="2767">$H365*(1-($K365-BP$6)/BP$5)</f>
        <v>0</v>
      </c>
      <c r="BQ365" s="72">
        <f t="shared" ref="BQ365" si="2768">$H365-BP365</f>
        <v>0</v>
      </c>
      <c r="BS365" s="72">
        <f t="shared" ref="BS365" si="2769">$H365*(1-($K365-BS$6)/BS$5)</f>
        <v>0</v>
      </c>
      <c r="BT365" s="72">
        <f t="shared" ref="BT365" si="2770">$H365-BS365</f>
        <v>0</v>
      </c>
      <c r="BV365" s="72">
        <f t="shared" ref="BV365" si="2771">$H365*(1-($K365-BV$6)/BV$5)</f>
        <v>0</v>
      </c>
      <c r="BW365" s="72">
        <f t="shared" ref="BW365" si="2772">$H365-BV365</f>
        <v>0</v>
      </c>
      <c r="BY365" s="72">
        <f t="shared" ref="BY365" si="2773">$H365*(1-($K365-BY$6)/BY$5)</f>
        <v>0</v>
      </c>
      <c r="BZ365" s="72">
        <f t="shared" ref="BZ365" si="2774">$H365-BY365</f>
        <v>0</v>
      </c>
      <c r="CB365" s="72">
        <f t="shared" ref="CB365" si="2775">$H365*(1-($L365-CB$6)/CB$5)</f>
        <v>0</v>
      </c>
      <c r="CC365" s="72">
        <f t="shared" ref="CC365" si="2776">$H365-CB365</f>
        <v>0</v>
      </c>
      <c r="CE365" s="72">
        <f t="shared" ref="CE365" si="2777">$H365*(1-($L365-CE$6)/CE$5)</f>
        <v>0</v>
      </c>
      <c r="CF365" s="72">
        <f t="shared" ref="CF365" si="2778">$H365-CE365</f>
        <v>0</v>
      </c>
      <c r="CH365" s="72">
        <f t="shared" ref="CH365" si="2779">$H365*(1-($L365-CH$6)/CH$5)</f>
        <v>0</v>
      </c>
      <c r="CI365" s="72">
        <f t="shared" ref="CI365" si="2780">$H365-CH365</f>
        <v>0</v>
      </c>
      <c r="CK365" s="72">
        <f t="shared" ref="CK365" si="2781">$H365*(1-($L365-CK$6)/CK$5)</f>
        <v>0</v>
      </c>
      <c r="CL365" s="72">
        <f t="shared" ref="CL365" si="2782">$H365-CK365</f>
        <v>0</v>
      </c>
      <c r="CN365" s="72">
        <f t="shared" ref="CN365" si="2783">$H365*(1-($L365-CN$6)/CN$5)</f>
        <v>0</v>
      </c>
      <c r="CO365" s="72">
        <f t="shared" ref="CO365" si="2784">$H365-CN365</f>
        <v>0</v>
      </c>
      <c r="CQ365" s="72">
        <f t="shared" ref="CQ365" si="2785">$H365*(1-($L365-CQ$6)/CQ$5)</f>
        <v>0</v>
      </c>
      <c r="CR365" s="72">
        <f t="shared" ref="CR365" si="2786">$H365-CQ365</f>
        <v>0</v>
      </c>
      <c r="CT365" s="72">
        <f t="shared" ref="CT365" si="2787">$H365*(1-($L365-CT$6)/CT$5)</f>
        <v>0</v>
      </c>
      <c r="CU365" s="72">
        <f t="shared" ref="CU365" si="2788">$H365-CT365</f>
        <v>0</v>
      </c>
      <c r="CW365" s="72">
        <f t="shared" ref="CW365" si="2789">$H365*(1-($L365-CW$6)/CW$5)</f>
        <v>0</v>
      </c>
      <c r="CX365" s="72">
        <f t="shared" ref="CX365" si="2790">$H365-CW365</f>
        <v>0</v>
      </c>
    </row>
    <row r="366" spans="1:103" ht="5.45" customHeight="1" x14ac:dyDescent="0.25">
      <c r="A366" s="494"/>
      <c r="D366" s="3" t="s">
        <v>0</v>
      </c>
    </row>
    <row r="367" spans="1:103" s="402" customFormat="1" x14ac:dyDescent="0.25">
      <c r="A367" s="494"/>
      <c r="C367" s="769" t="s">
        <v>495</v>
      </c>
      <c r="D367" s="765" t="s">
        <v>0</v>
      </c>
      <c r="E367" s="766"/>
      <c r="F367" s="765"/>
      <c r="G367" s="766"/>
      <c r="H367" s="767"/>
      <c r="I367" s="765"/>
      <c r="J367" s="766"/>
      <c r="K367" s="766"/>
      <c r="L367" s="766"/>
      <c r="M367" s="765"/>
      <c r="N367" s="768"/>
      <c r="O367" s="765"/>
      <c r="P367" s="766"/>
      <c r="Q367" s="768"/>
      <c r="R367" s="765"/>
      <c r="S367" s="766"/>
      <c r="T367" s="768"/>
      <c r="U367" s="765"/>
      <c r="V367" s="766"/>
      <c r="W367" s="768"/>
      <c r="X367" s="765"/>
      <c r="Y367" s="766"/>
      <c r="Z367" s="768"/>
      <c r="AA367" s="765"/>
      <c r="AB367" s="766"/>
      <c r="AC367" s="768"/>
      <c r="AD367" s="765"/>
      <c r="AE367" s="766"/>
      <c r="AF367" s="768"/>
      <c r="AG367" s="765"/>
      <c r="AH367" s="766"/>
      <c r="AI367" s="768"/>
      <c r="AJ367" s="765"/>
      <c r="AK367" s="766"/>
      <c r="AL367" s="768"/>
      <c r="AM367" s="765"/>
      <c r="AN367" s="766"/>
      <c r="AO367" s="768"/>
      <c r="AP367" s="765"/>
      <c r="AQ367" s="766"/>
      <c r="AR367" s="768"/>
      <c r="AS367" s="765"/>
      <c r="AT367" s="766"/>
      <c r="AU367" s="768"/>
      <c r="AV367" s="765"/>
      <c r="AW367" s="766"/>
      <c r="AX367" s="768"/>
      <c r="AY367" s="765"/>
      <c r="AZ367" s="766"/>
      <c r="BA367" s="768"/>
      <c r="BB367" s="765"/>
      <c r="BC367" s="766"/>
      <c r="BD367" s="768"/>
      <c r="BE367" s="765"/>
      <c r="BF367" s="766"/>
      <c r="BG367" s="768"/>
      <c r="BH367" s="765"/>
      <c r="BI367" s="766"/>
      <c r="BJ367" s="768"/>
      <c r="BK367" s="765"/>
      <c r="BL367" s="766"/>
      <c r="BM367" s="768"/>
      <c r="BN367" s="765"/>
      <c r="BO367" s="766"/>
      <c r="BP367" s="768"/>
      <c r="BQ367" s="765"/>
      <c r="BR367" s="766"/>
      <c r="BS367" s="768"/>
      <c r="BT367" s="765"/>
      <c r="BU367" s="766"/>
      <c r="BV367" s="768"/>
      <c r="BW367" s="765"/>
      <c r="BX367" s="766"/>
      <c r="BY367" s="768"/>
      <c r="BZ367" s="765"/>
      <c r="CA367" s="766"/>
      <c r="CB367" s="768"/>
      <c r="CC367" s="765"/>
      <c r="CD367" s="766"/>
      <c r="CE367" s="768"/>
      <c r="CF367" s="765"/>
      <c r="CG367" s="766"/>
      <c r="CH367" s="768"/>
      <c r="CI367" s="765"/>
      <c r="CJ367" s="766"/>
      <c r="CK367" s="768"/>
      <c r="CL367" s="765"/>
      <c r="CM367" s="766"/>
      <c r="CN367" s="768"/>
      <c r="CO367" s="765"/>
      <c r="CP367" s="766"/>
      <c r="CQ367" s="768"/>
      <c r="CR367" s="765"/>
      <c r="CS367" s="766"/>
      <c r="CT367" s="768"/>
      <c r="CU367" s="765"/>
      <c r="CV367" s="766"/>
      <c r="CW367" s="768"/>
      <c r="CX367" s="765"/>
      <c r="CY367" s="766"/>
    </row>
    <row r="368" spans="1:103" x14ac:dyDescent="0.25">
      <c r="A368" s="494"/>
      <c r="C368" s="455" t="s">
        <v>496</v>
      </c>
      <c r="D368" s="3" t="s">
        <v>0</v>
      </c>
      <c r="E368" s="72">
        <v>1.98</v>
      </c>
      <c r="G368" s="78">
        <v>1.3</v>
      </c>
      <c r="H368" s="707">
        <f t="shared" si="2738"/>
        <v>-0.67999999999999994</v>
      </c>
      <c r="J368" s="19">
        <v>1125.7</v>
      </c>
      <c r="K368" s="19">
        <v>115.7</v>
      </c>
      <c r="L368" s="19">
        <v>115.7</v>
      </c>
      <c r="N368" s="72">
        <f t="shared" ref="N368:N369" si="2791">$H368*(1-($J368-N$6)/N$5)</f>
        <v>-0.38276776556776548</v>
      </c>
      <c r="O368" s="72">
        <f t="shared" ref="O368:O369" si="2792">$H368-N368</f>
        <v>-0.29723223443223445</v>
      </c>
      <c r="Q368" s="72">
        <f t="shared" ref="Q368:Q369" si="2793">$H368*(1-($J368-Q$6)/Q$5)</f>
        <v>-0.38276776556776548</v>
      </c>
      <c r="R368" s="72">
        <f t="shared" ref="R368:R369" si="2794">$H368-Q368</f>
        <v>-0.29723223443223445</v>
      </c>
      <c r="T368" s="72">
        <f t="shared" ref="T368:T369" si="2795">$H368*(1-($J368-T$6)/T$5)</f>
        <v>-0.38276776556776548</v>
      </c>
      <c r="U368" s="72">
        <f t="shared" ref="U368:U369" si="2796">$H368-T368</f>
        <v>-0.29723223443223445</v>
      </c>
      <c r="W368" s="72">
        <f t="shared" ref="W368:W369" si="2797">$H368*(1-($J368-W$6)/W$5)</f>
        <v>-0.38276776556776548</v>
      </c>
      <c r="X368" s="72">
        <f t="shared" ref="X368:X369" si="2798">$H368-W368</f>
        <v>-0.29723223443223445</v>
      </c>
      <c r="Z368" s="72">
        <f t="shared" ref="Z368:Z369" si="2799">$H368*(1-($J368-Z$6)/Z$5)</f>
        <v>-0.38276776556776548</v>
      </c>
      <c r="AA368" s="72">
        <f t="shared" ref="AA368:AA369" si="2800">$H368-Z368</f>
        <v>-0.29723223443223445</v>
      </c>
      <c r="AC368" s="72">
        <f t="shared" ref="AC368:AC369" si="2801">$H368*(1-($J368-AC$6)/AC$5)</f>
        <v>-0.38276776556776548</v>
      </c>
      <c r="AD368" s="72">
        <f t="shared" ref="AD368:AD369" si="2802">$H368-AC368</f>
        <v>-0.29723223443223445</v>
      </c>
      <c r="AF368" s="72">
        <f t="shared" ref="AF368:AF369" si="2803">$H368*(1-($J368-AF$6)/AF$5)</f>
        <v>-0.38276776556776548</v>
      </c>
      <c r="AG368" s="72">
        <f t="shared" ref="AG368:AG369" si="2804">$H368-AF368</f>
        <v>-0.29723223443223445</v>
      </c>
      <c r="AI368" s="72">
        <f t="shared" ref="AI368:AI369" si="2805">$H368*(1-($J368-AI$6)/AI$5)</f>
        <v>-0.38276776556776548</v>
      </c>
      <c r="AJ368" s="72">
        <f t="shared" ref="AJ368:AJ369" si="2806">$H368-AI368</f>
        <v>-0.29723223443223445</v>
      </c>
      <c r="AL368" s="72">
        <f t="shared" ref="AL368:AL369" si="2807">$H368*(1-($K368-AL$6)/AL$5)</f>
        <v>-0.63524452423698385</v>
      </c>
      <c r="AM368" s="72">
        <f t="shared" ref="AM368:AM369" si="2808">$H368-AL368</f>
        <v>-4.4755475763016084E-2</v>
      </c>
      <c r="AO368" s="72">
        <f t="shared" ref="AO368:AO369" si="2809">$H368*(1-($K368-AO$6)/AO$5)</f>
        <v>-0.63524452423698385</v>
      </c>
      <c r="AP368" s="72">
        <f t="shared" ref="AP368:AP369" si="2810">$H368-AO368</f>
        <v>-4.4755475763016084E-2</v>
      </c>
      <c r="AR368" s="72">
        <f t="shared" ref="AR368:AR369" si="2811">$H368*(1-($K368-AR$6)/AR$5)</f>
        <v>-0.63524452423698385</v>
      </c>
      <c r="AS368" s="72">
        <f t="shared" ref="AS368:AS369" si="2812">$H368-AR368</f>
        <v>-4.4755475763016084E-2</v>
      </c>
      <c r="AU368" s="72">
        <f t="shared" ref="AU368:AU369" si="2813">$H368*(1-($K368-AU$6)/AU$5)</f>
        <v>-0.63524452423698385</v>
      </c>
      <c r="AV368" s="72">
        <f t="shared" ref="AV368:AV369" si="2814">$H368-AU368</f>
        <v>-4.4755475763016084E-2</v>
      </c>
      <c r="AX368" s="72">
        <f t="shared" ref="AX368:AX369" si="2815">$H368*(1-($K368-AX$6)/AX$5)</f>
        <v>-0.63524452423698385</v>
      </c>
      <c r="AY368" s="72">
        <f t="shared" ref="AY368:AY369" si="2816">$H368-AX368</f>
        <v>-4.4755475763016084E-2</v>
      </c>
      <c r="BA368" s="72">
        <f t="shared" ref="BA368:BA369" si="2817">$H368*(1-($K368-BA$6)/BA$5)</f>
        <v>-0.63524452423698385</v>
      </c>
      <c r="BB368" s="72">
        <f t="shared" ref="BB368:BB369" si="2818">$H368-BA368</f>
        <v>-4.4755475763016084E-2</v>
      </c>
      <c r="BD368" s="72">
        <f t="shared" ref="BD368:BD369" si="2819">$H368*(1-($K368-BD$6)/BD$5)</f>
        <v>-0.63524452423698385</v>
      </c>
      <c r="BE368" s="72">
        <f t="shared" ref="BE368:BE369" si="2820">$H368-BD368</f>
        <v>-4.4755475763016084E-2</v>
      </c>
      <c r="BG368" s="709">
        <f t="shared" ref="BG368:BG369" si="2821">$H368*(1-($K368-BG$6)/BG$5)</f>
        <v>-0.63524452423698385</v>
      </c>
      <c r="BH368" s="709">
        <f t="shared" ref="BH368:BH369" si="2822">$H368-BG368</f>
        <v>-4.4755475763016084E-2</v>
      </c>
      <c r="BI368" s="710"/>
      <c r="BJ368" s="709">
        <f t="shared" ref="BJ368:BJ369" si="2823">$H368*(1-($K368-BJ$6)/BJ$5)</f>
        <v>-0.63524452423698385</v>
      </c>
      <c r="BK368" s="709">
        <f t="shared" ref="BK368:BK369" si="2824">$H368-BJ368</f>
        <v>-4.4755475763016084E-2</v>
      </c>
      <c r="BL368" s="710"/>
      <c r="BM368" s="479"/>
      <c r="BN368" s="479"/>
      <c r="BP368" s="72">
        <f t="shared" ref="BP368:BP369" si="2825">$H368*(1-($K368-BP$6)/BP$5)</f>
        <v>-0.63524452423698385</v>
      </c>
      <c r="BQ368" s="72">
        <f t="shared" ref="BQ368:BQ369" si="2826">$H368-BP368</f>
        <v>-4.4755475763016084E-2</v>
      </c>
      <c r="BS368" s="72">
        <f t="shared" ref="BS368:BS369" si="2827">$H368*(1-($K368-BS$6)/BS$5)</f>
        <v>-0.63524452423698385</v>
      </c>
      <c r="BT368" s="72">
        <f t="shared" ref="BT368:BT369" si="2828">$H368-BS368</f>
        <v>-4.4755475763016084E-2</v>
      </c>
      <c r="BV368" s="72">
        <f t="shared" ref="BV368:BV369" si="2829">$H368*(1-($K368-BV$6)/BV$5)</f>
        <v>-0.63524452423698385</v>
      </c>
      <c r="BW368" s="72">
        <f t="shared" ref="BW368:BW369" si="2830">$H368-BV368</f>
        <v>-4.4755475763016084E-2</v>
      </c>
      <c r="BY368" s="72">
        <f t="shared" ref="BY368:BY369" si="2831">$H368*(1-($K368-BY$6)/BY$5)</f>
        <v>-0.63524452423698385</v>
      </c>
      <c r="BZ368" s="72">
        <f t="shared" ref="BZ368:BZ369" si="2832">$H368-BY368</f>
        <v>-4.4755475763016084E-2</v>
      </c>
      <c r="CB368" s="72">
        <f t="shared" ref="CB368:CB369" si="2833">$H368*(1-($L368-CB$6)/CB$5)</f>
        <v>-0.63694507772020714</v>
      </c>
      <c r="CC368" s="72">
        <f t="shared" ref="CC368:CC369" si="2834">$H368-CB368</f>
        <v>-4.3054922279792796E-2</v>
      </c>
      <c r="CE368" s="72">
        <f t="shared" ref="CE368:CE369" si="2835">$H368*(1-($L368-CE$6)/CE$5)</f>
        <v>-0.63694507772020714</v>
      </c>
      <c r="CF368" s="72">
        <f t="shared" ref="CF368:CF369" si="2836">$H368-CE368</f>
        <v>-4.3054922279792796E-2</v>
      </c>
      <c r="CH368" s="72">
        <f t="shared" ref="CH368:CH369" si="2837">$H368*(1-($L368-CH$6)/CH$5)</f>
        <v>-0.63694507772020714</v>
      </c>
      <c r="CI368" s="72">
        <f t="shared" ref="CI368:CI369" si="2838">$H368-CH368</f>
        <v>-4.3054922279792796E-2</v>
      </c>
      <c r="CK368" s="72">
        <f t="shared" ref="CK368:CK369" si="2839">$H368*(1-($L368-CK$6)/CK$5)</f>
        <v>-0.63694507772020714</v>
      </c>
      <c r="CL368" s="72">
        <f t="shared" ref="CL368:CL369" si="2840">$H368-CK368</f>
        <v>-4.3054922279792796E-2</v>
      </c>
      <c r="CN368" s="72">
        <f t="shared" ref="CN368:CN369" si="2841">$H368*(1-($L368-CN$6)/CN$5)</f>
        <v>-0.63694507772020714</v>
      </c>
      <c r="CO368" s="72">
        <f t="shared" ref="CO368:CO369" si="2842">$H368-CN368</f>
        <v>-4.3054922279792796E-2</v>
      </c>
      <c r="CQ368" s="72">
        <f t="shared" ref="CQ368:CQ369" si="2843">$H368*(1-($L368-CQ$6)/CQ$5)</f>
        <v>-0.63694507772020714</v>
      </c>
      <c r="CR368" s="72">
        <f t="shared" ref="CR368:CR369" si="2844">$H368-CQ368</f>
        <v>-4.3054922279792796E-2</v>
      </c>
      <c r="CT368" s="72">
        <f t="shared" ref="CT368:CT369" si="2845">$H368*(1-($L368-CT$6)/CT$5)</f>
        <v>-0.63694507772020714</v>
      </c>
      <c r="CU368" s="72">
        <f t="shared" ref="CU368:CU369" si="2846">$H368-CT368</f>
        <v>-4.3054922279792796E-2</v>
      </c>
      <c r="CW368" s="72">
        <f t="shared" ref="CW368:CW369" si="2847">$H368*(1-($L368-CW$6)/CW$5)</f>
        <v>-0.63694507772020714</v>
      </c>
      <c r="CX368" s="72">
        <f t="shared" ref="CX368:CX369" si="2848">$H368-CW368</f>
        <v>-4.3054922279792796E-2</v>
      </c>
    </row>
    <row r="369" spans="1:103" x14ac:dyDescent="0.25">
      <c r="A369" s="494"/>
      <c r="C369" s="455" t="s">
        <v>497</v>
      </c>
      <c r="D369" s="3" t="s">
        <v>0</v>
      </c>
      <c r="E369" s="72">
        <v>1.87</v>
      </c>
      <c r="G369" s="78">
        <v>1.3</v>
      </c>
      <c r="H369" s="707">
        <f t="shared" si="2738"/>
        <v>-0.57000000000000006</v>
      </c>
      <c r="J369" s="19">
        <v>1142</v>
      </c>
      <c r="K369" s="19">
        <v>1142.0999999999999</v>
      </c>
      <c r="L369" s="19">
        <v>1142.0999999999999</v>
      </c>
      <c r="N369" s="72">
        <f t="shared" si="2791"/>
        <v>-0.31744615384615388</v>
      </c>
      <c r="O369" s="72">
        <f t="shared" si="2792"/>
        <v>-0.25255384615384618</v>
      </c>
      <c r="Q369" s="72">
        <f t="shared" si="2793"/>
        <v>-0.31744615384615388</v>
      </c>
      <c r="R369" s="72">
        <f t="shared" si="2794"/>
        <v>-0.25255384615384618</v>
      </c>
      <c r="T369" s="72">
        <f t="shared" si="2795"/>
        <v>-0.31744615384615388</v>
      </c>
      <c r="U369" s="72">
        <f t="shared" si="2796"/>
        <v>-0.25255384615384618</v>
      </c>
      <c r="W369" s="72">
        <f t="shared" si="2797"/>
        <v>-0.31744615384615388</v>
      </c>
      <c r="X369" s="72">
        <f t="shared" si="2798"/>
        <v>-0.25255384615384618</v>
      </c>
      <c r="Z369" s="72">
        <f t="shared" si="2799"/>
        <v>-0.31744615384615388</v>
      </c>
      <c r="AA369" s="72">
        <f t="shared" si="2800"/>
        <v>-0.25255384615384618</v>
      </c>
      <c r="AC369" s="72">
        <f t="shared" si="2801"/>
        <v>-0.31744615384615388</v>
      </c>
      <c r="AD369" s="72">
        <f t="shared" si="2802"/>
        <v>-0.25255384615384618</v>
      </c>
      <c r="AF369" s="72">
        <f t="shared" si="2803"/>
        <v>-0.31744615384615388</v>
      </c>
      <c r="AG369" s="72">
        <f t="shared" si="2804"/>
        <v>-0.25255384615384618</v>
      </c>
      <c r="AI369" s="72">
        <f t="shared" si="2805"/>
        <v>-0.31744615384615388</v>
      </c>
      <c r="AJ369" s="72">
        <f t="shared" si="2806"/>
        <v>-0.25255384615384618</v>
      </c>
      <c r="AL369" s="72">
        <f t="shared" si="2807"/>
        <v>-0.32241328545780978</v>
      </c>
      <c r="AM369" s="72">
        <f t="shared" si="2808"/>
        <v>-0.24758671454219028</v>
      </c>
      <c r="AO369" s="72">
        <f t="shared" si="2809"/>
        <v>-0.32241328545780978</v>
      </c>
      <c r="AP369" s="72">
        <f t="shared" si="2810"/>
        <v>-0.24758671454219028</v>
      </c>
      <c r="AR369" s="72">
        <f t="shared" si="2811"/>
        <v>-0.32241328545780978</v>
      </c>
      <c r="AS369" s="72">
        <f t="shared" si="2812"/>
        <v>-0.24758671454219028</v>
      </c>
      <c r="AU369" s="72">
        <f t="shared" si="2813"/>
        <v>-0.32241328545780978</v>
      </c>
      <c r="AV369" s="72">
        <f t="shared" si="2814"/>
        <v>-0.24758671454219028</v>
      </c>
      <c r="AX369" s="72">
        <f t="shared" si="2815"/>
        <v>-0.32241328545780978</v>
      </c>
      <c r="AY369" s="72">
        <f t="shared" si="2816"/>
        <v>-0.24758671454219028</v>
      </c>
      <c r="BA369" s="72">
        <f t="shared" si="2817"/>
        <v>-0.32241328545780978</v>
      </c>
      <c r="BB369" s="72">
        <f t="shared" si="2818"/>
        <v>-0.24758671454219028</v>
      </c>
      <c r="BD369" s="72">
        <f t="shared" si="2819"/>
        <v>-0.32241328545780978</v>
      </c>
      <c r="BE369" s="72">
        <f t="shared" si="2820"/>
        <v>-0.24758671454219028</v>
      </c>
      <c r="BG369" s="709">
        <f t="shared" si="2821"/>
        <v>-0.32241328545780978</v>
      </c>
      <c r="BH369" s="709">
        <f t="shared" si="2822"/>
        <v>-0.24758671454219028</v>
      </c>
      <c r="BI369" s="710"/>
      <c r="BJ369" s="709">
        <f t="shared" si="2823"/>
        <v>-0.32241328545780978</v>
      </c>
      <c r="BK369" s="709">
        <f t="shared" si="2824"/>
        <v>-0.24758671454219028</v>
      </c>
      <c r="BL369" s="710"/>
      <c r="BM369" s="479"/>
      <c r="BN369" s="479"/>
      <c r="BP369" s="72">
        <f t="shared" si="2825"/>
        <v>-0.32241328545780978</v>
      </c>
      <c r="BQ369" s="72">
        <f t="shared" si="2826"/>
        <v>-0.24758671454219028</v>
      </c>
      <c r="BS369" s="72">
        <f t="shared" si="2827"/>
        <v>-0.32241328545780978</v>
      </c>
      <c r="BT369" s="72">
        <f t="shared" si="2828"/>
        <v>-0.24758671454219028</v>
      </c>
      <c r="BV369" s="72">
        <f t="shared" si="2829"/>
        <v>-0.32241328545780978</v>
      </c>
      <c r="BW369" s="72">
        <f t="shared" si="2830"/>
        <v>-0.24758671454219028</v>
      </c>
      <c r="BY369" s="72">
        <f t="shared" si="2831"/>
        <v>-0.32241328545780978</v>
      </c>
      <c r="BZ369" s="72">
        <f t="shared" si="2832"/>
        <v>-0.24758671454219028</v>
      </c>
      <c r="CB369" s="72">
        <f t="shared" si="2833"/>
        <v>-0.33182072538860108</v>
      </c>
      <c r="CC369" s="72">
        <f t="shared" si="2834"/>
        <v>-0.23817927461139898</v>
      </c>
      <c r="CE369" s="72">
        <f t="shared" si="2835"/>
        <v>-0.33182072538860108</v>
      </c>
      <c r="CF369" s="72">
        <f t="shared" si="2836"/>
        <v>-0.23817927461139898</v>
      </c>
      <c r="CH369" s="72">
        <f t="shared" si="2837"/>
        <v>-0.33182072538860108</v>
      </c>
      <c r="CI369" s="72">
        <f t="shared" si="2838"/>
        <v>-0.23817927461139898</v>
      </c>
      <c r="CK369" s="72">
        <f t="shared" si="2839"/>
        <v>-0.33182072538860108</v>
      </c>
      <c r="CL369" s="72">
        <f t="shared" si="2840"/>
        <v>-0.23817927461139898</v>
      </c>
      <c r="CN369" s="72">
        <f t="shared" si="2841"/>
        <v>-0.33182072538860108</v>
      </c>
      <c r="CO369" s="72">
        <f t="shared" si="2842"/>
        <v>-0.23817927461139898</v>
      </c>
      <c r="CQ369" s="72">
        <f t="shared" si="2843"/>
        <v>-0.33182072538860108</v>
      </c>
      <c r="CR369" s="72">
        <f t="shared" si="2844"/>
        <v>-0.23817927461139898</v>
      </c>
      <c r="CT369" s="72">
        <f t="shared" si="2845"/>
        <v>-0.33182072538860108</v>
      </c>
      <c r="CU369" s="72">
        <f t="shared" si="2846"/>
        <v>-0.23817927461139898</v>
      </c>
      <c r="CW369" s="72">
        <f t="shared" si="2847"/>
        <v>-0.33182072538860108</v>
      </c>
      <c r="CX369" s="72">
        <f t="shared" si="2848"/>
        <v>-0.23817927461139898</v>
      </c>
    </row>
    <row r="370" spans="1:103" ht="5.45" customHeight="1" x14ac:dyDescent="0.25">
      <c r="A370" s="494"/>
      <c r="D370" s="3" t="s">
        <v>0</v>
      </c>
    </row>
    <row r="371" spans="1:103" s="402" customFormat="1" x14ac:dyDescent="0.25">
      <c r="A371" s="494"/>
      <c r="C371" s="769" t="s">
        <v>498</v>
      </c>
      <c r="D371" s="765" t="s">
        <v>0</v>
      </c>
      <c r="E371" s="766"/>
      <c r="F371" s="765"/>
      <c r="G371" s="766"/>
      <c r="H371" s="767"/>
      <c r="I371" s="765"/>
      <c r="J371" s="766"/>
      <c r="K371" s="766"/>
      <c r="L371" s="766"/>
      <c r="M371" s="765"/>
      <c r="N371" s="768"/>
      <c r="O371" s="765"/>
      <c r="P371" s="766"/>
      <c r="Q371" s="768"/>
      <c r="R371" s="765"/>
      <c r="S371" s="766"/>
      <c r="T371" s="768"/>
      <c r="U371" s="765"/>
      <c r="V371" s="766"/>
      <c r="W371" s="768"/>
      <c r="X371" s="765"/>
      <c r="Y371" s="766"/>
      <c r="Z371" s="768"/>
      <c r="AA371" s="765"/>
      <c r="AB371" s="766"/>
      <c r="AC371" s="768"/>
      <c r="AD371" s="765"/>
      <c r="AE371" s="766"/>
      <c r="AF371" s="768"/>
      <c r="AG371" s="765"/>
      <c r="AH371" s="766"/>
      <c r="AI371" s="768"/>
      <c r="AJ371" s="765"/>
      <c r="AK371" s="766"/>
      <c r="AL371" s="768"/>
      <c r="AM371" s="765"/>
      <c r="AN371" s="766"/>
      <c r="AO371" s="768"/>
      <c r="AP371" s="765"/>
      <c r="AQ371" s="766"/>
      <c r="AR371" s="768"/>
      <c r="AS371" s="765"/>
      <c r="AT371" s="766"/>
      <c r="AU371" s="768"/>
      <c r="AV371" s="765"/>
      <c r="AW371" s="766"/>
      <c r="AX371" s="768"/>
      <c r="AY371" s="765"/>
      <c r="AZ371" s="766"/>
      <c r="BA371" s="768"/>
      <c r="BB371" s="765"/>
      <c r="BC371" s="766"/>
      <c r="BD371" s="768"/>
      <c r="BE371" s="765"/>
      <c r="BF371" s="766"/>
      <c r="BG371" s="768"/>
      <c r="BH371" s="765"/>
      <c r="BI371" s="766"/>
      <c r="BJ371" s="768"/>
      <c r="BK371" s="765"/>
      <c r="BL371" s="766"/>
      <c r="BM371" s="768"/>
      <c r="BN371" s="765"/>
      <c r="BO371" s="766"/>
      <c r="BP371" s="768"/>
      <c r="BQ371" s="765"/>
      <c r="BR371" s="766"/>
      <c r="BS371" s="768"/>
      <c r="BT371" s="765"/>
      <c r="BU371" s="766"/>
      <c r="BV371" s="768"/>
      <c r="BW371" s="765"/>
      <c r="BX371" s="766"/>
      <c r="BY371" s="768"/>
      <c r="BZ371" s="765"/>
      <c r="CA371" s="766"/>
      <c r="CB371" s="768"/>
      <c r="CC371" s="765"/>
      <c r="CD371" s="766"/>
      <c r="CE371" s="768"/>
      <c r="CF371" s="765"/>
      <c r="CG371" s="766"/>
      <c r="CH371" s="768"/>
      <c r="CI371" s="765"/>
      <c r="CJ371" s="766"/>
      <c r="CK371" s="768"/>
      <c r="CL371" s="765"/>
      <c r="CM371" s="766"/>
      <c r="CN371" s="768"/>
      <c r="CO371" s="765"/>
      <c r="CP371" s="766"/>
      <c r="CQ371" s="768"/>
      <c r="CR371" s="765"/>
      <c r="CS371" s="766"/>
      <c r="CT371" s="768"/>
      <c r="CU371" s="765"/>
      <c r="CV371" s="766"/>
      <c r="CW371" s="768"/>
      <c r="CX371" s="765"/>
      <c r="CY371" s="766"/>
    </row>
    <row r="372" spans="1:103" x14ac:dyDescent="0.25">
      <c r="A372" s="494"/>
      <c r="C372" s="455" t="s">
        <v>499</v>
      </c>
      <c r="D372" s="3" t="s">
        <v>0</v>
      </c>
      <c r="E372" s="19">
        <v>0.93899999999999995</v>
      </c>
      <c r="G372" s="78">
        <v>1.2</v>
      </c>
      <c r="H372" s="707">
        <f t="shared" si="2738"/>
        <v>0.26100000000000001</v>
      </c>
      <c r="J372" s="19">
        <v>1993.6</v>
      </c>
      <c r="K372" s="19">
        <v>2048.5</v>
      </c>
      <c r="L372" s="479"/>
      <c r="N372" s="72">
        <f t="shared" ref="N372:N373" si="2849">$H372*(1-($J372-N$6)/N$5)</f>
        <v>6.3940219780219798E-2</v>
      </c>
      <c r="O372" s="72">
        <f t="shared" ref="O372:O373" si="2850">$H372-N372</f>
        <v>0.19705978021978021</v>
      </c>
      <c r="Q372" s="72">
        <f t="shared" ref="Q372:Q373" si="2851">$H372*(1-($J372-Q$6)/Q$5)</f>
        <v>6.3940219780219798E-2</v>
      </c>
      <c r="R372" s="72">
        <f t="shared" ref="R372:R373" si="2852">$H372-Q372</f>
        <v>0.19705978021978021</v>
      </c>
      <c r="T372" s="72">
        <f t="shared" ref="T372:T373" si="2853">$H372*(1-($J372-T$6)/T$5)</f>
        <v>6.3940219780219798E-2</v>
      </c>
      <c r="U372" s="72">
        <f t="shared" ref="U372:U373" si="2854">$H372-T372</f>
        <v>0.19705978021978021</v>
      </c>
      <c r="W372" s="72">
        <f t="shared" ref="W372:W373" si="2855">$H372*(1-($J372-W$6)/W$5)</f>
        <v>6.3940219780219798E-2</v>
      </c>
      <c r="X372" s="72">
        <f t="shared" ref="X372:X373" si="2856">$H372-W372</f>
        <v>0.19705978021978021</v>
      </c>
      <c r="Z372" s="72">
        <f t="shared" ref="Z372:Z373" si="2857">$H372*(1-($J372-Z$6)/Z$5)</f>
        <v>6.3940219780219798E-2</v>
      </c>
      <c r="AA372" s="72">
        <f t="shared" ref="AA372:AA373" si="2858">$H372-Z372</f>
        <v>0.19705978021978021</v>
      </c>
      <c r="AC372" s="72">
        <f t="shared" ref="AC372:AC373" si="2859">$H372*(1-($J372-AC$6)/AC$5)</f>
        <v>6.3940219780219798E-2</v>
      </c>
      <c r="AD372" s="72">
        <f t="shared" ref="AD372:AD373" si="2860">$H372-AC372</f>
        <v>0.19705978021978021</v>
      </c>
      <c r="AF372" s="72">
        <f t="shared" ref="AF372:AF373" si="2861">$H372*(1-($J372-AF$6)/AF$5)</f>
        <v>6.3940219780219798E-2</v>
      </c>
      <c r="AG372" s="72">
        <f t="shared" ref="AG372:AG373" si="2862">$H372-AF372</f>
        <v>0.19705978021978021</v>
      </c>
      <c r="AI372" s="72">
        <f t="shared" ref="AI372:AI373" si="2863">$H372*(1-($J372-AI$6)/AI$5)</f>
        <v>6.3940219780219798E-2</v>
      </c>
      <c r="AJ372" s="72">
        <f t="shared" ref="AJ372:AJ373" si="2864">$H372-AI372</f>
        <v>0.19705978021978021</v>
      </c>
      <c r="AL372" s="72">
        <f t="shared" ref="AL372:AL373" si="2865">$H372*(1-($K372-AL$6)/AL$5)</f>
        <v>6.2686858168761239E-2</v>
      </c>
      <c r="AM372" s="72">
        <f t="shared" ref="AM372:AM373" si="2866">$H372-AL372</f>
        <v>0.19831314183123877</v>
      </c>
      <c r="AO372" s="72">
        <f t="shared" ref="AO372:AO373" si="2867">$H372*(1-($K372-AO$6)/AO$5)</f>
        <v>6.2686858168761239E-2</v>
      </c>
      <c r="AP372" s="72">
        <f t="shared" ref="AP372:AP373" si="2868">$H372-AO372</f>
        <v>0.19831314183123877</v>
      </c>
      <c r="AR372" s="72">
        <f t="shared" ref="AR372:AR373" si="2869">$H372*(1-($K372-AR$6)/AR$5)</f>
        <v>6.2686858168761239E-2</v>
      </c>
      <c r="AS372" s="72">
        <f t="shared" ref="AS372:AS373" si="2870">$H372-AR372</f>
        <v>0.19831314183123877</v>
      </c>
      <c r="AU372" s="72">
        <f t="shared" ref="AU372:AU373" si="2871">$H372*(1-($K372-AU$6)/AU$5)</f>
        <v>6.2686858168761239E-2</v>
      </c>
      <c r="AV372" s="72">
        <f t="shared" ref="AV372:AV373" si="2872">$H372-AU372</f>
        <v>0.19831314183123877</v>
      </c>
      <c r="AX372" s="72">
        <f t="shared" ref="AX372:AX373" si="2873">$H372*(1-($K372-AX$6)/AX$5)</f>
        <v>6.2686858168761239E-2</v>
      </c>
      <c r="AY372" s="72">
        <f t="shared" ref="AY372:AY373" si="2874">$H372-AX372</f>
        <v>0.19831314183123877</v>
      </c>
      <c r="BA372" s="72">
        <f t="shared" ref="BA372:BA373" si="2875">$H372*(1-($K372-BA$6)/BA$5)</f>
        <v>6.2686858168761239E-2</v>
      </c>
      <c r="BB372" s="72">
        <f t="shared" ref="BB372:BB373" si="2876">$H372-BA372</f>
        <v>0.19831314183123877</v>
      </c>
      <c r="BD372" s="72">
        <f t="shared" ref="BD372:BD373" si="2877">$H372*(1-($K372-BD$6)/BD$5)</f>
        <v>6.2686858168761239E-2</v>
      </c>
      <c r="BE372" s="72">
        <f t="shared" ref="BE372:BE373" si="2878">$H372-BD372</f>
        <v>0.19831314183123877</v>
      </c>
      <c r="BG372" s="709">
        <f t="shared" ref="BG372:BG373" si="2879">$H372*(1-($K372-BG$6)/BG$5)</f>
        <v>6.2686858168761239E-2</v>
      </c>
      <c r="BH372" s="709">
        <f t="shared" ref="BH372:BH373" si="2880">$H372-BG372</f>
        <v>0.19831314183123877</v>
      </c>
      <c r="BI372" s="710"/>
      <c r="BJ372" s="709">
        <f t="shared" ref="BJ372:BJ373" si="2881">$H372*(1-($K372-BJ$6)/BJ$5)</f>
        <v>6.2686858168761239E-2</v>
      </c>
      <c r="BK372" s="709">
        <f t="shared" ref="BK372:BK373" si="2882">$H372-BJ372</f>
        <v>0.19831314183123877</v>
      </c>
      <c r="BL372" s="710"/>
      <c r="BM372" s="479"/>
      <c r="BN372" s="479"/>
      <c r="BP372" s="72">
        <f t="shared" ref="BP372:BP373" si="2883">$H372*(1-($K372-BP$6)/BP$5)</f>
        <v>6.2686858168761239E-2</v>
      </c>
      <c r="BQ372" s="72">
        <f t="shared" ref="BQ372:BQ373" si="2884">$H372-BP372</f>
        <v>0.19831314183123877</v>
      </c>
      <c r="BS372" s="72">
        <f t="shared" ref="BS372:BS373" si="2885">$H372*(1-($K372-BS$6)/BS$5)</f>
        <v>6.2686858168761239E-2</v>
      </c>
      <c r="BT372" s="72">
        <f t="shared" ref="BT372:BT373" si="2886">$H372-BS372</f>
        <v>0.19831314183123877</v>
      </c>
      <c r="BV372" s="72">
        <f t="shared" ref="BV372:BV373" si="2887">$H372*(1-($K372-BV$6)/BV$5)</f>
        <v>6.2686858168761239E-2</v>
      </c>
      <c r="BW372" s="72">
        <f t="shared" ref="BW372:BW373" si="2888">$H372-BV372</f>
        <v>0.19831314183123877</v>
      </c>
      <c r="BY372" s="72">
        <f t="shared" ref="BY372:BY373" si="2889">$H372*(1-($K372-BY$6)/BY$5)</f>
        <v>6.2686858168761239E-2</v>
      </c>
      <c r="BZ372" s="72">
        <f t="shared" ref="BZ372:BZ373" si="2890">$H372-BY372</f>
        <v>0.19831314183123877</v>
      </c>
      <c r="CB372" s="563"/>
      <c r="CC372" s="563"/>
      <c r="CE372" s="563"/>
      <c r="CF372" s="563"/>
      <c r="CH372" s="563"/>
      <c r="CI372" s="563"/>
      <c r="CK372" s="563"/>
      <c r="CL372" s="563"/>
      <c r="CN372" s="563"/>
      <c r="CO372" s="563"/>
      <c r="CQ372" s="563"/>
      <c r="CR372" s="563"/>
      <c r="CT372" s="563"/>
      <c r="CU372" s="563"/>
      <c r="CW372" s="563"/>
      <c r="CX372" s="563"/>
    </row>
    <row r="373" spans="1:103" x14ac:dyDescent="0.25">
      <c r="A373" s="494"/>
      <c r="C373" s="455" t="s">
        <v>500</v>
      </c>
      <c r="D373" s="3" t="s">
        <v>0</v>
      </c>
      <c r="E373" s="19">
        <v>0.29699999999999999</v>
      </c>
      <c r="G373" s="78">
        <v>0.8</v>
      </c>
      <c r="H373" s="690">
        <f t="shared" si="2738"/>
        <v>0.50300000000000011</v>
      </c>
      <c r="J373" s="19">
        <v>1900.5</v>
      </c>
      <c r="K373" s="19">
        <v>1955.5</v>
      </c>
      <c r="L373" s="479"/>
      <c r="N373" s="72">
        <f t="shared" si="2849"/>
        <v>0.14037937728937733</v>
      </c>
      <c r="O373" s="72">
        <f t="shared" si="2850"/>
        <v>0.36262062271062279</v>
      </c>
      <c r="Q373" s="72">
        <f t="shared" si="2851"/>
        <v>0.14037937728937733</v>
      </c>
      <c r="R373" s="72">
        <f t="shared" si="2852"/>
        <v>0.36262062271062279</v>
      </c>
      <c r="T373" s="72">
        <f t="shared" si="2853"/>
        <v>0.14037937728937733</v>
      </c>
      <c r="U373" s="72">
        <f t="shared" si="2854"/>
        <v>0.36262062271062279</v>
      </c>
      <c r="W373" s="72">
        <f t="shared" si="2855"/>
        <v>0.14037937728937733</v>
      </c>
      <c r="X373" s="72">
        <f t="shared" si="2856"/>
        <v>0.36262062271062279</v>
      </c>
      <c r="Z373" s="72">
        <f t="shared" si="2857"/>
        <v>0.14037937728937733</v>
      </c>
      <c r="AA373" s="72">
        <f t="shared" si="2858"/>
        <v>0.36262062271062279</v>
      </c>
      <c r="AC373" s="72">
        <f t="shared" si="2859"/>
        <v>0.14037937728937733</v>
      </c>
      <c r="AD373" s="72">
        <f t="shared" si="2860"/>
        <v>0.36262062271062279</v>
      </c>
      <c r="AF373" s="72">
        <f t="shared" si="2861"/>
        <v>0.14037937728937733</v>
      </c>
      <c r="AG373" s="72">
        <f t="shared" si="2862"/>
        <v>0.36262062271062279</v>
      </c>
      <c r="AI373" s="72">
        <f t="shared" si="2863"/>
        <v>0.14037937728937733</v>
      </c>
      <c r="AJ373" s="72">
        <f t="shared" si="2864"/>
        <v>0.36262062271062279</v>
      </c>
      <c r="AL373" s="72">
        <f t="shared" si="2865"/>
        <v>0.13760707360861762</v>
      </c>
      <c r="AM373" s="72">
        <f t="shared" si="2866"/>
        <v>0.36539292639138249</v>
      </c>
      <c r="AO373" s="72">
        <f t="shared" si="2867"/>
        <v>0.13760707360861762</v>
      </c>
      <c r="AP373" s="72">
        <f t="shared" si="2868"/>
        <v>0.36539292639138249</v>
      </c>
      <c r="AR373" s="72">
        <f t="shared" si="2869"/>
        <v>0.13760707360861762</v>
      </c>
      <c r="AS373" s="72">
        <f t="shared" si="2870"/>
        <v>0.36539292639138249</v>
      </c>
      <c r="AU373" s="72">
        <f t="shared" si="2871"/>
        <v>0.13760707360861762</v>
      </c>
      <c r="AV373" s="72">
        <f t="shared" si="2872"/>
        <v>0.36539292639138249</v>
      </c>
      <c r="AX373" s="72">
        <f t="shared" si="2873"/>
        <v>0.13760707360861762</v>
      </c>
      <c r="AY373" s="72">
        <f t="shared" si="2874"/>
        <v>0.36539292639138249</v>
      </c>
      <c r="BA373" s="72">
        <f t="shared" si="2875"/>
        <v>0.13760707360861762</v>
      </c>
      <c r="BB373" s="72">
        <f t="shared" si="2876"/>
        <v>0.36539292639138249</v>
      </c>
      <c r="BD373" s="72">
        <f t="shared" si="2877"/>
        <v>0.13760707360861762</v>
      </c>
      <c r="BE373" s="72">
        <f t="shared" si="2878"/>
        <v>0.36539292639138249</v>
      </c>
      <c r="BG373" s="709">
        <f t="shared" si="2879"/>
        <v>0.13760707360861762</v>
      </c>
      <c r="BH373" s="709">
        <f t="shared" si="2880"/>
        <v>0.36539292639138249</v>
      </c>
      <c r="BI373" s="710"/>
      <c r="BJ373" s="709">
        <f t="shared" si="2881"/>
        <v>0.13760707360861762</v>
      </c>
      <c r="BK373" s="709">
        <f t="shared" si="2882"/>
        <v>0.36539292639138249</v>
      </c>
      <c r="BL373" s="710"/>
      <c r="BM373" s="479"/>
      <c r="BN373" s="479"/>
      <c r="BP373" s="72">
        <f t="shared" si="2883"/>
        <v>0.13760707360861762</v>
      </c>
      <c r="BQ373" s="72">
        <f t="shared" si="2884"/>
        <v>0.36539292639138249</v>
      </c>
      <c r="BS373" s="72">
        <f t="shared" si="2885"/>
        <v>0.13760707360861762</v>
      </c>
      <c r="BT373" s="72">
        <f t="shared" si="2886"/>
        <v>0.36539292639138249</v>
      </c>
      <c r="BV373" s="72">
        <f t="shared" si="2887"/>
        <v>0.13760707360861762</v>
      </c>
      <c r="BW373" s="72">
        <f t="shared" si="2888"/>
        <v>0.36539292639138249</v>
      </c>
      <c r="BY373" s="72">
        <f t="shared" si="2889"/>
        <v>0.13760707360861762</v>
      </c>
      <c r="BZ373" s="72">
        <f t="shared" si="2890"/>
        <v>0.36539292639138249</v>
      </c>
      <c r="CB373" s="563"/>
      <c r="CC373" s="563"/>
      <c r="CE373" s="563"/>
      <c r="CF373" s="563"/>
      <c r="CH373" s="563"/>
      <c r="CI373" s="563"/>
      <c r="CK373" s="563"/>
      <c r="CL373" s="563"/>
      <c r="CN373" s="563"/>
      <c r="CO373" s="563"/>
      <c r="CQ373" s="563"/>
      <c r="CR373" s="563"/>
      <c r="CT373" s="563"/>
      <c r="CU373" s="563"/>
      <c r="CW373" s="563"/>
      <c r="CX373" s="563"/>
    </row>
    <row r="374" spans="1:103" ht="5.45" customHeight="1" x14ac:dyDescent="0.25">
      <c r="A374" s="494"/>
      <c r="D374" s="3" t="s">
        <v>0</v>
      </c>
    </row>
    <row r="375" spans="1:103" x14ac:dyDescent="0.25">
      <c r="A375" s="494"/>
      <c r="C375" s="455" t="s">
        <v>501</v>
      </c>
      <c r="D375" s="3" t="s">
        <v>0</v>
      </c>
      <c r="E375" s="19">
        <v>1.089</v>
      </c>
      <c r="G375" s="78">
        <v>1.4</v>
      </c>
      <c r="H375" s="690">
        <f t="shared" si="2738"/>
        <v>0.31099999999999994</v>
      </c>
      <c r="J375" s="479"/>
      <c r="K375" s="479"/>
      <c r="L375" s="19">
        <v>2021.7</v>
      </c>
      <c r="N375" s="563"/>
      <c r="O375" s="563"/>
      <c r="Q375" s="563"/>
      <c r="R375" s="563"/>
      <c r="T375" s="563"/>
      <c r="U375" s="563"/>
      <c r="W375" s="563"/>
      <c r="X375" s="563"/>
      <c r="Z375" s="563"/>
      <c r="AA375" s="563"/>
      <c r="AC375" s="563"/>
      <c r="AD375" s="563"/>
      <c r="AF375" s="563"/>
      <c r="AG375" s="563"/>
      <c r="AI375" s="563"/>
      <c r="AJ375" s="563"/>
      <c r="AL375" s="563"/>
      <c r="AM375" s="563"/>
      <c r="AO375" s="563"/>
      <c r="AP375" s="563"/>
      <c r="AR375" s="563"/>
      <c r="AS375" s="563"/>
      <c r="AU375" s="563"/>
      <c r="AV375" s="563"/>
      <c r="AX375" s="563"/>
      <c r="AY375" s="563"/>
      <c r="BA375" s="563"/>
      <c r="BB375" s="563"/>
      <c r="BD375" s="563"/>
      <c r="BE375" s="563"/>
      <c r="BG375" s="563"/>
      <c r="BH375" s="563"/>
      <c r="BJ375" s="563"/>
      <c r="BK375" s="563"/>
      <c r="BM375" s="563"/>
      <c r="BN375" s="563"/>
      <c r="BP375" s="563"/>
      <c r="BQ375" s="563"/>
      <c r="BS375" s="563"/>
      <c r="BT375" s="563"/>
      <c r="BV375" s="563"/>
      <c r="BW375" s="563"/>
      <c r="BY375" s="563"/>
      <c r="BZ375" s="563"/>
      <c r="CB375" s="72">
        <f t="shared" ref="CB375:CB376" si="2891">$H375*(1-($L375-CB$6)/CB$5)</f>
        <v>8.6553609671847984E-2</v>
      </c>
      <c r="CC375" s="72">
        <f t="shared" ref="CC375:CC376" si="2892">$H375-CB375</f>
        <v>0.22444639032815195</v>
      </c>
      <c r="CE375" s="72">
        <f t="shared" ref="CE375:CE376" si="2893">$H375*(1-($L375-CE$6)/CE$5)</f>
        <v>8.6553609671847984E-2</v>
      </c>
      <c r="CF375" s="72">
        <f t="shared" ref="CF375:CF376" si="2894">$H375-CE375</f>
        <v>0.22444639032815195</v>
      </c>
      <c r="CH375" s="72">
        <f t="shared" ref="CH375:CH376" si="2895">$H375*(1-($L375-CH$6)/CH$5)</f>
        <v>8.6553609671847984E-2</v>
      </c>
      <c r="CI375" s="72">
        <f t="shared" ref="CI375:CI376" si="2896">$H375-CH375</f>
        <v>0.22444639032815195</v>
      </c>
      <c r="CK375" s="72">
        <f t="shared" ref="CK375:CK376" si="2897">$H375*(1-($L375-CK$6)/CK$5)</f>
        <v>8.6553609671847984E-2</v>
      </c>
      <c r="CL375" s="72">
        <f t="shared" ref="CL375:CL376" si="2898">$H375-CK375</f>
        <v>0.22444639032815195</v>
      </c>
      <c r="CN375" s="72">
        <f t="shared" ref="CN375:CN376" si="2899">$H375*(1-($L375-CN$6)/CN$5)</f>
        <v>8.6553609671847984E-2</v>
      </c>
      <c r="CO375" s="72">
        <f t="shared" ref="CO375:CO376" si="2900">$H375-CN375</f>
        <v>0.22444639032815195</v>
      </c>
      <c r="CQ375" s="72">
        <f t="shared" ref="CQ375:CQ376" si="2901">$H375*(1-($L375-CQ$6)/CQ$5)</f>
        <v>8.6553609671847984E-2</v>
      </c>
      <c r="CR375" s="72">
        <f t="shared" ref="CR375:CR376" si="2902">$H375-CQ375</f>
        <v>0.22444639032815195</v>
      </c>
      <c r="CT375" s="72">
        <f t="shared" ref="CT375:CT376" si="2903">$H375*(1-($L375-CT$6)/CT$5)</f>
        <v>8.6553609671847984E-2</v>
      </c>
      <c r="CU375" s="72">
        <f t="shared" ref="CU375:CU376" si="2904">$H375-CT375</f>
        <v>0.22444639032815195</v>
      </c>
      <c r="CW375" s="72">
        <f t="shared" ref="CW375:CW376" si="2905">$H375*(1-($L375-CW$6)/CW$5)</f>
        <v>8.6553609671847984E-2</v>
      </c>
      <c r="CX375" s="72">
        <f t="shared" ref="CX375:CX376" si="2906">$H375-CW375</f>
        <v>0.22444639032815195</v>
      </c>
    </row>
    <row r="376" spans="1:103" x14ac:dyDescent="0.25">
      <c r="A376" s="494"/>
      <c r="C376" s="455" t="s">
        <v>502</v>
      </c>
      <c r="D376" s="3" t="s">
        <v>0</v>
      </c>
      <c r="E376" s="19">
        <v>0.40799999999999997</v>
      </c>
      <c r="G376" s="78">
        <v>1</v>
      </c>
      <c r="H376" s="690">
        <f t="shared" si="2738"/>
        <v>0.59200000000000008</v>
      </c>
      <c r="J376" s="479"/>
      <c r="K376" s="479"/>
      <c r="L376" s="19">
        <v>1972.2</v>
      </c>
      <c r="N376" s="563"/>
      <c r="O376" s="563"/>
      <c r="Q376" s="563"/>
      <c r="R376" s="563"/>
      <c r="T376" s="563"/>
      <c r="U376" s="563"/>
      <c r="W376" s="563"/>
      <c r="X376" s="563"/>
      <c r="Z376" s="563"/>
      <c r="AA376" s="563"/>
      <c r="AC376" s="563"/>
      <c r="AD376" s="563"/>
      <c r="AF376" s="563"/>
      <c r="AG376" s="563"/>
      <c r="AI376" s="563"/>
      <c r="AJ376" s="563"/>
      <c r="AL376" s="563"/>
      <c r="AM376" s="563"/>
      <c r="AO376" s="563"/>
      <c r="AP376" s="563"/>
      <c r="AR376" s="563"/>
      <c r="AS376" s="563"/>
      <c r="AU376" s="563"/>
      <c r="AV376" s="563"/>
      <c r="AX376" s="563"/>
      <c r="AY376" s="563"/>
      <c r="BA376" s="563"/>
      <c r="BB376" s="563"/>
      <c r="BD376" s="563"/>
      <c r="BE376" s="563"/>
      <c r="BG376" s="563"/>
      <c r="BH376" s="563"/>
      <c r="BJ376" s="563"/>
      <c r="BK376" s="563"/>
      <c r="BM376" s="563"/>
      <c r="BN376" s="563"/>
      <c r="BP376" s="563"/>
      <c r="BQ376" s="563"/>
      <c r="BS376" s="563"/>
      <c r="BT376" s="563"/>
      <c r="BV376" s="563"/>
      <c r="BW376" s="563"/>
      <c r="BY376" s="563"/>
      <c r="BZ376" s="563"/>
      <c r="CB376" s="72">
        <f t="shared" si="2891"/>
        <v>0.17488027633851469</v>
      </c>
      <c r="CC376" s="72">
        <f t="shared" si="2892"/>
        <v>0.41711972366148542</v>
      </c>
      <c r="CE376" s="72">
        <f t="shared" si="2893"/>
        <v>0.17488027633851469</v>
      </c>
      <c r="CF376" s="72">
        <f t="shared" si="2894"/>
        <v>0.41711972366148542</v>
      </c>
      <c r="CH376" s="72">
        <f t="shared" si="2895"/>
        <v>0.17488027633851469</v>
      </c>
      <c r="CI376" s="72">
        <f t="shared" si="2896"/>
        <v>0.41711972366148542</v>
      </c>
      <c r="CK376" s="72">
        <f t="shared" si="2897"/>
        <v>0.17488027633851469</v>
      </c>
      <c r="CL376" s="72">
        <f t="shared" si="2898"/>
        <v>0.41711972366148542</v>
      </c>
      <c r="CN376" s="72">
        <f t="shared" si="2899"/>
        <v>0.17488027633851469</v>
      </c>
      <c r="CO376" s="72">
        <f t="shared" si="2900"/>
        <v>0.41711972366148542</v>
      </c>
      <c r="CQ376" s="72">
        <f t="shared" si="2901"/>
        <v>0.17488027633851469</v>
      </c>
      <c r="CR376" s="72">
        <f t="shared" si="2902"/>
        <v>0.41711972366148542</v>
      </c>
      <c r="CT376" s="72">
        <f t="shared" si="2903"/>
        <v>0.17488027633851469</v>
      </c>
      <c r="CU376" s="72">
        <f t="shared" si="2904"/>
        <v>0.41711972366148542</v>
      </c>
      <c r="CW376" s="72">
        <f t="shared" si="2905"/>
        <v>0.17488027633851469</v>
      </c>
      <c r="CX376" s="72">
        <f t="shared" si="2906"/>
        <v>0.41711972366148542</v>
      </c>
    </row>
    <row r="377" spans="1:103" ht="5.45" customHeight="1" x14ac:dyDescent="0.25">
      <c r="A377" s="494"/>
      <c r="D377" s="3" t="s">
        <v>0</v>
      </c>
    </row>
    <row r="378" spans="1:103" s="402" customFormat="1" x14ac:dyDescent="0.25">
      <c r="A378" s="494"/>
      <c r="C378" s="769" t="s">
        <v>503</v>
      </c>
      <c r="D378" s="765" t="s">
        <v>0</v>
      </c>
      <c r="E378" s="766"/>
      <c r="F378" s="765"/>
      <c r="G378" s="766"/>
      <c r="H378" s="767"/>
      <c r="I378" s="765"/>
      <c r="J378" s="766"/>
      <c r="K378" s="766"/>
      <c r="L378" s="766"/>
      <c r="M378" s="765"/>
      <c r="N378" s="768"/>
      <c r="O378" s="765"/>
      <c r="P378" s="766"/>
      <c r="Q378" s="768"/>
      <c r="R378" s="765"/>
      <c r="S378" s="766"/>
      <c r="T378" s="768"/>
      <c r="U378" s="765"/>
      <c r="V378" s="766"/>
      <c r="W378" s="768"/>
      <c r="X378" s="765"/>
      <c r="Y378" s="766"/>
      <c r="Z378" s="768"/>
      <c r="AA378" s="765"/>
      <c r="AB378" s="766"/>
      <c r="AC378" s="768"/>
      <c r="AD378" s="765"/>
      <c r="AE378" s="766"/>
      <c r="AF378" s="768"/>
      <c r="AG378" s="765"/>
      <c r="AH378" s="766"/>
      <c r="AI378" s="768"/>
      <c r="AJ378" s="765"/>
      <c r="AK378" s="766"/>
      <c r="AL378" s="768"/>
      <c r="AM378" s="765"/>
      <c r="AN378" s="766"/>
      <c r="AO378" s="768"/>
      <c r="AP378" s="765"/>
      <c r="AQ378" s="766"/>
      <c r="AR378" s="768"/>
      <c r="AS378" s="765"/>
      <c r="AT378" s="766"/>
      <c r="AU378" s="768"/>
      <c r="AV378" s="765"/>
      <c r="AW378" s="766"/>
      <c r="AX378" s="768"/>
      <c r="AY378" s="765"/>
      <c r="AZ378" s="766"/>
      <c r="BA378" s="768"/>
      <c r="BB378" s="765"/>
      <c r="BC378" s="766"/>
      <c r="BD378" s="768"/>
      <c r="BE378" s="765"/>
      <c r="BF378" s="766"/>
      <c r="BG378" s="768"/>
      <c r="BH378" s="765"/>
      <c r="BI378" s="766"/>
      <c r="BJ378" s="768"/>
      <c r="BK378" s="765"/>
      <c r="BL378" s="766"/>
      <c r="BM378" s="768"/>
      <c r="BN378" s="765"/>
      <c r="BO378" s="766"/>
      <c r="BP378" s="768"/>
      <c r="BQ378" s="765"/>
      <c r="BR378" s="766"/>
      <c r="BS378" s="768"/>
      <c r="BT378" s="765"/>
      <c r="BU378" s="766"/>
      <c r="BV378" s="768"/>
      <c r="BW378" s="765"/>
      <c r="BX378" s="766"/>
      <c r="BY378" s="768"/>
      <c r="BZ378" s="765"/>
      <c r="CA378" s="766"/>
      <c r="CB378" s="768"/>
      <c r="CC378" s="765"/>
      <c r="CD378" s="766"/>
      <c r="CE378" s="768"/>
      <c r="CF378" s="765"/>
      <c r="CG378" s="766"/>
      <c r="CH378" s="768"/>
      <c r="CI378" s="765"/>
      <c r="CJ378" s="766"/>
      <c r="CK378" s="768"/>
      <c r="CL378" s="765"/>
      <c r="CM378" s="766"/>
      <c r="CN378" s="768"/>
      <c r="CO378" s="765"/>
      <c r="CP378" s="766"/>
      <c r="CQ378" s="768"/>
      <c r="CR378" s="765"/>
      <c r="CS378" s="766"/>
      <c r="CT378" s="768"/>
      <c r="CU378" s="765"/>
      <c r="CV378" s="766"/>
      <c r="CW378" s="768"/>
      <c r="CX378" s="765"/>
      <c r="CY378" s="766"/>
    </row>
    <row r="379" spans="1:103" x14ac:dyDescent="0.25">
      <c r="A379" s="494"/>
      <c r="C379" s="455" t="s">
        <v>504</v>
      </c>
      <c r="D379" s="3" t="s">
        <v>0</v>
      </c>
      <c r="E379" s="72">
        <v>1.44</v>
      </c>
      <c r="G379" s="479"/>
      <c r="H379" s="690">
        <f t="shared" si="2738"/>
        <v>-1.44</v>
      </c>
      <c r="J379" s="19">
        <v>3069.9</v>
      </c>
      <c r="K379" s="19">
        <v>3124.9</v>
      </c>
      <c r="L379" s="479"/>
      <c r="N379" s="72">
        <f t="shared" ref="N379" si="2907">$H379*(1-($J379-N$6)/N$5)</f>
        <v>0.21494505494505481</v>
      </c>
      <c r="O379" s="72">
        <f t="shared" ref="O379" si="2908">$H379-N379</f>
        <v>-1.6549450549450548</v>
      </c>
      <c r="Q379" s="72">
        <f t="shared" ref="Q379" si="2909">$H379*(1-($J379-Q$6)/Q$5)</f>
        <v>0.21494505494505481</v>
      </c>
      <c r="R379" s="72">
        <f t="shared" ref="R379" si="2910">$H379-Q379</f>
        <v>-1.6549450549450548</v>
      </c>
      <c r="T379" s="72">
        <f t="shared" ref="T379" si="2911">$H379*(1-($J379-T$6)/T$5)</f>
        <v>0.21494505494505481</v>
      </c>
      <c r="U379" s="72">
        <f t="shared" ref="U379" si="2912">$H379-T379</f>
        <v>-1.6549450549450548</v>
      </c>
      <c r="W379" s="72">
        <f t="shared" ref="W379" si="2913">$H379*(1-($J379-W$6)/W$5)</f>
        <v>0.21494505494505481</v>
      </c>
      <c r="X379" s="72">
        <f t="shared" ref="X379" si="2914">$H379-W379</f>
        <v>-1.6549450549450548</v>
      </c>
      <c r="Z379" s="72">
        <f t="shared" ref="Z379" si="2915">$H379*(1-($J379-Z$6)/Z$5)</f>
        <v>0.21494505494505481</v>
      </c>
      <c r="AA379" s="72">
        <f t="shared" ref="AA379" si="2916">$H379-Z379</f>
        <v>-1.6549450549450548</v>
      </c>
      <c r="AC379" s="72">
        <f t="shared" ref="AC379" si="2917">$H379*(1-($J379-AC$6)/AC$5)</f>
        <v>0.21494505494505481</v>
      </c>
      <c r="AD379" s="72">
        <f t="shared" ref="AD379" si="2918">$H379-AC379</f>
        <v>-1.6549450549450548</v>
      </c>
      <c r="AF379" s="72">
        <f t="shared" ref="AF379" si="2919">$H379*(1-($J379-AF$6)/AF$5)</f>
        <v>0.21494505494505481</v>
      </c>
      <c r="AG379" s="72">
        <f t="shared" ref="AG379" si="2920">$H379-AF379</f>
        <v>-1.6549450549450548</v>
      </c>
      <c r="AI379" s="72">
        <f t="shared" ref="AI379" si="2921">$H379*(1-($J379-AI$6)/AI$5)</f>
        <v>0.21494505494505481</v>
      </c>
      <c r="AJ379" s="72">
        <f t="shared" ref="AJ379" si="2922">$H379-AI379</f>
        <v>-1.6549450549450548</v>
      </c>
      <c r="AL379" s="72">
        <f t="shared" ref="AL379" si="2923">$H379*(1-($K379-AL$6)/AL$5)</f>
        <v>0.21070017953321357</v>
      </c>
      <c r="AM379" s="72">
        <f t="shared" ref="AM379" si="2924">$H379-AL379</f>
        <v>-1.6507001795332135</v>
      </c>
      <c r="AO379" s="72">
        <f t="shared" ref="AO379" si="2925">$H379*(1-($K379-AO$6)/AO$5)</f>
        <v>0.21070017953321357</v>
      </c>
      <c r="AP379" s="72">
        <f t="shared" ref="AP379" si="2926">$H379-AO379</f>
        <v>-1.6507001795332135</v>
      </c>
      <c r="AR379" s="72">
        <f t="shared" ref="AR379" si="2927">$H379*(1-($K379-AR$6)/AR$5)</f>
        <v>0.21070017953321357</v>
      </c>
      <c r="AS379" s="72">
        <f t="shared" ref="AS379" si="2928">$H379-AR379</f>
        <v>-1.6507001795332135</v>
      </c>
      <c r="AU379" s="72">
        <f t="shared" ref="AU379" si="2929">$H379*(1-($K379-AU$6)/AU$5)</f>
        <v>0.21070017953321357</v>
      </c>
      <c r="AV379" s="72">
        <f t="shared" ref="AV379" si="2930">$H379-AU379</f>
        <v>-1.6507001795332135</v>
      </c>
      <c r="AX379" s="72">
        <f>$H379*(1-($K379-AX$6)/AX$5)</f>
        <v>0.21070017953321357</v>
      </c>
      <c r="AY379" s="72">
        <f>$H379-AX379</f>
        <v>-1.6507001795332135</v>
      </c>
      <c r="BA379" s="72">
        <f>$H379*(1-($K379-BA$6)/BA$5)</f>
        <v>0.21070017953321357</v>
      </c>
      <c r="BB379" s="72">
        <f t="shared" ref="BB379" si="2931">$H379-BA379</f>
        <v>-1.6507001795332135</v>
      </c>
      <c r="BD379" s="72">
        <f>$H379*(1-($K379-BD$6)/BD$5)</f>
        <v>0.21070017953321357</v>
      </c>
      <c r="BE379" s="72">
        <f t="shared" ref="BE379" si="2932">$H379-BD379</f>
        <v>-1.6507001795332135</v>
      </c>
      <c r="BG379" s="709">
        <f>$H379*(1-($K379-BG$6)/BG$5)</f>
        <v>0.21070017953321357</v>
      </c>
      <c r="BH379" s="709">
        <f t="shared" ref="BH379" si="2933">$H379-BG379</f>
        <v>-1.6507001795332135</v>
      </c>
      <c r="BI379" s="710"/>
      <c r="BJ379" s="709">
        <f>$H379*(1-($K379-BJ$6)/BJ$5)</f>
        <v>0.21070017953321357</v>
      </c>
      <c r="BK379" s="709">
        <f t="shared" ref="BK379" si="2934">$H379-BJ379</f>
        <v>-1.6507001795332135</v>
      </c>
      <c r="BL379" s="710"/>
      <c r="BM379" s="479"/>
      <c r="BN379" s="479"/>
      <c r="BP379" s="72">
        <f t="shared" ref="BP379" si="2935">$H379*(1-($K379-BP$6)/BP$5)</f>
        <v>0.21070017953321357</v>
      </c>
      <c r="BQ379" s="72">
        <f t="shared" ref="BQ379" si="2936">$H379-BP379</f>
        <v>-1.6507001795332135</v>
      </c>
      <c r="BS379" s="72">
        <f t="shared" ref="BS379" si="2937">$H379*(1-($K379-BS$6)/BS$5)</f>
        <v>0.21070017953321357</v>
      </c>
      <c r="BT379" s="72">
        <f t="shared" ref="BT379" si="2938">$H379-BS379</f>
        <v>-1.6507001795332135</v>
      </c>
      <c r="BV379" s="72">
        <f t="shared" ref="BV379" si="2939">$H379*(1-($K379-BV$6)/BV$5)</f>
        <v>0.21070017953321357</v>
      </c>
      <c r="BW379" s="72">
        <f t="shared" ref="BW379" si="2940">$H379-BV379</f>
        <v>-1.6507001795332135</v>
      </c>
      <c r="BY379" s="72">
        <f t="shared" ref="BY379" si="2941">$H379*(1-($K379-BY$6)/BY$5)</f>
        <v>0.21070017953321357</v>
      </c>
      <c r="BZ379" s="72">
        <f t="shared" ref="BZ379" si="2942">$H379-BY379</f>
        <v>-1.6507001795332135</v>
      </c>
      <c r="CB379" s="563"/>
      <c r="CC379" s="563"/>
      <c r="CE379" s="563"/>
      <c r="CF379" s="563"/>
      <c r="CH379" s="563"/>
      <c r="CI379" s="563"/>
      <c r="CK379" s="563"/>
      <c r="CL379" s="563"/>
      <c r="CN379" s="563"/>
      <c r="CO379" s="563"/>
      <c r="CQ379" s="563"/>
      <c r="CR379" s="563"/>
      <c r="CT379" s="563"/>
      <c r="CU379" s="563"/>
      <c r="CW379" s="563"/>
      <c r="CX379" s="563"/>
    </row>
    <row r="380" spans="1:103" x14ac:dyDescent="0.25">
      <c r="A380" s="494"/>
      <c r="C380" s="455" t="s">
        <v>505</v>
      </c>
      <c r="D380" s="3" t="s">
        <v>0</v>
      </c>
      <c r="E380" s="479"/>
      <c r="G380" s="78">
        <v>1</v>
      </c>
      <c r="H380" s="690">
        <f>G380-$E380</f>
        <v>1</v>
      </c>
      <c r="J380" s="19">
        <v>2655.6</v>
      </c>
      <c r="K380" s="19">
        <v>2710.6</v>
      </c>
      <c r="L380" s="479"/>
      <c r="N380" s="72">
        <f>$H380*(1-($J380-N$6)/N$5)</f>
        <v>2.4908424908425264E-3</v>
      </c>
      <c r="O380" s="72">
        <f>$H380-N380</f>
        <v>0.99750915750915747</v>
      </c>
      <c r="Q380" s="72">
        <f>$H380*(1-($J380-Q$6)/Q$5)</f>
        <v>2.4908424908425264E-3</v>
      </c>
      <c r="R380" s="72">
        <f>$H380-Q380</f>
        <v>0.99750915750915747</v>
      </c>
      <c r="T380" s="72">
        <f>$H380*(1-($J380-T$6)/T$5)</f>
        <v>2.4908424908425264E-3</v>
      </c>
      <c r="U380" s="72">
        <f>$H380-T380</f>
        <v>0.99750915750915747</v>
      </c>
      <c r="W380" s="72">
        <f>$H380*(1-($J380-W$6)/W$5)</f>
        <v>2.4908424908425264E-3</v>
      </c>
      <c r="X380" s="72">
        <f>$H380-W380</f>
        <v>0.99750915750915747</v>
      </c>
      <c r="Z380" s="72">
        <f>$H380*(1-($J380-Z$6)/Z$5)</f>
        <v>2.4908424908425264E-3</v>
      </c>
      <c r="AA380" s="72">
        <f>$H380-Z380</f>
        <v>0.99750915750915747</v>
      </c>
      <c r="AC380" s="72">
        <f>$H380*(1-($J380-AC$6)/AC$5)</f>
        <v>2.4908424908425264E-3</v>
      </c>
      <c r="AD380" s="72">
        <f>$H380-AC380</f>
        <v>0.99750915750915747</v>
      </c>
      <c r="AF380" s="72">
        <f>$H380*(1-($J380-AF$6)/AF$5)</f>
        <v>2.4908424908425264E-3</v>
      </c>
      <c r="AG380" s="72">
        <f>$H380-AF380</f>
        <v>0.99750915750915747</v>
      </c>
      <c r="AI380" s="72">
        <f>$H380*(1-($J380-AI$6)/AI$5)</f>
        <v>2.4908424908425264E-3</v>
      </c>
      <c r="AJ380" s="72">
        <f>$H380-AI380</f>
        <v>0.99750915750915747</v>
      </c>
      <c r="AL380" s="72">
        <f>$H380*(1-($K380-AL$6)/AL$5)</f>
        <v>2.4416517055655396E-3</v>
      </c>
      <c r="AM380" s="72">
        <f>$H380-AL380</f>
        <v>0.99755834829443446</v>
      </c>
      <c r="AO380" s="72">
        <f>$H380*(1-($K380-AO$6)/AO$5)</f>
        <v>2.4416517055655396E-3</v>
      </c>
      <c r="AP380" s="72">
        <f>$H380-AO380</f>
        <v>0.99755834829443446</v>
      </c>
      <c r="AR380" s="72">
        <f>$H380*(1-($K380-AR$6)/AR$5)</f>
        <v>2.4416517055655396E-3</v>
      </c>
      <c r="AS380" s="72">
        <f>$H380-AR380</f>
        <v>0.99755834829443446</v>
      </c>
      <c r="AU380" s="72">
        <f>$H380*(1-($K380-AU$6)/AU$5)</f>
        <v>2.4416517055655396E-3</v>
      </c>
      <c r="AV380" s="72">
        <f>$H380-AU380</f>
        <v>0.99755834829443446</v>
      </c>
      <c r="AX380" s="72">
        <f>$H380*(1-($K380-AX$6)/AX$5)</f>
        <v>2.4416517055655396E-3</v>
      </c>
      <c r="AY380" s="72">
        <f>$H380-AX380</f>
        <v>0.99755834829443446</v>
      </c>
      <c r="BA380" s="72">
        <f>$H380*(1-($K380-BA$6)/BA$5)</f>
        <v>2.4416517055655396E-3</v>
      </c>
      <c r="BB380" s="72">
        <f>$H380-BA380</f>
        <v>0.99755834829443446</v>
      </c>
      <c r="BD380" s="72">
        <f>$H380*(1-($K380-BD$6)/BD$5)</f>
        <v>2.4416517055655396E-3</v>
      </c>
      <c r="BE380" s="72">
        <f>$H380-BD380</f>
        <v>0.99755834829443446</v>
      </c>
      <c r="BG380" s="709">
        <f>$H380*(1-($K380-BG$6)/BG$5)</f>
        <v>2.4416517055655396E-3</v>
      </c>
      <c r="BH380" s="709">
        <f>$H380-BG380</f>
        <v>0.99755834829443446</v>
      </c>
      <c r="BI380" s="710"/>
      <c r="BJ380" s="709">
        <f>$H380*(1-($K380-BJ$6)/BJ$5)</f>
        <v>2.4416517055655396E-3</v>
      </c>
      <c r="BK380" s="709">
        <f>$H380-BJ380</f>
        <v>0.99755834829443446</v>
      </c>
      <c r="BL380" s="710"/>
      <c r="BM380" s="479"/>
      <c r="BN380" s="479"/>
      <c r="BP380" s="72">
        <f>$H380*(1-($K380-BP$6)/BP$5)</f>
        <v>2.4416517055655396E-3</v>
      </c>
      <c r="BQ380" s="72">
        <f>$H380-BP380</f>
        <v>0.99755834829443446</v>
      </c>
      <c r="BS380" s="72">
        <f>$H380*(1-($K380-BS$6)/BS$5)</f>
        <v>2.4416517055655396E-3</v>
      </c>
      <c r="BT380" s="72">
        <f>$H380-BS380</f>
        <v>0.99755834829443446</v>
      </c>
      <c r="BV380" s="72">
        <f>$H380*(1-($K380-BV$6)/BV$5)</f>
        <v>2.4416517055655396E-3</v>
      </c>
      <c r="BW380" s="72">
        <f>$H380-BV380</f>
        <v>0.99755834829443446</v>
      </c>
      <c r="BY380" s="72">
        <f>$H380*(1-($K380-BY$6)/BY$5)</f>
        <v>2.4416517055655396E-3</v>
      </c>
      <c r="BZ380" s="72">
        <f>$H380-BY380</f>
        <v>0.99755834829443446</v>
      </c>
      <c r="CB380" s="563"/>
      <c r="CC380" s="563"/>
      <c r="CE380" s="563"/>
      <c r="CF380" s="563"/>
      <c r="CH380" s="563"/>
      <c r="CI380" s="563"/>
      <c r="CK380" s="563"/>
      <c r="CL380" s="563"/>
      <c r="CN380" s="563"/>
      <c r="CO380" s="563"/>
      <c r="CQ380" s="563"/>
      <c r="CR380" s="563"/>
      <c r="CT380" s="563"/>
      <c r="CU380" s="563"/>
      <c r="CW380" s="563"/>
      <c r="CX380" s="563"/>
    </row>
    <row r="381" spans="1:103" ht="5.45" customHeight="1" x14ac:dyDescent="0.25">
      <c r="A381" s="494"/>
      <c r="D381" s="3" t="s">
        <v>0</v>
      </c>
    </row>
    <row r="382" spans="1:103" x14ac:dyDescent="0.25">
      <c r="A382" s="494"/>
      <c r="C382" s="455" t="s">
        <v>506</v>
      </c>
      <c r="D382" s="3" t="s">
        <v>0</v>
      </c>
      <c r="E382" s="19">
        <v>1.5880000000000001</v>
      </c>
      <c r="G382" s="479"/>
      <c r="H382" s="690">
        <f t="shared" si="2738"/>
        <v>-1.5880000000000001</v>
      </c>
      <c r="J382" s="479"/>
      <c r="K382" s="479"/>
      <c r="L382" s="19">
        <v>3123.2</v>
      </c>
      <c r="N382" s="563"/>
      <c r="O382" s="563"/>
      <c r="Q382" s="563"/>
      <c r="R382" s="563"/>
      <c r="T382" s="563"/>
      <c r="U382" s="563"/>
      <c r="W382" s="563"/>
      <c r="X382" s="563"/>
      <c r="Z382" s="563"/>
      <c r="AA382" s="563"/>
      <c r="AC382" s="563"/>
      <c r="AD382" s="563"/>
      <c r="AF382" s="563"/>
      <c r="AG382" s="563"/>
      <c r="AI382" s="563"/>
      <c r="AJ382" s="563"/>
      <c r="AL382" s="563"/>
      <c r="AM382" s="563"/>
      <c r="AO382" s="563"/>
      <c r="AP382" s="563"/>
      <c r="AR382" s="563"/>
      <c r="AS382" s="563"/>
      <c r="AU382" s="563"/>
      <c r="AV382" s="563"/>
      <c r="AX382" s="563"/>
      <c r="AY382" s="563"/>
      <c r="BA382" s="563"/>
      <c r="BB382" s="563"/>
      <c r="BD382" s="563"/>
      <c r="BE382" s="563"/>
      <c r="BG382" s="563"/>
      <c r="BH382" s="563"/>
      <c r="BJ382" s="563"/>
      <c r="BK382" s="563"/>
      <c r="BM382" s="563"/>
      <c r="BN382" s="563"/>
      <c r="BP382" s="563"/>
      <c r="BQ382" s="563"/>
      <c r="BS382" s="563"/>
      <c r="BT382" s="563"/>
      <c r="BV382" s="563"/>
      <c r="BW382" s="563"/>
      <c r="BY382" s="563"/>
      <c r="BZ382" s="563"/>
      <c r="CB382" s="72">
        <f t="shared" ref="CB382" si="2943">$H382*(1-($L382-CB$6)/CB$5)</f>
        <v>0.16225575129533651</v>
      </c>
      <c r="CC382" s="72">
        <f t="shared" ref="CC382" si="2944">$H382-CB382</f>
        <v>-1.7502557512953365</v>
      </c>
      <c r="CE382" s="72">
        <f t="shared" ref="CE382" si="2945">$H382*(1-($L382-CE$6)/CE$5)</f>
        <v>0.16225575129533651</v>
      </c>
      <c r="CF382" s="72">
        <f t="shared" ref="CF382" si="2946">$H382-CE382</f>
        <v>-1.7502557512953365</v>
      </c>
      <c r="CH382" s="72">
        <f t="shared" ref="CH382" si="2947">$H382*(1-($L382-CH$6)/CH$5)</f>
        <v>0.16225575129533651</v>
      </c>
      <c r="CI382" s="72">
        <f t="shared" ref="CI382" si="2948">$H382-CH382</f>
        <v>-1.7502557512953365</v>
      </c>
      <c r="CK382" s="72">
        <f t="shared" ref="CK382" si="2949">$H382*(1-($L382-CK$6)/CK$5)</f>
        <v>0.16225575129533651</v>
      </c>
      <c r="CL382" s="72">
        <f t="shared" ref="CL382" si="2950">$H382-CK382</f>
        <v>-1.7502557512953365</v>
      </c>
      <c r="CN382" s="72">
        <f t="shared" ref="CN382" si="2951">$H382*(1-($L382-CN$6)/CN$5)</f>
        <v>0.16225575129533651</v>
      </c>
      <c r="CO382" s="72">
        <f t="shared" ref="CO382" si="2952">$H382-CN382</f>
        <v>-1.7502557512953365</v>
      </c>
      <c r="CQ382" s="72">
        <f t="shared" ref="CQ382" si="2953">$H382*(1-($L382-CQ$6)/CQ$5)</f>
        <v>0.16225575129533651</v>
      </c>
      <c r="CR382" s="72">
        <f t="shared" ref="CR382" si="2954">$H382-CQ382</f>
        <v>-1.7502557512953365</v>
      </c>
      <c r="CT382" s="72">
        <f t="shared" ref="CT382" si="2955">$H382*(1-($L382-CT$6)/CT$5)</f>
        <v>0.16225575129533651</v>
      </c>
      <c r="CU382" s="72">
        <f t="shared" ref="CU382" si="2956">$H382-CT382</f>
        <v>-1.7502557512953365</v>
      </c>
      <c r="CW382" s="72">
        <f t="shared" ref="CW382" si="2957">$H382*(1-($L382-CW$6)/CW$5)</f>
        <v>0.16225575129533651</v>
      </c>
      <c r="CX382" s="72">
        <f t="shared" ref="CX382" si="2958">$H382-CW382</f>
        <v>-1.7502557512953365</v>
      </c>
    </row>
    <row r="383" spans="1:103" x14ac:dyDescent="0.25">
      <c r="A383" s="494"/>
      <c r="C383" s="455" t="s">
        <v>507</v>
      </c>
      <c r="D383" s="3" t="s">
        <v>0</v>
      </c>
      <c r="E383" s="479"/>
      <c r="G383" s="78">
        <v>1</v>
      </c>
      <c r="H383" s="707">
        <f t="shared" si="2738"/>
        <v>1</v>
      </c>
      <c r="J383" s="479"/>
      <c r="K383" s="479"/>
      <c r="L383" s="19">
        <v>2820</v>
      </c>
      <c r="N383" s="563"/>
      <c r="O383" s="563"/>
      <c r="Q383" s="563"/>
      <c r="R383" s="563"/>
      <c r="T383" s="563"/>
      <c r="U383" s="563"/>
      <c r="W383" s="563"/>
      <c r="X383" s="563"/>
      <c r="Z383" s="563"/>
      <c r="AA383" s="563"/>
      <c r="AC383" s="563"/>
      <c r="AD383" s="563"/>
      <c r="AF383" s="563"/>
      <c r="AG383" s="563"/>
      <c r="AI383" s="563"/>
      <c r="AJ383" s="563"/>
      <c r="AL383" s="563"/>
      <c r="AM383" s="563"/>
      <c r="AO383" s="563"/>
      <c r="AP383" s="563"/>
      <c r="AR383" s="563"/>
      <c r="AS383" s="563"/>
      <c r="AU383" s="563"/>
      <c r="AV383" s="563"/>
      <c r="AX383" s="563"/>
      <c r="AY383" s="563"/>
      <c r="BA383" s="563"/>
      <c r="BB383" s="563"/>
      <c r="BD383" s="563"/>
      <c r="BE383" s="563"/>
      <c r="BG383" s="563"/>
      <c r="BH383" s="563"/>
      <c r="BJ383" s="563"/>
      <c r="BK383" s="563"/>
      <c r="BM383" s="563"/>
      <c r="BN383" s="563"/>
      <c r="BP383" s="563"/>
      <c r="BQ383" s="563"/>
      <c r="BS383" s="563"/>
      <c r="BT383" s="563"/>
      <c r="BV383" s="563"/>
      <c r="BW383" s="563"/>
      <c r="BY383" s="563"/>
      <c r="BZ383" s="563"/>
      <c r="CB383" s="72">
        <f t="shared" ref="CB383" si="2959">$H383*(1-($L383-CB$6)/CB$5)</f>
        <v>2.5561312607944586E-3</v>
      </c>
      <c r="CC383" s="72">
        <f t="shared" ref="CC383" si="2960">$H383-CB383</f>
        <v>0.99744386873920554</v>
      </c>
      <c r="CE383" s="72">
        <f t="shared" ref="CE383" si="2961">$H383*(1-($L383-CE$6)/CE$5)</f>
        <v>2.5561312607944586E-3</v>
      </c>
      <c r="CF383" s="72">
        <f t="shared" ref="CF383" si="2962">$H383-CE383</f>
        <v>0.99744386873920554</v>
      </c>
      <c r="CH383" s="72">
        <f t="shared" ref="CH383" si="2963">$H383*(1-($L383-CH$6)/CH$5)</f>
        <v>2.5561312607944586E-3</v>
      </c>
      <c r="CI383" s="72">
        <f t="shared" ref="CI383" si="2964">$H383-CH383</f>
        <v>0.99744386873920554</v>
      </c>
      <c r="CK383" s="72">
        <f t="shared" ref="CK383" si="2965">$H383*(1-($L383-CK$6)/CK$5)</f>
        <v>2.5561312607944586E-3</v>
      </c>
      <c r="CL383" s="72">
        <f t="shared" ref="CL383" si="2966">$H383-CK383</f>
        <v>0.99744386873920554</v>
      </c>
      <c r="CN383" s="72">
        <f t="shared" ref="CN383" si="2967">$H383*(1-($L383-CN$6)/CN$5)</f>
        <v>2.5561312607944586E-3</v>
      </c>
      <c r="CO383" s="72">
        <f t="shared" ref="CO383" si="2968">$H383-CN383</f>
        <v>0.99744386873920554</v>
      </c>
      <c r="CQ383" s="72">
        <f t="shared" ref="CQ383" si="2969">$H383*(1-($L383-CQ$6)/CQ$5)</f>
        <v>2.5561312607944586E-3</v>
      </c>
      <c r="CR383" s="72">
        <f t="shared" ref="CR383" si="2970">$H383-CQ383</f>
        <v>0.99744386873920554</v>
      </c>
      <c r="CT383" s="72">
        <f t="shared" ref="CT383" si="2971">$H383*(1-($L383-CT$6)/CT$5)</f>
        <v>2.5561312607944586E-3</v>
      </c>
      <c r="CU383" s="72">
        <f t="shared" ref="CU383" si="2972">$H383-CT383</f>
        <v>0.99744386873920554</v>
      </c>
      <c r="CW383" s="72">
        <f t="shared" ref="CW383" si="2973">$H383*(1-($L383-CW$6)/CW$5)</f>
        <v>2.5561312607944586E-3</v>
      </c>
      <c r="CX383" s="72">
        <f t="shared" ref="CX383" si="2974">$H383-CW383</f>
        <v>0.99744386873920554</v>
      </c>
    </row>
    <row r="384" spans="1:103" ht="22.9" customHeight="1" x14ac:dyDescent="0.25">
      <c r="A384" s="494"/>
      <c r="D384" s="3" t="s">
        <v>0</v>
      </c>
    </row>
    <row r="385" spans="1:103" s="402" customFormat="1" x14ac:dyDescent="0.25">
      <c r="A385" s="582"/>
      <c r="C385" s="453" t="s">
        <v>28</v>
      </c>
      <c r="D385" s="453" t="s">
        <v>0</v>
      </c>
      <c r="E385" s="467"/>
      <c r="F385" s="453"/>
      <c r="G385" s="467"/>
      <c r="H385" s="467"/>
      <c r="I385" s="453"/>
      <c r="J385" s="467"/>
      <c r="K385" s="467"/>
      <c r="L385" s="467"/>
      <c r="M385" s="453"/>
      <c r="N385" s="579"/>
      <c r="O385" s="453"/>
      <c r="P385" s="467"/>
      <c r="Q385" s="579"/>
      <c r="R385" s="453"/>
      <c r="S385" s="467"/>
      <c r="T385" s="579"/>
      <c r="U385" s="453"/>
      <c r="V385" s="467"/>
      <c r="W385" s="579"/>
      <c r="X385" s="453"/>
      <c r="Y385" s="467"/>
      <c r="Z385" s="579"/>
      <c r="AA385" s="453"/>
      <c r="AB385" s="467"/>
      <c r="AC385" s="579"/>
      <c r="AD385" s="453"/>
      <c r="AE385" s="467"/>
      <c r="AF385" s="579"/>
      <c r="AG385" s="453"/>
      <c r="AH385" s="467"/>
      <c r="AI385" s="579"/>
      <c r="AJ385" s="453"/>
      <c r="AK385" s="467"/>
      <c r="AL385" s="579"/>
      <c r="AM385" s="453"/>
      <c r="AN385" s="467"/>
      <c r="AO385" s="579"/>
      <c r="AP385" s="453"/>
      <c r="AQ385" s="467"/>
      <c r="AR385" s="579"/>
      <c r="AS385" s="453"/>
      <c r="AT385" s="467"/>
      <c r="AU385" s="579"/>
      <c r="AV385" s="453"/>
      <c r="AW385" s="467"/>
      <c r="AX385" s="579"/>
      <c r="AY385" s="453"/>
      <c r="AZ385" s="467"/>
      <c r="BA385" s="579"/>
      <c r="BB385" s="453"/>
      <c r="BC385" s="467"/>
      <c r="BD385" s="579"/>
      <c r="BE385" s="453"/>
      <c r="BF385" s="467"/>
      <c r="BG385" s="579"/>
      <c r="BH385" s="453"/>
      <c r="BI385" s="467"/>
      <c r="BJ385" s="579"/>
      <c r="BK385" s="453"/>
      <c r="BL385" s="467"/>
      <c r="BM385" s="579"/>
      <c r="BN385" s="453"/>
      <c r="BO385" s="467"/>
      <c r="BP385" s="579"/>
      <c r="BQ385" s="453"/>
      <c r="BR385" s="467"/>
      <c r="BS385" s="579"/>
      <c r="BT385" s="453"/>
      <c r="BU385" s="467"/>
      <c r="BV385" s="579"/>
      <c r="BW385" s="453"/>
      <c r="BX385" s="467"/>
      <c r="BY385" s="579"/>
      <c r="BZ385" s="453"/>
      <c r="CA385" s="467"/>
      <c r="CB385" s="579"/>
      <c r="CC385" s="453"/>
      <c r="CD385" s="467"/>
      <c r="CE385" s="579"/>
      <c r="CF385" s="453"/>
      <c r="CG385" s="467"/>
      <c r="CH385" s="579"/>
      <c r="CI385" s="453"/>
      <c r="CJ385" s="467"/>
      <c r="CK385" s="579"/>
      <c r="CL385" s="453"/>
      <c r="CM385" s="467"/>
      <c r="CN385" s="579"/>
      <c r="CO385" s="453"/>
      <c r="CP385" s="467"/>
      <c r="CQ385" s="579"/>
      <c r="CR385" s="453"/>
      <c r="CS385" s="467"/>
      <c r="CT385" s="579"/>
      <c r="CU385" s="453"/>
      <c r="CV385" s="467"/>
      <c r="CW385" s="579"/>
      <c r="CX385" s="453"/>
      <c r="CY385" s="467"/>
    </row>
    <row r="386" spans="1:103" s="402" customFormat="1" x14ac:dyDescent="0.25">
      <c r="A386" s="582"/>
      <c r="C386" s="565" t="s">
        <v>508</v>
      </c>
      <c r="D386" s="565" t="s">
        <v>0</v>
      </c>
      <c r="E386" s="566"/>
      <c r="F386" s="565"/>
      <c r="G386" s="566"/>
      <c r="H386" s="566"/>
      <c r="I386" s="565"/>
      <c r="J386" s="566"/>
      <c r="K386" s="566"/>
      <c r="L386" s="566"/>
      <c r="M386" s="565"/>
      <c r="N386" s="578"/>
      <c r="O386" s="565"/>
      <c r="P386" s="566"/>
      <c r="Q386" s="578"/>
      <c r="R386" s="565"/>
      <c r="S386" s="566"/>
      <c r="T386" s="578"/>
      <c r="U386" s="565"/>
      <c r="V386" s="566"/>
      <c r="W386" s="578"/>
      <c r="X386" s="565"/>
      <c r="Y386" s="566"/>
      <c r="Z386" s="578"/>
      <c r="AA386" s="565"/>
      <c r="AB386" s="566"/>
      <c r="AC386" s="578"/>
      <c r="AD386" s="565"/>
      <c r="AE386" s="566"/>
      <c r="AF386" s="578"/>
      <c r="AG386" s="565"/>
      <c r="AH386" s="566"/>
      <c r="AI386" s="578"/>
      <c r="AJ386" s="565"/>
      <c r="AK386" s="566"/>
      <c r="AL386" s="578"/>
      <c r="AM386" s="565"/>
      <c r="AN386" s="566"/>
      <c r="AO386" s="578"/>
      <c r="AP386" s="565"/>
      <c r="AQ386" s="566"/>
      <c r="AR386" s="578"/>
      <c r="AS386" s="565"/>
      <c r="AT386" s="566"/>
      <c r="AU386" s="578"/>
      <c r="AV386" s="565"/>
      <c r="AW386" s="566"/>
      <c r="AX386" s="578"/>
      <c r="AY386" s="565"/>
      <c r="AZ386" s="566"/>
      <c r="BA386" s="578"/>
      <c r="BB386" s="565"/>
      <c r="BC386" s="566"/>
      <c r="BD386" s="578"/>
      <c r="BE386" s="565"/>
      <c r="BF386" s="566"/>
      <c r="BG386" s="578"/>
      <c r="BH386" s="565"/>
      <c r="BI386" s="566"/>
      <c r="BJ386" s="578"/>
      <c r="BK386" s="565"/>
      <c r="BL386" s="566"/>
      <c r="BM386" s="578"/>
      <c r="BN386" s="565"/>
      <c r="BO386" s="566"/>
      <c r="BP386" s="578"/>
      <c r="BQ386" s="565"/>
      <c r="BR386" s="566"/>
      <c r="BS386" s="578"/>
      <c r="BT386" s="565"/>
      <c r="BU386" s="566"/>
      <c r="BV386" s="578"/>
      <c r="BW386" s="565"/>
      <c r="BX386" s="566"/>
      <c r="BY386" s="578"/>
      <c r="BZ386" s="565"/>
      <c r="CA386" s="566"/>
      <c r="CB386" s="578"/>
      <c r="CC386" s="565"/>
      <c r="CD386" s="566"/>
      <c r="CE386" s="578"/>
      <c r="CF386" s="565"/>
      <c r="CG386" s="566"/>
      <c r="CH386" s="578"/>
      <c r="CI386" s="565"/>
      <c r="CJ386" s="566"/>
      <c r="CK386" s="578"/>
      <c r="CL386" s="565"/>
      <c r="CM386" s="566"/>
      <c r="CN386" s="578"/>
      <c r="CO386" s="565"/>
      <c r="CP386" s="566"/>
      <c r="CQ386" s="578"/>
      <c r="CR386" s="565"/>
      <c r="CS386" s="566"/>
      <c r="CT386" s="578"/>
      <c r="CU386" s="565"/>
      <c r="CV386" s="566"/>
      <c r="CW386" s="578"/>
      <c r="CX386" s="565"/>
      <c r="CY386" s="566"/>
    </row>
    <row r="387" spans="1:103" x14ac:dyDescent="0.25">
      <c r="B387" s="3" t="s">
        <v>509</v>
      </c>
      <c r="C387" s="455" t="s">
        <v>510</v>
      </c>
      <c r="D387" s="426" t="s">
        <v>0</v>
      </c>
      <c r="E387" s="479"/>
      <c r="G387" s="568">
        <v>-1.5</v>
      </c>
      <c r="H387" s="690">
        <f>G387-$E387</f>
        <v>-1.5</v>
      </c>
      <c r="J387" s="19">
        <v>142</v>
      </c>
      <c r="K387" s="19">
        <f>J387</f>
        <v>142</v>
      </c>
      <c r="L387" s="19">
        <f>J387</f>
        <v>142</v>
      </c>
      <c r="N387" s="72">
        <f>$H387*(1-($J387-N$6)/N$5)</f>
        <v>-1.3848351648351649</v>
      </c>
      <c r="O387" s="72">
        <f>$H387-N387</f>
        <v>-0.11516483516483511</v>
      </c>
      <c r="Q387" s="72">
        <f>$H387*(1-($J387-Q$6)/Q$5)</f>
        <v>-1.3848351648351649</v>
      </c>
      <c r="R387" s="72">
        <f>$H387-Q387</f>
        <v>-0.11516483516483511</v>
      </c>
      <c r="T387" s="72">
        <f>$H387*(1-($J387-T$6)/T$5)</f>
        <v>-1.3848351648351649</v>
      </c>
      <c r="U387" s="72">
        <f>$H387-T387</f>
        <v>-0.11516483516483511</v>
      </c>
      <c r="W387" s="72">
        <f>$H387*(1-($J387-W$6)/W$5)</f>
        <v>-1.3848351648351649</v>
      </c>
      <c r="X387" s="72">
        <f>$H387-W387</f>
        <v>-0.11516483516483511</v>
      </c>
      <c r="Z387" s="72">
        <f>$H387*(1-($J387-Z$6)/Z$5)</f>
        <v>-1.3848351648351649</v>
      </c>
      <c r="AA387" s="72">
        <f>$H387-Z387</f>
        <v>-0.11516483516483511</v>
      </c>
      <c r="AC387" s="72">
        <f>$H387*(1-($J387-AC$6)/AC$5)</f>
        <v>-1.3848351648351649</v>
      </c>
      <c r="AD387" s="72">
        <f>$H387-AC387</f>
        <v>-0.11516483516483511</v>
      </c>
      <c r="AF387" s="72">
        <f>$H387*(1-($J387-AF$6)/AF$5)</f>
        <v>-1.3848351648351649</v>
      </c>
      <c r="AG387" s="72">
        <f>$H387-AF387</f>
        <v>-0.11516483516483511</v>
      </c>
      <c r="AI387" s="72">
        <f>$H387*(1-($J387-AI$6)/AI$5)</f>
        <v>-1.3848351648351649</v>
      </c>
      <c r="AJ387" s="72">
        <f>$H387-AI387</f>
        <v>-0.11516483516483511</v>
      </c>
      <c r="AL387" s="72">
        <f>$H387*(1-($K387-AL$6)/AL$5)</f>
        <v>-1.387109515260323</v>
      </c>
      <c r="AM387" s="72">
        <f>$H387-AL387</f>
        <v>-0.112890484739677</v>
      </c>
      <c r="AO387" s="72">
        <f>$H387*(1-($K387-AO$6)/AO$5)</f>
        <v>-1.387109515260323</v>
      </c>
      <c r="AP387" s="72">
        <f>$H387-AO387</f>
        <v>-0.112890484739677</v>
      </c>
      <c r="AR387" s="72">
        <f>$H387*(1-($K387-AR$6)/AR$5)</f>
        <v>-1.387109515260323</v>
      </c>
      <c r="AS387" s="72">
        <f>$H387-AR387</f>
        <v>-0.112890484739677</v>
      </c>
      <c r="AU387" s="72">
        <f>$H387*(1-($K387-AU$6)/AU$5)</f>
        <v>-1.387109515260323</v>
      </c>
      <c r="AV387" s="72">
        <f>$H387-AU387</f>
        <v>-0.112890484739677</v>
      </c>
      <c r="AX387" s="72">
        <f>$H387*(1-($K387-AX$6)/AX$5)</f>
        <v>-1.387109515260323</v>
      </c>
      <c r="AY387" s="72">
        <f>$H387-AX387</f>
        <v>-0.112890484739677</v>
      </c>
      <c r="BA387" s="72">
        <f>$H387*(1-($K387-BA$6)/BA$5)</f>
        <v>-1.387109515260323</v>
      </c>
      <c r="BB387" s="72">
        <f>$H387-BA387</f>
        <v>-0.112890484739677</v>
      </c>
      <c r="BD387" s="72">
        <f>$H387*(1-($K387-BD$6)/BD$5)</f>
        <v>-1.387109515260323</v>
      </c>
      <c r="BE387" s="72">
        <f>$H387-BD387</f>
        <v>-0.112890484739677</v>
      </c>
      <c r="BG387" s="709">
        <f>$H387*(1-($K387-BG$6)/BG$5)</f>
        <v>-1.387109515260323</v>
      </c>
      <c r="BH387" s="709">
        <f>$H387-BG387</f>
        <v>-0.112890484739677</v>
      </c>
      <c r="BI387" s="710"/>
      <c r="BJ387" s="709">
        <f>$H387*(1-($K387-BJ$6)/BJ$5)</f>
        <v>-1.387109515260323</v>
      </c>
      <c r="BK387" s="709">
        <f>$H387-BJ387</f>
        <v>-0.112890484739677</v>
      </c>
      <c r="BL387" s="710"/>
      <c r="BM387" s="479"/>
      <c r="BN387" s="479"/>
      <c r="BP387" s="72">
        <f>$H387*(1-($K387-BP$6)/BP$5)</f>
        <v>-1.387109515260323</v>
      </c>
      <c r="BQ387" s="72">
        <f>$H387-BP387</f>
        <v>-0.112890484739677</v>
      </c>
      <c r="BS387" s="72">
        <f>$H387*(1-($K387-BS$6)/BS$5)</f>
        <v>-1.387109515260323</v>
      </c>
      <c r="BT387" s="72">
        <f>$H387-BS387</f>
        <v>-0.112890484739677</v>
      </c>
      <c r="BV387" s="72">
        <f>$H387*(1-($K387-BV$6)/BV$5)</f>
        <v>-1.387109515260323</v>
      </c>
      <c r="BW387" s="72">
        <f>$H387-BV387</f>
        <v>-0.112890484739677</v>
      </c>
      <c r="BY387" s="72">
        <f>$H387*(1-($K387-BY$6)/BY$5)</f>
        <v>-1.387109515260323</v>
      </c>
      <c r="BZ387" s="72">
        <f>$H387-BY387</f>
        <v>-0.112890484739677</v>
      </c>
      <c r="CB387" s="72">
        <f>$H387*(1-($L387-CB$6)/CB$5)</f>
        <v>-1.3913989637305701</v>
      </c>
      <c r="CC387" s="72">
        <f>$H387-CB387</f>
        <v>-0.10860103626942985</v>
      </c>
      <c r="CE387" s="72">
        <f>$H387*(1-($L387-CE$6)/CE$5)</f>
        <v>-1.3913989637305701</v>
      </c>
      <c r="CF387" s="72">
        <f>$H387-CE387</f>
        <v>-0.10860103626942985</v>
      </c>
      <c r="CH387" s="72">
        <f>$H387*(1-($L387-CH$6)/CH$5)</f>
        <v>-1.3913989637305701</v>
      </c>
      <c r="CI387" s="72">
        <f>$H387-CH387</f>
        <v>-0.10860103626942985</v>
      </c>
      <c r="CK387" s="72">
        <f>$H387*(1-($L387-CK$6)/CK$5)</f>
        <v>-1.3913989637305701</v>
      </c>
      <c r="CL387" s="72">
        <f>$H387-CK387</f>
        <v>-0.10860103626942985</v>
      </c>
      <c r="CN387" s="72">
        <f>$H387*(1-($L387-CN$6)/CN$5)</f>
        <v>-1.3913989637305701</v>
      </c>
      <c r="CO387" s="72">
        <f>$H387-CN387</f>
        <v>-0.10860103626942985</v>
      </c>
      <c r="CQ387" s="72">
        <f>$H387*(1-($L387-CQ$6)/CQ$5)</f>
        <v>-1.3913989637305701</v>
      </c>
      <c r="CR387" s="72">
        <f>$H387-CQ387</f>
        <v>-0.10860103626942985</v>
      </c>
      <c r="CT387" s="72">
        <f>$H387*(1-($L387-CT$6)/CT$5)</f>
        <v>-1.3913989637305701</v>
      </c>
      <c r="CU387" s="72">
        <f>$H387-CT387</f>
        <v>-0.10860103626942985</v>
      </c>
      <c r="CW387" s="72">
        <f>$H387*(1-($L387-CW$6)/CW$5)</f>
        <v>-1.3913989637305701</v>
      </c>
      <c r="CX387" s="72">
        <f>$H387-CW387</f>
        <v>-0.10860103626942985</v>
      </c>
    </row>
    <row r="388" spans="1:103" x14ac:dyDescent="0.25">
      <c r="B388" s="3" t="s">
        <v>509</v>
      </c>
      <c r="C388" s="455" t="s">
        <v>511</v>
      </c>
      <c r="D388" s="426" t="s">
        <v>0</v>
      </c>
      <c r="E388" s="479"/>
      <c r="G388" s="568">
        <v>-4</v>
      </c>
      <c r="H388" s="690">
        <f>G388-$E388</f>
        <v>-4</v>
      </c>
      <c r="J388" s="19">
        <v>45.6</v>
      </c>
      <c r="K388" s="19">
        <f>J388</f>
        <v>45.6</v>
      </c>
      <c r="L388" s="19">
        <f>J388</f>
        <v>45.6</v>
      </c>
      <c r="N388" s="72">
        <f>$H388*(1-($J388-N$6)/N$5)</f>
        <v>-3.834139194139194</v>
      </c>
      <c r="O388" s="72">
        <f>$H388-N388</f>
        <v>-0.16586080586080598</v>
      </c>
      <c r="Q388" s="72">
        <f>$H388*(1-($J388-Q$6)/Q$5)</f>
        <v>-3.834139194139194</v>
      </c>
      <c r="R388" s="72">
        <f>$H388-Q388</f>
        <v>-0.16586080586080598</v>
      </c>
      <c r="T388" s="72">
        <f>$H388*(1-($J388-T$6)/T$5)</f>
        <v>-3.834139194139194</v>
      </c>
      <c r="U388" s="72">
        <f>$H388-T388</f>
        <v>-0.16586080586080598</v>
      </c>
      <c r="W388" s="72">
        <f>$H388*(1-($J388-W$6)/W$5)</f>
        <v>-3.834139194139194</v>
      </c>
      <c r="X388" s="72">
        <f>$H388-W388</f>
        <v>-0.16586080586080598</v>
      </c>
      <c r="Z388" s="72">
        <f>$H388*(1-($J388-Z$6)/Z$5)</f>
        <v>-3.834139194139194</v>
      </c>
      <c r="AA388" s="72">
        <f>$H388-Z388</f>
        <v>-0.16586080586080598</v>
      </c>
      <c r="AC388" s="72">
        <f>$H388*(1-($J388-AC$6)/AC$5)</f>
        <v>-3.834139194139194</v>
      </c>
      <c r="AD388" s="72">
        <f>$H388-AC388</f>
        <v>-0.16586080586080598</v>
      </c>
      <c r="AF388" s="72">
        <f>$H388*(1-($J388-AF$6)/AF$5)</f>
        <v>-3.834139194139194</v>
      </c>
      <c r="AG388" s="72">
        <f>$H388-AF388</f>
        <v>-0.16586080586080598</v>
      </c>
      <c r="AI388" s="72">
        <f>$H388*(1-($J388-AI$6)/AI$5)</f>
        <v>-3.834139194139194</v>
      </c>
      <c r="AJ388" s="72">
        <f>$H388-AI388</f>
        <v>-0.16586080586080598</v>
      </c>
      <c r="AL388" s="72">
        <f>$H388*(1-($K388-AL$6)/AL$5)</f>
        <v>-3.8374147217235191</v>
      </c>
      <c r="AM388" s="72">
        <f>$H388-AL388</f>
        <v>-0.16258527827648095</v>
      </c>
      <c r="AO388" s="72">
        <f>$H388*(1-($K388-AO$6)/AO$5)</f>
        <v>-3.8374147217235191</v>
      </c>
      <c r="AP388" s="72">
        <f>$H388-AO388</f>
        <v>-0.16258527827648095</v>
      </c>
      <c r="AR388" s="72">
        <f>$H388*(1-($K388-AR$6)/AR$5)</f>
        <v>-3.8374147217235191</v>
      </c>
      <c r="AS388" s="72">
        <f>$H388-AR388</f>
        <v>-0.16258527827648095</v>
      </c>
      <c r="AU388" s="72">
        <f>$H388*(1-($K388-AU$6)/AU$5)</f>
        <v>-3.8374147217235191</v>
      </c>
      <c r="AV388" s="72">
        <f>$H388-AU388</f>
        <v>-0.16258527827648095</v>
      </c>
      <c r="AX388" s="72">
        <f>$H388*(1-($K388-AX$6)/AX$5)</f>
        <v>-3.8374147217235191</v>
      </c>
      <c r="AY388" s="72">
        <f>$H388-AX388</f>
        <v>-0.16258527827648095</v>
      </c>
      <c r="BA388" s="72">
        <f>$H388*(1-($K388-BA$6)/BA$5)</f>
        <v>-3.8374147217235191</v>
      </c>
      <c r="BB388" s="72">
        <f>$H388-BA388</f>
        <v>-0.16258527827648095</v>
      </c>
      <c r="BD388" s="72">
        <f>$H388*(1-($K388-BD$6)/BD$5)</f>
        <v>-3.8374147217235191</v>
      </c>
      <c r="BE388" s="72">
        <f>$H388-BD388</f>
        <v>-0.16258527827648095</v>
      </c>
      <c r="BG388" s="709">
        <f>$H388*(1-($K388-BG$6)/BG$5)</f>
        <v>-3.8374147217235191</v>
      </c>
      <c r="BH388" s="709">
        <f>$H388-BG388</f>
        <v>-0.16258527827648095</v>
      </c>
      <c r="BI388" s="710"/>
      <c r="BJ388" s="709">
        <f>$H388*(1-($K388-BJ$6)/BJ$5)</f>
        <v>-3.8374147217235191</v>
      </c>
      <c r="BK388" s="709">
        <f>$H388-BJ388</f>
        <v>-0.16258527827648095</v>
      </c>
      <c r="BL388" s="710"/>
      <c r="BM388" s="479"/>
      <c r="BN388" s="479"/>
      <c r="BP388" s="72">
        <f>$H388*(1-($K388-BP$6)/BP$5)</f>
        <v>-3.8374147217235191</v>
      </c>
      <c r="BQ388" s="72">
        <f>$H388-BP388</f>
        <v>-0.16258527827648095</v>
      </c>
      <c r="BS388" s="72">
        <f>$H388*(1-($K388-BS$6)/BS$5)</f>
        <v>-3.8374147217235191</v>
      </c>
      <c r="BT388" s="72">
        <f>$H388-BS388</f>
        <v>-0.16258527827648095</v>
      </c>
      <c r="BV388" s="72">
        <f>$H388*(1-($K388-BV$6)/BV$5)</f>
        <v>-3.8374147217235191</v>
      </c>
      <c r="BW388" s="72">
        <f>$H388-BV388</f>
        <v>-0.16258527827648095</v>
      </c>
      <c r="BY388" s="72">
        <f>$H388*(1-($K388-BY$6)/BY$5)</f>
        <v>-3.8374147217235191</v>
      </c>
      <c r="BZ388" s="72">
        <f>$H388-BY388</f>
        <v>-0.16258527827648095</v>
      </c>
      <c r="CB388" s="72">
        <f>$H388*(1-($L388-CB$6)/CB$5)</f>
        <v>-3.8435924006908464</v>
      </c>
      <c r="CC388" s="72">
        <f>$H388-CB388</f>
        <v>-0.1564075993091536</v>
      </c>
      <c r="CE388" s="72">
        <f>$H388*(1-($L388-CE$6)/CE$5)</f>
        <v>-3.8435924006908464</v>
      </c>
      <c r="CF388" s="72">
        <f>$H388-CE388</f>
        <v>-0.1564075993091536</v>
      </c>
      <c r="CH388" s="72">
        <f>$H388*(1-($L388-CH$6)/CH$5)</f>
        <v>-3.8435924006908464</v>
      </c>
      <c r="CI388" s="72">
        <f>$H388-CH388</f>
        <v>-0.1564075993091536</v>
      </c>
      <c r="CK388" s="72">
        <f>$H388*(1-($L388-CK$6)/CK$5)</f>
        <v>-3.8435924006908464</v>
      </c>
      <c r="CL388" s="72">
        <f>$H388-CK388</f>
        <v>-0.1564075993091536</v>
      </c>
      <c r="CN388" s="72">
        <f>$H388*(1-($L388-CN$6)/CN$5)</f>
        <v>-3.8435924006908464</v>
      </c>
      <c r="CO388" s="72">
        <f>$H388-CN388</f>
        <v>-0.1564075993091536</v>
      </c>
      <c r="CQ388" s="72">
        <f>$H388*(1-($L388-CQ$6)/CQ$5)</f>
        <v>-3.8435924006908464</v>
      </c>
      <c r="CR388" s="72">
        <f>$H388-CQ388</f>
        <v>-0.1564075993091536</v>
      </c>
      <c r="CT388" s="72">
        <f>$H388*(1-($L388-CT$6)/CT$5)</f>
        <v>-3.8435924006908464</v>
      </c>
      <c r="CU388" s="72">
        <f>$H388-CT388</f>
        <v>-0.1564075993091536</v>
      </c>
      <c r="CW388" s="72">
        <f>$H388*(1-($L388-CW$6)/CW$5)</f>
        <v>-3.8435924006908464</v>
      </c>
      <c r="CX388" s="72">
        <f>$H388-CW388</f>
        <v>-0.1564075993091536</v>
      </c>
    </row>
    <row r="389" spans="1:103" x14ac:dyDescent="0.25">
      <c r="B389" s="3" t="s">
        <v>509</v>
      </c>
      <c r="C389" s="455" t="s">
        <v>512</v>
      </c>
      <c r="D389" s="426" t="s">
        <v>0</v>
      </c>
      <c r="E389" s="479"/>
      <c r="G389" s="568">
        <v>-2.5</v>
      </c>
      <c r="H389" s="690">
        <f>G389-$E389</f>
        <v>-2.5</v>
      </c>
      <c r="J389" s="19">
        <v>-49.3</v>
      </c>
      <c r="K389" s="19">
        <f>J389</f>
        <v>-49.3</v>
      </c>
      <c r="L389" s="19">
        <f>J389</f>
        <v>-49.3</v>
      </c>
      <c r="N389" s="72">
        <f>$H389*(1-($J389-N$6)/N$5)</f>
        <v>-2.4832417582417583</v>
      </c>
      <c r="O389" s="72">
        <f>$H389-N389</f>
        <v>-1.6758241758241699E-2</v>
      </c>
      <c r="Q389" s="72">
        <f>$H389*(1-($J389-Q$6)/Q$5)</f>
        <v>-2.4832417582417583</v>
      </c>
      <c r="R389" s="72">
        <f>$H389-Q389</f>
        <v>-1.6758241758241699E-2</v>
      </c>
      <c r="T389" s="72">
        <f>$H389*(1-($J389-T$6)/T$5)</f>
        <v>-2.4832417582417583</v>
      </c>
      <c r="U389" s="72">
        <f>$H389-T389</f>
        <v>-1.6758241758241699E-2</v>
      </c>
      <c r="W389" s="72">
        <f>$H389*(1-($J389-W$6)/W$5)</f>
        <v>-2.4832417582417583</v>
      </c>
      <c r="X389" s="72">
        <f>$H389-W389</f>
        <v>-1.6758241758241699E-2</v>
      </c>
      <c r="Z389" s="72">
        <f>$H389*(1-($J389-Z$6)/Z$5)</f>
        <v>-2.4832417582417583</v>
      </c>
      <c r="AA389" s="72">
        <f>$H389-Z389</f>
        <v>-1.6758241758241699E-2</v>
      </c>
      <c r="AC389" s="72">
        <f>$H389*(1-($J389-AC$6)/AC$5)</f>
        <v>-2.4832417582417583</v>
      </c>
      <c r="AD389" s="72">
        <f>$H389-AC389</f>
        <v>-1.6758241758241699E-2</v>
      </c>
      <c r="AF389" s="72">
        <f>$H389*(1-($J389-AF$6)/AF$5)</f>
        <v>-2.4832417582417583</v>
      </c>
      <c r="AG389" s="72">
        <f>$H389-AF389</f>
        <v>-1.6758241758241699E-2</v>
      </c>
      <c r="AI389" s="72">
        <f>$H389*(1-($J389-AI$6)/AI$5)</f>
        <v>-2.4832417582417583</v>
      </c>
      <c r="AJ389" s="72">
        <f>$H389-AI389</f>
        <v>-1.6758241758241699E-2</v>
      </c>
      <c r="AL389" s="72">
        <f>$H389*(1-($K389-AL$6)/AL$5)</f>
        <v>-2.4835727109515258</v>
      </c>
      <c r="AM389" s="72">
        <f>$H389-AL389</f>
        <v>-1.6427289048474236E-2</v>
      </c>
      <c r="AO389" s="72">
        <f>$H389*(1-($K389-AO$6)/AO$5)</f>
        <v>-2.4835727109515258</v>
      </c>
      <c r="AP389" s="72">
        <f>$H389-AO389</f>
        <v>-1.6427289048474236E-2</v>
      </c>
      <c r="AR389" s="72">
        <f>$H389*(1-($K389-AR$6)/AR$5)</f>
        <v>-2.4835727109515258</v>
      </c>
      <c r="AS389" s="72">
        <f>$H389-AR389</f>
        <v>-1.6427289048474236E-2</v>
      </c>
      <c r="AU389" s="72">
        <f>$H389*(1-($K389-AU$6)/AU$5)</f>
        <v>-2.4835727109515258</v>
      </c>
      <c r="AV389" s="72">
        <f>$H389-AU389</f>
        <v>-1.6427289048474236E-2</v>
      </c>
      <c r="AX389" s="72">
        <f>$H389*(1-($K389-AX$6)/AX$5)</f>
        <v>-2.4835727109515258</v>
      </c>
      <c r="AY389" s="72">
        <f>$H389-AX389</f>
        <v>-1.6427289048474236E-2</v>
      </c>
      <c r="BA389" s="72">
        <f>$H389*(1-($K389-BA$6)/BA$5)</f>
        <v>-2.4835727109515258</v>
      </c>
      <c r="BB389" s="72">
        <f>$H389-BA389</f>
        <v>-1.6427289048474236E-2</v>
      </c>
      <c r="BD389" s="72">
        <f>$H389*(1-($K389-BD$6)/BD$5)</f>
        <v>-2.4835727109515258</v>
      </c>
      <c r="BE389" s="72">
        <f>$H389-BD389</f>
        <v>-1.6427289048474236E-2</v>
      </c>
      <c r="BG389" s="709">
        <f>$H389*(1-($K389-BG$6)/BG$5)</f>
        <v>-2.4835727109515258</v>
      </c>
      <c r="BH389" s="709">
        <f>$H389-BG389</f>
        <v>-1.6427289048474236E-2</v>
      </c>
      <c r="BI389" s="710"/>
      <c r="BJ389" s="709">
        <f>$H389*(1-($K389-BJ$6)/BJ$5)</f>
        <v>-2.4835727109515258</v>
      </c>
      <c r="BK389" s="709">
        <f>$H389-BJ389</f>
        <v>-1.6427289048474236E-2</v>
      </c>
      <c r="BL389" s="710"/>
      <c r="BM389" s="479"/>
      <c r="BN389" s="479"/>
      <c r="BP389" s="72">
        <f>$H389*(1-($K389-BP$6)/BP$5)</f>
        <v>-2.4835727109515258</v>
      </c>
      <c r="BQ389" s="72">
        <f>$H389-BP389</f>
        <v>-1.6427289048474236E-2</v>
      </c>
      <c r="BS389" s="72">
        <f>$H389*(1-($K389-BS$6)/BS$5)</f>
        <v>-2.4835727109515258</v>
      </c>
      <c r="BT389" s="72">
        <f>$H389-BS389</f>
        <v>-1.6427289048474236E-2</v>
      </c>
      <c r="BV389" s="72">
        <f>$H389*(1-($K389-BV$6)/BV$5)</f>
        <v>-2.4835727109515258</v>
      </c>
      <c r="BW389" s="72">
        <f>$H389-BV389</f>
        <v>-1.6427289048474236E-2</v>
      </c>
      <c r="BY389" s="72">
        <f>$H389*(1-($K389-BY$6)/BY$5)</f>
        <v>-2.4835727109515258</v>
      </c>
      <c r="BZ389" s="72">
        <f>$H389-BY389</f>
        <v>-1.6427289048474236E-2</v>
      </c>
      <c r="CB389" s="72">
        <f>$H389*(1-($L389-CB$6)/CB$5)</f>
        <v>-2.4841968911917096</v>
      </c>
      <c r="CC389" s="72">
        <f>$H389-CB389</f>
        <v>-1.5803108808290389E-2</v>
      </c>
      <c r="CE389" s="72">
        <f>$H389*(1-($L389-CE$6)/CE$5)</f>
        <v>-2.4841968911917096</v>
      </c>
      <c r="CF389" s="72">
        <f>$H389-CE389</f>
        <v>-1.5803108808290389E-2</v>
      </c>
      <c r="CH389" s="72">
        <f>$H389*(1-($L389-CH$6)/CH$5)</f>
        <v>-2.4841968911917096</v>
      </c>
      <c r="CI389" s="72">
        <f>$H389-CH389</f>
        <v>-1.5803108808290389E-2</v>
      </c>
      <c r="CK389" s="72">
        <f>$H389*(1-($L389-CK$6)/CK$5)</f>
        <v>-2.4841968911917096</v>
      </c>
      <c r="CL389" s="72">
        <f>$H389-CK389</f>
        <v>-1.5803108808290389E-2</v>
      </c>
      <c r="CN389" s="72">
        <f>$H389*(1-($L389-CN$6)/CN$5)</f>
        <v>-2.4841968911917096</v>
      </c>
      <c r="CO389" s="72">
        <f>$H389-CN389</f>
        <v>-1.5803108808290389E-2</v>
      </c>
      <c r="CQ389" s="72">
        <f>$H389*(1-($L389-CQ$6)/CQ$5)</f>
        <v>-2.4841968911917096</v>
      </c>
      <c r="CR389" s="72">
        <f>$H389-CQ389</f>
        <v>-1.5803108808290389E-2</v>
      </c>
      <c r="CT389" s="72">
        <f>$H389*(1-($L389-CT$6)/CT$5)</f>
        <v>-2.4841968911917096</v>
      </c>
      <c r="CU389" s="72">
        <f>$H389-CT389</f>
        <v>-1.5803108808290389E-2</v>
      </c>
      <c r="CW389" s="72">
        <f>$H389*(1-($L389-CW$6)/CW$5)</f>
        <v>-2.4841968911917096</v>
      </c>
      <c r="CX389" s="72">
        <f>$H389-CW389</f>
        <v>-1.5803108808290389E-2</v>
      </c>
    </row>
    <row r="390" spans="1:103" x14ac:dyDescent="0.25">
      <c r="A390" s="494"/>
      <c r="C390" s="455"/>
      <c r="D390" s="3" t="s">
        <v>0</v>
      </c>
      <c r="E390" s="19"/>
      <c r="G390" s="19"/>
      <c r="H390" s="690"/>
      <c r="J390" s="19"/>
      <c r="K390" s="19"/>
      <c r="L390" s="19"/>
      <c r="N390" s="72">
        <f t="shared" ref="N390" si="2975">$H390*(1-($J390-N$6)/N$5)</f>
        <v>0</v>
      </c>
      <c r="O390" s="72">
        <f t="shared" ref="O390" si="2976">$H390-N390</f>
        <v>0</v>
      </c>
      <c r="Q390" s="72">
        <f t="shared" ref="Q390" si="2977">$H390*(1-($J390-Q$6)/Q$5)</f>
        <v>0</v>
      </c>
      <c r="R390" s="72">
        <f t="shared" ref="R390" si="2978">$H390-Q390</f>
        <v>0</v>
      </c>
      <c r="T390" s="72">
        <f t="shared" ref="T390" si="2979">$H390*(1-($J390-T$6)/T$5)</f>
        <v>0</v>
      </c>
      <c r="U390" s="72">
        <f t="shared" ref="U390" si="2980">$H390-T390</f>
        <v>0</v>
      </c>
      <c r="W390" s="72">
        <f t="shared" ref="W390" si="2981">$H390*(1-($J390-W$6)/W$5)</f>
        <v>0</v>
      </c>
      <c r="X390" s="72">
        <f t="shared" ref="X390" si="2982">$H390-W390</f>
        <v>0</v>
      </c>
      <c r="Z390" s="72">
        <f t="shared" ref="Z390" si="2983">$H390*(1-($J390-Z$6)/Z$5)</f>
        <v>0</v>
      </c>
      <c r="AA390" s="72">
        <f t="shared" ref="AA390" si="2984">$H390-Z390</f>
        <v>0</v>
      </c>
      <c r="AC390" s="72">
        <f t="shared" ref="AC390" si="2985">$H390*(1-($J390-AC$6)/AC$5)</f>
        <v>0</v>
      </c>
      <c r="AD390" s="72">
        <f t="shared" ref="AD390" si="2986">$H390-AC390</f>
        <v>0</v>
      </c>
      <c r="AF390" s="72">
        <f t="shared" ref="AF390" si="2987">$H390*(1-($J390-AF$6)/AF$5)</f>
        <v>0</v>
      </c>
      <c r="AG390" s="72">
        <f t="shared" ref="AG390" si="2988">$H390-AF390</f>
        <v>0</v>
      </c>
      <c r="AI390" s="72">
        <f t="shared" ref="AI390" si="2989">$H390*(1-($J390-AI$6)/AI$5)</f>
        <v>0</v>
      </c>
      <c r="AJ390" s="72">
        <f t="shared" ref="AJ390" si="2990">$H390-AI390</f>
        <v>0</v>
      </c>
      <c r="AL390" s="72">
        <f t="shared" ref="AL390" si="2991">$H390*(1-($K390-AL$6)/AL$5)</f>
        <v>0</v>
      </c>
      <c r="AM390" s="72">
        <f t="shared" ref="AM390" si="2992">$H390-AL390</f>
        <v>0</v>
      </c>
      <c r="AO390" s="72">
        <f t="shared" ref="AO390" si="2993">$H390*(1-($K390-AO$6)/AO$5)</f>
        <v>0</v>
      </c>
      <c r="AP390" s="72">
        <f t="shared" ref="AP390" si="2994">$H390-AO390</f>
        <v>0</v>
      </c>
      <c r="AR390" s="72">
        <f t="shared" ref="AR390" si="2995">$H390*(1-($K390-AR$6)/AR$5)</f>
        <v>0</v>
      </c>
      <c r="AS390" s="72">
        <f t="shared" ref="AS390" si="2996">$H390-AR390</f>
        <v>0</v>
      </c>
      <c r="AU390" s="72">
        <f t="shared" ref="AU390" si="2997">$H390*(1-($K390-AU$6)/AU$5)</f>
        <v>0</v>
      </c>
      <c r="AV390" s="72">
        <f t="shared" ref="AV390" si="2998">$H390-AU390</f>
        <v>0</v>
      </c>
      <c r="AX390" s="72">
        <f t="shared" ref="AX390" si="2999">$H390*(1-($K390-AX$6)/AX$5)</f>
        <v>0</v>
      </c>
      <c r="AY390" s="72">
        <f t="shared" ref="AY390" si="3000">$H390-AX390</f>
        <v>0</v>
      </c>
      <c r="BA390" s="72">
        <f t="shared" ref="BA390" si="3001">$H390*(1-($K390-BA$6)/BA$5)</f>
        <v>0</v>
      </c>
      <c r="BB390" s="72">
        <f t="shared" ref="BB390" si="3002">$H390-BA390</f>
        <v>0</v>
      </c>
      <c r="BD390" s="72">
        <f t="shared" ref="BD390" si="3003">$H390*(1-($K390-BD$6)/BD$5)</f>
        <v>0</v>
      </c>
      <c r="BE390" s="72">
        <f t="shared" ref="BE390" si="3004">$H390-BD390</f>
        <v>0</v>
      </c>
      <c r="BG390" s="709">
        <f t="shared" ref="BG390" si="3005">$H390*(1-($K390-BG$6)/BG$5)</f>
        <v>0</v>
      </c>
      <c r="BH390" s="709">
        <f t="shared" ref="BH390" si="3006">$H390-BG390</f>
        <v>0</v>
      </c>
      <c r="BI390" s="710"/>
      <c r="BJ390" s="709">
        <f t="shared" ref="BJ390" si="3007">$H390*(1-($K390-BJ$6)/BJ$5)</f>
        <v>0</v>
      </c>
      <c r="BK390" s="709">
        <f t="shared" ref="BK390" si="3008">$H390-BJ390</f>
        <v>0</v>
      </c>
      <c r="BL390" s="710"/>
      <c r="BM390" s="479"/>
      <c r="BN390" s="479"/>
      <c r="BP390" s="72">
        <f t="shared" ref="BP390" si="3009">$H390*(1-($K390-BP$6)/BP$5)</f>
        <v>0</v>
      </c>
      <c r="BQ390" s="72">
        <f t="shared" ref="BQ390" si="3010">$H390-BP390</f>
        <v>0</v>
      </c>
      <c r="BS390" s="72">
        <f t="shared" ref="BS390" si="3011">$H390*(1-($K390-BS$6)/BS$5)</f>
        <v>0</v>
      </c>
      <c r="BT390" s="72">
        <f t="shared" ref="BT390" si="3012">$H390-BS390</f>
        <v>0</v>
      </c>
      <c r="BV390" s="72">
        <f t="shared" ref="BV390" si="3013">$H390*(1-($K390-BV$6)/BV$5)</f>
        <v>0</v>
      </c>
      <c r="BW390" s="72">
        <f t="shared" ref="BW390" si="3014">$H390-BV390</f>
        <v>0</v>
      </c>
      <c r="BY390" s="72">
        <f t="shared" ref="BY390" si="3015">$H390*(1-($K390-BY$6)/BY$5)</f>
        <v>0</v>
      </c>
      <c r="BZ390" s="72">
        <f t="shared" ref="BZ390" si="3016">$H390-BY390</f>
        <v>0</v>
      </c>
      <c r="CB390" s="72">
        <f t="shared" ref="CB390" si="3017">$H390*(1-($L390-CB$6)/CB$5)</f>
        <v>0</v>
      </c>
      <c r="CC390" s="72">
        <f t="shared" ref="CC390" si="3018">$H390-CB390</f>
        <v>0</v>
      </c>
      <c r="CE390" s="72">
        <f t="shared" ref="CE390" si="3019">$H390*(1-($L390-CE$6)/CE$5)</f>
        <v>0</v>
      </c>
      <c r="CF390" s="72">
        <f t="shared" ref="CF390" si="3020">$H390-CE390</f>
        <v>0</v>
      </c>
      <c r="CH390" s="72">
        <f t="shared" ref="CH390" si="3021">$H390*(1-($L390-CH$6)/CH$5)</f>
        <v>0</v>
      </c>
      <c r="CI390" s="72">
        <f t="shared" ref="CI390" si="3022">$H390-CH390</f>
        <v>0</v>
      </c>
      <c r="CK390" s="72">
        <f t="shared" ref="CK390" si="3023">$H390*(1-($L390-CK$6)/CK$5)</f>
        <v>0</v>
      </c>
      <c r="CL390" s="72">
        <f t="shared" ref="CL390" si="3024">$H390-CK390</f>
        <v>0</v>
      </c>
      <c r="CN390" s="72">
        <f t="shared" ref="CN390" si="3025">$H390*(1-($L390-CN$6)/CN$5)</f>
        <v>0</v>
      </c>
      <c r="CO390" s="72">
        <f t="shared" ref="CO390" si="3026">$H390-CN390</f>
        <v>0</v>
      </c>
      <c r="CQ390" s="72">
        <f t="shared" ref="CQ390" si="3027">$H390*(1-($L390-CQ$6)/CQ$5)</f>
        <v>0</v>
      </c>
      <c r="CR390" s="72">
        <f t="shared" ref="CR390" si="3028">$H390-CQ390</f>
        <v>0</v>
      </c>
      <c r="CT390" s="72">
        <f t="shared" ref="CT390" si="3029">$H390*(1-($L390-CT$6)/CT$5)</f>
        <v>0</v>
      </c>
      <c r="CU390" s="72">
        <f t="shared" ref="CU390" si="3030">$H390-CT390</f>
        <v>0</v>
      </c>
      <c r="CW390" s="72">
        <f t="shared" ref="CW390" si="3031">$H390*(1-($L390-CW$6)/CW$5)</f>
        <v>0</v>
      </c>
      <c r="CX390" s="72">
        <f t="shared" ref="CX390" si="3032">$H390-CW390</f>
        <v>0</v>
      </c>
    </row>
    <row r="391" spans="1:103" s="402" customFormat="1" x14ac:dyDescent="0.25">
      <c r="A391" s="582"/>
      <c r="C391" s="565" t="s">
        <v>513</v>
      </c>
      <c r="D391" s="565" t="s">
        <v>0</v>
      </c>
      <c r="E391" s="566"/>
      <c r="F391" s="565"/>
      <c r="G391" s="566"/>
      <c r="H391" s="566"/>
      <c r="I391" s="565"/>
      <c r="J391" s="566"/>
      <c r="K391" s="566"/>
      <c r="L391" s="566"/>
      <c r="M391" s="565"/>
      <c r="N391" s="578"/>
      <c r="O391" s="565"/>
      <c r="P391" s="566"/>
      <c r="Q391" s="578"/>
      <c r="R391" s="565"/>
      <c r="S391" s="566"/>
      <c r="T391" s="578"/>
      <c r="U391" s="565"/>
      <c r="V391" s="566"/>
      <c r="W391" s="578"/>
      <c r="X391" s="565"/>
      <c r="Y391" s="566"/>
      <c r="Z391" s="578"/>
      <c r="AA391" s="565"/>
      <c r="AB391" s="566"/>
      <c r="AC391" s="578"/>
      <c r="AD391" s="565"/>
      <c r="AE391" s="566"/>
      <c r="AF391" s="578"/>
      <c r="AG391" s="565"/>
      <c r="AH391" s="566"/>
      <c r="AI391" s="578"/>
      <c r="AJ391" s="565"/>
      <c r="AK391" s="566"/>
      <c r="AL391" s="578"/>
      <c r="AM391" s="565"/>
      <c r="AN391" s="566"/>
      <c r="AO391" s="578"/>
      <c r="AP391" s="565"/>
      <c r="AQ391" s="566"/>
      <c r="AR391" s="578"/>
      <c r="AS391" s="565"/>
      <c r="AT391" s="566"/>
      <c r="AU391" s="578"/>
      <c r="AV391" s="565"/>
      <c r="AW391" s="566"/>
      <c r="AX391" s="578"/>
      <c r="AY391" s="565"/>
      <c r="AZ391" s="566"/>
      <c r="BA391" s="578"/>
      <c r="BB391" s="565"/>
      <c r="BC391" s="566"/>
      <c r="BD391" s="578"/>
      <c r="BE391" s="565"/>
      <c r="BF391" s="566"/>
      <c r="BG391" s="578"/>
      <c r="BH391" s="565"/>
      <c r="BI391" s="566"/>
      <c r="BJ391" s="578"/>
      <c r="BK391" s="565"/>
      <c r="BL391" s="566"/>
      <c r="BM391" s="578"/>
      <c r="BN391" s="565"/>
      <c r="BO391" s="566"/>
      <c r="BP391" s="578"/>
      <c r="BQ391" s="565"/>
      <c r="BR391" s="566"/>
      <c r="BS391" s="578"/>
      <c r="BT391" s="565"/>
      <c r="BU391" s="566"/>
      <c r="BV391" s="578"/>
      <c r="BW391" s="565"/>
      <c r="BX391" s="566"/>
      <c r="BY391" s="578"/>
      <c r="BZ391" s="565"/>
      <c r="CA391" s="566"/>
      <c r="CB391" s="578"/>
      <c r="CC391" s="565"/>
      <c r="CD391" s="566"/>
      <c r="CE391" s="578"/>
      <c r="CF391" s="565"/>
      <c r="CG391" s="566"/>
      <c r="CH391" s="578"/>
      <c r="CI391" s="565"/>
      <c r="CJ391" s="566"/>
      <c r="CK391" s="578"/>
      <c r="CL391" s="565"/>
      <c r="CM391" s="566"/>
      <c r="CN391" s="578"/>
      <c r="CO391" s="565"/>
      <c r="CP391" s="566"/>
      <c r="CQ391" s="578"/>
      <c r="CR391" s="565"/>
      <c r="CS391" s="566"/>
      <c r="CT391" s="578"/>
      <c r="CU391" s="565"/>
      <c r="CV391" s="566"/>
      <c r="CW391" s="578"/>
      <c r="CX391" s="565"/>
      <c r="CY391" s="566"/>
    </row>
    <row r="392" spans="1:103" x14ac:dyDescent="0.25">
      <c r="C392" s="455" t="s">
        <v>514</v>
      </c>
      <c r="D392" s="3" t="s">
        <v>0</v>
      </c>
      <c r="E392" s="479"/>
      <c r="G392" s="478">
        <v>-10</v>
      </c>
      <c r="H392" s="690">
        <f>G392-$E392</f>
        <v>-10</v>
      </c>
      <c r="J392" s="19">
        <v>2310</v>
      </c>
      <c r="K392" s="19">
        <f>J392+55</f>
        <v>2365</v>
      </c>
      <c r="L392" s="19">
        <f>J392+165</f>
        <v>2475</v>
      </c>
      <c r="N392" s="72">
        <f t="shared" ref="N392:N393" si="3033">$H392*(1-($J392-N$6)/N$5)</f>
        <v>-1.2908424908424909</v>
      </c>
      <c r="O392" s="72">
        <f t="shared" ref="O392:O393" si="3034">$H392-N392</f>
        <v>-8.7091575091575084</v>
      </c>
      <c r="Q392" s="72">
        <f t="shared" ref="Q392:Q393" si="3035">$H392*(1-($J392-Q$6)/Q$5)</f>
        <v>-1.2908424908424909</v>
      </c>
      <c r="R392" s="72">
        <f t="shared" ref="R392:R393" si="3036">$H392-Q392</f>
        <v>-8.7091575091575084</v>
      </c>
      <c r="T392" s="72">
        <f t="shared" ref="T392:T393" si="3037">$H392*(1-($J392-T$6)/T$5)</f>
        <v>-1.2908424908424909</v>
      </c>
      <c r="U392" s="72">
        <f t="shared" ref="U392:U393" si="3038">$H392-T392</f>
        <v>-8.7091575091575084</v>
      </c>
      <c r="W392" s="72">
        <f t="shared" ref="W392:W393" si="3039">$H392*(1-($J392-W$6)/W$5)</f>
        <v>-1.2908424908424909</v>
      </c>
      <c r="X392" s="72">
        <f t="shared" ref="X392:X393" si="3040">$H392-W392</f>
        <v>-8.7091575091575084</v>
      </c>
      <c r="Z392" s="72">
        <f t="shared" ref="Z392:Z393" si="3041">$H392*(1-($J392-Z$6)/Z$5)</f>
        <v>-1.2908424908424909</v>
      </c>
      <c r="AA392" s="72">
        <f t="shared" ref="AA392:AA393" si="3042">$H392-Z392</f>
        <v>-8.7091575091575084</v>
      </c>
      <c r="AC392" s="72">
        <f t="shared" ref="AC392:AC393" si="3043">$H392*(1-($J392-AC$6)/AC$5)</f>
        <v>-1.2908424908424909</v>
      </c>
      <c r="AD392" s="72">
        <f t="shared" ref="AD392:AD393" si="3044">$H392-AC392</f>
        <v>-8.7091575091575084</v>
      </c>
      <c r="AF392" s="72">
        <f t="shared" ref="AF392:AF393" si="3045">$H392*(1-($J392-AF$6)/AF$5)</f>
        <v>-1.2908424908424909</v>
      </c>
      <c r="AG392" s="72">
        <f t="shared" ref="AG392:AG393" si="3046">$H392-AF392</f>
        <v>-8.7091575091575084</v>
      </c>
      <c r="AI392" s="72">
        <f t="shared" ref="AI392:AI393" si="3047">$H392*(1-($J392-AI$6)/AI$5)</f>
        <v>-1.2908424908424909</v>
      </c>
      <c r="AJ392" s="72">
        <f t="shared" ref="AJ392:AJ393" si="3048">$H392-AI392</f>
        <v>-8.7091575091575084</v>
      </c>
      <c r="AL392" s="72">
        <f t="shared" ref="AL392:AL393" si="3049">$H392*(1-($K392-AL$6)/AL$5)</f>
        <v>-1.265350089766607</v>
      </c>
      <c r="AM392" s="72">
        <f t="shared" ref="AM392:AM393" si="3050">$H392-AL392</f>
        <v>-8.7346499102333937</v>
      </c>
      <c r="AO392" s="72">
        <f t="shared" ref="AO392:AO393" si="3051">$H392*(1-($K392-AO$6)/AO$5)</f>
        <v>-1.265350089766607</v>
      </c>
      <c r="AP392" s="72">
        <f t="shared" ref="AP392:AP393" si="3052">$H392-AO392</f>
        <v>-8.7346499102333937</v>
      </c>
      <c r="AR392" s="72">
        <f t="shared" ref="AR392:AR393" si="3053">$H392*(1-($K392-AR$6)/AR$5)</f>
        <v>-1.265350089766607</v>
      </c>
      <c r="AS392" s="72">
        <f t="shared" ref="AS392:AS393" si="3054">$H392-AR392</f>
        <v>-8.7346499102333937</v>
      </c>
      <c r="AU392" s="72">
        <f t="shared" ref="AU392:AU393" si="3055">$H392*(1-($K392-AU$6)/AU$5)</f>
        <v>-1.265350089766607</v>
      </c>
      <c r="AV392" s="72">
        <f t="shared" ref="AV392:AV393" si="3056">$H392-AU392</f>
        <v>-8.7346499102333937</v>
      </c>
      <c r="AX392" s="72">
        <f t="shared" ref="AX392:AX393" si="3057">$H392*(1-($K392-AX$6)/AX$5)</f>
        <v>-1.265350089766607</v>
      </c>
      <c r="AY392" s="72">
        <f t="shared" ref="AY392:AY393" si="3058">$H392-AX392</f>
        <v>-8.7346499102333937</v>
      </c>
      <c r="BA392" s="72">
        <f t="shared" ref="BA392:BA393" si="3059">$H392*(1-($K392-BA$6)/BA$5)</f>
        <v>-1.265350089766607</v>
      </c>
      <c r="BB392" s="72">
        <f t="shared" ref="BB392:BB393" si="3060">$H392-BA392</f>
        <v>-8.7346499102333937</v>
      </c>
      <c r="BD392" s="72">
        <f t="shared" ref="BD392:BD393" si="3061">$H392*(1-($K392-BD$6)/BD$5)</f>
        <v>-1.265350089766607</v>
      </c>
      <c r="BE392" s="72">
        <f t="shared" ref="BE392:BE393" si="3062">$H392-BD392</f>
        <v>-8.7346499102333937</v>
      </c>
      <c r="BG392" s="709">
        <f t="shared" ref="BG392:BG393" si="3063">$H392*(1-($K392-BG$6)/BG$5)</f>
        <v>-1.265350089766607</v>
      </c>
      <c r="BH392" s="709">
        <f t="shared" ref="BH392:BH393" si="3064">$H392-BG392</f>
        <v>-8.7346499102333937</v>
      </c>
      <c r="BI392" s="710"/>
      <c r="BJ392" s="709">
        <f t="shared" ref="BJ392:BJ393" si="3065">$H392*(1-($K392-BJ$6)/BJ$5)</f>
        <v>-1.265350089766607</v>
      </c>
      <c r="BK392" s="709">
        <f t="shared" ref="BK392:BK393" si="3066">$H392-BJ392</f>
        <v>-8.7346499102333937</v>
      </c>
      <c r="BL392" s="710"/>
      <c r="BM392" s="479"/>
      <c r="BN392" s="479"/>
      <c r="BP392" s="72">
        <f t="shared" ref="BP392:BP393" si="3067">$H392*(1-($K392-BP$6)/BP$5)</f>
        <v>-1.265350089766607</v>
      </c>
      <c r="BQ392" s="72">
        <f t="shared" ref="BQ392:BQ393" si="3068">$H392-BP392</f>
        <v>-8.7346499102333937</v>
      </c>
      <c r="BS392" s="72">
        <f t="shared" ref="BS392:BS393" si="3069">$H392*(1-($K392-BS$6)/BS$5)</f>
        <v>-1.265350089766607</v>
      </c>
      <c r="BT392" s="72">
        <f t="shared" ref="BT392:BT393" si="3070">$H392-BS392</f>
        <v>-8.7346499102333937</v>
      </c>
      <c r="BV392" s="72">
        <f t="shared" ref="BV392:BV393" si="3071">$H392*(1-($K392-BV$6)/BV$5)</f>
        <v>-1.265350089766607</v>
      </c>
      <c r="BW392" s="72">
        <f t="shared" ref="BW392:BW393" si="3072">$H392-BV392</f>
        <v>-8.7346499102333937</v>
      </c>
      <c r="BY392" s="72">
        <f t="shared" ref="BY392:BY393" si="3073">$H392*(1-($K392-BY$6)/BY$5)</f>
        <v>-1.265350089766607</v>
      </c>
      <c r="BZ392" s="72">
        <f t="shared" ref="BZ392:BZ393" si="3074">$H392-BY392</f>
        <v>-8.7346499102333937</v>
      </c>
      <c r="CB392" s="72">
        <f t="shared" ref="CB392:CB393" si="3075">$H392*(1-($L392-CB$6)/CB$5)</f>
        <v>-1.217271157167531</v>
      </c>
      <c r="CC392" s="72">
        <f t="shared" ref="CC392:CC393" si="3076">$H392-CB392</f>
        <v>-8.7827288428324692</v>
      </c>
      <c r="CE392" s="72">
        <f t="shared" ref="CE392:CE393" si="3077">$H392*(1-($L392-CE$6)/CE$5)</f>
        <v>-1.217271157167531</v>
      </c>
      <c r="CF392" s="72">
        <f t="shared" ref="CF392:CF393" si="3078">$H392-CE392</f>
        <v>-8.7827288428324692</v>
      </c>
      <c r="CH392" s="72">
        <f t="shared" ref="CH392:CH393" si="3079">$H392*(1-($L392-CH$6)/CH$5)</f>
        <v>-1.217271157167531</v>
      </c>
      <c r="CI392" s="72">
        <f t="shared" ref="CI392:CI393" si="3080">$H392-CH392</f>
        <v>-8.7827288428324692</v>
      </c>
      <c r="CK392" s="72">
        <f t="shared" ref="CK392:CK393" si="3081">$H392*(1-($L392-CK$6)/CK$5)</f>
        <v>-1.217271157167531</v>
      </c>
      <c r="CL392" s="72">
        <f t="shared" ref="CL392:CL393" si="3082">$H392-CK392</f>
        <v>-8.7827288428324692</v>
      </c>
      <c r="CN392" s="72">
        <f t="shared" ref="CN392:CN393" si="3083">$H392*(1-($L392-CN$6)/CN$5)</f>
        <v>-1.217271157167531</v>
      </c>
      <c r="CO392" s="72">
        <f t="shared" ref="CO392:CO393" si="3084">$H392-CN392</f>
        <v>-8.7827288428324692</v>
      </c>
      <c r="CQ392" s="72">
        <f t="shared" ref="CQ392:CQ393" si="3085">$H392*(1-($L392-CQ$6)/CQ$5)</f>
        <v>-1.217271157167531</v>
      </c>
      <c r="CR392" s="72">
        <f t="shared" ref="CR392:CR393" si="3086">$H392-CQ392</f>
        <v>-8.7827288428324692</v>
      </c>
      <c r="CT392" s="72">
        <f t="shared" ref="CT392:CT393" si="3087">$H392*(1-($L392-CT$6)/CT$5)</f>
        <v>-1.217271157167531</v>
      </c>
      <c r="CU392" s="72">
        <f t="shared" ref="CU392:CU393" si="3088">$H392-CT392</f>
        <v>-8.7827288428324692</v>
      </c>
      <c r="CW392" s="72">
        <f t="shared" ref="CW392:CW393" si="3089">$H392*(1-($L392-CW$6)/CW$5)</f>
        <v>-1.217271157167531</v>
      </c>
      <c r="CX392" s="72">
        <f t="shared" ref="CX392:CX393" si="3090">$H392-CW392</f>
        <v>-8.7827288428324692</v>
      </c>
    </row>
    <row r="393" spans="1:103" x14ac:dyDescent="0.25">
      <c r="A393" s="494"/>
      <c r="C393" s="455"/>
      <c r="D393" s="3" t="s">
        <v>0</v>
      </c>
      <c r="E393" s="19"/>
      <c r="G393" s="19"/>
      <c r="H393" s="690"/>
      <c r="J393" s="19"/>
      <c r="K393" s="19"/>
      <c r="L393" s="19"/>
      <c r="N393" s="72">
        <f t="shared" si="3033"/>
        <v>0</v>
      </c>
      <c r="O393" s="72">
        <f t="shared" si="3034"/>
        <v>0</v>
      </c>
      <c r="Q393" s="72">
        <f t="shared" si="3035"/>
        <v>0</v>
      </c>
      <c r="R393" s="72">
        <f t="shared" si="3036"/>
        <v>0</v>
      </c>
      <c r="T393" s="72">
        <f t="shared" si="3037"/>
        <v>0</v>
      </c>
      <c r="U393" s="72">
        <f t="shared" si="3038"/>
        <v>0</v>
      </c>
      <c r="W393" s="72">
        <f t="shared" si="3039"/>
        <v>0</v>
      </c>
      <c r="X393" s="72">
        <f t="shared" si="3040"/>
        <v>0</v>
      </c>
      <c r="Z393" s="72">
        <f t="shared" si="3041"/>
        <v>0</v>
      </c>
      <c r="AA393" s="72">
        <f t="shared" si="3042"/>
        <v>0</v>
      </c>
      <c r="AC393" s="72">
        <f t="shared" si="3043"/>
        <v>0</v>
      </c>
      <c r="AD393" s="72">
        <f t="shared" si="3044"/>
        <v>0</v>
      </c>
      <c r="AF393" s="72">
        <f t="shared" si="3045"/>
        <v>0</v>
      </c>
      <c r="AG393" s="72">
        <f t="shared" si="3046"/>
        <v>0</v>
      </c>
      <c r="AI393" s="72">
        <f t="shared" si="3047"/>
        <v>0</v>
      </c>
      <c r="AJ393" s="72">
        <f t="shared" si="3048"/>
        <v>0</v>
      </c>
      <c r="AL393" s="72">
        <f t="shared" si="3049"/>
        <v>0</v>
      </c>
      <c r="AM393" s="72">
        <f t="shared" si="3050"/>
        <v>0</v>
      </c>
      <c r="AO393" s="72">
        <f t="shared" si="3051"/>
        <v>0</v>
      </c>
      <c r="AP393" s="72">
        <f t="shared" si="3052"/>
        <v>0</v>
      </c>
      <c r="AR393" s="72">
        <f t="shared" si="3053"/>
        <v>0</v>
      </c>
      <c r="AS393" s="72">
        <f t="shared" si="3054"/>
        <v>0</v>
      </c>
      <c r="AU393" s="72">
        <f t="shared" si="3055"/>
        <v>0</v>
      </c>
      <c r="AV393" s="72">
        <f t="shared" si="3056"/>
        <v>0</v>
      </c>
      <c r="AX393" s="72">
        <f t="shared" si="3057"/>
        <v>0</v>
      </c>
      <c r="AY393" s="72">
        <f t="shared" si="3058"/>
        <v>0</v>
      </c>
      <c r="BA393" s="72">
        <f t="shared" si="3059"/>
        <v>0</v>
      </c>
      <c r="BB393" s="72">
        <f t="shared" si="3060"/>
        <v>0</v>
      </c>
      <c r="BD393" s="72">
        <f t="shared" si="3061"/>
        <v>0</v>
      </c>
      <c r="BE393" s="72">
        <f t="shared" si="3062"/>
        <v>0</v>
      </c>
      <c r="BG393" s="709">
        <f t="shared" si="3063"/>
        <v>0</v>
      </c>
      <c r="BH393" s="709">
        <f t="shared" si="3064"/>
        <v>0</v>
      </c>
      <c r="BI393" s="710"/>
      <c r="BJ393" s="709">
        <f t="shared" si="3065"/>
        <v>0</v>
      </c>
      <c r="BK393" s="709">
        <f t="shared" si="3066"/>
        <v>0</v>
      </c>
      <c r="BL393" s="710"/>
      <c r="BM393" s="479"/>
      <c r="BN393" s="479"/>
      <c r="BP393" s="72">
        <f t="shared" si="3067"/>
        <v>0</v>
      </c>
      <c r="BQ393" s="72">
        <f t="shared" si="3068"/>
        <v>0</v>
      </c>
      <c r="BS393" s="72">
        <f t="shared" si="3069"/>
        <v>0</v>
      </c>
      <c r="BT393" s="72">
        <f t="shared" si="3070"/>
        <v>0</v>
      </c>
      <c r="BV393" s="72">
        <f t="shared" si="3071"/>
        <v>0</v>
      </c>
      <c r="BW393" s="72">
        <f t="shared" si="3072"/>
        <v>0</v>
      </c>
      <c r="BY393" s="72">
        <f t="shared" si="3073"/>
        <v>0</v>
      </c>
      <c r="BZ393" s="72">
        <f t="shared" si="3074"/>
        <v>0</v>
      </c>
      <c r="CB393" s="72">
        <f t="shared" si="3075"/>
        <v>0</v>
      </c>
      <c r="CC393" s="72">
        <f t="shared" si="3076"/>
        <v>0</v>
      </c>
      <c r="CE393" s="72">
        <f t="shared" si="3077"/>
        <v>0</v>
      </c>
      <c r="CF393" s="72">
        <f t="shared" si="3078"/>
        <v>0</v>
      </c>
      <c r="CH393" s="72">
        <f t="shared" si="3079"/>
        <v>0</v>
      </c>
      <c r="CI393" s="72">
        <f t="shared" si="3080"/>
        <v>0</v>
      </c>
      <c r="CK393" s="72">
        <f t="shared" si="3081"/>
        <v>0</v>
      </c>
      <c r="CL393" s="72">
        <f t="shared" si="3082"/>
        <v>0</v>
      </c>
      <c r="CN393" s="72">
        <f t="shared" si="3083"/>
        <v>0</v>
      </c>
      <c r="CO393" s="72">
        <f t="shared" si="3084"/>
        <v>0</v>
      </c>
      <c r="CQ393" s="72">
        <f t="shared" si="3085"/>
        <v>0</v>
      </c>
      <c r="CR393" s="72">
        <f t="shared" si="3086"/>
        <v>0</v>
      </c>
      <c r="CT393" s="72">
        <f t="shared" si="3087"/>
        <v>0</v>
      </c>
      <c r="CU393" s="72">
        <f t="shared" si="3088"/>
        <v>0</v>
      </c>
      <c r="CW393" s="72">
        <f t="shared" si="3089"/>
        <v>0</v>
      </c>
      <c r="CX393" s="72">
        <f t="shared" si="3090"/>
        <v>0</v>
      </c>
    </row>
    <row r="394" spans="1:103" s="402" customFormat="1" x14ac:dyDescent="0.25">
      <c r="A394" s="1"/>
      <c r="C394" s="565" t="s">
        <v>515</v>
      </c>
      <c r="D394" s="565" t="s">
        <v>0</v>
      </c>
      <c r="E394" s="566"/>
      <c r="F394" s="565"/>
      <c r="G394" s="566"/>
      <c r="H394" s="566"/>
      <c r="I394" s="565"/>
      <c r="J394" s="566"/>
      <c r="K394" s="566"/>
      <c r="L394" s="566"/>
      <c r="M394" s="565"/>
      <c r="N394" s="578"/>
      <c r="O394" s="565"/>
      <c r="P394" s="566"/>
      <c r="Q394" s="578"/>
      <c r="R394" s="565"/>
      <c r="S394" s="566"/>
      <c r="T394" s="578"/>
      <c r="U394" s="565"/>
      <c r="V394" s="566"/>
      <c r="W394" s="578"/>
      <c r="X394" s="565"/>
      <c r="Y394" s="566"/>
      <c r="Z394" s="578"/>
      <c r="AA394" s="565"/>
      <c r="AB394" s="566"/>
      <c r="AC394" s="578"/>
      <c r="AD394" s="565"/>
      <c r="AE394" s="566"/>
      <c r="AF394" s="578"/>
      <c r="AG394" s="565"/>
      <c r="AH394" s="566"/>
      <c r="AI394" s="578"/>
      <c r="AJ394" s="565"/>
      <c r="AK394" s="566"/>
      <c r="AL394" s="578"/>
      <c r="AM394" s="565"/>
      <c r="AN394" s="566"/>
      <c r="AO394" s="578"/>
      <c r="AP394" s="565"/>
      <c r="AQ394" s="566"/>
      <c r="AR394" s="578"/>
      <c r="AS394" s="565"/>
      <c r="AT394" s="566"/>
      <c r="AU394" s="578"/>
      <c r="AV394" s="565"/>
      <c r="AW394" s="566"/>
      <c r="AX394" s="578"/>
      <c r="AY394" s="565"/>
      <c r="AZ394" s="566"/>
      <c r="BA394" s="578"/>
      <c r="BB394" s="565"/>
      <c r="BC394" s="566"/>
      <c r="BD394" s="578"/>
      <c r="BE394" s="565"/>
      <c r="BF394" s="566"/>
      <c r="BG394" s="578"/>
      <c r="BH394" s="565"/>
      <c r="BI394" s="566"/>
      <c r="BJ394" s="578"/>
      <c r="BK394" s="565"/>
      <c r="BL394" s="566"/>
      <c r="BM394" s="578"/>
      <c r="BN394" s="565"/>
      <c r="BO394" s="566"/>
      <c r="BP394" s="578"/>
      <c r="BQ394" s="565"/>
      <c r="BR394" s="566"/>
      <c r="BS394" s="578"/>
      <c r="BT394" s="565"/>
      <c r="BU394" s="566"/>
      <c r="BV394" s="578"/>
      <c r="BW394" s="565"/>
      <c r="BX394" s="566"/>
      <c r="BY394" s="578"/>
      <c r="BZ394" s="565"/>
      <c r="CA394" s="566"/>
      <c r="CB394" s="578"/>
      <c r="CC394" s="565"/>
      <c r="CD394" s="566"/>
      <c r="CE394" s="578"/>
      <c r="CF394" s="565"/>
      <c r="CG394" s="566"/>
      <c r="CH394" s="578"/>
      <c r="CI394" s="565"/>
      <c r="CJ394" s="566"/>
      <c r="CK394" s="578"/>
      <c r="CL394" s="565"/>
      <c r="CM394" s="566"/>
      <c r="CN394" s="578"/>
      <c r="CO394" s="565"/>
      <c r="CP394" s="566"/>
      <c r="CQ394" s="578"/>
      <c r="CR394" s="565"/>
      <c r="CS394" s="566"/>
      <c r="CT394" s="578"/>
      <c r="CU394" s="565"/>
      <c r="CV394" s="566"/>
      <c r="CW394" s="578"/>
      <c r="CX394" s="565"/>
      <c r="CY394" s="566"/>
    </row>
    <row r="395" spans="1:103" x14ac:dyDescent="0.25">
      <c r="A395" s="494"/>
      <c r="C395" s="455" t="s">
        <v>516</v>
      </c>
      <c r="D395" s="3" t="s">
        <v>0</v>
      </c>
      <c r="E395" s="479"/>
      <c r="G395" s="479"/>
      <c r="H395" s="479"/>
      <c r="J395" s="479"/>
      <c r="K395" s="479"/>
      <c r="L395" s="479"/>
      <c r="N395" s="72">
        <f t="shared" ref="N395" si="3091">$H395*(1-($J395-N$6)/N$5)</f>
        <v>0</v>
      </c>
      <c r="O395" s="72">
        <f t="shared" ref="O395" si="3092">$H395-N395</f>
        <v>0</v>
      </c>
      <c r="Q395" s="72">
        <f t="shared" ref="Q395" si="3093">$H395*(1-($J395-Q$6)/Q$5)</f>
        <v>0</v>
      </c>
      <c r="R395" s="72">
        <f t="shared" ref="R395" si="3094">$H395-Q395</f>
        <v>0</v>
      </c>
      <c r="T395" s="72">
        <f t="shared" ref="T395" si="3095">$H395*(1-($J395-T$6)/T$5)</f>
        <v>0</v>
      </c>
      <c r="U395" s="72">
        <f t="shared" ref="U395" si="3096">$H395-T395</f>
        <v>0</v>
      </c>
      <c r="W395" s="72">
        <f t="shared" ref="W395" si="3097">$H395*(1-($J395-W$6)/W$5)</f>
        <v>0</v>
      </c>
      <c r="X395" s="72">
        <f t="shared" ref="X395" si="3098">$H395-W395</f>
        <v>0</v>
      </c>
      <c r="Z395" s="72">
        <f t="shared" ref="Z395" si="3099">$H395*(1-($J395-Z$6)/Z$5)</f>
        <v>0</v>
      </c>
      <c r="AA395" s="72">
        <f t="shared" ref="AA395" si="3100">$H395-Z395</f>
        <v>0</v>
      </c>
      <c r="AC395" s="72">
        <f t="shared" ref="AC395" si="3101">$H395*(1-($J395-AC$6)/AC$5)</f>
        <v>0</v>
      </c>
      <c r="AD395" s="72">
        <f t="shared" ref="AD395" si="3102">$H395-AC395</f>
        <v>0</v>
      </c>
      <c r="AF395" s="72">
        <f t="shared" ref="AF395" si="3103">$H395*(1-($J395-AF$6)/AF$5)</f>
        <v>0</v>
      </c>
      <c r="AG395" s="72">
        <f t="shared" ref="AG395" si="3104">$H395-AF395</f>
        <v>0</v>
      </c>
      <c r="AI395" s="72">
        <f t="shared" ref="AI395" si="3105">$H395*(1-($J395-AI$6)/AI$5)</f>
        <v>0</v>
      </c>
      <c r="AJ395" s="72">
        <f t="shared" ref="AJ395" si="3106">$H395-AI395</f>
        <v>0</v>
      </c>
      <c r="AL395" s="72">
        <f t="shared" ref="AL395" si="3107">$H395*(1-($K395-AL$6)/AL$5)</f>
        <v>0</v>
      </c>
      <c r="AM395" s="72">
        <f t="shared" ref="AM395" si="3108">$H395-AL395</f>
        <v>0</v>
      </c>
      <c r="AO395" s="72">
        <f t="shared" ref="AO395" si="3109">$H395*(1-($K395-AO$6)/AO$5)</f>
        <v>0</v>
      </c>
      <c r="AP395" s="72">
        <f t="shared" ref="AP395" si="3110">$H395-AO395</f>
        <v>0</v>
      </c>
      <c r="AR395" s="72">
        <f t="shared" ref="AR395" si="3111">$H395*(1-($K395-AR$6)/AR$5)</f>
        <v>0</v>
      </c>
      <c r="AS395" s="72">
        <f t="shared" ref="AS395" si="3112">$H395-AR395</f>
        <v>0</v>
      </c>
      <c r="AU395" s="72">
        <f t="shared" ref="AU395" si="3113">$H395*(1-($K395-AU$6)/AU$5)</f>
        <v>0</v>
      </c>
      <c r="AV395" s="72">
        <f t="shared" ref="AV395" si="3114">$H395-AU395</f>
        <v>0</v>
      </c>
      <c r="AX395" s="72">
        <f>$H395*(1-($K395-AX$6)/AX$5)</f>
        <v>0</v>
      </c>
      <c r="AY395" s="72">
        <f>$H395-AX395</f>
        <v>0</v>
      </c>
      <c r="BA395" s="72">
        <f>$H395*(1-($K395-BA$6)/BA$5)</f>
        <v>0</v>
      </c>
      <c r="BB395" s="72">
        <f t="shared" ref="BB395" si="3115">$H395-BA395</f>
        <v>0</v>
      </c>
      <c r="BD395" s="72">
        <f>$H395*(1-($K395-BD$6)/BD$5)</f>
        <v>0</v>
      </c>
      <c r="BE395" s="72">
        <f t="shared" ref="BE395" si="3116">$H395-BD395</f>
        <v>0</v>
      </c>
      <c r="BG395" s="709">
        <f>$H395*(1-($K395-BG$6)/BG$5)</f>
        <v>0</v>
      </c>
      <c r="BH395" s="709">
        <f t="shared" ref="BH395" si="3117">$H395-BG395</f>
        <v>0</v>
      </c>
      <c r="BI395" s="710"/>
      <c r="BJ395" s="709">
        <f>$H395*(1-($K395-BJ$6)/BJ$5)</f>
        <v>0</v>
      </c>
      <c r="BK395" s="709">
        <f t="shared" ref="BK395" si="3118">$H395-BJ395</f>
        <v>0</v>
      </c>
      <c r="BL395" s="710"/>
      <c r="BM395" s="479"/>
      <c r="BN395" s="479"/>
      <c r="BP395" s="72">
        <f t="shared" ref="BP395" si="3119">$H395*(1-($K395-BP$6)/BP$5)</f>
        <v>0</v>
      </c>
      <c r="BQ395" s="72">
        <f t="shared" ref="BQ395" si="3120">$H395-BP395</f>
        <v>0</v>
      </c>
      <c r="BS395" s="72">
        <f t="shared" ref="BS395" si="3121">$H395*(1-($K395-BS$6)/BS$5)</f>
        <v>0</v>
      </c>
      <c r="BT395" s="72">
        <f t="shared" ref="BT395" si="3122">$H395-BS395</f>
        <v>0</v>
      </c>
      <c r="BV395" s="72">
        <f t="shared" ref="BV395" si="3123">$H395*(1-($K395-BV$6)/BV$5)</f>
        <v>0</v>
      </c>
      <c r="BW395" s="72">
        <f t="shared" ref="BW395" si="3124">$H395-BV395</f>
        <v>0</v>
      </c>
      <c r="BY395" s="72">
        <f t="shared" ref="BY395" si="3125">$H395*(1-($K395-BY$6)/BY$5)</f>
        <v>0</v>
      </c>
      <c r="BZ395" s="72">
        <f t="shared" ref="BZ395" si="3126">$H395-BY395</f>
        <v>0</v>
      </c>
      <c r="CB395" s="72">
        <f t="shared" ref="CB395:CB397" si="3127">$H395*(1-($L395-CB$6)/CB$5)</f>
        <v>0</v>
      </c>
      <c r="CC395" s="72">
        <f t="shared" ref="CC395" si="3128">$H395-CB395</f>
        <v>0</v>
      </c>
      <c r="CE395" s="72">
        <f t="shared" ref="CE395:CE397" si="3129">$H395*(1-($L395-CE$6)/CE$5)</f>
        <v>0</v>
      </c>
      <c r="CF395" s="72">
        <f t="shared" ref="CF395" si="3130">$H395-CE395</f>
        <v>0</v>
      </c>
      <c r="CH395" s="72">
        <f t="shared" ref="CH395" si="3131">$H395*(1-($L395-CH$6)/CH$5)</f>
        <v>0</v>
      </c>
      <c r="CI395" s="72">
        <f t="shared" ref="CI395" si="3132">$H395-CH395</f>
        <v>0</v>
      </c>
      <c r="CK395" s="72">
        <f t="shared" ref="CK395:CK397" si="3133">$H395*(1-($L395-CK$6)/CK$5)</f>
        <v>0</v>
      </c>
      <c r="CL395" s="72">
        <f t="shared" ref="CL395" si="3134">$H395-CK395</f>
        <v>0</v>
      </c>
      <c r="CN395" s="72">
        <f t="shared" ref="CN395:CN397" si="3135">$H395*(1-($L395-CN$6)/CN$5)</f>
        <v>0</v>
      </c>
      <c r="CO395" s="72">
        <f t="shared" ref="CO395" si="3136">$H395-CN395</f>
        <v>0</v>
      </c>
      <c r="CQ395" s="72">
        <f t="shared" ref="CQ395" si="3137">$H395*(1-($L395-CQ$6)/CQ$5)</f>
        <v>0</v>
      </c>
      <c r="CR395" s="72">
        <f t="shared" ref="CR395" si="3138">$H395-CQ395</f>
        <v>0</v>
      </c>
      <c r="CT395" s="72">
        <f t="shared" ref="CT395" si="3139">$H395*(1-($L395-CT$6)/CT$5)</f>
        <v>0</v>
      </c>
      <c r="CU395" s="72">
        <f t="shared" ref="CU395" si="3140">$H395-CT395</f>
        <v>0</v>
      </c>
      <c r="CW395" s="72">
        <f t="shared" ref="CW395" si="3141">$H395*(1-($L395-CW$6)/CW$5)</f>
        <v>0</v>
      </c>
      <c r="CX395" s="72">
        <f t="shared" ref="CX395" si="3142">$H395-CW395</f>
        <v>0</v>
      </c>
    </row>
    <row r="396" spans="1:103" ht="6" customHeight="1" x14ac:dyDescent="0.25">
      <c r="D396" s="3" t="s">
        <v>0</v>
      </c>
      <c r="H396" s="582"/>
    </row>
    <row r="397" spans="1:103" x14ac:dyDescent="0.25">
      <c r="A397" s="494"/>
      <c r="C397" s="455" t="s">
        <v>517</v>
      </c>
      <c r="D397" s="3" t="s">
        <v>0</v>
      </c>
      <c r="E397" s="564">
        <v>35.531999999999996</v>
      </c>
      <c r="G397" s="564">
        <v>39.531999999999996</v>
      </c>
      <c r="H397" s="690">
        <f t="shared" ref="H397:H399" si="3143">G397-$E397</f>
        <v>4</v>
      </c>
      <c r="J397" s="19">
        <v>-116</v>
      </c>
      <c r="K397" s="19">
        <f>J397</f>
        <v>-116</v>
      </c>
      <c r="L397" s="19">
        <f>J397</f>
        <v>-116</v>
      </c>
      <c r="N397" s="563"/>
      <c r="O397" s="563"/>
      <c r="Q397" s="563"/>
      <c r="R397" s="563"/>
      <c r="T397" s="563"/>
      <c r="U397" s="563"/>
      <c r="W397" s="563"/>
      <c r="X397" s="563"/>
      <c r="Z397" s="563"/>
      <c r="AA397" s="563"/>
      <c r="AC397" s="563"/>
      <c r="AD397" s="563"/>
      <c r="AF397" s="563"/>
      <c r="AG397" s="563"/>
      <c r="AI397" s="563"/>
      <c r="AJ397" s="563"/>
      <c r="AL397" s="563"/>
      <c r="AM397" s="563"/>
      <c r="AO397" s="563"/>
      <c r="AP397" s="563"/>
      <c r="AR397" s="563"/>
      <c r="AS397" s="563"/>
      <c r="AU397" s="563"/>
      <c r="AV397" s="563"/>
      <c r="AX397" s="563"/>
      <c r="AY397" s="563"/>
      <c r="BA397" s="563"/>
      <c r="BB397" s="563"/>
      <c r="BD397" s="563"/>
      <c r="BE397" s="563"/>
      <c r="BG397" s="563"/>
      <c r="BH397" s="563"/>
      <c r="BJ397" s="563"/>
      <c r="BK397" s="563"/>
      <c r="BM397" s="563"/>
      <c r="BN397" s="563"/>
      <c r="BP397" s="563"/>
      <c r="BQ397" s="563"/>
      <c r="BS397" s="563"/>
      <c r="BT397" s="563"/>
      <c r="BV397" s="563"/>
      <c r="BW397" s="563"/>
      <c r="BY397" s="563"/>
      <c r="BZ397" s="563"/>
      <c r="CB397" s="72">
        <f t="shared" si="3127"/>
        <v>4.0668739205526769</v>
      </c>
      <c r="CC397" s="72">
        <f t="shared" ref="CC397" si="3144">$H397-CB397</f>
        <v>-6.6873920552676935E-2</v>
      </c>
      <c r="CE397" s="72">
        <f t="shared" si="3129"/>
        <v>4.0668739205526769</v>
      </c>
      <c r="CF397" s="72">
        <f t="shared" ref="CF397" si="3145">$H397-CE397</f>
        <v>-6.6873920552676935E-2</v>
      </c>
      <c r="CH397" s="563"/>
      <c r="CI397" s="563"/>
      <c r="CK397" s="72">
        <f t="shared" si="3133"/>
        <v>4.0668739205526769</v>
      </c>
      <c r="CL397" s="72">
        <f t="shared" ref="CL397" si="3146">$H397-CK397</f>
        <v>-6.6873920552676935E-2</v>
      </c>
      <c r="CN397" s="72">
        <f t="shared" si="3135"/>
        <v>4.0668739205526769</v>
      </c>
      <c r="CO397" s="72">
        <f t="shared" ref="CO397" si="3147">$H397-CN397</f>
        <v>-6.6873920552676935E-2</v>
      </c>
      <c r="CQ397" s="563"/>
      <c r="CR397" s="563"/>
      <c r="CT397" s="563"/>
      <c r="CU397" s="563"/>
      <c r="CW397" s="563"/>
      <c r="CX397" s="563"/>
    </row>
    <row r="398" spans="1:103" ht="17.649999999999999" customHeight="1" x14ac:dyDescent="0.25">
      <c r="A398" s="494"/>
      <c r="D398" s="3" t="s">
        <v>0</v>
      </c>
      <c r="BG398" s="494"/>
      <c r="BP398" s="494"/>
      <c r="BS398" s="494"/>
      <c r="BV398" s="494"/>
    </row>
    <row r="399" spans="1:103" x14ac:dyDescent="0.25">
      <c r="C399" s="455" t="s">
        <v>518</v>
      </c>
      <c r="D399" s="3" t="s">
        <v>0</v>
      </c>
      <c r="E399" s="564">
        <v>30.5</v>
      </c>
      <c r="G399" s="564">
        <v>23.4</v>
      </c>
      <c r="H399" s="690">
        <f t="shared" si="3143"/>
        <v>-7.1000000000000014</v>
      </c>
      <c r="J399" s="19">
        <v>2603</v>
      </c>
      <c r="K399" s="19">
        <v>2657</v>
      </c>
      <c r="L399" s="19">
        <v>2761</v>
      </c>
      <c r="N399" s="563"/>
      <c r="O399" s="563"/>
      <c r="Q399" s="563"/>
      <c r="R399" s="563"/>
      <c r="T399" s="563"/>
      <c r="U399" s="563"/>
      <c r="W399" s="563"/>
      <c r="X399" s="563"/>
      <c r="Z399" s="563"/>
      <c r="AA399" s="563"/>
      <c r="AC399" s="563"/>
      <c r="AD399" s="563"/>
      <c r="AF399" s="563"/>
      <c r="AG399" s="563"/>
      <c r="AI399" s="563"/>
      <c r="AJ399" s="563"/>
      <c r="AL399" s="563"/>
      <c r="AM399" s="563"/>
      <c r="AO399" s="563"/>
      <c r="AP399" s="563"/>
      <c r="AR399" s="563"/>
      <c r="AS399" s="563"/>
      <c r="AU399" s="563"/>
      <c r="AV399" s="563"/>
      <c r="AX399" s="563"/>
      <c r="AY399" s="563"/>
      <c r="BA399" s="563"/>
      <c r="BB399" s="563"/>
      <c r="BD399" s="563"/>
      <c r="BE399" s="563"/>
      <c r="BG399" s="563"/>
      <c r="BH399" s="563"/>
      <c r="BJ399" s="563"/>
      <c r="BK399" s="563"/>
      <c r="BM399" s="563"/>
      <c r="BN399" s="563"/>
      <c r="BP399" s="563"/>
      <c r="BQ399" s="563"/>
      <c r="BS399" s="563"/>
      <c r="BT399" s="563"/>
      <c r="BV399" s="563"/>
      <c r="BW399" s="563"/>
      <c r="BY399" s="563"/>
      <c r="BZ399" s="563"/>
      <c r="CB399" s="563"/>
      <c r="CC399" s="563"/>
      <c r="CE399" s="563"/>
      <c r="CF399" s="563"/>
      <c r="CH399" s="72">
        <f t="shared" ref="CH399" si="3148">$H399*(1-($L399-CH$6)/CH$5)</f>
        <v>-0.16284628670120932</v>
      </c>
      <c r="CI399" s="72">
        <f t="shared" ref="CI399" si="3149">$H399-CH399</f>
        <v>-6.9371537132987919</v>
      </c>
      <c r="CK399" s="563"/>
      <c r="CL399" s="563"/>
      <c r="CN399" s="563"/>
      <c r="CO399" s="563"/>
      <c r="CQ399" s="72">
        <f t="shared" ref="CQ399" si="3150">$H399*(1-($L399-CQ$6)/CQ$5)</f>
        <v>-0.16284628670120932</v>
      </c>
      <c r="CR399" s="72">
        <f t="shared" ref="CR399" si="3151">$H399-CQ399</f>
        <v>-6.9371537132987919</v>
      </c>
      <c r="CT399" s="563"/>
      <c r="CU399" s="563"/>
      <c r="CW399" s="563"/>
      <c r="CX399" s="563"/>
    </row>
    <row r="400" spans="1:103" ht="6" customHeight="1" x14ac:dyDescent="0.25">
      <c r="D400" s="3" t="s">
        <v>0</v>
      </c>
      <c r="H400" s="582"/>
    </row>
    <row r="401" spans="1:103" x14ac:dyDescent="0.25">
      <c r="A401" s="494"/>
      <c r="C401" s="455" t="s">
        <v>519</v>
      </c>
      <c r="D401" s="3" t="s">
        <v>0</v>
      </c>
      <c r="E401" s="19"/>
      <c r="G401" s="19"/>
      <c r="H401" s="690"/>
      <c r="J401" s="19">
        <v>2603</v>
      </c>
      <c r="K401" s="19">
        <v>2657</v>
      </c>
      <c r="L401" s="19">
        <v>2761</v>
      </c>
      <c r="N401" s="72">
        <f t="shared" ref="N401" si="3152">$H401*(1-($J401-N$6)/N$5)</f>
        <v>0</v>
      </c>
      <c r="O401" s="72">
        <f t="shared" ref="O401" si="3153">$H401-N401</f>
        <v>0</v>
      </c>
      <c r="Q401" s="72">
        <f t="shared" ref="Q401" si="3154">$H401*(1-($J401-Q$6)/Q$5)</f>
        <v>0</v>
      </c>
      <c r="R401" s="72">
        <f t="shared" ref="R401" si="3155">$H401-Q401</f>
        <v>0</v>
      </c>
      <c r="T401" s="72">
        <f t="shared" ref="T401" si="3156">$H401*(1-($J401-T$6)/T$5)</f>
        <v>0</v>
      </c>
      <c r="U401" s="72">
        <f t="shared" ref="U401" si="3157">$H401-T401</f>
        <v>0</v>
      </c>
      <c r="W401" s="72">
        <f t="shared" ref="W401" si="3158">$H401*(1-($J401-W$6)/W$5)</f>
        <v>0</v>
      </c>
      <c r="X401" s="72">
        <f t="shared" ref="X401" si="3159">$H401-W401</f>
        <v>0</v>
      </c>
      <c r="Z401" s="72">
        <f t="shared" ref="Z401" si="3160">$H401*(1-($J401-Z$6)/Z$5)</f>
        <v>0</v>
      </c>
      <c r="AA401" s="72">
        <f t="shared" ref="AA401" si="3161">$H401-Z401</f>
        <v>0</v>
      </c>
      <c r="AC401" s="72">
        <f t="shared" ref="AC401" si="3162">$H401*(1-($J401-AC$6)/AC$5)</f>
        <v>0</v>
      </c>
      <c r="AD401" s="72">
        <f t="shared" ref="AD401" si="3163">$H401-AC401</f>
        <v>0</v>
      </c>
      <c r="AF401" s="72">
        <f t="shared" ref="AF401" si="3164">$H401*(1-($J401-AF$6)/AF$5)</f>
        <v>0</v>
      </c>
      <c r="AG401" s="72">
        <f t="shared" ref="AG401" si="3165">$H401-AF401</f>
        <v>0</v>
      </c>
      <c r="AI401" s="72">
        <f t="shared" ref="AI401" si="3166">$H401*(1-($J401-AI$6)/AI$5)</f>
        <v>0</v>
      </c>
      <c r="AJ401" s="72">
        <f t="shared" ref="AJ401" si="3167">$H401-AI401</f>
        <v>0</v>
      </c>
      <c r="AL401" s="72">
        <f t="shared" ref="AL401" si="3168">$H401*(1-($K401-AL$6)/AL$5)</f>
        <v>0</v>
      </c>
      <c r="AM401" s="72">
        <f t="shared" ref="AM401" si="3169">$H401-AL401</f>
        <v>0</v>
      </c>
      <c r="AO401" s="72">
        <f t="shared" ref="AO401" si="3170">$H401*(1-($K401-AO$6)/AO$5)</f>
        <v>0</v>
      </c>
      <c r="AP401" s="72">
        <f t="shared" ref="AP401" si="3171">$H401-AO401</f>
        <v>0</v>
      </c>
      <c r="AR401" s="72">
        <f t="shared" ref="AR401" si="3172">$H401*(1-($K401-AR$6)/AR$5)</f>
        <v>0</v>
      </c>
      <c r="AS401" s="72">
        <f t="shared" ref="AS401" si="3173">$H401-AR401</f>
        <v>0</v>
      </c>
      <c r="AU401" s="72">
        <f t="shared" ref="AU401" si="3174">$H401*(1-($K401-AU$6)/AU$5)</f>
        <v>0</v>
      </c>
      <c r="AV401" s="72">
        <f t="shared" ref="AV401" si="3175">$H401-AU401</f>
        <v>0</v>
      </c>
      <c r="AX401" s="72">
        <f>$H401*(1-($K401-AX$6)/AX$5)</f>
        <v>0</v>
      </c>
      <c r="AY401" s="72">
        <f>$H401-AX401</f>
        <v>0</v>
      </c>
      <c r="BA401" s="72">
        <f>$H401*(1-($K401-BA$6)/BA$5)</f>
        <v>0</v>
      </c>
      <c r="BB401" s="72">
        <f t="shared" ref="BB401" si="3176">$H401-BA401</f>
        <v>0</v>
      </c>
      <c r="BD401" s="72">
        <f>$H401*(1-($K401-BD$6)/BD$5)</f>
        <v>0</v>
      </c>
      <c r="BE401" s="72">
        <f t="shared" ref="BE401" si="3177">$H401-BD401</f>
        <v>0</v>
      </c>
      <c r="BG401" s="709">
        <f>$H401*(1-($K401-BG$6)/BG$5)</f>
        <v>0</v>
      </c>
      <c r="BH401" s="709">
        <f t="shared" ref="BH401" si="3178">$H401-BG401</f>
        <v>0</v>
      </c>
      <c r="BI401" s="710"/>
      <c r="BJ401" s="709">
        <f>$H401*(1-($K401-BJ$6)/BJ$5)</f>
        <v>0</v>
      </c>
      <c r="BK401" s="709">
        <f t="shared" ref="BK401" si="3179">$H401-BJ401</f>
        <v>0</v>
      </c>
      <c r="BL401" s="710"/>
      <c r="BM401" s="479"/>
      <c r="BN401" s="479"/>
      <c r="BP401" s="72">
        <f t="shared" ref="BP401" si="3180">$H401*(1-($K401-BP$6)/BP$5)</f>
        <v>0</v>
      </c>
      <c r="BQ401" s="72">
        <f t="shared" ref="BQ401" si="3181">$H401-BP401</f>
        <v>0</v>
      </c>
      <c r="BS401" s="72">
        <f t="shared" ref="BS401" si="3182">$H401*(1-($K401-BS$6)/BS$5)</f>
        <v>0</v>
      </c>
      <c r="BT401" s="72">
        <f t="shared" ref="BT401" si="3183">$H401-BS401</f>
        <v>0</v>
      </c>
      <c r="BV401" s="72">
        <f t="shared" ref="BV401" si="3184">$H401*(1-($K401-BV$6)/BV$5)</f>
        <v>0</v>
      </c>
      <c r="BW401" s="72">
        <f t="shared" ref="BW401" si="3185">$H401-BV401</f>
        <v>0</v>
      </c>
      <c r="BY401" s="72">
        <f t="shared" ref="BY401" si="3186">$H401*(1-($K401-BY$6)/BY$5)</f>
        <v>0</v>
      </c>
      <c r="BZ401" s="72">
        <f t="shared" ref="BZ401" si="3187">$H401-BY401</f>
        <v>0</v>
      </c>
      <c r="CB401" s="72">
        <f t="shared" ref="CB401" si="3188">$H401*(1-($L401-CB$6)/CB$5)</f>
        <v>0</v>
      </c>
      <c r="CC401" s="72">
        <f t="shared" ref="CC401" si="3189">$H401-CB401</f>
        <v>0</v>
      </c>
      <c r="CE401" s="72">
        <f t="shared" ref="CE401" si="3190">$H401*(1-($L401-CE$6)/CE$5)</f>
        <v>0</v>
      </c>
      <c r="CF401" s="72">
        <f t="shared" ref="CF401" si="3191">$H401-CE401</f>
        <v>0</v>
      </c>
      <c r="CH401" s="72">
        <f t="shared" ref="CH401" si="3192">$H401*(1-($L401-CH$6)/CH$5)</f>
        <v>0</v>
      </c>
      <c r="CI401" s="72">
        <f t="shared" ref="CI401" si="3193">$H401-CH401</f>
        <v>0</v>
      </c>
      <c r="CK401" s="72">
        <f t="shared" ref="CK401" si="3194">$H401*(1-($L401-CK$6)/CK$5)</f>
        <v>0</v>
      </c>
      <c r="CL401" s="72">
        <f t="shared" ref="CL401" si="3195">$H401-CK401</f>
        <v>0</v>
      </c>
      <c r="CN401" s="72">
        <f t="shared" ref="CN401" si="3196">$H401*(1-($L401-CN$6)/CN$5)</f>
        <v>0</v>
      </c>
      <c r="CO401" s="72">
        <f t="shared" ref="CO401" si="3197">$H401-CN401</f>
        <v>0</v>
      </c>
      <c r="CQ401" s="72">
        <f t="shared" ref="CQ401" si="3198">$H401*(1-($L401-CQ$6)/CQ$5)</f>
        <v>0</v>
      </c>
      <c r="CR401" s="72">
        <f t="shared" ref="CR401" si="3199">$H401-CQ401</f>
        <v>0</v>
      </c>
      <c r="CT401" s="72">
        <f t="shared" ref="CT401" si="3200">$H401*(1-($L401-CT$6)/CT$5)</f>
        <v>0</v>
      </c>
      <c r="CU401" s="72">
        <f t="shared" ref="CU401" si="3201">$H401-CT401</f>
        <v>0</v>
      </c>
      <c r="CW401" s="72">
        <f t="shared" ref="CW401" si="3202">$H401*(1-($L401-CW$6)/CW$5)</f>
        <v>0</v>
      </c>
      <c r="CX401" s="72">
        <f t="shared" ref="CX401" si="3203">$H401-CW401</f>
        <v>0</v>
      </c>
    </row>
    <row r="402" spans="1:103" s="402" customFormat="1" x14ac:dyDescent="0.25">
      <c r="A402" s="1"/>
      <c r="C402" s="565" t="s">
        <v>520</v>
      </c>
      <c r="D402" s="565" t="s">
        <v>0</v>
      </c>
      <c r="E402" s="566"/>
      <c r="F402" s="565"/>
      <c r="G402" s="566"/>
      <c r="H402" s="566"/>
      <c r="I402" s="565"/>
      <c r="J402" s="566"/>
      <c r="K402" s="566"/>
      <c r="L402" s="566"/>
      <c r="M402" s="565"/>
      <c r="N402" s="578"/>
      <c r="O402" s="565"/>
      <c r="P402" s="566"/>
      <c r="Q402" s="578"/>
      <c r="R402" s="565"/>
      <c r="S402" s="566"/>
      <c r="T402" s="578"/>
      <c r="U402" s="565"/>
      <c r="V402" s="566"/>
      <c r="W402" s="578"/>
      <c r="X402" s="565"/>
      <c r="Y402" s="566"/>
      <c r="Z402" s="578"/>
      <c r="AA402" s="565"/>
      <c r="AB402" s="566"/>
      <c r="AC402" s="578"/>
      <c r="AD402" s="565"/>
      <c r="AE402" s="566"/>
      <c r="AF402" s="578"/>
      <c r="AG402" s="565"/>
      <c r="AH402" s="566"/>
      <c r="AI402" s="578"/>
      <c r="AJ402" s="565"/>
      <c r="AK402" s="566"/>
      <c r="AL402" s="578"/>
      <c r="AM402" s="565"/>
      <c r="AN402" s="566"/>
      <c r="AO402" s="578"/>
      <c r="AP402" s="565"/>
      <c r="AQ402" s="566"/>
      <c r="AR402" s="578"/>
      <c r="AS402" s="565"/>
      <c r="AT402" s="566"/>
      <c r="AU402" s="578"/>
      <c r="AV402" s="565"/>
      <c r="AW402" s="566"/>
      <c r="AX402" s="578"/>
      <c r="AY402" s="565"/>
      <c r="AZ402" s="566"/>
      <c r="BA402" s="578"/>
      <c r="BB402" s="565"/>
      <c r="BC402" s="566"/>
      <c r="BD402" s="578"/>
      <c r="BE402" s="565"/>
      <c r="BF402" s="566"/>
      <c r="BG402" s="578"/>
      <c r="BH402" s="565"/>
      <c r="BI402" s="566"/>
      <c r="BJ402" s="578"/>
      <c r="BK402" s="565"/>
      <c r="BL402" s="566"/>
      <c r="BM402" s="578"/>
      <c r="BN402" s="565"/>
      <c r="BO402" s="566"/>
      <c r="BP402" s="578"/>
      <c r="BQ402" s="565"/>
      <c r="BR402" s="566"/>
      <c r="BS402" s="578"/>
      <c r="BT402" s="565"/>
      <c r="BU402" s="566"/>
      <c r="BV402" s="578"/>
      <c r="BW402" s="565"/>
      <c r="BX402" s="566"/>
      <c r="BY402" s="578"/>
      <c r="BZ402" s="565"/>
      <c r="CA402" s="566"/>
      <c r="CB402" s="578"/>
      <c r="CC402" s="565"/>
      <c r="CD402" s="566"/>
      <c r="CE402" s="578"/>
      <c r="CF402" s="565"/>
      <c r="CG402" s="566"/>
      <c r="CH402" s="578"/>
      <c r="CI402" s="565"/>
      <c r="CJ402" s="566"/>
      <c r="CK402" s="578"/>
      <c r="CL402" s="565"/>
      <c r="CM402" s="566"/>
      <c r="CN402" s="578"/>
      <c r="CO402" s="565"/>
      <c r="CP402" s="566"/>
      <c r="CQ402" s="578"/>
      <c r="CR402" s="565"/>
      <c r="CS402" s="566"/>
      <c r="CT402" s="578"/>
      <c r="CU402" s="565"/>
      <c r="CV402" s="566"/>
      <c r="CW402" s="578"/>
      <c r="CX402" s="565"/>
      <c r="CY402" s="566"/>
    </row>
    <row r="403" spans="1:103" x14ac:dyDescent="0.25">
      <c r="A403" s="494"/>
      <c r="C403" s="455"/>
      <c r="D403" s="3" t="s">
        <v>0</v>
      </c>
      <c r="E403" s="19"/>
      <c r="G403" s="19"/>
      <c r="H403" s="690"/>
      <c r="J403" s="19"/>
      <c r="K403" s="19"/>
      <c r="L403" s="19"/>
      <c r="N403" s="72">
        <f t="shared" ref="N403" si="3204">$H403*(1-($J403-N$6)/N$5)</f>
        <v>0</v>
      </c>
      <c r="O403" s="72">
        <f t="shared" ref="O403" si="3205">$H403-N403</f>
        <v>0</v>
      </c>
      <c r="Q403" s="72">
        <f t="shared" ref="Q403" si="3206">$H403*(1-($J403-Q$6)/Q$5)</f>
        <v>0</v>
      </c>
      <c r="R403" s="72">
        <f t="shared" ref="R403" si="3207">$H403-Q403</f>
        <v>0</v>
      </c>
      <c r="T403" s="72">
        <f t="shared" ref="T403" si="3208">$H403*(1-($J403-T$6)/T$5)</f>
        <v>0</v>
      </c>
      <c r="U403" s="72">
        <f t="shared" ref="U403" si="3209">$H403-T403</f>
        <v>0</v>
      </c>
      <c r="W403" s="72">
        <f t="shared" ref="W403" si="3210">$H403*(1-($J403-W$6)/W$5)</f>
        <v>0</v>
      </c>
      <c r="X403" s="72">
        <f t="shared" ref="X403" si="3211">$H403-W403</f>
        <v>0</v>
      </c>
      <c r="Z403" s="72">
        <f t="shared" ref="Z403" si="3212">$H403*(1-($J403-Z$6)/Z$5)</f>
        <v>0</v>
      </c>
      <c r="AA403" s="72">
        <f t="shared" ref="AA403" si="3213">$H403-Z403</f>
        <v>0</v>
      </c>
      <c r="AC403" s="72">
        <f t="shared" ref="AC403" si="3214">$H403*(1-($J403-AC$6)/AC$5)</f>
        <v>0</v>
      </c>
      <c r="AD403" s="72">
        <f t="shared" ref="AD403" si="3215">$H403-AC403</f>
        <v>0</v>
      </c>
      <c r="AF403" s="72">
        <f t="shared" ref="AF403" si="3216">$H403*(1-($J403-AF$6)/AF$5)</f>
        <v>0</v>
      </c>
      <c r="AG403" s="72">
        <f t="shared" ref="AG403" si="3217">$H403-AF403</f>
        <v>0</v>
      </c>
      <c r="AI403" s="72">
        <f t="shared" ref="AI403" si="3218">$H403*(1-($J403-AI$6)/AI$5)</f>
        <v>0</v>
      </c>
      <c r="AJ403" s="72">
        <f t="shared" ref="AJ403" si="3219">$H403-AI403</f>
        <v>0</v>
      </c>
      <c r="AL403" s="72">
        <f t="shared" ref="AL403" si="3220">$H403*(1-($K403-AL$6)/AL$5)</f>
        <v>0</v>
      </c>
      <c r="AM403" s="72">
        <f t="shared" ref="AM403" si="3221">$H403-AL403</f>
        <v>0</v>
      </c>
      <c r="AO403" s="72">
        <f t="shared" ref="AO403" si="3222">$H403*(1-($K403-AO$6)/AO$5)</f>
        <v>0</v>
      </c>
      <c r="AP403" s="72">
        <f t="shared" ref="AP403" si="3223">$H403-AO403</f>
        <v>0</v>
      </c>
      <c r="AR403" s="72">
        <f t="shared" ref="AR403" si="3224">$H403*(1-($K403-AR$6)/AR$5)</f>
        <v>0</v>
      </c>
      <c r="AS403" s="72">
        <f t="shared" ref="AS403" si="3225">$H403-AR403</f>
        <v>0</v>
      </c>
      <c r="AU403" s="72">
        <f t="shared" ref="AU403" si="3226">$H403*(1-($K403-AU$6)/AU$5)</f>
        <v>0</v>
      </c>
      <c r="AV403" s="72">
        <f t="shared" ref="AV403" si="3227">$H403-AU403</f>
        <v>0</v>
      </c>
      <c r="AX403" s="72">
        <f>$H403*(1-($K403-AX$6)/AX$5)</f>
        <v>0</v>
      </c>
      <c r="AY403" s="72">
        <f>$H403-AX403</f>
        <v>0</v>
      </c>
      <c r="BA403" s="72">
        <f>$H403*(1-($K403-BA$6)/BA$5)</f>
        <v>0</v>
      </c>
      <c r="BB403" s="72">
        <f t="shared" ref="BB403" si="3228">$H403-BA403</f>
        <v>0</v>
      </c>
      <c r="BD403" s="72">
        <f>$H403*(1-($K403-BD$6)/BD$5)</f>
        <v>0</v>
      </c>
      <c r="BE403" s="72">
        <f t="shared" ref="BE403" si="3229">$H403-BD403</f>
        <v>0</v>
      </c>
      <c r="BG403" s="709">
        <f>$H403*(1-($K403-BG$6)/BG$5)</f>
        <v>0</v>
      </c>
      <c r="BH403" s="709">
        <f t="shared" ref="BH403" si="3230">$H403-BG403</f>
        <v>0</v>
      </c>
      <c r="BI403" s="710"/>
      <c r="BJ403" s="709">
        <f>$H403*(1-($K403-BJ$6)/BJ$5)</f>
        <v>0</v>
      </c>
      <c r="BK403" s="709">
        <f t="shared" ref="BK403" si="3231">$H403-BJ403</f>
        <v>0</v>
      </c>
      <c r="BL403" s="710"/>
      <c r="BM403" s="479"/>
      <c r="BN403" s="479"/>
      <c r="BP403" s="72">
        <f t="shared" ref="BP403" si="3232">$H403*(1-($K403-BP$6)/BP$5)</f>
        <v>0</v>
      </c>
      <c r="BQ403" s="72">
        <f t="shared" ref="BQ403" si="3233">$H403-BP403</f>
        <v>0</v>
      </c>
      <c r="BS403" s="72">
        <f t="shared" ref="BS403" si="3234">$H403*(1-($K403-BS$6)/BS$5)</f>
        <v>0</v>
      </c>
      <c r="BT403" s="72">
        <f t="shared" ref="BT403" si="3235">$H403-BS403</f>
        <v>0</v>
      </c>
      <c r="BV403" s="72">
        <f t="shared" ref="BV403" si="3236">$H403*(1-($K403-BV$6)/BV$5)</f>
        <v>0</v>
      </c>
      <c r="BW403" s="72">
        <f t="shared" ref="BW403" si="3237">$H403-BV403</f>
        <v>0</v>
      </c>
      <c r="BY403" s="72">
        <f t="shared" ref="BY403" si="3238">$H403*(1-($K403-BY$6)/BY$5)</f>
        <v>0</v>
      </c>
      <c r="BZ403" s="72">
        <f t="shared" ref="BZ403" si="3239">$H403-BY403</f>
        <v>0</v>
      </c>
      <c r="CB403" s="72">
        <f t="shared" ref="CB403" si="3240">$H403*(1-($L403-CB$6)/CB$5)</f>
        <v>0</v>
      </c>
      <c r="CC403" s="72">
        <f t="shared" ref="CC403" si="3241">$H403-CB403</f>
        <v>0</v>
      </c>
      <c r="CE403" s="72">
        <f t="shared" ref="CE403" si="3242">$H403*(1-($L403-CE$6)/CE$5)</f>
        <v>0</v>
      </c>
      <c r="CF403" s="72">
        <f t="shared" ref="CF403" si="3243">$H403-CE403</f>
        <v>0</v>
      </c>
      <c r="CH403" s="72">
        <f t="shared" ref="CH403" si="3244">$H403*(1-($L403-CH$6)/CH$5)</f>
        <v>0</v>
      </c>
      <c r="CI403" s="72">
        <f t="shared" ref="CI403" si="3245">$H403-CH403</f>
        <v>0</v>
      </c>
      <c r="CK403" s="72">
        <f t="shared" ref="CK403" si="3246">$H403*(1-($L403-CK$6)/CK$5)</f>
        <v>0</v>
      </c>
      <c r="CL403" s="72">
        <f t="shared" ref="CL403" si="3247">$H403-CK403</f>
        <v>0</v>
      </c>
      <c r="CN403" s="72">
        <f t="shared" ref="CN403" si="3248">$H403*(1-($L403-CN$6)/CN$5)</f>
        <v>0</v>
      </c>
      <c r="CO403" s="72">
        <f t="shared" ref="CO403" si="3249">$H403-CN403</f>
        <v>0</v>
      </c>
      <c r="CQ403" s="72">
        <f t="shared" ref="CQ403" si="3250">$H403*(1-($L403-CQ$6)/CQ$5)</f>
        <v>0</v>
      </c>
      <c r="CR403" s="72">
        <f t="shared" ref="CR403" si="3251">$H403-CQ403</f>
        <v>0</v>
      </c>
      <c r="CT403" s="72">
        <f t="shared" ref="CT403" si="3252">$H403*(1-($L403-CT$6)/CT$5)</f>
        <v>0</v>
      </c>
      <c r="CU403" s="72">
        <f t="shared" ref="CU403" si="3253">$H403-CT403</f>
        <v>0</v>
      </c>
      <c r="CW403" s="72">
        <f t="shared" ref="CW403" si="3254">$H403*(1-($L403-CW$6)/CW$5)</f>
        <v>0</v>
      </c>
      <c r="CX403" s="72">
        <f t="shared" ref="CX403" si="3255">$H403-CW403</f>
        <v>0</v>
      </c>
    </row>
    <row r="404" spans="1:103" s="402" customFormat="1" x14ac:dyDescent="0.25">
      <c r="A404" s="1"/>
      <c r="C404" s="565" t="s">
        <v>521</v>
      </c>
      <c r="D404" s="565" t="s">
        <v>0</v>
      </c>
      <c r="E404" s="566"/>
      <c r="F404" s="565"/>
      <c r="G404" s="566"/>
      <c r="H404" s="682"/>
      <c r="I404" s="565"/>
      <c r="J404" s="566"/>
      <c r="K404" s="566"/>
      <c r="L404" s="566"/>
      <c r="M404" s="565"/>
      <c r="N404" s="578"/>
      <c r="O404" s="565"/>
      <c r="P404" s="566"/>
      <c r="Q404" s="578"/>
      <c r="R404" s="565"/>
      <c r="S404" s="566"/>
      <c r="T404" s="578"/>
      <c r="U404" s="565"/>
      <c r="V404" s="566"/>
      <c r="W404" s="578"/>
      <c r="X404" s="565"/>
      <c r="Y404" s="566"/>
      <c r="Z404" s="578"/>
      <c r="AA404" s="565"/>
      <c r="AB404" s="566"/>
      <c r="AC404" s="578"/>
      <c r="AD404" s="565"/>
      <c r="AE404" s="566"/>
      <c r="AF404" s="578"/>
      <c r="AG404" s="565"/>
      <c r="AH404" s="566"/>
      <c r="AI404" s="578"/>
      <c r="AJ404" s="565"/>
      <c r="AK404" s="566"/>
      <c r="AL404" s="578"/>
      <c r="AM404" s="565"/>
      <c r="AN404" s="566"/>
      <c r="AO404" s="578"/>
      <c r="AP404" s="565"/>
      <c r="AQ404" s="566"/>
      <c r="AR404" s="578"/>
      <c r="AS404" s="565"/>
      <c r="AT404" s="566"/>
      <c r="AU404" s="578"/>
      <c r="AV404" s="565"/>
      <c r="AW404" s="566"/>
      <c r="AX404" s="578"/>
      <c r="AY404" s="565"/>
      <c r="AZ404" s="566"/>
      <c r="BA404" s="578"/>
      <c r="BB404" s="565"/>
      <c r="BC404" s="566"/>
      <c r="BD404" s="578"/>
      <c r="BE404" s="565"/>
      <c r="BF404" s="566"/>
      <c r="BG404" s="578"/>
      <c r="BH404" s="565"/>
      <c r="BI404" s="566"/>
      <c r="BJ404" s="578"/>
      <c r="BK404" s="565"/>
      <c r="BL404" s="566"/>
      <c r="BM404" s="578"/>
      <c r="BN404" s="565"/>
      <c r="BO404" s="566"/>
      <c r="BP404" s="578"/>
      <c r="BQ404" s="565"/>
      <c r="BR404" s="566"/>
      <c r="BS404" s="578"/>
      <c r="BT404" s="565"/>
      <c r="BU404" s="566"/>
      <c r="BV404" s="578"/>
      <c r="BW404" s="565"/>
      <c r="BX404" s="566"/>
      <c r="BY404" s="578"/>
      <c r="BZ404" s="565"/>
      <c r="CA404" s="566"/>
      <c r="CB404" s="578"/>
      <c r="CC404" s="565"/>
      <c r="CD404" s="566"/>
      <c r="CE404" s="578"/>
      <c r="CF404" s="565"/>
      <c r="CG404" s="566"/>
      <c r="CH404" s="578"/>
      <c r="CI404" s="565"/>
      <c r="CJ404" s="566"/>
      <c r="CK404" s="578"/>
      <c r="CL404" s="565"/>
      <c r="CM404" s="566"/>
      <c r="CN404" s="578"/>
      <c r="CO404" s="565"/>
      <c r="CP404" s="566"/>
      <c r="CQ404" s="578"/>
      <c r="CR404" s="565"/>
      <c r="CS404" s="566"/>
      <c r="CT404" s="578"/>
      <c r="CU404" s="565"/>
      <c r="CV404" s="566"/>
      <c r="CW404" s="578"/>
      <c r="CX404" s="565"/>
      <c r="CY404" s="566"/>
    </row>
    <row r="405" spans="1:103" x14ac:dyDescent="0.25">
      <c r="C405" s="455" t="s">
        <v>522</v>
      </c>
      <c r="D405" s="3" t="s">
        <v>0</v>
      </c>
      <c r="E405" s="19">
        <v>2.16</v>
      </c>
      <c r="G405" s="479"/>
      <c r="H405" s="707">
        <f t="shared" ref="H405:H407" si="3256">G405-$E405</f>
        <v>-2.16</v>
      </c>
      <c r="J405" s="420">
        <v>121.73</v>
      </c>
      <c r="K405" s="420">
        <f t="shared" ref="K405:K423" si="3257">J405</f>
        <v>121.73</v>
      </c>
      <c r="L405" s="420">
        <f t="shared" ref="L405" si="3258">J405</f>
        <v>121.73</v>
      </c>
      <c r="N405" s="72">
        <f t="shared" ref="N405:N407" si="3259">$H405*(1-($J405-N$6)/N$5)</f>
        <v>-2.0102004395604398</v>
      </c>
      <c r="O405" s="72">
        <f t="shared" ref="O405:O407" si="3260">$H405-N405</f>
        <v>-0.14979956043956033</v>
      </c>
      <c r="Q405" s="72">
        <f t="shared" ref="Q405:Q407" si="3261">$H405*(1-($J405-Q$6)/Q$5)</f>
        <v>-2.0102004395604398</v>
      </c>
      <c r="R405" s="72">
        <f t="shared" ref="R405:R407" si="3262">$H405-Q405</f>
        <v>-0.14979956043956033</v>
      </c>
      <c r="T405" s="72">
        <f t="shared" ref="T405:T407" si="3263">$H405*(1-($J405-T$6)/T$5)</f>
        <v>-2.0102004395604398</v>
      </c>
      <c r="U405" s="72">
        <f t="shared" ref="U405:U407" si="3264">$H405-T405</f>
        <v>-0.14979956043956033</v>
      </c>
      <c r="W405" s="72">
        <f t="shared" ref="W405:W407" si="3265">$H405*(1-($J405-W$6)/W$5)</f>
        <v>-2.0102004395604398</v>
      </c>
      <c r="X405" s="72">
        <f t="shared" ref="X405:X407" si="3266">$H405-W405</f>
        <v>-0.14979956043956033</v>
      </c>
      <c r="Z405" s="72">
        <f t="shared" ref="Z405:Z407" si="3267">$H405*(1-($J405-Z$6)/Z$5)</f>
        <v>-2.0102004395604398</v>
      </c>
      <c r="AA405" s="72">
        <f t="shared" ref="AA405:AA407" si="3268">$H405-Z405</f>
        <v>-0.14979956043956033</v>
      </c>
      <c r="AC405" s="72">
        <f t="shared" ref="AC405:AC407" si="3269">$H405*(1-($J405-AC$6)/AC$5)</f>
        <v>-2.0102004395604398</v>
      </c>
      <c r="AD405" s="72">
        <f t="shared" ref="AD405:AD407" si="3270">$H405-AC405</f>
        <v>-0.14979956043956033</v>
      </c>
      <c r="AF405" s="72">
        <f t="shared" ref="AF405:AF407" si="3271">$H405*(1-($J405-AF$6)/AF$5)</f>
        <v>-2.0102004395604398</v>
      </c>
      <c r="AG405" s="72">
        <f t="shared" ref="AG405:AG407" si="3272">$H405-AF405</f>
        <v>-0.14979956043956033</v>
      </c>
      <c r="AI405" s="72">
        <f t="shared" ref="AI405:AI407" si="3273">$H405*(1-($J405-AI$6)/AI$5)</f>
        <v>-2.0102004395604398</v>
      </c>
      <c r="AJ405" s="72">
        <f t="shared" ref="AJ405:AJ407" si="3274">$H405-AI405</f>
        <v>-0.14979956043956033</v>
      </c>
      <c r="AL405" s="72">
        <f t="shared" ref="AL405:AL407" si="3275">$H405*(1-($K405-AL$6)/AL$5)</f>
        <v>-2.0131587791741477</v>
      </c>
      <c r="AM405" s="72">
        <f t="shared" ref="AM405:AM407" si="3276">$H405-AL405</f>
        <v>-0.14684122082585249</v>
      </c>
      <c r="AO405" s="72">
        <f t="shared" ref="AO405:AO407" si="3277">$H405*(1-($K405-AO$6)/AO$5)</f>
        <v>-2.0131587791741477</v>
      </c>
      <c r="AP405" s="72">
        <f t="shared" ref="AP405:AP407" si="3278">$H405-AO405</f>
        <v>-0.14684122082585249</v>
      </c>
      <c r="AR405" s="72">
        <f t="shared" ref="AR405:AR407" si="3279">$H405*(1-($K405-AR$6)/AR$5)</f>
        <v>-2.0131587791741477</v>
      </c>
      <c r="AS405" s="72">
        <f t="shared" ref="AS405:AS407" si="3280">$H405-AR405</f>
        <v>-0.14684122082585249</v>
      </c>
      <c r="AU405" s="72">
        <f t="shared" ref="AU405:AU407" si="3281">$H405*(1-($K405-AU$6)/AU$5)</f>
        <v>-2.0131587791741477</v>
      </c>
      <c r="AV405" s="72">
        <f t="shared" ref="AV405:AV407" si="3282">$H405-AU405</f>
        <v>-0.14684122082585249</v>
      </c>
      <c r="AX405" s="72">
        <f t="shared" ref="AX405:AX407" si="3283">$H405*(1-($K405-AX$6)/AX$5)</f>
        <v>-2.0131587791741477</v>
      </c>
      <c r="AY405" s="72">
        <f t="shared" ref="AY405:AY407" si="3284">$H405-AX405</f>
        <v>-0.14684122082585249</v>
      </c>
      <c r="BA405" s="72">
        <f t="shared" ref="BA405:BA407" si="3285">$H405*(1-($K405-BA$6)/BA$5)</f>
        <v>-2.0131587791741477</v>
      </c>
      <c r="BB405" s="72">
        <f t="shared" ref="BB405:BB407" si="3286">$H405-BA405</f>
        <v>-0.14684122082585249</v>
      </c>
      <c r="BD405" s="72">
        <f t="shared" ref="BD405:BD407" si="3287">$H405*(1-($K405-BD$6)/BD$5)</f>
        <v>-2.0131587791741477</v>
      </c>
      <c r="BE405" s="72">
        <f t="shared" ref="BE405:BE407" si="3288">$H405-BD405</f>
        <v>-0.14684122082585249</v>
      </c>
      <c r="BG405" s="709">
        <f t="shared" ref="BG405:BG407" si="3289">$H405*(1-($K405-BG$6)/BG$5)</f>
        <v>-2.0131587791741477</v>
      </c>
      <c r="BH405" s="709">
        <f t="shared" ref="BH405:BH407" si="3290">$H405-BG405</f>
        <v>-0.14684122082585249</v>
      </c>
      <c r="BI405" s="710"/>
      <c r="BJ405" s="709">
        <f t="shared" ref="BJ405:BJ407" si="3291">$H405*(1-($K405-BJ$6)/BJ$5)</f>
        <v>-2.0131587791741477</v>
      </c>
      <c r="BK405" s="709">
        <f t="shared" ref="BK405:BK407" si="3292">$H405-BJ405</f>
        <v>-0.14684122082585249</v>
      </c>
      <c r="BL405" s="710"/>
      <c r="BM405" s="479"/>
      <c r="BN405" s="479"/>
      <c r="BP405" s="72">
        <f t="shared" ref="BP405:BP407" si="3293">$H405*(1-($K405-BP$6)/BP$5)</f>
        <v>-2.0131587791741477</v>
      </c>
      <c r="BQ405" s="72">
        <f t="shared" ref="BQ405:BQ407" si="3294">$H405-BP405</f>
        <v>-0.14684122082585249</v>
      </c>
      <c r="BS405" s="72">
        <f t="shared" ref="BS405:BS407" si="3295">$H405*(1-($K405-BS$6)/BS$5)</f>
        <v>-2.0131587791741477</v>
      </c>
      <c r="BT405" s="72">
        <f t="shared" ref="BT405:BT407" si="3296">$H405-BS405</f>
        <v>-0.14684122082585249</v>
      </c>
      <c r="BV405" s="72">
        <f t="shared" ref="BV405:BV407" si="3297">$H405*(1-($K405-BV$6)/BV$5)</f>
        <v>-2.0131587791741477</v>
      </c>
      <c r="BW405" s="72">
        <f t="shared" ref="BW405:BW407" si="3298">$H405-BV405</f>
        <v>-0.14684122082585249</v>
      </c>
      <c r="BY405" s="72">
        <f t="shared" ref="BY405:BY407" si="3299">$H405*(1-($K405-BY$6)/BY$5)</f>
        <v>-2.0131587791741477</v>
      </c>
      <c r="BZ405" s="72">
        <f t="shared" ref="BZ405:BZ407" si="3300">$H405-BY405</f>
        <v>-0.14684122082585249</v>
      </c>
      <c r="CB405" s="72">
        <f t="shared" ref="CB405:CB407" si="3301">$H405*(1-($L405-CB$6)/CB$5)</f>
        <v>-2.0187382383419692</v>
      </c>
      <c r="CC405" s="72">
        <f t="shared" ref="CC405:CC407" si="3302">$H405-CB405</f>
        <v>-0.14126176165803095</v>
      </c>
      <c r="CE405" s="72">
        <f t="shared" ref="CE405:CE407" si="3303">$H405*(1-($L405-CE$6)/CE$5)</f>
        <v>-2.0187382383419692</v>
      </c>
      <c r="CF405" s="72">
        <f t="shared" ref="CF405:CF407" si="3304">$H405-CE405</f>
        <v>-0.14126176165803095</v>
      </c>
      <c r="CH405" s="72">
        <f t="shared" ref="CH405:CH407" si="3305">$H405*(1-($L405-CH$6)/CH$5)</f>
        <v>-2.0187382383419692</v>
      </c>
      <c r="CI405" s="72">
        <f t="shared" ref="CI405:CI407" si="3306">$H405-CH405</f>
        <v>-0.14126176165803095</v>
      </c>
      <c r="CK405" s="72">
        <f t="shared" ref="CK405:CK407" si="3307">$H405*(1-($L405-CK$6)/CK$5)</f>
        <v>-2.0187382383419692</v>
      </c>
      <c r="CL405" s="72">
        <f t="shared" ref="CL405:CL407" si="3308">$H405-CK405</f>
        <v>-0.14126176165803095</v>
      </c>
      <c r="CN405" s="72">
        <f t="shared" ref="CN405:CN407" si="3309">$H405*(1-($L405-CN$6)/CN$5)</f>
        <v>-2.0187382383419692</v>
      </c>
      <c r="CO405" s="72">
        <f t="shared" ref="CO405:CO407" si="3310">$H405-CN405</f>
        <v>-0.14126176165803095</v>
      </c>
      <c r="CQ405" s="72">
        <f t="shared" ref="CQ405:CQ407" si="3311">$H405*(1-($L405-CQ$6)/CQ$5)</f>
        <v>-2.0187382383419692</v>
      </c>
      <c r="CR405" s="72">
        <f t="shared" ref="CR405:CR407" si="3312">$H405-CQ405</f>
        <v>-0.14126176165803095</v>
      </c>
      <c r="CT405" s="72">
        <f t="shared" ref="CT405:CT407" si="3313">$H405*(1-($L405-CT$6)/CT$5)</f>
        <v>-2.0187382383419692</v>
      </c>
      <c r="CU405" s="72">
        <f t="shared" ref="CU405:CU407" si="3314">$H405-CT405</f>
        <v>-0.14126176165803095</v>
      </c>
      <c r="CW405" s="72">
        <f t="shared" ref="CW405:CW407" si="3315">$H405*(1-($L405-CW$6)/CW$5)</f>
        <v>-2.0187382383419692</v>
      </c>
      <c r="CX405" s="72">
        <f t="shared" ref="CX405:CX407" si="3316">$H405-CW405</f>
        <v>-0.14126176165803095</v>
      </c>
    </row>
    <row r="406" spans="1:103" x14ac:dyDescent="0.25">
      <c r="C406" s="455" t="s">
        <v>523</v>
      </c>
      <c r="D406" s="3" t="s">
        <v>0</v>
      </c>
      <c r="E406" s="19">
        <v>0.61599999999999999</v>
      </c>
      <c r="G406" s="479"/>
      <c r="H406" s="707">
        <f t="shared" si="3256"/>
        <v>-0.61599999999999999</v>
      </c>
      <c r="J406" s="420">
        <v>131.15199999999999</v>
      </c>
      <c r="K406" s="420">
        <f>J406</f>
        <v>131.15199999999999</v>
      </c>
      <c r="L406" s="420">
        <f t="shared" ref="L406" si="3317">J406</f>
        <v>131.15199999999999</v>
      </c>
      <c r="N406" s="72">
        <f t="shared" si="3259"/>
        <v>-0.57115339487179484</v>
      </c>
      <c r="O406" s="72">
        <f t="shared" si="3260"/>
        <v>-4.4846605128205153E-2</v>
      </c>
      <c r="Q406" s="72">
        <f t="shared" si="3261"/>
        <v>-0.57115339487179484</v>
      </c>
      <c r="R406" s="72">
        <f t="shared" si="3262"/>
        <v>-4.4846605128205153E-2</v>
      </c>
      <c r="T406" s="72">
        <f t="shared" si="3263"/>
        <v>-0.57115339487179484</v>
      </c>
      <c r="U406" s="72">
        <f t="shared" si="3264"/>
        <v>-4.4846605128205153E-2</v>
      </c>
      <c r="W406" s="72">
        <f t="shared" si="3265"/>
        <v>-0.57115339487179484</v>
      </c>
      <c r="X406" s="72">
        <f t="shared" si="3266"/>
        <v>-4.4846605128205153E-2</v>
      </c>
      <c r="Z406" s="72">
        <f t="shared" si="3267"/>
        <v>-0.57115339487179484</v>
      </c>
      <c r="AA406" s="72">
        <f t="shared" si="3268"/>
        <v>-4.4846605128205153E-2</v>
      </c>
      <c r="AC406" s="72">
        <f t="shared" si="3269"/>
        <v>-0.57115339487179484</v>
      </c>
      <c r="AD406" s="72">
        <f t="shared" si="3270"/>
        <v>-4.4846605128205153E-2</v>
      </c>
      <c r="AF406" s="72">
        <f t="shared" si="3271"/>
        <v>-0.57115339487179484</v>
      </c>
      <c r="AG406" s="72">
        <f t="shared" si="3272"/>
        <v>-4.4846605128205153E-2</v>
      </c>
      <c r="AI406" s="72">
        <f t="shared" si="3273"/>
        <v>-0.57115339487179484</v>
      </c>
      <c r="AJ406" s="72">
        <f t="shared" si="3274"/>
        <v>-4.4846605128205153E-2</v>
      </c>
      <c r="AL406" s="72">
        <f t="shared" si="3275"/>
        <v>-0.57203905493716334</v>
      </c>
      <c r="AM406" s="72">
        <f t="shared" si="3276"/>
        <v>-4.3960945062836654E-2</v>
      </c>
      <c r="AO406" s="72">
        <f t="shared" si="3277"/>
        <v>-0.57203905493716334</v>
      </c>
      <c r="AP406" s="72">
        <f t="shared" si="3278"/>
        <v>-4.3960945062836654E-2</v>
      </c>
      <c r="AR406" s="72">
        <f t="shared" si="3279"/>
        <v>-0.57203905493716334</v>
      </c>
      <c r="AS406" s="72">
        <f t="shared" si="3280"/>
        <v>-4.3960945062836654E-2</v>
      </c>
      <c r="AU406" s="72">
        <f t="shared" si="3281"/>
        <v>-0.57203905493716334</v>
      </c>
      <c r="AV406" s="72">
        <f t="shared" si="3282"/>
        <v>-4.3960945062836654E-2</v>
      </c>
      <c r="AX406" s="72">
        <f t="shared" si="3283"/>
        <v>-0.57203905493716334</v>
      </c>
      <c r="AY406" s="72">
        <f t="shared" si="3284"/>
        <v>-4.3960945062836654E-2</v>
      </c>
      <c r="BA406" s="72">
        <f t="shared" si="3285"/>
        <v>-0.57203905493716334</v>
      </c>
      <c r="BB406" s="72">
        <f t="shared" si="3286"/>
        <v>-4.3960945062836654E-2</v>
      </c>
      <c r="BD406" s="72">
        <f t="shared" si="3287"/>
        <v>-0.57203905493716334</v>
      </c>
      <c r="BE406" s="72">
        <f t="shared" si="3288"/>
        <v>-4.3960945062836654E-2</v>
      </c>
      <c r="BG406" s="709">
        <f t="shared" si="3289"/>
        <v>-0.57203905493716334</v>
      </c>
      <c r="BH406" s="709">
        <f t="shared" si="3290"/>
        <v>-4.3960945062836654E-2</v>
      </c>
      <c r="BI406" s="710"/>
      <c r="BJ406" s="709">
        <f t="shared" si="3291"/>
        <v>-0.57203905493716334</v>
      </c>
      <c r="BK406" s="709">
        <f t="shared" si="3292"/>
        <v>-4.3960945062836654E-2</v>
      </c>
      <c r="BL406" s="710"/>
      <c r="BM406" s="479"/>
      <c r="BN406" s="479"/>
      <c r="BP406" s="72">
        <f t="shared" si="3293"/>
        <v>-0.57203905493716334</v>
      </c>
      <c r="BQ406" s="72">
        <f t="shared" si="3294"/>
        <v>-4.3960945062836654E-2</v>
      </c>
      <c r="BS406" s="72">
        <f t="shared" si="3295"/>
        <v>-0.57203905493716334</v>
      </c>
      <c r="BT406" s="72">
        <f t="shared" si="3296"/>
        <v>-4.3960945062836654E-2</v>
      </c>
      <c r="BV406" s="72">
        <f t="shared" si="3297"/>
        <v>-0.57203905493716334</v>
      </c>
      <c r="BW406" s="72">
        <f t="shared" si="3298"/>
        <v>-4.3960945062836654E-2</v>
      </c>
      <c r="BY406" s="72">
        <f t="shared" si="3299"/>
        <v>-0.57203905493716334</v>
      </c>
      <c r="BZ406" s="72">
        <f t="shared" si="3300"/>
        <v>-4.3960945062836654E-2</v>
      </c>
      <c r="CB406" s="72">
        <f t="shared" si="3301"/>
        <v>-0.57370941899827288</v>
      </c>
      <c r="CC406" s="72">
        <f t="shared" si="3302"/>
        <v>-4.2290581001727112E-2</v>
      </c>
      <c r="CE406" s="72">
        <f t="shared" si="3303"/>
        <v>-0.57370941899827288</v>
      </c>
      <c r="CF406" s="72">
        <f t="shared" si="3304"/>
        <v>-4.2290581001727112E-2</v>
      </c>
      <c r="CH406" s="72">
        <f t="shared" si="3305"/>
        <v>-0.57370941899827288</v>
      </c>
      <c r="CI406" s="72">
        <f t="shared" si="3306"/>
        <v>-4.2290581001727112E-2</v>
      </c>
      <c r="CK406" s="72">
        <f t="shared" si="3307"/>
        <v>-0.57370941899827288</v>
      </c>
      <c r="CL406" s="72">
        <f t="shared" si="3308"/>
        <v>-4.2290581001727112E-2</v>
      </c>
      <c r="CN406" s="72">
        <f t="shared" si="3309"/>
        <v>-0.57370941899827288</v>
      </c>
      <c r="CO406" s="72">
        <f t="shared" si="3310"/>
        <v>-4.2290581001727112E-2</v>
      </c>
      <c r="CQ406" s="72">
        <f t="shared" si="3311"/>
        <v>-0.57370941899827288</v>
      </c>
      <c r="CR406" s="72">
        <f t="shared" si="3312"/>
        <v>-4.2290581001727112E-2</v>
      </c>
      <c r="CT406" s="72">
        <f t="shared" si="3313"/>
        <v>-0.57370941899827288</v>
      </c>
      <c r="CU406" s="72">
        <f t="shared" si="3314"/>
        <v>-4.2290581001727112E-2</v>
      </c>
      <c r="CW406" s="72">
        <f t="shared" si="3315"/>
        <v>-0.57370941899827288</v>
      </c>
      <c r="CX406" s="72">
        <f t="shared" si="3316"/>
        <v>-4.2290581001727112E-2</v>
      </c>
    </row>
    <row r="407" spans="1:103" x14ac:dyDescent="0.25">
      <c r="C407" s="455" t="s">
        <v>524</v>
      </c>
      <c r="D407" s="3" t="s">
        <v>0</v>
      </c>
      <c r="E407" s="19">
        <v>0.02</v>
      </c>
      <c r="G407" s="479"/>
      <c r="H407" s="707">
        <f t="shared" si="3256"/>
        <v>-0.02</v>
      </c>
      <c r="J407" s="420">
        <v>131</v>
      </c>
      <c r="K407" s="420">
        <f>J407</f>
        <v>131</v>
      </c>
      <c r="L407" s="420">
        <f t="shared" ref="L407" si="3318">J407</f>
        <v>131</v>
      </c>
      <c r="N407" s="72">
        <f t="shared" si="3259"/>
        <v>-1.8545054945054946E-2</v>
      </c>
      <c r="O407" s="72">
        <f t="shared" si="3260"/>
        <v>-1.4549450549450546E-3</v>
      </c>
      <c r="Q407" s="72">
        <f t="shared" si="3261"/>
        <v>-1.8545054945054946E-2</v>
      </c>
      <c r="R407" s="72">
        <f t="shared" si="3262"/>
        <v>-1.4549450549450546E-3</v>
      </c>
      <c r="T407" s="72">
        <f t="shared" si="3263"/>
        <v>-1.8545054945054946E-2</v>
      </c>
      <c r="U407" s="72">
        <f t="shared" si="3264"/>
        <v>-1.4549450549450546E-3</v>
      </c>
      <c r="W407" s="72">
        <f t="shared" si="3265"/>
        <v>-1.8545054945054946E-2</v>
      </c>
      <c r="X407" s="72">
        <f t="shared" si="3266"/>
        <v>-1.4549450549450546E-3</v>
      </c>
      <c r="Z407" s="72">
        <f t="shared" si="3267"/>
        <v>-1.8545054945054946E-2</v>
      </c>
      <c r="AA407" s="72">
        <f t="shared" si="3268"/>
        <v>-1.4549450549450546E-3</v>
      </c>
      <c r="AC407" s="72">
        <f t="shared" si="3269"/>
        <v>-1.8545054945054946E-2</v>
      </c>
      <c r="AD407" s="72">
        <f t="shared" si="3270"/>
        <v>-1.4549450549450546E-3</v>
      </c>
      <c r="AF407" s="72">
        <f t="shared" si="3271"/>
        <v>-1.8545054945054946E-2</v>
      </c>
      <c r="AG407" s="72">
        <f t="shared" si="3272"/>
        <v>-1.4549450549450546E-3</v>
      </c>
      <c r="AI407" s="72">
        <f t="shared" si="3273"/>
        <v>-1.8545054945054946E-2</v>
      </c>
      <c r="AJ407" s="72">
        <f t="shared" si="3274"/>
        <v>-1.4549450549450546E-3</v>
      </c>
      <c r="AL407" s="72">
        <f t="shared" si="3275"/>
        <v>-1.8573788150807898E-2</v>
      </c>
      <c r="AM407" s="72">
        <f t="shared" si="3276"/>
        <v>-1.4262118491921022E-3</v>
      </c>
      <c r="AO407" s="72">
        <f t="shared" si="3277"/>
        <v>-1.8573788150807898E-2</v>
      </c>
      <c r="AP407" s="72">
        <f t="shared" si="3278"/>
        <v>-1.4262118491921022E-3</v>
      </c>
      <c r="AR407" s="72">
        <f t="shared" si="3279"/>
        <v>-1.8573788150807898E-2</v>
      </c>
      <c r="AS407" s="72">
        <f t="shared" si="3280"/>
        <v>-1.4262118491921022E-3</v>
      </c>
      <c r="AU407" s="72">
        <f t="shared" si="3281"/>
        <v>-1.8573788150807898E-2</v>
      </c>
      <c r="AV407" s="72">
        <f t="shared" si="3282"/>
        <v>-1.4262118491921022E-3</v>
      </c>
      <c r="AX407" s="72">
        <f t="shared" si="3283"/>
        <v>-1.8573788150807898E-2</v>
      </c>
      <c r="AY407" s="72">
        <f t="shared" si="3284"/>
        <v>-1.4262118491921022E-3</v>
      </c>
      <c r="BA407" s="72">
        <f t="shared" si="3285"/>
        <v>-1.8573788150807898E-2</v>
      </c>
      <c r="BB407" s="72">
        <f t="shared" si="3286"/>
        <v>-1.4262118491921022E-3</v>
      </c>
      <c r="BD407" s="72">
        <f t="shared" si="3287"/>
        <v>-1.8573788150807898E-2</v>
      </c>
      <c r="BE407" s="72">
        <f t="shared" si="3288"/>
        <v>-1.4262118491921022E-3</v>
      </c>
      <c r="BG407" s="709">
        <f t="shared" si="3289"/>
        <v>-1.8573788150807898E-2</v>
      </c>
      <c r="BH407" s="709">
        <f t="shared" si="3290"/>
        <v>-1.4262118491921022E-3</v>
      </c>
      <c r="BI407" s="710"/>
      <c r="BJ407" s="709">
        <f t="shared" si="3291"/>
        <v>-1.8573788150807898E-2</v>
      </c>
      <c r="BK407" s="709">
        <f t="shared" si="3292"/>
        <v>-1.4262118491921022E-3</v>
      </c>
      <c r="BL407" s="710"/>
      <c r="BM407" s="479"/>
      <c r="BN407" s="479"/>
      <c r="BP407" s="72">
        <f t="shared" si="3293"/>
        <v>-1.8573788150807898E-2</v>
      </c>
      <c r="BQ407" s="72">
        <f t="shared" si="3294"/>
        <v>-1.4262118491921022E-3</v>
      </c>
      <c r="BS407" s="72">
        <f t="shared" si="3295"/>
        <v>-1.8573788150807898E-2</v>
      </c>
      <c r="BT407" s="72">
        <f t="shared" si="3296"/>
        <v>-1.4262118491921022E-3</v>
      </c>
      <c r="BV407" s="72">
        <f t="shared" si="3297"/>
        <v>-1.8573788150807898E-2</v>
      </c>
      <c r="BW407" s="72">
        <f t="shared" si="3298"/>
        <v>-1.4262118491921022E-3</v>
      </c>
      <c r="BY407" s="72">
        <f t="shared" si="3299"/>
        <v>-1.8573788150807898E-2</v>
      </c>
      <c r="BZ407" s="72">
        <f t="shared" si="3300"/>
        <v>-1.4262118491921022E-3</v>
      </c>
      <c r="CB407" s="72">
        <f t="shared" si="3301"/>
        <v>-1.8627979274611399E-2</v>
      </c>
      <c r="CC407" s="72">
        <f t="shared" si="3302"/>
        <v>-1.3720207253886015E-3</v>
      </c>
      <c r="CE407" s="72">
        <f t="shared" si="3303"/>
        <v>-1.8627979274611399E-2</v>
      </c>
      <c r="CF407" s="72">
        <f t="shared" si="3304"/>
        <v>-1.3720207253886015E-3</v>
      </c>
      <c r="CH407" s="72">
        <f t="shared" si="3305"/>
        <v>-1.8627979274611399E-2</v>
      </c>
      <c r="CI407" s="72">
        <f t="shared" si="3306"/>
        <v>-1.3720207253886015E-3</v>
      </c>
      <c r="CK407" s="72">
        <f t="shared" si="3307"/>
        <v>-1.8627979274611399E-2</v>
      </c>
      <c r="CL407" s="72">
        <f t="shared" si="3308"/>
        <v>-1.3720207253886015E-3</v>
      </c>
      <c r="CN407" s="72">
        <f t="shared" si="3309"/>
        <v>-1.8627979274611399E-2</v>
      </c>
      <c r="CO407" s="72">
        <f t="shared" si="3310"/>
        <v>-1.3720207253886015E-3</v>
      </c>
      <c r="CQ407" s="72">
        <f t="shared" si="3311"/>
        <v>-1.8627979274611399E-2</v>
      </c>
      <c r="CR407" s="72">
        <f t="shared" si="3312"/>
        <v>-1.3720207253886015E-3</v>
      </c>
      <c r="CT407" s="72">
        <f t="shared" si="3313"/>
        <v>-1.8627979274611399E-2</v>
      </c>
      <c r="CU407" s="72">
        <f t="shared" si="3314"/>
        <v>-1.3720207253886015E-3</v>
      </c>
      <c r="CW407" s="72">
        <f t="shared" si="3315"/>
        <v>-1.8627979274611399E-2</v>
      </c>
      <c r="CX407" s="72">
        <f t="shared" si="3316"/>
        <v>-1.3720207253886015E-3</v>
      </c>
    </row>
    <row r="408" spans="1:103" ht="6" customHeight="1" x14ac:dyDescent="0.25">
      <c r="D408" s="3" t="s">
        <v>0</v>
      </c>
      <c r="H408" s="582"/>
    </row>
    <row r="409" spans="1:103" x14ac:dyDescent="0.25">
      <c r="C409" s="455" t="s">
        <v>525</v>
      </c>
      <c r="D409" s="3" t="s">
        <v>0</v>
      </c>
      <c r="E409" s="19">
        <v>2.8</v>
      </c>
      <c r="G409" s="479"/>
      <c r="H409" s="707">
        <f>G409-$E409</f>
        <v>-2.8</v>
      </c>
      <c r="J409" s="19">
        <v>90.3</v>
      </c>
      <c r="K409" s="19">
        <f>J409</f>
        <v>90.3</v>
      </c>
      <c r="L409" s="19">
        <f>J409</f>
        <v>90.3</v>
      </c>
      <c r="N409" s="72">
        <f t="shared" ref="N409" si="3319">$H409*(1-($J409-N$6)/N$5)</f>
        <v>-2.6380512820512818</v>
      </c>
      <c r="O409" s="72">
        <f t="shared" ref="O409" si="3320">$H409-N409</f>
        <v>-0.16194871794871801</v>
      </c>
      <c r="Q409" s="72">
        <f t="shared" ref="Q409" si="3321">$H409*(1-($J409-Q$6)/Q$5)</f>
        <v>-2.6380512820512818</v>
      </c>
      <c r="R409" s="72">
        <f t="shared" ref="R409" si="3322">$H409-Q409</f>
        <v>-0.16194871794871801</v>
      </c>
      <c r="T409" s="72">
        <f t="shared" ref="T409" si="3323">$H409*(1-($J409-T$6)/T$5)</f>
        <v>-2.6380512820512818</v>
      </c>
      <c r="U409" s="72">
        <f t="shared" ref="U409" si="3324">$H409-T409</f>
        <v>-0.16194871794871801</v>
      </c>
      <c r="W409" s="72">
        <f t="shared" ref="W409" si="3325">$H409*(1-($J409-W$6)/W$5)</f>
        <v>-2.6380512820512818</v>
      </c>
      <c r="X409" s="72">
        <f t="shared" ref="X409" si="3326">$H409-W409</f>
        <v>-0.16194871794871801</v>
      </c>
      <c r="Z409" s="72">
        <f t="shared" ref="Z409" si="3327">$H409*(1-($J409-Z$6)/Z$5)</f>
        <v>-2.6380512820512818</v>
      </c>
      <c r="AA409" s="72">
        <f t="shared" ref="AA409" si="3328">$H409-Z409</f>
        <v>-0.16194871794871801</v>
      </c>
      <c r="AC409" s="72">
        <f t="shared" ref="AC409" si="3329">$H409*(1-($J409-AC$6)/AC$5)</f>
        <v>-2.6380512820512818</v>
      </c>
      <c r="AD409" s="72">
        <f t="shared" ref="AD409" si="3330">$H409-AC409</f>
        <v>-0.16194871794871801</v>
      </c>
      <c r="AF409" s="72">
        <f t="shared" ref="AF409" si="3331">$H409*(1-($J409-AF$6)/AF$5)</f>
        <v>-2.6380512820512818</v>
      </c>
      <c r="AG409" s="72">
        <f t="shared" ref="AG409" si="3332">$H409-AF409</f>
        <v>-0.16194871794871801</v>
      </c>
      <c r="AI409" s="72">
        <f t="shared" ref="AI409" si="3333">$H409*(1-($J409-AI$6)/AI$5)</f>
        <v>-2.6380512820512818</v>
      </c>
      <c r="AJ409" s="72">
        <f t="shared" ref="AJ409" si="3334">$H409-AI409</f>
        <v>-0.16194871794871801</v>
      </c>
      <c r="AL409" s="72">
        <f t="shared" ref="AL409" si="3335">$H409*(1-($K409-AL$6)/AL$5)</f>
        <v>-2.6412495511669656</v>
      </c>
      <c r="AM409" s="72">
        <f t="shared" ref="AM409" si="3336">$H409-AL409</f>
        <v>-0.15875044883303424</v>
      </c>
      <c r="AO409" s="72">
        <f t="shared" ref="AO409" si="3337">$H409*(1-($K409-AO$6)/AO$5)</f>
        <v>-2.6412495511669656</v>
      </c>
      <c r="AP409" s="72">
        <f t="shared" ref="AP409" si="3338">$H409-AO409</f>
        <v>-0.15875044883303424</v>
      </c>
      <c r="AR409" s="72">
        <f t="shared" ref="AR409" si="3339">$H409*(1-($K409-AR$6)/AR$5)</f>
        <v>-2.6412495511669656</v>
      </c>
      <c r="AS409" s="72">
        <f t="shared" ref="AS409" si="3340">$H409-AR409</f>
        <v>-0.15875044883303424</v>
      </c>
      <c r="AU409" s="72">
        <f t="shared" ref="AU409" si="3341">$H409*(1-($K409-AU$6)/AU$5)</f>
        <v>-2.6412495511669656</v>
      </c>
      <c r="AV409" s="72">
        <f t="shared" ref="AV409" si="3342">$H409-AU409</f>
        <v>-0.15875044883303424</v>
      </c>
      <c r="AX409" s="72">
        <f>$H409*(1-($K409-AX$6)/AX$5)</f>
        <v>-2.6412495511669656</v>
      </c>
      <c r="AY409" s="72">
        <f>$H409-AX409</f>
        <v>-0.15875044883303424</v>
      </c>
      <c r="BA409" s="72">
        <f>$H409*(1-($K409-BA$6)/BA$5)</f>
        <v>-2.6412495511669656</v>
      </c>
      <c r="BB409" s="72">
        <f t="shared" ref="BB409" si="3343">$H409-BA409</f>
        <v>-0.15875044883303424</v>
      </c>
      <c r="BD409" s="72">
        <f>$H409*(1-($K409-BD$6)/BD$5)</f>
        <v>-2.6412495511669656</v>
      </c>
      <c r="BE409" s="72">
        <f t="shared" ref="BE409" si="3344">$H409-BD409</f>
        <v>-0.15875044883303424</v>
      </c>
      <c r="BG409" s="709">
        <f>$H409*(1-($K409-BG$6)/BG$5)</f>
        <v>-2.6412495511669656</v>
      </c>
      <c r="BH409" s="709">
        <f t="shared" ref="BH409" si="3345">$H409-BG409</f>
        <v>-0.15875044883303424</v>
      </c>
      <c r="BI409" s="710"/>
      <c r="BJ409" s="709">
        <f>$H409*(1-($K409-BJ$6)/BJ$5)</f>
        <v>-2.6412495511669656</v>
      </c>
      <c r="BK409" s="709">
        <f t="shared" ref="BK409" si="3346">$H409-BJ409</f>
        <v>-0.15875044883303424</v>
      </c>
      <c r="BL409" s="710"/>
      <c r="BM409" s="479"/>
      <c r="BN409" s="479"/>
      <c r="BP409" s="72">
        <f t="shared" ref="BP409" si="3347">$H409*(1-($K409-BP$6)/BP$5)</f>
        <v>-2.6412495511669656</v>
      </c>
      <c r="BQ409" s="72">
        <f t="shared" ref="BQ409" si="3348">$H409-BP409</f>
        <v>-0.15875044883303424</v>
      </c>
      <c r="BS409" s="72">
        <f t="shared" ref="BS409" si="3349">$H409*(1-($K409-BS$6)/BS$5)</f>
        <v>-2.6412495511669656</v>
      </c>
      <c r="BT409" s="72">
        <f t="shared" ref="BT409" si="3350">$H409-BS409</f>
        <v>-0.15875044883303424</v>
      </c>
      <c r="BV409" s="72">
        <f t="shared" ref="BV409" si="3351">$H409*(1-($K409-BV$6)/BV$5)</f>
        <v>-2.6412495511669656</v>
      </c>
      <c r="BW409" s="72">
        <f t="shared" ref="BW409" si="3352">$H409-BV409</f>
        <v>-0.15875044883303424</v>
      </c>
      <c r="BY409" s="72">
        <f t="shared" ref="BY409" si="3353">$H409*(1-($K409-BY$6)/BY$5)</f>
        <v>-2.6412495511669656</v>
      </c>
      <c r="BZ409" s="72">
        <f t="shared" ref="BZ409" si="3354">$H409-BY409</f>
        <v>-0.15875044883303424</v>
      </c>
      <c r="CB409" s="72">
        <f t="shared" ref="CB409" si="3355">$H409*(1-($L409-CB$6)/CB$5)</f>
        <v>-2.6472815198618309</v>
      </c>
      <c r="CC409" s="72">
        <f t="shared" ref="CC409" si="3356">$H409-CB409</f>
        <v>-0.15271848013816891</v>
      </c>
      <c r="CE409" s="72">
        <f t="shared" ref="CE409" si="3357">$H409*(1-($L409-CE$6)/CE$5)</f>
        <v>-2.6472815198618309</v>
      </c>
      <c r="CF409" s="72">
        <f t="shared" ref="CF409" si="3358">$H409-CE409</f>
        <v>-0.15271848013816891</v>
      </c>
      <c r="CH409" s="72">
        <f t="shared" ref="CH409" si="3359">$H409*(1-($L409-CH$6)/CH$5)</f>
        <v>-2.6472815198618309</v>
      </c>
      <c r="CI409" s="72">
        <f t="shared" ref="CI409" si="3360">$H409-CH409</f>
        <v>-0.15271848013816891</v>
      </c>
      <c r="CK409" s="72">
        <f t="shared" ref="CK409" si="3361">$H409*(1-($L409-CK$6)/CK$5)</f>
        <v>-2.6472815198618309</v>
      </c>
      <c r="CL409" s="72">
        <f t="shared" ref="CL409" si="3362">$H409-CK409</f>
        <v>-0.15271848013816891</v>
      </c>
      <c r="CN409" s="72">
        <f t="shared" ref="CN409" si="3363">$H409*(1-($L409-CN$6)/CN$5)</f>
        <v>-2.6472815198618309</v>
      </c>
      <c r="CO409" s="72">
        <f t="shared" ref="CO409" si="3364">$H409-CN409</f>
        <v>-0.15271848013816891</v>
      </c>
      <c r="CQ409" s="72">
        <f t="shared" ref="CQ409" si="3365">$H409*(1-($L409-CQ$6)/CQ$5)</f>
        <v>-2.6472815198618309</v>
      </c>
      <c r="CR409" s="72">
        <f t="shared" ref="CR409" si="3366">$H409-CQ409</f>
        <v>-0.15271848013816891</v>
      </c>
      <c r="CT409" s="72">
        <f t="shared" ref="CT409" si="3367">$H409*(1-($L409-CT$6)/CT$5)</f>
        <v>-2.6472815198618309</v>
      </c>
      <c r="CU409" s="72">
        <f t="shared" ref="CU409" si="3368">$H409-CT409</f>
        <v>-0.15271848013816891</v>
      </c>
      <c r="CW409" s="72">
        <f t="shared" ref="CW409" si="3369">$H409*(1-($L409-CW$6)/CW$5)</f>
        <v>-2.6472815198618309</v>
      </c>
      <c r="CX409" s="72">
        <f t="shared" ref="CX409" si="3370">$H409-CW409</f>
        <v>-0.15271848013816891</v>
      </c>
    </row>
    <row r="410" spans="1:103" ht="6" customHeight="1" x14ac:dyDescent="0.25">
      <c r="D410" s="3" t="s">
        <v>0</v>
      </c>
      <c r="H410" s="582"/>
    </row>
    <row r="411" spans="1:103" x14ac:dyDescent="0.25">
      <c r="C411" s="455" t="s">
        <v>526</v>
      </c>
      <c r="D411" s="3" t="s">
        <v>0</v>
      </c>
      <c r="E411" s="72">
        <v>0.05</v>
      </c>
      <c r="G411" s="479"/>
      <c r="H411" s="707">
        <f>G411-$E411</f>
        <v>-0.05</v>
      </c>
      <c r="J411" s="420">
        <v>-11.19</v>
      </c>
      <c r="K411" s="420">
        <f>J411</f>
        <v>-11.19</v>
      </c>
      <c r="L411" s="420">
        <f>J411</f>
        <v>-11.19</v>
      </c>
      <c r="N411" s="72">
        <f>$H411*(1-($J411-N$6)/N$5)</f>
        <v>-4.8966849816849817E-2</v>
      </c>
      <c r="O411" s="72">
        <f>$H411-N411</f>
        <v>-1.033150183150186E-3</v>
      </c>
      <c r="Q411" s="72">
        <f>$H411*(1-($J411-Q$6)/Q$5)</f>
        <v>-4.8966849816849817E-2</v>
      </c>
      <c r="R411" s="72">
        <f>$H411-Q411</f>
        <v>-1.033150183150186E-3</v>
      </c>
      <c r="T411" s="72">
        <f>$H411*(1-($J411-T$6)/T$5)</f>
        <v>-4.8966849816849817E-2</v>
      </c>
      <c r="U411" s="72">
        <f>$H411-T411</f>
        <v>-1.033150183150186E-3</v>
      </c>
      <c r="W411" s="72">
        <f>$H411*(1-($J411-W$6)/W$5)</f>
        <v>-4.8966849816849817E-2</v>
      </c>
      <c r="X411" s="72">
        <f>$H411-W411</f>
        <v>-1.033150183150186E-3</v>
      </c>
      <c r="Z411" s="72">
        <f>$H411*(1-($J411-Z$6)/Z$5)</f>
        <v>-4.8966849816849817E-2</v>
      </c>
      <c r="AA411" s="72">
        <f>$H411-Z411</f>
        <v>-1.033150183150186E-3</v>
      </c>
      <c r="AC411" s="72">
        <f>$H411*(1-($J411-AC$6)/AC$5)</f>
        <v>-4.8966849816849817E-2</v>
      </c>
      <c r="AD411" s="72">
        <f>$H411-AC411</f>
        <v>-1.033150183150186E-3</v>
      </c>
      <c r="AF411" s="72">
        <f>$H411*(1-($J411-AF$6)/AF$5)</f>
        <v>-4.8966849816849817E-2</v>
      </c>
      <c r="AG411" s="72">
        <f>$H411-AF411</f>
        <v>-1.033150183150186E-3</v>
      </c>
      <c r="AI411" s="72">
        <f>$H411*(1-($J411-AI$6)/AI$5)</f>
        <v>-4.8966849816849817E-2</v>
      </c>
      <c r="AJ411" s="72">
        <f>$H411-AI411</f>
        <v>-1.033150183150186E-3</v>
      </c>
      <c r="AL411" s="72">
        <f>$H411*(1-($K411-AL$6)/AL$5)</f>
        <v>-4.8987253141831243E-2</v>
      </c>
      <c r="AM411" s="72">
        <f>$H411-AL411</f>
        <v>-1.0127468581687601E-3</v>
      </c>
      <c r="AO411" s="72">
        <f>$H411*(1-($K411-AO$6)/AO$5)</f>
        <v>-4.8987253141831243E-2</v>
      </c>
      <c r="AP411" s="72">
        <f>$H411-AO411</f>
        <v>-1.0127468581687601E-3</v>
      </c>
      <c r="AR411" s="72">
        <f>$H411*(1-($K411-AR$6)/AR$5)</f>
        <v>-4.8987253141831243E-2</v>
      </c>
      <c r="AS411" s="72">
        <f>$H411-AR411</f>
        <v>-1.0127468581687601E-3</v>
      </c>
      <c r="AU411" s="72">
        <f>$H411*(1-($K411-AU$6)/AU$5)</f>
        <v>-4.8987253141831243E-2</v>
      </c>
      <c r="AV411" s="72">
        <f>$H411-AU411</f>
        <v>-1.0127468581687601E-3</v>
      </c>
      <c r="AX411" s="72">
        <f>$H411*(1-($K411-AX$6)/AX$5)</f>
        <v>-4.8987253141831243E-2</v>
      </c>
      <c r="AY411" s="72">
        <f>$H411-AX411</f>
        <v>-1.0127468581687601E-3</v>
      </c>
      <c r="BA411" s="72">
        <f>$H411*(1-($K411-BA$6)/BA$5)</f>
        <v>-4.8987253141831243E-2</v>
      </c>
      <c r="BB411" s="72">
        <f>$H411-BA411</f>
        <v>-1.0127468581687601E-3</v>
      </c>
      <c r="BD411" s="72">
        <f>$H411*(1-($K411-BD$6)/BD$5)</f>
        <v>-4.8987253141831243E-2</v>
      </c>
      <c r="BE411" s="72">
        <f>$H411-BD411</f>
        <v>-1.0127468581687601E-3</v>
      </c>
      <c r="BG411" s="709">
        <f>$H411*(1-($K411-BG$6)/BG$5)</f>
        <v>-4.8987253141831243E-2</v>
      </c>
      <c r="BH411" s="709">
        <f>$H411-BG411</f>
        <v>-1.0127468581687601E-3</v>
      </c>
      <c r="BI411" s="710"/>
      <c r="BJ411" s="709">
        <f>$H411*(1-($K411-BJ$6)/BJ$5)</f>
        <v>-4.8987253141831243E-2</v>
      </c>
      <c r="BK411" s="709">
        <f>$H411-BJ411</f>
        <v>-1.0127468581687601E-3</v>
      </c>
      <c r="BL411" s="710"/>
      <c r="BM411" s="479"/>
      <c r="BN411" s="479"/>
      <c r="BP411" s="72">
        <f>$H411*(1-($K411-BP$6)/BP$5)</f>
        <v>-4.8987253141831243E-2</v>
      </c>
      <c r="BQ411" s="72">
        <f>$H411-BP411</f>
        <v>-1.0127468581687601E-3</v>
      </c>
      <c r="BS411" s="72">
        <f>$H411*(1-($K411-BS$6)/BS$5)</f>
        <v>-4.8987253141831243E-2</v>
      </c>
      <c r="BT411" s="72">
        <f>$H411-BS411</f>
        <v>-1.0127468581687601E-3</v>
      </c>
      <c r="BV411" s="72">
        <f>$H411*(1-($K411-BV$6)/BV$5)</f>
        <v>-4.8987253141831243E-2</v>
      </c>
      <c r="BW411" s="72">
        <f>$H411-BV411</f>
        <v>-1.0127468581687601E-3</v>
      </c>
      <c r="BY411" s="72">
        <f>$H411*(1-($K411-BY$6)/BY$5)</f>
        <v>-4.8987253141831243E-2</v>
      </c>
      <c r="BZ411" s="72">
        <f>$H411-BY411</f>
        <v>-1.0127468581687601E-3</v>
      </c>
      <c r="CB411" s="72">
        <f>$H411*(1-($L411-CB$6)/CB$5)</f>
        <v>-4.9025734024179618E-2</v>
      </c>
      <c r="CC411" s="72">
        <f>$H411-CB411</f>
        <v>-9.7426597582038477E-4</v>
      </c>
      <c r="CE411" s="72">
        <f>$H411*(1-($L411-CE$6)/CE$5)</f>
        <v>-4.9025734024179618E-2</v>
      </c>
      <c r="CF411" s="72">
        <f>$H411-CE411</f>
        <v>-9.7426597582038477E-4</v>
      </c>
      <c r="CH411" s="72">
        <f>$H411*(1-($L411-CH$6)/CH$5)</f>
        <v>-4.9025734024179618E-2</v>
      </c>
      <c r="CI411" s="72">
        <f>$H411-CH411</f>
        <v>-9.7426597582038477E-4</v>
      </c>
      <c r="CK411" s="72">
        <f>$H411*(1-($L411-CK$6)/CK$5)</f>
        <v>-4.9025734024179618E-2</v>
      </c>
      <c r="CL411" s="72">
        <f>$H411-CK411</f>
        <v>-9.7426597582038477E-4</v>
      </c>
      <c r="CN411" s="72">
        <f>$H411*(1-($L411-CN$6)/CN$5)</f>
        <v>-4.9025734024179618E-2</v>
      </c>
      <c r="CO411" s="72">
        <f>$H411-CN411</f>
        <v>-9.7426597582038477E-4</v>
      </c>
      <c r="CQ411" s="72">
        <f>$H411*(1-($L411-CQ$6)/CQ$5)</f>
        <v>-4.9025734024179618E-2</v>
      </c>
      <c r="CR411" s="72">
        <f>$H411-CQ411</f>
        <v>-9.7426597582038477E-4</v>
      </c>
      <c r="CT411" s="72">
        <f>$H411*(1-($L411-CT$6)/CT$5)</f>
        <v>-4.9025734024179618E-2</v>
      </c>
      <c r="CU411" s="72">
        <f>$H411-CT411</f>
        <v>-9.7426597582038477E-4</v>
      </c>
      <c r="CW411" s="72">
        <f>$H411*(1-($L411-CW$6)/CW$5)</f>
        <v>-4.9025734024179618E-2</v>
      </c>
      <c r="CX411" s="72">
        <f>$H411-CW411</f>
        <v>-9.7426597582038477E-4</v>
      </c>
    </row>
    <row r="412" spans="1:103" x14ac:dyDescent="0.25">
      <c r="C412" s="455" t="s">
        <v>527</v>
      </c>
      <c r="D412" s="3" t="s">
        <v>0</v>
      </c>
      <c r="E412" s="19">
        <v>8.0000000000000002E-3</v>
      </c>
      <c r="G412" s="479"/>
      <c r="H412" s="707">
        <f>G412-$E412</f>
        <v>-8.0000000000000002E-3</v>
      </c>
      <c r="J412" s="19">
        <v>-3.8</v>
      </c>
      <c r="K412" s="19">
        <f>J412</f>
        <v>-3.8</v>
      </c>
      <c r="L412" s="19">
        <f t="shared" ref="L412" si="3371">J412</f>
        <v>-3.8</v>
      </c>
      <c r="N412" s="72">
        <f>$H412*(1-($J412-N$6)/N$5)</f>
        <v>-7.8130402930402937E-3</v>
      </c>
      <c r="O412" s="72">
        <f>$H412-N412</f>
        <v>-1.8695970695970648E-4</v>
      </c>
      <c r="Q412" s="72">
        <f>$H412*(1-($J412-Q$6)/Q$5)</f>
        <v>-7.8130402930402937E-3</v>
      </c>
      <c r="R412" s="72">
        <f>$H412-Q412</f>
        <v>-1.8695970695970648E-4</v>
      </c>
      <c r="T412" s="72">
        <f>$H412*(1-($J412-T$6)/T$5)</f>
        <v>-7.8130402930402937E-3</v>
      </c>
      <c r="U412" s="72">
        <f>$H412-T412</f>
        <v>-1.8695970695970648E-4</v>
      </c>
      <c r="W412" s="72">
        <f>$H412*(1-($J412-W$6)/W$5)</f>
        <v>-7.8130402930402937E-3</v>
      </c>
      <c r="X412" s="72">
        <f>$H412-W412</f>
        <v>-1.8695970695970648E-4</v>
      </c>
      <c r="Z412" s="72">
        <f>$H412*(1-($J412-Z$6)/Z$5)</f>
        <v>-7.8130402930402937E-3</v>
      </c>
      <c r="AA412" s="72">
        <f>$H412-Z412</f>
        <v>-1.8695970695970648E-4</v>
      </c>
      <c r="AC412" s="72">
        <f>$H412*(1-($J412-AC$6)/AC$5)</f>
        <v>-7.8130402930402937E-3</v>
      </c>
      <c r="AD412" s="72">
        <f>$H412-AC412</f>
        <v>-1.8695970695970648E-4</v>
      </c>
      <c r="AF412" s="72">
        <f>$H412*(1-($J412-AF$6)/AF$5)</f>
        <v>-7.8130402930402937E-3</v>
      </c>
      <c r="AG412" s="72">
        <f>$H412-AF412</f>
        <v>-1.8695970695970648E-4</v>
      </c>
      <c r="AI412" s="72">
        <f>$H412*(1-($J412-AI$6)/AI$5)</f>
        <v>-7.8130402930402937E-3</v>
      </c>
      <c r="AJ412" s="72">
        <f>$H412-AI412</f>
        <v>-1.8695970695970648E-4</v>
      </c>
      <c r="AL412" s="72">
        <f>$H412*(1-($K412-AL$6)/AL$5)</f>
        <v>-7.8167324955116697E-3</v>
      </c>
      <c r="AM412" s="72">
        <f>$H412-AL412</f>
        <v>-1.8326750448833043E-4</v>
      </c>
      <c r="AO412" s="72">
        <f>$H412*(1-($K412-AO$6)/AO$5)</f>
        <v>-7.8167324955116697E-3</v>
      </c>
      <c r="AP412" s="72">
        <f>$H412-AO412</f>
        <v>-1.8326750448833043E-4</v>
      </c>
      <c r="AR412" s="72">
        <f>$H412*(1-($K412-AR$6)/AR$5)</f>
        <v>-7.8167324955116697E-3</v>
      </c>
      <c r="AS412" s="72">
        <f>$H412-AR412</f>
        <v>-1.8326750448833043E-4</v>
      </c>
      <c r="AU412" s="72">
        <f>$H412*(1-($K412-AU$6)/AU$5)</f>
        <v>-7.8167324955116697E-3</v>
      </c>
      <c r="AV412" s="72">
        <f>$H412-AU412</f>
        <v>-1.8326750448833043E-4</v>
      </c>
      <c r="AX412" s="72">
        <f>$H412*(1-($K412-AX$6)/AX$5)</f>
        <v>-7.8167324955116697E-3</v>
      </c>
      <c r="AY412" s="72">
        <f>$H412-AX412</f>
        <v>-1.8326750448833043E-4</v>
      </c>
      <c r="BA412" s="72">
        <f>$H412*(1-($K412-BA$6)/BA$5)</f>
        <v>-7.8167324955116697E-3</v>
      </c>
      <c r="BB412" s="72">
        <f>$H412-BA412</f>
        <v>-1.8326750448833043E-4</v>
      </c>
      <c r="BD412" s="72">
        <f>$H412*(1-($K412-BD$6)/BD$5)</f>
        <v>-7.8167324955116697E-3</v>
      </c>
      <c r="BE412" s="72">
        <f>$H412-BD412</f>
        <v>-1.8326750448833043E-4</v>
      </c>
      <c r="BG412" s="709">
        <f>$H412*(1-($K412-BG$6)/BG$5)</f>
        <v>-7.8167324955116697E-3</v>
      </c>
      <c r="BH412" s="709">
        <f>$H412-BG412</f>
        <v>-1.8326750448833043E-4</v>
      </c>
      <c r="BI412" s="710"/>
      <c r="BJ412" s="709">
        <f>$H412*(1-($K412-BJ$6)/BJ$5)</f>
        <v>-7.8167324955116697E-3</v>
      </c>
      <c r="BK412" s="709">
        <f>$H412-BJ412</f>
        <v>-1.8326750448833043E-4</v>
      </c>
      <c r="BL412" s="710"/>
      <c r="BM412" s="479"/>
      <c r="BN412" s="479"/>
      <c r="BP412" s="72">
        <f>$H412*(1-($K412-BP$6)/BP$5)</f>
        <v>-7.8167324955116697E-3</v>
      </c>
      <c r="BQ412" s="72">
        <f>$H412-BP412</f>
        <v>-1.8326750448833043E-4</v>
      </c>
      <c r="BS412" s="72">
        <f>$H412*(1-($K412-BS$6)/BS$5)</f>
        <v>-7.8167324955116697E-3</v>
      </c>
      <c r="BT412" s="72">
        <f>$H412-BS412</f>
        <v>-1.8326750448833043E-4</v>
      </c>
      <c r="BV412" s="72">
        <f>$H412*(1-($K412-BV$6)/BV$5)</f>
        <v>-7.8167324955116697E-3</v>
      </c>
      <c r="BW412" s="72">
        <f>$H412-BV412</f>
        <v>-1.8326750448833043E-4</v>
      </c>
      <c r="BY412" s="72">
        <f>$H412*(1-($K412-BY$6)/BY$5)</f>
        <v>-7.8167324955116697E-3</v>
      </c>
      <c r="BZ412" s="72">
        <f>$H412-BY412</f>
        <v>-1.8326750448833043E-4</v>
      </c>
      <c r="CB412" s="72">
        <f>$H412*(1-($L412-CB$6)/CB$5)</f>
        <v>-7.8236960276338516E-3</v>
      </c>
      <c r="CC412" s="72">
        <f>$H412-CB412</f>
        <v>-1.7630397236614859E-4</v>
      </c>
      <c r="CE412" s="72">
        <f>$H412*(1-($L412-CE$6)/CE$5)</f>
        <v>-7.8236960276338516E-3</v>
      </c>
      <c r="CF412" s="72">
        <f>$H412-CE412</f>
        <v>-1.7630397236614859E-4</v>
      </c>
      <c r="CH412" s="72">
        <f>$H412*(1-($L412-CH$6)/CH$5)</f>
        <v>-7.8236960276338516E-3</v>
      </c>
      <c r="CI412" s="72">
        <f>$H412-CH412</f>
        <v>-1.7630397236614859E-4</v>
      </c>
      <c r="CK412" s="72">
        <f>$H412*(1-($L412-CK$6)/CK$5)</f>
        <v>-7.8236960276338516E-3</v>
      </c>
      <c r="CL412" s="72">
        <f>$H412-CK412</f>
        <v>-1.7630397236614859E-4</v>
      </c>
      <c r="CN412" s="72">
        <f>$H412*(1-($L412-CN$6)/CN$5)</f>
        <v>-7.8236960276338516E-3</v>
      </c>
      <c r="CO412" s="72">
        <f>$H412-CN412</f>
        <v>-1.7630397236614859E-4</v>
      </c>
      <c r="CQ412" s="72">
        <f>$H412*(1-($L412-CQ$6)/CQ$5)</f>
        <v>-7.8236960276338516E-3</v>
      </c>
      <c r="CR412" s="72">
        <f>$H412-CQ412</f>
        <v>-1.7630397236614859E-4</v>
      </c>
      <c r="CT412" s="72">
        <f>$H412*(1-($L412-CT$6)/CT$5)</f>
        <v>-7.8236960276338516E-3</v>
      </c>
      <c r="CU412" s="72">
        <f>$H412-CT412</f>
        <v>-1.7630397236614859E-4</v>
      </c>
      <c r="CW412" s="72">
        <f>$H412*(1-($L412-CW$6)/CW$5)</f>
        <v>-7.8236960276338516E-3</v>
      </c>
      <c r="CX412" s="72">
        <f>$H412-CW412</f>
        <v>-1.7630397236614859E-4</v>
      </c>
    </row>
    <row r="413" spans="1:103" ht="6" customHeight="1" x14ac:dyDescent="0.25">
      <c r="D413" s="3" t="s">
        <v>0</v>
      </c>
      <c r="H413" s="582"/>
    </row>
    <row r="414" spans="1:103" x14ac:dyDescent="0.25">
      <c r="C414" s="455" t="s">
        <v>528</v>
      </c>
      <c r="D414" s="3" t="s">
        <v>0</v>
      </c>
      <c r="E414" s="19">
        <v>0.59399999999999997</v>
      </c>
      <c r="G414" s="479"/>
      <c r="H414" s="707">
        <f t="shared" ref="H414" si="3372">G414-$E414</f>
        <v>-0.59399999999999997</v>
      </c>
      <c r="J414" s="19">
        <v>-265</v>
      </c>
      <c r="K414" s="19">
        <f t="shared" si="3257"/>
        <v>-265</v>
      </c>
      <c r="L414" s="19">
        <f t="shared" ref="L414" si="3373">J414</f>
        <v>-265</v>
      </c>
      <c r="N414" s="72">
        <f t="shared" ref="N414" si="3374">$H414*(1-($J414-N$6)/N$5)</f>
        <v>-0.63695076923076921</v>
      </c>
      <c r="O414" s="72">
        <f t="shared" ref="O414" si="3375">$H414-N414</f>
        <v>4.2950769230769237E-2</v>
      </c>
      <c r="Q414" s="72">
        <f t="shared" ref="Q414" si="3376">$H414*(1-($J414-Q$6)/Q$5)</f>
        <v>-0.63695076923076921</v>
      </c>
      <c r="R414" s="72">
        <f t="shared" ref="R414" si="3377">$H414-Q414</f>
        <v>4.2950769230769237E-2</v>
      </c>
      <c r="T414" s="72">
        <f t="shared" ref="T414" si="3378">$H414*(1-($J414-T$6)/T$5)</f>
        <v>-0.63695076923076921</v>
      </c>
      <c r="U414" s="72">
        <f t="shared" ref="U414" si="3379">$H414-T414</f>
        <v>4.2950769230769237E-2</v>
      </c>
      <c r="W414" s="72">
        <f t="shared" ref="W414" si="3380">$H414*(1-($J414-W$6)/W$5)</f>
        <v>-0.63695076923076921</v>
      </c>
      <c r="X414" s="72">
        <f t="shared" ref="X414" si="3381">$H414-W414</f>
        <v>4.2950769230769237E-2</v>
      </c>
      <c r="Z414" s="72">
        <f t="shared" ref="Z414" si="3382">$H414*(1-($J414-Z$6)/Z$5)</f>
        <v>-0.63695076923076921</v>
      </c>
      <c r="AA414" s="72">
        <f t="shared" ref="AA414" si="3383">$H414-Z414</f>
        <v>4.2950769230769237E-2</v>
      </c>
      <c r="AC414" s="72">
        <f t="shared" ref="AC414" si="3384">$H414*(1-($J414-AC$6)/AC$5)</f>
        <v>-0.63695076923076921</v>
      </c>
      <c r="AD414" s="72">
        <f t="shared" ref="AD414" si="3385">$H414-AC414</f>
        <v>4.2950769230769237E-2</v>
      </c>
      <c r="AF414" s="72">
        <f t="shared" ref="AF414" si="3386">$H414*(1-($J414-AF$6)/AF$5)</f>
        <v>-0.63695076923076921</v>
      </c>
      <c r="AG414" s="72">
        <f t="shared" ref="AG414" si="3387">$H414-AF414</f>
        <v>4.2950769230769237E-2</v>
      </c>
      <c r="AI414" s="72">
        <f t="shared" ref="AI414" si="3388">$H414*(1-($J414-AI$6)/AI$5)</f>
        <v>-0.63695076923076921</v>
      </c>
      <c r="AJ414" s="72">
        <f t="shared" ref="AJ414" si="3389">$H414-AI414</f>
        <v>4.2950769230769237E-2</v>
      </c>
      <c r="AL414" s="72">
        <f t="shared" ref="AL414" si="3390">$H414*(1-($K414-AL$6)/AL$5)</f>
        <v>-0.63610254937163369</v>
      </c>
      <c r="AM414" s="72">
        <f t="shared" ref="AM414" si="3391">$H414-AL414</f>
        <v>4.2102549371633713E-2</v>
      </c>
      <c r="AO414" s="72">
        <f t="shared" ref="AO414" si="3392">$H414*(1-($K414-AO$6)/AO$5)</f>
        <v>-0.63610254937163369</v>
      </c>
      <c r="AP414" s="72">
        <f t="shared" ref="AP414" si="3393">$H414-AO414</f>
        <v>4.2102549371633713E-2</v>
      </c>
      <c r="AR414" s="72">
        <f t="shared" ref="AR414" si="3394">$H414*(1-($K414-AR$6)/AR$5)</f>
        <v>-0.63610254937163369</v>
      </c>
      <c r="AS414" s="72">
        <f t="shared" ref="AS414" si="3395">$H414-AR414</f>
        <v>4.2102549371633713E-2</v>
      </c>
      <c r="AU414" s="72">
        <f t="shared" ref="AU414" si="3396">$H414*(1-($K414-AU$6)/AU$5)</f>
        <v>-0.63610254937163369</v>
      </c>
      <c r="AV414" s="72">
        <f t="shared" ref="AV414" si="3397">$H414-AU414</f>
        <v>4.2102549371633713E-2</v>
      </c>
      <c r="AX414" s="72">
        <f t="shared" ref="AX414" si="3398">$H414*(1-($K414-AX$6)/AX$5)</f>
        <v>-0.63610254937163369</v>
      </c>
      <c r="AY414" s="72">
        <f t="shared" ref="AY414" si="3399">$H414-AX414</f>
        <v>4.2102549371633713E-2</v>
      </c>
      <c r="BA414" s="72">
        <f t="shared" ref="BA414" si="3400">$H414*(1-($K414-BA$6)/BA$5)</f>
        <v>-0.63610254937163369</v>
      </c>
      <c r="BB414" s="72">
        <f t="shared" ref="BB414" si="3401">$H414-BA414</f>
        <v>4.2102549371633713E-2</v>
      </c>
      <c r="BD414" s="72">
        <f t="shared" ref="BD414" si="3402">$H414*(1-($K414-BD$6)/BD$5)</f>
        <v>-0.63610254937163369</v>
      </c>
      <c r="BE414" s="72">
        <f t="shared" ref="BE414" si="3403">$H414-BD414</f>
        <v>4.2102549371633713E-2</v>
      </c>
      <c r="BG414" s="709">
        <f t="shared" ref="BG414" si="3404">$H414*(1-($K414-BG$6)/BG$5)</f>
        <v>-0.63610254937163369</v>
      </c>
      <c r="BH414" s="709">
        <f t="shared" ref="BH414" si="3405">$H414-BG414</f>
        <v>4.2102549371633713E-2</v>
      </c>
      <c r="BI414" s="710"/>
      <c r="BJ414" s="709">
        <f t="shared" ref="BJ414" si="3406">$H414*(1-($K414-BJ$6)/BJ$5)</f>
        <v>-0.63610254937163369</v>
      </c>
      <c r="BK414" s="709">
        <f t="shared" ref="BK414" si="3407">$H414-BJ414</f>
        <v>4.2102549371633713E-2</v>
      </c>
      <c r="BL414" s="710"/>
      <c r="BM414" s="479"/>
      <c r="BN414" s="479"/>
      <c r="BP414" s="72">
        <f t="shared" ref="BP414" si="3408">$H414*(1-($K414-BP$6)/BP$5)</f>
        <v>-0.63610254937163369</v>
      </c>
      <c r="BQ414" s="72">
        <f t="shared" ref="BQ414" si="3409">$H414-BP414</f>
        <v>4.2102549371633713E-2</v>
      </c>
      <c r="BS414" s="72">
        <f t="shared" ref="BS414" si="3410">$H414*(1-($K414-BS$6)/BS$5)</f>
        <v>-0.63610254937163369</v>
      </c>
      <c r="BT414" s="72">
        <f t="shared" ref="BT414" si="3411">$H414-BS414</f>
        <v>4.2102549371633713E-2</v>
      </c>
      <c r="BV414" s="72">
        <f t="shared" ref="BV414" si="3412">$H414*(1-($K414-BV$6)/BV$5)</f>
        <v>-0.63610254937163369</v>
      </c>
      <c r="BW414" s="72">
        <f t="shared" ref="BW414" si="3413">$H414-BV414</f>
        <v>4.2102549371633713E-2</v>
      </c>
      <c r="BY414" s="72">
        <f t="shared" ref="BY414" si="3414">$H414*(1-($K414-BY$6)/BY$5)</f>
        <v>-0.63610254937163369</v>
      </c>
      <c r="BZ414" s="72">
        <f t="shared" ref="BZ414" si="3415">$H414-BY414</f>
        <v>4.2102549371633713E-2</v>
      </c>
      <c r="CB414" s="72">
        <f t="shared" ref="CB414" si="3416">$H414*(1-($L414-CB$6)/CB$5)</f>
        <v>-0.63450279792746112</v>
      </c>
      <c r="CC414" s="72">
        <f t="shared" ref="CC414" si="3417">$H414-CB414</f>
        <v>4.0502797927461143E-2</v>
      </c>
      <c r="CE414" s="72">
        <f t="shared" ref="CE414" si="3418">$H414*(1-($L414-CE$6)/CE$5)</f>
        <v>-0.63450279792746112</v>
      </c>
      <c r="CF414" s="72">
        <f t="shared" ref="CF414" si="3419">$H414-CE414</f>
        <v>4.0502797927461143E-2</v>
      </c>
      <c r="CH414" s="72">
        <f t="shared" ref="CH414" si="3420">$H414*(1-($L414-CH$6)/CH$5)</f>
        <v>-0.63450279792746112</v>
      </c>
      <c r="CI414" s="72">
        <f t="shared" ref="CI414" si="3421">$H414-CH414</f>
        <v>4.0502797927461143E-2</v>
      </c>
      <c r="CK414" s="72">
        <f t="shared" ref="CK414" si="3422">$H414*(1-($L414-CK$6)/CK$5)</f>
        <v>-0.63450279792746112</v>
      </c>
      <c r="CL414" s="72">
        <f t="shared" ref="CL414" si="3423">$H414-CK414</f>
        <v>4.0502797927461143E-2</v>
      </c>
      <c r="CN414" s="72">
        <f t="shared" ref="CN414" si="3424">$H414*(1-($L414-CN$6)/CN$5)</f>
        <v>-0.63450279792746112</v>
      </c>
      <c r="CO414" s="72">
        <f t="shared" ref="CO414" si="3425">$H414-CN414</f>
        <v>4.0502797927461143E-2</v>
      </c>
      <c r="CQ414" s="72">
        <f t="shared" ref="CQ414" si="3426">$H414*(1-($L414-CQ$6)/CQ$5)</f>
        <v>-0.63450279792746112</v>
      </c>
      <c r="CR414" s="72">
        <f t="shared" ref="CR414" si="3427">$H414-CQ414</f>
        <v>4.0502797927461143E-2</v>
      </c>
      <c r="CT414" s="72">
        <f t="shared" ref="CT414" si="3428">$H414*(1-($L414-CT$6)/CT$5)</f>
        <v>-0.63450279792746112</v>
      </c>
      <c r="CU414" s="72">
        <f t="shared" ref="CU414" si="3429">$H414-CT414</f>
        <v>4.0502797927461143E-2</v>
      </c>
      <c r="CW414" s="72">
        <f t="shared" ref="CW414" si="3430">$H414*(1-($L414-CW$6)/CW$5)</f>
        <v>-0.63450279792746112</v>
      </c>
      <c r="CX414" s="72">
        <f t="shared" ref="CX414" si="3431">$H414-CW414</f>
        <v>4.0502797927461143E-2</v>
      </c>
    </row>
    <row r="415" spans="1:103" ht="6" customHeight="1" x14ac:dyDescent="0.25">
      <c r="D415" s="3" t="s">
        <v>0</v>
      </c>
      <c r="H415" s="582"/>
    </row>
    <row r="416" spans="1:103" x14ac:dyDescent="0.25">
      <c r="C416" s="455" t="s">
        <v>529</v>
      </c>
      <c r="D416" s="3" t="s">
        <v>0</v>
      </c>
      <c r="E416" s="72">
        <v>0.3</v>
      </c>
      <c r="G416" s="479"/>
      <c r="H416" s="707">
        <f>G416-$E416</f>
        <v>-0.3</v>
      </c>
      <c r="J416" s="19">
        <v>294.5</v>
      </c>
      <c r="K416" s="19">
        <f>J416</f>
        <v>294.5</v>
      </c>
      <c r="L416" s="19">
        <f>J416</f>
        <v>294.5</v>
      </c>
      <c r="N416" s="72">
        <f t="shared" ref="N416" si="3432">$H416*(1-($J416-N$6)/N$5)</f>
        <v>-0.2602087912087912</v>
      </c>
      <c r="O416" s="72">
        <f t="shared" ref="O416" si="3433">$H416-N416</f>
        <v>-3.9791208791208788E-2</v>
      </c>
      <c r="Q416" s="72">
        <f t="shared" ref="Q416" si="3434">$H416*(1-($J416-Q$6)/Q$5)</f>
        <v>-0.2602087912087912</v>
      </c>
      <c r="R416" s="72">
        <f t="shared" ref="R416" si="3435">$H416-Q416</f>
        <v>-3.9791208791208788E-2</v>
      </c>
      <c r="T416" s="72">
        <f t="shared" ref="T416" si="3436">$H416*(1-($J416-T$6)/T$5)</f>
        <v>-0.2602087912087912</v>
      </c>
      <c r="U416" s="72">
        <f t="shared" ref="U416" si="3437">$H416-T416</f>
        <v>-3.9791208791208788E-2</v>
      </c>
      <c r="W416" s="72">
        <f t="shared" ref="W416" si="3438">$H416*(1-($J416-W$6)/W$5)</f>
        <v>-0.2602087912087912</v>
      </c>
      <c r="X416" s="72">
        <f t="shared" ref="X416" si="3439">$H416-W416</f>
        <v>-3.9791208791208788E-2</v>
      </c>
      <c r="Z416" s="72">
        <f t="shared" ref="Z416" si="3440">$H416*(1-($J416-Z$6)/Z$5)</f>
        <v>-0.2602087912087912</v>
      </c>
      <c r="AA416" s="72">
        <f t="shared" ref="AA416" si="3441">$H416-Z416</f>
        <v>-3.9791208791208788E-2</v>
      </c>
      <c r="AC416" s="72">
        <f t="shared" ref="AC416" si="3442">$H416*(1-($J416-AC$6)/AC$5)</f>
        <v>-0.2602087912087912</v>
      </c>
      <c r="AD416" s="72">
        <f t="shared" ref="AD416" si="3443">$H416-AC416</f>
        <v>-3.9791208791208788E-2</v>
      </c>
      <c r="AF416" s="72">
        <f t="shared" ref="AF416" si="3444">$H416*(1-($J416-AF$6)/AF$5)</f>
        <v>-0.2602087912087912</v>
      </c>
      <c r="AG416" s="72">
        <f t="shared" ref="AG416" si="3445">$H416-AF416</f>
        <v>-3.9791208791208788E-2</v>
      </c>
      <c r="AI416" s="72">
        <f t="shared" ref="AI416" si="3446">$H416*(1-($J416-AI$6)/AI$5)</f>
        <v>-0.2602087912087912</v>
      </c>
      <c r="AJ416" s="72">
        <f t="shared" ref="AJ416" si="3447">$H416-AI416</f>
        <v>-3.9791208791208788E-2</v>
      </c>
      <c r="AL416" s="72">
        <f t="shared" ref="AL416" si="3448">$H416*(1-($K416-AL$6)/AL$5)</f>
        <v>-0.26099461400359064</v>
      </c>
      <c r="AM416" s="72">
        <f t="shared" ref="AM416" si="3449">$H416-AL416</f>
        <v>-3.9005385996409347E-2</v>
      </c>
      <c r="AO416" s="72">
        <f t="shared" ref="AO416" si="3450">$H416*(1-($K416-AO$6)/AO$5)</f>
        <v>-0.26099461400359064</v>
      </c>
      <c r="AP416" s="72">
        <f t="shared" ref="AP416" si="3451">$H416-AO416</f>
        <v>-3.9005385996409347E-2</v>
      </c>
      <c r="AR416" s="72">
        <f t="shared" ref="AR416" si="3452">$H416*(1-($K416-AR$6)/AR$5)</f>
        <v>-0.26099461400359064</v>
      </c>
      <c r="AS416" s="72">
        <f t="shared" ref="AS416" si="3453">$H416-AR416</f>
        <v>-3.9005385996409347E-2</v>
      </c>
      <c r="AU416" s="72">
        <f t="shared" ref="AU416" si="3454">$H416*(1-($K416-AU$6)/AU$5)</f>
        <v>-0.26099461400359064</v>
      </c>
      <c r="AV416" s="72">
        <f t="shared" ref="AV416" si="3455">$H416-AU416</f>
        <v>-3.9005385996409347E-2</v>
      </c>
      <c r="AX416" s="72">
        <f>$H416*(1-($K416-AX$6)/AX$5)</f>
        <v>-0.26099461400359064</v>
      </c>
      <c r="AY416" s="72">
        <f>$H416-AX416</f>
        <v>-3.9005385996409347E-2</v>
      </c>
      <c r="BA416" s="72">
        <f>$H416*(1-($K416-BA$6)/BA$5)</f>
        <v>-0.26099461400359064</v>
      </c>
      <c r="BB416" s="72">
        <f t="shared" ref="BB416" si="3456">$H416-BA416</f>
        <v>-3.9005385996409347E-2</v>
      </c>
      <c r="BD416" s="72">
        <f>$H416*(1-($K416-BD$6)/BD$5)</f>
        <v>-0.26099461400359064</v>
      </c>
      <c r="BE416" s="72">
        <f t="shared" ref="BE416" si="3457">$H416-BD416</f>
        <v>-3.9005385996409347E-2</v>
      </c>
      <c r="BG416" s="709">
        <f>$H416*(1-($K416-BG$6)/BG$5)</f>
        <v>-0.26099461400359064</v>
      </c>
      <c r="BH416" s="709">
        <f t="shared" ref="BH416" si="3458">$H416-BG416</f>
        <v>-3.9005385996409347E-2</v>
      </c>
      <c r="BI416" s="710"/>
      <c r="BJ416" s="709">
        <f>$H416*(1-($K416-BJ$6)/BJ$5)</f>
        <v>-0.26099461400359064</v>
      </c>
      <c r="BK416" s="709">
        <f t="shared" ref="BK416" si="3459">$H416-BJ416</f>
        <v>-3.9005385996409347E-2</v>
      </c>
      <c r="BL416" s="710"/>
      <c r="BM416" s="479"/>
      <c r="BN416" s="479"/>
      <c r="BP416" s="72">
        <f t="shared" ref="BP416" si="3460">$H416*(1-($K416-BP$6)/BP$5)</f>
        <v>-0.26099461400359064</v>
      </c>
      <c r="BQ416" s="72">
        <f t="shared" ref="BQ416" si="3461">$H416-BP416</f>
        <v>-3.9005385996409347E-2</v>
      </c>
      <c r="BS416" s="72">
        <f t="shared" ref="BS416" si="3462">$H416*(1-($K416-BS$6)/BS$5)</f>
        <v>-0.26099461400359064</v>
      </c>
      <c r="BT416" s="72">
        <f t="shared" ref="BT416" si="3463">$H416-BS416</f>
        <v>-3.9005385996409347E-2</v>
      </c>
      <c r="BV416" s="72">
        <f t="shared" ref="BV416" si="3464">$H416*(1-($K416-BV$6)/BV$5)</f>
        <v>-0.26099461400359064</v>
      </c>
      <c r="BW416" s="72">
        <f t="shared" ref="BW416" si="3465">$H416-BV416</f>
        <v>-3.9005385996409347E-2</v>
      </c>
      <c r="BY416" s="72">
        <f t="shared" ref="BY416" si="3466">$H416*(1-($K416-BY$6)/BY$5)</f>
        <v>-0.26099461400359064</v>
      </c>
      <c r="BZ416" s="72">
        <f t="shared" ref="BZ416" si="3467">$H416-BY416</f>
        <v>-3.9005385996409347E-2</v>
      </c>
      <c r="CB416" s="72">
        <f t="shared" ref="CB416" si="3468">$H416*(1-($L416-CB$6)/CB$5)</f>
        <v>-0.26247668393782381</v>
      </c>
      <c r="CC416" s="72">
        <f t="shared" ref="CC416" si="3469">$H416-CB416</f>
        <v>-3.7523316062176182E-2</v>
      </c>
      <c r="CE416" s="72">
        <f t="shared" ref="CE416" si="3470">$H416*(1-($L416-CE$6)/CE$5)</f>
        <v>-0.26247668393782381</v>
      </c>
      <c r="CF416" s="72">
        <f t="shared" ref="CF416" si="3471">$H416-CE416</f>
        <v>-3.7523316062176182E-2</v>
      </c>
      <c r="CH416" s="72">
        <f t="shared" ref="CH416" si="3472">$H416*(1-($L416-CH$6)/CH$5)</f>
        <v>-0.26247668393782381</v>
      </c>
      <c r="CI416" s="72">
        <f t="shared" ref="CI416" si="3473">$H416-CH416</f>
        <v>-3.7523316062176182E-2</v>
      </c>
      <c r="CK416" s="72">
        <f t="shared" ref="CK416" si="3474">$H416*(1-($L416-CK$6)/CK$5)</f>
        <v>-0.26247668393782381</v>
      </c>
      <c r="CL416" s="72">
        <f t="shared" ref="CL416" si="3475">$H416-CK416</f>
        <v>-3.7523316062176182E-2</v>
      </c>
      <c r="CN416" s="72">
        <f t="shared" ref="CN416" si="3476">$H416*(1-($L416-CN$6)/CN$5)</f>
        <v>-0.26247668393782381</v>
      </c>
      <c r="CO416" s="72">
        <f t="shared" ref="CO416" si="3477">$H416-CN416</f>
        <v>-3.7523316062176182E-2</v>
      </c>
      <c r="CQ416" s="72">
        <f t="shared" ref="CQ416" si="3478">$H416*(1-($L416-CQ$6)/CQ$5)</f>
        <v>-0.26247668393782381</v>
      </c>
      <c r="CR416" s="72">
        <f t="shared" ref="CR416" si="3479">$H416-CQ416</f>
        <v>-3.7523316062176182E-2</v>
      </c>
      <c r="CT416" s="72">
        <f t="shared" ref="CT416" si="3480">$H416*(1-($L416-CT$6)/CT$5)</f>
        <v>-0.26247668393782381</v>
      </c>
      <c r="CU416" s="72">
        <f t="shared" ref="CU416" si="3481">$H416-CT416</f>
        <v>-3.7523316062176182E-2</v>
      </c>
      <c r="CW416" s="72">
        <f t="shared" ref="CW416" si="3482">$H416*(1-($L416-CW$6)/CW$5)</f>
        <v>-0.26247668393782381</v>
      </c>
      <c r="CX416" s="72">
        <f t="shared" ref="CX416" si="3483">$H416-CW416</f>
        <v>-3.7523316062176182E-2</v>
      </c>
    </row>
    <row r="417" spans="1:103" ht="6" customHeight="1" x14ac:dyDescent="0.25">
      <c r="D417" s="3" t="s">
        <v>0</v>
      </c>
      <c r="H417" s="582"/>
    </row>
    <row r="418" spans="1:103" x14ac:dyDescent="0.25">
      <c r="C418" s="455" t="s">
        <v>530</v>
      </c>
      <c r="D418" s="3" t="s">
        <v>0</v>
      </c>
      <c r="E418" s="72">
        <v>0.03</v>
      </c>
      <c r="G418" s="479"/>
      <c r="H418" s="707">
        <f t="shared" ref="H418:H419" si="3484">G418-$E418</f>
        <v>-0.03</v>
      </c>
      <c r="J418" s="19">
        <v>90.3</v>
      </c>
      <c r="K418" s="19">
        <f t="shared" si="3257"/>
        <v>90.3</v>
      </c>
      <c r="L418" s="19">
        <f t="shared" ref="L418" si="3485">J418</f>
        <v>90.3</v>
      </c>
      <c r="N418" s="72">
        <f t="shared" ref="N418:N419" si="3486">$H418*(1-($J418-N$6)/N$5)</f>
        <v>-2.8264835164835161E-2</v>
      </c>
      <c r="O418" s="72">
        <f t="shared" ref="O418:O419" si="3487">$H418-N418</f>
        <v>-1.7351648351648374E-3</v>
      </c>
      <c r="Q418" s="72">
        <f t="shared" ref="Q418:Q419" si="3488">$H418*(1-($J418-Q$6)/Q$5)</f>
        <v>-2.8264835164835161E-2</v>
      </c>
      <c r="R418" s="72">
        <f t="shared" ref="R418:R419" si="3489">$H418-Q418</f>
        <v>-1.7351648351648374E-3</v>
      </c>
      <c r="T418" s="72">
        <f t="shared" ref="T418:T419" si="3490">$H418*(1-($J418-T$6)/T$5)</f>
        <v>-2.8264835164835161E-2</v>
      </c>
      <c r="U418" s="72">
        <f t="shared" ref="U418:U419" si="3491">$H418-T418</f>
        <v>-1.7351648351648374E-3</v>
      </c>
      <c r="W418" s="72">
        <f t="shared" ref="W418:W419" si="3492">$H418*(1-($J418-W$6)/W$5)</f>
        <v>-2.8264835164835161E-2</v>
      </c>
      <c r="X418" s="72">
        <f t="shared" ref="X418:X419" si="3493">$H418-W418</f>
        <v>-1.7351648351648374E-3</v>
      </c>
      <c r="Z418" s="72">
        <f t="shared" ref="Z418:Z419" si="3494">$H418*(1-($J418-Z$6)/Z$5)</f>
        <v>-2.8264835164835161E-2</v>
      </c>
      <c r="AA418" s="72">
        <f t="shared" ref="AA418:AA419" si="3495">$H418-Z418</f>
        <v>-1.7351648351648374E-3</v>
      </c>
      <c r="AC418" s="72">
        <f t="shared" ref="AC418:AC419" si="3496">$H418*(1-($J418-AC$6)/AC$5)</f>
        <v>-2.8264835164835161E-2</v>
      </c>
      <c r="AD418" s="72">
        <f t="shared" ref="AD418:AD419" si="3497">$H418-AC418</f>
        <v>-1.7351648351648374E-3</v>
      </c>
      <c r="AF418" s="72">
        <f t="shared" ref="AF418:AF419" si="3498">$H418*(1-($J418-AF$6)/AF$5)</f>
        <v>-2.8264835164835161E-2</v>
      </c>
      <c r="AG418" s="72">
        <f t="shared" ref="AG418:AG419" si="3499">$H418-AF418</f>
        <v>-1.7351648351648374E-3</v>
      </c>
      <c r="AI418" s="72">
        <f t="shared" ref="AI418:AI419" si="3500">$H418*(1-($J418-AI$6)/AI$5)</f>
        <v>-2.8264835164835161E-2</v>
      </c>
      <c r="AJ418" s="72">
        <f t="shared" ref="AJ418:AJ419" si="3501">$H418-AI418</f>
        <v>-1.7351648351648374E-3</v>
      </c>
      <c r="AL418" s="72">
        <f t="shared" ref="AL418:AL419" si="3502">$H418*(1-($K418-AL$6)/AL$5)</f>
        <v>-2.8299102333931774E-2</v>
      </c>
      <c r="AM418" s="72">
        <f t="shared" ref="AM418:AM419" si="3503">$H418-AL418</f>
        <v>-1.7008976660682247E-3</v>
      </c>
      <c r="AO418" s="72">
        <f t="shared" ref="AO418:AO419" si="3504">$H418*(1-($K418-AO$6)/AO$5)</f>
        <v>-2.8299102333931774E-2</v>
      </c>
      <c r="AP418" s="72">
        <f t="shared" ref="AP418:AP419" si="3505">$H418-AO418</f>
        <v>-1.7008976660682247E-3</v>
      </c>
      <c r="AR418" s="72">
        <f t="shared" ref="AR418:AR419" si="3506">$H418*(1-($K418-AR$6)/AR$5)</f>
        <v>-2.8299102333931774E-2</v>
      </c>
      <c r="AS418" s="72">
        <f t="shared" ref="AS418:AS419" si="3507">$H418-AR418</f>
        <v>-1.7008976660682247E-3</v>
      </c>
      <c r="AU418" s="72">
        <f t="shared" ref="AU418:AU419" si="3508">$H418*(1-($K418-AU$6)/AU$5)</f>
        <v>-2.8299102333931774E-2</v>
      </c>
      <c r="AV418" s="72">
        <f t="shared" ref="AV418:AV419" si="3509">$H418-AU418</f>
        <v>-1.7008976660682247E-3</v>
      </c>
      <c r="AX418" s="72">
        <f t="shared" ref="AX418:AX419" si="3510">$H418*(1-($K418-AX$6)/AX$5)</f>
        <v>-2.8299102333931774E-2</v>
      </c>
      <c r="AY418" s="72">
        <f t="shared" ref="AY418:AY419" si="3511">$H418-AX418</f>
        <v>-1.7008976660682247E-3</v>
      </c>
      <c r="BA418" s="72">
        <f t="shared" ref="BA418:BA419" si="3512">$H418*(1-($K418-BA$6)/BA$5)</f>
        <v>-2.8299102333931774E-2</v>
      </c>
      <c r="BB418" s="72">
        <f t="shared" ref="BB418:BB419" si="3513">$H418-BA418</f>
        <v>-1.7008976660682247E-3</v>
      </c>
      <c r="BD418" s="72">
        <f t="shared" ref="BD418:BD419" si="3514">$H418*(1-($K418-BD$6)/BD$5)</f>
        <v>-2.8299102333931774E-2</v>
      </c>
      <c r="BE418" s="72">
        <f t="shared" ref="BE418:BE419" si="3515">$H418-BD418</f>
        <v>-1.7008976660682247E-3</v>
      </c>
      <c r="BG418" s="709">
        <f t="shared" ref="BG418:BG419" si="3516">$H418*(1-($K418-BG$6)/BG$5)</f>
        <v>-2.8299102333931774E-2</v>
      </c>
      <c r="BH418" s="709">
        <f t="shared" ref="BH418:BH419" si="3517">$H418-BG418</f>
        <v>-1.7008976660682247E-3</v>
      </c>
      <c r="BI418" s="710"/>
      <c r="BJ418" s="709">
        <f t="shared" ref="BJ418:BJ419" si="3518">$H418*(1-($K418-BJ$6)/BJ$5)</f>
        <v>-2.8299102333931774E-2</v>
      </c>
      <c r="BK418" s="709">
        <f t="shared" ref="BK418:BK419" si="3519">$H418-BJ418</f>
        <v>-1.7008976660682247E-3</v>
      </c>
      <c r="BL418" s="710"/>
      <c r="BM418" s="479"/>
      <c r="BN418" s="479"/>
      <c r="BP418" s="72">
        <f t="shared" ref="BP418:BP419" si="3520">$H418*(1-($K418-BP$6)/BP$5)</f>
        <v>-2.8299102333931774E-2</v>
      </c>
      <c r="BQ418" s="72">
        <f t="shared" ref="BQ418:BQ419" si="3521">$H418-BP418</f>
        <v>-1.7008976660682247E-3</v>
      </c>
      <c r="BS418" s="72">
        <f t="shared" ref="BS418:BS419" si="3522">$H418*(1-($K418-BS$6)/BS$5)</f>
        <v>-2.8299102333931774E-2</v>
      </c>
      <c r="BT418" s="72">
        <f t="shared" ref="BT418:BT419" si="3523">$H418-BS418</f>
        <v>-1.7008976660682247E-3</v>
      </c>
      <c r="BV418" s="72">
        <f t="shared" ref="BV418:BV419" si="3524">$H418*(1-($K418-BV$6)/BV$5)</f>
        <v>-2.8299102333931774E-2</v>
      </c>
      <c r="BW418" s="72">
        <f t="shared" ref="BW418:BW419" si="3525">$H418-BV418</f>
        <v>-1.7008976660682247E-3</v>
      </c>
      <c r="BY418" s="72">
        <f t="shared" ref="BY418:BY419" si="3526">$H418*(1-($K418-BY$6)/BY$5)</f>
        <v>-2.8299102333931774E-2</v>
      </c>
      <c r="BZ418" s="72">
        <f t="shared" ref="BZ418:BZ419" si="3527">$H418-BY418</f>
        <v>-1.7008976660682247E-3</v>
      </c>
      <c r="CB418" s="72">
        <f t="shared" ref="CB418:CB419" si="3528">$H418*(1-($L418-CB$6)/CB$5)</f>
        <v>-2.8363730569948186E-2</v>
      </c>
      <c r="CC418" s="72">
        <f t="shared" ref="CC418:CC419" si="3529">$H418-CB418</f>
        <v>-1.6362694300518128E-3</v>
      </c>
      <c r="CE418" s="72">
        <f t="shared" ref="CE418:CE419" si="3530">$H418*(1-($L418-CE$6)/CE$5)</f>
        <v>-2.8363730569948186E-2</v>
      </c>
      <c r="CF418" s="72">
        <f t="shared" ref="CF418:CF419" si="3531">$H418-CE418</f>
        <v>-1.6362694300518128E-3</v>
      </c>
      <c r="CH418" s="72">
        <f t="shared" ref="CH418:CH419" si="3532">$H418*(1-($L418-CH$6)/CH$5)</f>
        <v>-2.8363730569948186E-2</v>
      </c>
      <c r="CI418" s="72">
        <f t="shared" ref="CI418:CI419" si="3533">$H418-CH418</f>
        <v>-1.6362694300518128E-3</v>
      </c>
      <c r="CK418" s="72">
        <f t="shared" ref="CK418:CK419" si="3534">$H418*(1-($L418-CK$6)/CK$5)</f>
        <v>-2.8363730569948186E-2</v>
      </c>
      <c r="CL418" s="72">
        <f t="shared" ref="CL418:CL419" si="3535">$H418-CK418</f>
        <v>-1.6362694300518128E-3</v>
      </c>
      <c r="CN418" s="72">
        <f t="shared" ref="CN418:CN419" si="3536">$H418*(1-($L418-CN$6)/CN$5)</f>
        <v>-2.8363730569948186E-2</v>
      </c>
      <c r="CO418" s="72">
        <f t="shared" ref="CO418:CO419" si="3537">$H418-CN418</f>
        <v>-1.6362694300518128E-3</v>
      </c>
      <c r="CQ418" s="72">
        <f t="shared" ref="CQ418:CQ419" si="3538">$H418*(1-($L418-CQ$6)/CQ$5)</f>
        <v>-2.8363730569948186E-2</v>
      </c>
      <c r="CR418" s="72">
        <f t="shared" ref="CR418:CR419" si="3539">$H418-CQ418</f>
        <v>-1.6362694300518128E-3</v>
      </c>
      <c r="CT418" s="72">
        <f t="shared" ref="CT418:CT419" si="3540">$H418*(1-($L418-CT$6)/CT$5)</f>
        <v>-2.8363730569948186E-2</v>
      </c>
      <c r="CU418" s="72">
        <f t="shared" ref="CU418:CU419" si="3541">$H418-CT418</f>
        <v>-1.6362694300518128E-3</v>
      </c>
      <c r="CW418" s="72">
        <f t="shared" ref="CW418:CW419" si="3542">$H418*(1-($L418-CW$6)/CW$5)</f>
        <v>-2.8363730569948186E-2</v>
      </c>
      <c r="CX418" s="72">
        <f t="shared" ref="CX418:CX419" si="3543">$H418-CW418</f>
        <v>-1.6362694300518128E-3</v>
      </c>
    </row>
    <row r="419" spans="1:103" x14ac:dyDescent="0.25">
      <c r="C419" s="455" t="s">
        <v>531</v>
      </c>
      <c r="D419" s="3" t="s">
        <v>0</v>
      </c>
      <c r="E419" s="72">
        <v>0.03</v>
      </c>
      <c r="G419" s="479"/>
      <c r="H419" s="707">
        <f t="shared" si="3484"/>
        <v>-0.03</v>
      </c>
      <c r="J419" s="19">
        <v>86.8</v>
      </c>
      <c r="K419" s="19">
        <f t="shared" si="3257"/>
        <v>86.8</v>
      </c>
      <c r="L419" s="19">
        <f t="shared" ref="L419" si="3544">J419</f>
        <v>86.8</v>
      </c>
      <c r="N419" s="72">
        <f t="shared" si="3486"/>
        <v>-2.8303296703296701E-2</v>
      </c>
      <c r="O419" s="72">
        <f t="shared" si="3487"/>
        <v>-1.6967032967032981E-3</v>
      </c>
      <c r="Q419" s="72">
        <f t="shared" si="3488"/>
        <v>-2.8303296703296701E-2</v>
      </c>
      <c r="R419" s="72">
        <f t="shared" si="3489"/>
        <v>-1.6967032967032981E-3</v>
      </c>
      <c r="T419" s="72">
        <f t="shared" si="3490"/>
        <v>-2.8303296703296701E-2</v>
      </c>
      <c r="U419" s="72">
        <f t="shared" si="3491"/>
        <v>-1.6967032967032981E-3</v>
      </c>
      <c r="W419" s="72">
        <f t="shared" si="3492"/>
        <v>-2.8303296703296701E-2</v>
      </c>
      <c r="X419" s="72">
        <f t="shared" si="3493"/>
        <v>-1.6967032967032981E-3</v>
      </c>
      <c r="Z419" s="72">
        <f t="shared" si="3494"/>
        <v>-2.8303296703296701E-2</v>
      </c>
      <c r="AA419" s="72">
        <f t="shared" si="3495"/>
        <v>-1.6967032967032981E-3</v>
      </c>
      <c r="AC419" s="72">
        <f t="shared" si="3496"/>
        <v>-2.8303296703296701E-2</v>
      </c>
      <c r="AD419" s="72">
        <f t="shared" si="3497"/>
        <v>-1.6967032967032981E-3</v>
      </c>
      <c r="AF419" s="72">
        <f t="shared" si="3498"/>
        <v>-2.8303296703296701E-2</v>
      </c>
      <c r="AG419" s="72">
        <f t="shared" si="3499"/>
        <v>-1.6967032967032981E-3</v>
      </c>
      <c r="AI419" s="72">
        <f t="shared" si="3500"/>
        <v>-2.8303296703296701E-2</v>
      </c>
      <c r="AJ419" s="72">
        <f t="shared" si="3501"/>
        <v>-1.6967032967032981E-3</v>
      </c>
      <c r="AL419" s="72">
        <f t="shared" si="3502"/>
        <v>-2.8336804308797127E-2</v>
      </c>
      <c r="AM419" s="72">
        <f t="shared" si="3503"/>
        <v>-1.663195691202872E-3</v>
      </c>
      <c r="AO419" s="72">
        <f t="shared" si="3504"/>
        <v>-2.8336804308797127E-2</v>
      </c>
      <c r="AP419" s="72">
        <f t="shared" si="3505"/>
        <v>-1.663195691202872E-3</v>
      </c>
      <c r="AR419" s="72">
        <f t="shared" si="3506"/>
        <v>-2.8336804308797127E-2</v>
      </c>
      <c r="AS419" s="72">
        <f t="shared" si="3507"/>
        <v>-1.663195691202872E-3</v>
      </c>
      <c r="AU419" s="72">
        <f t="shared" si="3508"/>
        <v>-2.8336804308797127E-2</v>
      </c>
      <c r="AV419" s="72">
        <f t="shared" si="3509"/>
        <v>-1.663195691202872E-3</v>
      </c>
      <c r="AX419" s="72">
        <f t="shared" si="3510"/>
        <v>-2.8336804308797127E-2</v>
      </c>
      <c r="AY419" s="72">
        <f t="shared" si="3511"/>
        <v>-1.663195691202872E-3</v>
      </c>
      <c r="BA419" s="72">
        <f t="shared" si="3512"/>
        <v>-2.8336804308797127E-2</v>
      </c>
      <c r="BB419" s="72">
        <f t="shared" si="3513"/>
        <v>-1.663195691202872E-3</v>
      </c>
      <c r="BD419" s="72">
        <f t="shared" si="3514"/>
        <v>-2.8336804308797127E-2</v>
      </c>
      <c r="BE419" s="72">
        <f t="shared" si="3515"/>
        <v>-1.663195691202872E-3</v>
      </c>
      <c r="BG419" s="709">
        <f t="shared" si="3516"/>
        <v>-2.8336804308797127E-2</v>
      </c>
      <c r="BH419" s="709">
        <f t="shared" si="3517"/>
        <v>-1.663195691202872E-3</v>
      </c>
      <c r="BI419" s="710"/>
      <c r="BJ419" s="709">
        <f t="shared" si="3518"/>
        <v>-2.8336804308797127E-2</v>
      </c>
      <c r="BK419" s="709">
        <f t="shared" si="3519"/>
        <v>-1.663195691202872E-3</v>
      </c>
      <c r="BL419" s="710"/>
      <c r="BM419" s="479"/>
      <c r="BN419" s="479"/>
      <c r="BP419" s="72">
        <f t="shared" si="3520"/>
        <v>-2.8336804308797127E-2</v>
      </c>
      <c r="BQ419" s="72">
        <f t="shared" si="3521"/>
        <v>-1.663195691202872E-3</v>
      </c>
      <c r="BS419" s="72">
        <f t="shared" si="3522"/>
        <v>-2.8336804308797127E-2</v>
      </c>
      <c r="BT419" s="72">
        <f t="shared" si="3523"/>
        <v>-1.663195691202872E-3</v>
      </c>
      <c r="BV419" s="72">
        <f t="shared" si="3524"/>
        <v>-2.8336804308797127E-2</v>
      </c>
      <c r="BW419" s="72">
        <f t="shared" si="3525"/>
        <v>-1.663195691202872E-3</v>
      </c>
      <c r="BY419" s="72">
        <f t="shared" si="3526"/>
        <v>-2.8336804308797127E-2</v>
      </c>
      <c r="BZ419" s="72">
        <f t="shared" si="3527"/>
        <v>-1.663195691202872E-3</v>
      </c>
      <c r="CB419" s="72">
        <f t="shared" si="3528"/>
        <v>-2.8399999999999998E-2</v>
      </c>
      <c r="CC419" s="72">
        <f t="shared" si="3529"/>
        <v>-1.6000000000000007E-3</v>
      </c>
      <c r="CE419" s="72">
        <f t="shared" si="3530"/>
        <v>-2.8399999999999998E-2</v>
      </c>
      <c r="CF419" s="72">
        <f t="shared" si="3531"/>
        <v>-1.6000000000000007E-3</v>
      </c>
      <c r="CH419" s="72">
        <f t="shared" si="3532"/>
        <v>-2.8399999999999998E-2</v>
      </c>
      <c r="CI419" s="72">
        <f t="shared" si="3533"/>
        <v>-1.6000000000000007E-3</v>
      </c>
      <c r="CK419" s="72">
        <f t="shared" si="3534"/>
        <v>-2.8399999999999998E-2</v>
      </c>
      <c r="CL419" s="72">
        <f t="shared" si="3535"/>
        <v>-1.6000000000000007E-3</v>
      </c>
      <c r="CN419" s="72">
        <f t="shared" si="3536"/>
        <v>-2.8399999999999998E-2</v>
      </c>
      <c r="CO419" s="72">
        <f t="shared" si="3537"/>
        <v>-1.6000000000000007E-3</v>
      </c>
      <c r="CQ419" s="72">
        <f t="shared" si="3538"/>
        <v>-2.8399999999999998E-2</v>
      </c>
      <c r="CR419" s="72">
        <f t="shared" si="3539"/>
        <v>-1.6000000000000007E-3</v>
      </c>
      <c r="CT419" s="72">
        <f t="shared" si="3540"/>
        <v>-2.8399999999999998E-2</v>
      </c>
      <c r="CU419" s="72">
        <f t="shared" si="3541"/>
        <v>-1.6000000000000007E-3</v>
      </c>
      <c r="CW419" s="72">
        <f t="shared" si="3542"/>
        <v>-2.8399999999999998E-2</v>
      </c>
      <c r="CX419" s="72">
        <f t="shared" si="3543"/>
        <v>-1.6000000000000007E-3</v>
      </c>
    </row>
    <row r="420" spans="1:103" ht="6" customHeight="1" x14ac:dyDescent="0.25">
      <c r="D420" s="3" t="s">
        <v>0</v>
      </c>
      <c r="H420" s="576"/>
    </row>
    <row r="421" spans="1:103" x14ac:dyDescent="0.25">
      <c r="C421" s="455" t="s">
        <v>532</v>
      </c>
      <c r="D421" s="3" t="s">
        <v>0</v>
      </c>
      <c r="E421" s="479"/>
      <c r="G421" s="683">
        <v>5.3</v>
      </c>
      <c r="H421" s="707">
        <f t="shared" ref="H421:H423" si="3545">G421-$E421</f>
        <v>5.3</v>
      </c>
      <c r="J421" s="19">
        <v>80</v>
      </c>
      <c r="K421" s="19">
        <f>J421</f>
        <v>80</v>
      </c>
      <c r="L421" s="19">
        <f>J421</f>
        <v>80</v>
      </c>
      <c r="N421" s="72">
        <f t="shared" ref="N421:N423" si="3546">$H421*(1-($J421-N$6)/N$5)</f>
        <v>5.0134505494505488</v>
      </c>
      <c r="O421" s="72">
        <f t="shared" ref="O421:O423" si="3547">$H421-N421</f>
        <v>0.28654945054945102</v>
      </c>
      <c r="Q421" s="72">
        <f t="shared" ref="Q421:Q423" si="3548">$H421*(1-($J421-Q$6)/Q$5)</f>
        <v>5.0134505494505488</v>
      </c>
      <c r="R421" s="72">
        <f t="shared" ref="R421:R423" si="3549">$H421-Q421</f>
        <v>0.28654945054945102</v>
      </c>
      <c r="T421" s="72">
        <f t="shared" ref="T421:T423" si="3550">$H421*(1-($J421-T$6)/T$5)</f>
        <v>5.0134505494505488</v>
      </c>
      <c r="U421" s="72">
        <f t="shared" ref="U421:U423" si="3551">$H421-T421</f>
        <v>0.28654945054945102</v>
      </c>
      <c r="W421" s="72">
        <f t="shared" ref="W421:W423" si="3552">$H421*(1-($J421-W$6)/W$5)</f>
        <v>5.0134505494505488</v>
      </c>
      <c r="X421" s="72">
        <f t="shared" ref="X421:X423" si="3553">$H421-W421</f>
        <v>0.28654945054945102</v>
      </c>
      <c r="Z421" s="72">
        <f t="shared" ref="Z421:Z423" si="3554">$H421*(1-($J421-Z$6)/Z$5)</f>
        <v>5.0134505494505488</v>
      </c>
      <c r="AA421" s="72">
        <f t="shared" ref="AA421:AA423" si="3555">$H421-Z421</f>
        <v>0.28654945054945102</v>
      </c>
      <c r="AC421" s="72">
        <f t="shared" ref="AC421:AC423" si="3556">$H421*(1-($J421-AC$6)/AC$5)</f>
        <v>5.0134505494505488</v>
      </c>
      <c r="AD421" s="72">
        <f t="shared" ref="AD421:AD423" si="3557">$H421-AC421</f>
        <v>0.28654945054945102</v>
      </c>
      <c r="AF421" s="72">
        <f t="shared" ref="AF421:AF423" si="3558">$H421*(1-($J421-AF$6)/AF$5)</f>
        <v>5.0134505494505488</v>
      </c>
      <c r="AG421" s="72">
        <f t="shared" ref="AG421:AG423" si="3559">$H421-AF421</f>
        <v>0.28654945054945102</v>
      </c>
      <c r="AI421" s="72">
        <f t="shared" ref="AI421:AI423" si="3560">$H421*(1-($J421-AI$6)/AI$5)</f>
        <v>5.0134505494505488</v>
      </c>
      <c r="AJ421" s="72">
        <f t="shared" ref="AJ421:AJ423" si="3561">$H421-AI421</f>
        <v>0.28654945054945102</v>
      </c>
      <c r="AL421" s="72">
        <f t="shared" ref="AL421:AL423" si="3562">$H421*(1-($K421-AL$6)/AL$5)</f>
        <v>5.0191095152603227</v>
      </c>
      <c r="AM421" s="72">
        <f t="shared" ref="AM421:AM423" si="3563">$H421-AL421</f>
        <v>0.28089048473967715</v>
      </c>
      <c r="AO421" s="72">
        <f t="shared" ref="AO421:AO423" si="3564">$H421*(1-($K421-AO$6)/AO$5)</f>
        <v>5.0191095152603227</v>
      </c>
      <c r="AP421" s="72">
        <f t="shared" ref="AP421:AP423" si="3565">$H421-AO421</f>
        <v>0.28089048473967715</v>
      </c>
      <c r="AR421" s="72">
        <f t="shared" ref="AR421:AR423" si="3566">$H421*(1-($K421-AR$6)/AR$5)</f>
        <v>5.0191095152603227</v>
      </c>
      <c r="AS421" s="72">
        <f t="shared" ref="AS421:AS423" si="3567">$H421-AR421</f>
        <v>0.28089048473967715</v>
      </c>
      <c r="AU421" s="72">
        <f t="shared" ref="AU421:AU423" si="3568">$H421*(1-($K421-AU$6)/AU$5)</f>
        <v>5.0191095152603227</v>
      </c>
      <c r="AV421" s="72">
        <f t="shared" ref="AV421:AV423" si="3569">$H421-AU421</f>
        <v>0.28089048473967715</v>
      </c>
      <c r="AX421" s="72">
        <f t="shared" ref="AX421:AX423" si="3570">$H421*(1-($K421-AX$6)/AX$5)</f>
        <v>5.0191095152603227</v>
      </c>
      <c r="AY421" s="72">
        <f t="shared" ref="AY421:AY423" si="3571">$H421-AX421</f>
        <v>0.28089048473967715</v>
      </c>
      <c r="BA421" s="72">
        <f t="shared" ref="BA421:BA423" si="3572">$H421*(1-($K421-BA$6)/BA$5)</f>
        <v>5.0191095152603227</v>
      </c>
      <c r="BB421" s="72">
        <f t="shared" ref="BB421:BB423" si="3573">$H421-BA421</f>
        <v>0.28089048473967715</v>
      </c>
      <c r="BD421" s="72">
        <f t="shared" ref="BD421:BD423" si="3574">$H421*(1-($K421-BD$6)/BD$5)</f>
        <v>5.0191095152603227</v>
      </c>
      <c r="BE421" s="72">
        <f t="shared" ref="BE421:BE423" si="3575">$H421-BD421</f>
        <v>0.28089048473967715</v>
      </c>
      <c r="BG421" s="709">
        <f t="shared" ref="BG421:BG423" si="3576">$H421*(1-($K421-BG$6)/BG$5)</f>
        <v>5.0191095152603227</v>
      </c>
      <c r="BH421" s="709">
        <f t="shared" ref="BH421:BH423" si="3577">$H421-BG421</f>
        <v>0.28089048473967715</v>
      </c>
      <c r="BI421" s="710"/>
      <c r="BJ421" s="709">
        <f t="shared" ref="BJ421:BJ423" si="3578">$H421*(1-($K421-BJ$6)/BJ$5)</f>
        <v>5.0191095152603227</v>
      </c>
      <c r="BK421" s="709">
        <f t="shared" ref="BK421:BK423" si="3579">$H421-BJ421</f>
        <v>0.28089048473967715</v>
      </c>
      <c r="BL421" s="710"/>
      <c r="BM421" s="479"/>
      <c r="BN421" s="479"/>
      <c r="BP421" s="72">
        <f t="shared" ref="BP421:BP423" si="3580">$H421*(1-($K421-BP$6)/BP$5)</f>
        <v>5.0191095152603227</v>
      </c>
      <c r="BQ421" s="72">
        <f t="shared" ref="BQ421:BQ423" si="3581">$H421-BP421</f>
        <v>0.28089048473967715</v>
      </c>
      <c r="BS421" s="72">
        <f t="shared" ref="BS421:BS423" si="3582">$H421*(1-($K421-BS$6)/BS$5)</f>
        <v>5.0191095152603227</v>
      </c>
      <c r="BT421" s="72">
        <f t="shared" ref="BT421:BT423" si="3583">$H421-BS421</f>
        <v>0.28089048473967715</v>
      </c>
      <c r="BV421" s="72">
        <f t="shared" ref="BV421:BV423" si="3584">$H421*(1-($K421-BV$6)/BV$5)</f>
        <v>5.0191095152603227</v>
      </c>
      <c r="BW421" s="72">
        <f t="shared" ref="BW421:BW423" si="3585">$H421-BV421</f>
        <v>0.28089048473967715</v>
      </c>
      <c r="BY421" s="72">
        <f t="shared" ref="BY421:BY423" si="3586">$H421*(1-($K421-BY$6)/BY$5)</f>
        <v>5.0191095152603227</v>
      </c>
      <c r="BZ421" s="72">
        <f t="shared" ref="BZ421:BZ423" si="3587">$H421-BY421</f>
        <v>0.28089048473967715</v>
      </c>
      <c r="CB421" s="72">
        <f t="shared" ref="CB421:CB423" si="3588">$H421*(1-($L421-CB$6)/CB$5)</f>
        <v>5.0297823834196889</v>
      </c>
      <c r="CC421" s="72">
        <f t="shared" ref="CC421:CC423" si="3589">$H421-CB421</f>
        <v>0.27021761658031096</v>
      </c>
      <c r="CE421" s="72">
        <f t="shared" ref="CE421:CE423" si="3590">$H421*(1-($L421-CE$6)/CE$5)</f>
        <v>5.0297823834196889</v>
      </c>
      <c r="CF421" s="72">
        <f t="shared" ref="CF421:CF423" si="3591">$H421-CE421</f>
        <v>0.27021761658031096</v>
      </c>
      <c r="CH421" s="72">
        <f t="shared" ref="CH421:CH423" si="3592">$H421*(1-($L421-CH$6)/CH$5)</f>
        <v>5.0297823834196889</v>
      </c>
      <c r="CI421" s="72">
        <f t="shared" ref="CI421:CI423" si="3593">$H421-CH421</f>
        <v>0.27021761658031096</v>
      </c>
      <c r="CK421" s="72">
        <f t="shared" ref="CK421:CK423" si="3594">$H421*(1-($L421-CK$6)/CK$5)</f>
        <v>5.0297823834196889</v>
      </c>
      <c r="CL421" s="72">
        <f t="shared" ref="CL421:CL423" si="3595">$H421-CK421</f>
        <v>0.27021761658031096</v>
      </c>
      <c r="CN421" s="72">
        <f t="shared" ref="CN421:CN423" si="3596">$H421*(1-($L421-CN$6)/CN$5)</f>
        <v>5.0297823834196889</v>
      </c>
      <c r="CO421" s="72">
        <f t="shared" ref="CO421:CO423" si="3597">$H421-CN421</f>
        <v>0.27021761658031096</v>
      </c>
      <c r="CQ421" s="72">
        <f t="shared" ref="CQ421:CQ423" si="3598">$H421*(1-($L421-CQ$6)/CQ$5)</f>
        <v>5.0297823834196889</v>
      </c>
      <c r="CR421" s="72">
        <f t="shared" ref="CR421:CR423" si="3599">$H421-CQ421</f>
        <v>0.27021761658031096</v>
      </c>
      <c r="CT421" s="72">
        <f t="shared" ref="CT421:CT423" si="3600">$H421*(1-($L421-CT$6)/CT$5)</f>
        <v>5.0297823834196889</v>
      </c>
      <c r="CU421" s="72">
        <f t="shared" ref="CU421:CU423" si="3601">$H421-CT421</f>
        <v>0.27021761658031096</v>
      </c>
      <c r="CW421" s="72">
        <f t="shared" ref="CW421:CW423" si="3602">$H421*(1-($L421-CW$6)/CW$5)</f>
        <v>5.0297823834196889</v>
      </c>
      <c r="CX421" s="72">
        <f t="shared" ref="CX421:CX423" si="3603">$H421-CW421</f>
        <v>0.27021761658031096</v>
      </c>
    </row>
    <row r="422" spans="1:103" x14ac:dyDescent="0.25">
      <c r="C422" s="455" t="s">
        <v>533</v>
      </c>
      <c r="D422" s="3" t="s">
        <v>0</v>
      </c>
      <c r="E422" s="479"/>
      <c r="G422" s="683">
        <v>0.2</v>
      </c>
      <c r="H422" s="707">
        <f t="shared" si="3545"/>
        <v>0.2</v>
      </c>
      <c r="J422" s="19">
        <v>80</v>
      </c>
      <c r="K422" s="19">
        <f>J422</f>
        <v>80</v>
      </c>
      <c r="L422" s="19">
        <f>J422</f>
        <v>80</v>
      </c>
      <c r="N422" s="72">
        <f t="shared" si="3546"/>
        <v>0.18918681318681319</v>
      </c>
      <c r="O422" s="72">
        <f t="shared" si="3547"/>
        <v>1.0813186813186826E-2</v>
      </c>
      <c r="Q422" s="72">
        <f t="shared" si="3548"/>
        <v>0.18918681318681319</v>
      </c>
      <c r="R422" s="72">
        <f t="shared" si="3549"/>
        <v>1.0813186813186826E-2</v>
      </c>
      <c r="T422" s="72">
        <f t="shared" si="3550"/>
        <v>0.18918681318681319</v>
      </c>
      <c r="U422" s="72">
        <f t="shared" si="3551"/>
        <v>1.0813186813186826E-2</v>
      </c>
      <c r="W422" s="72">
        <f t="shared" si="3552"/>
        <v>0.18918681318681319</v>
      </c>
      <c r="X422" s="72">
        <f t="shared" si="3553"/>
        <v>1.0813186813186826E-2</v>
      </c>
      <c r="Z422" s="72">
        <f t="shared" si="3554"/>
        <v>0.18918681318681319</v>
      </c>
      <c r="AA422" s="72">
        <f t="shared" si="3555"/>
        <v>1.0813186813186826E-2</v>
      </c>
      <c r="AC422" s="72">
        <f t="shared" si="3556"/>
        <v>0.18918681318681319</v>
      </c>
      <c r="AD422" s="72">
        <f t="shared" si="3557"/>
        <v>1.0813186813186826E-2</v>
      </c>
      <c r="AF422" s="72">
        <f t="shared" si="3558"/>
        <v>0.18918681318681319</v>
      </c>
      <c r="AG422" s="72">
        <f t="shared" si="3559"/>
        <v>1.0813186813186826E-2</v>
      </c>
      <c r="AI422" s="72">
        <f t="shared" si="3560"/>
        <v>0.18918681318681319</v>
      </c>
      <c r="AJ422" s="72">
        <f t="shared" si="3561"/>
        <v>1.0813186813186826E-2</v>
      </c>
      <c r="AL422" s="72">
        <f t="shared" si="3562"/>
        <v>0.1894003590664273</v>
      </c>
      <c r="AM422" s="72">
        <f t="shared" si="3563"/>
        <v>1.0599640933572713E-2</v>
      </c>
      <c r="AO422" s="72">
        <f t="shared" si="3564"/>
        <v>0.1894003590664273</v>
      </c>
      <c r="AP422" s="72">
        <f t="shared" si="3565"/>
        <v>1.0599640933572713E-2</v>
      </c>
      <c r="AR422" s="72">
        <f t="shared" si="3566"/>
        <v>0.1894003590664273</v>
      </c>
      <c r="AS422" s="72">
        <f t="shared" si="3567"/>
        <v>1.0599640933572713E-2</v>
      </c>
      <c r="AU422" s="72">
        <f t="shared" si="3568"/>
        <v>0.1894003590664273</v>
      </c>
      <c r="AV422" s="72">
        <f t="shared" si="3569"/>
        <v>1.0599640933572713E-2</v>
      </c>
      <c r="AX422" s="72">
        <f t="shared" si="3570"/>
        <v>0.1894003590664273</v>
      </c>
      <c r="AY422" s="72">
        <f t="shared" si="3571"/>
        <v>1.0599640933572713E-2</v>
      </c>
      <c r="BA422" s="72">
        <f t="shared" si="3572"/>
        <v>0.1894003590664273</v>
      </c>
      <c r="BB422" s="72">
        <f t="shared" si="3573"/>
        <v>1.0599640933572713E-2</v>
      </c>
      <c r="BD422" s="72">
        <f t="shared" si="3574"/>
        <v>0.1894003590664273</v>
      </c>
      <c r="BE422" s="72">
        <f t="shared" si="3575"/>
        <v>1.0599640933572713E-2</v>
      </c>
      <c r="BG422" s="709">
        <f t="shared" si="3576"/>
        <v>0.1894003590664273</v>
      </c>
      <c r="BH422" s="709">
        <f t="shared" si="3577"/>
        <v>1.0599640933572713E-2</v>
      </c>
      <c r="BI422" s="710"/>
      <c r="BJ422" s="709">
        <f t="shared" si="3578"/>
        <v>0.1894003590664273</v>
      </c>
      <c r="BK422" s="709">
        <f t="shared" si="3579"/>
        <v>1.0599640933572713E-2</v>
      </c>
      <c r="BL422" s="710"/>
      <c r="BM422" s="479"/>
      <c r="BN422" s="479"/>
      <c r="BP422" s="72">
        <f t="shared" si="3580"/>
        <v>0.1894003590664273</v>
      </c>
      <c r="BQ422" s="72">
        <f t="shared" si="3581"/>
        <v>1.0599640933572713E-2</v>
      </c>
      <c r="BS422" s="72">
        <f t="shared" si="3582"/>
        <v>0.1894003590664273</v>
      </c>
      <c r="BT422" s="72">
        <f t="shared" si="3583"/>
        <v>1.0599640933572713E-2</v>
      </c>
      <c r="BV422" s="72">
        <f t="shared" si="3584"/>
        <v>0.1894003590664273</v>
      </c>
      <c r="BW422" s="72">
        <f t="shared" si="3585"/>
        <v>1.0599640933572713E-2</v>
      </c>
      <c r="BY422" s="72">
        <f t="shared" si="3586"/>
        <v>0.1894003590664273</v>
      </c>
      <c r="BZ422" s="72">
        <f t="shared" si="3587"/>
        <v>1.0599640933572713E-2</v>
      </c>
      <c r="CB422" s="72">
        <f t="shared" si="3588"/>
        <v>0.18980310880829016</v>
      </c>
      <c r="CC422" s="72">
        <f t="shared" si="3589"/>
        <v>1.0196891191709856E-2</v>
      </c>
      <c r="CE422" s="72">
        <f t="shared" si="3590"/>
        <v>0.18980310880829016</v>
      </c>
      <c r="CF422" s="72">
        <f t="shared" si="3591"/>
        <v>1.0196891191709856E-2</v>
      </c>
      <c r="CH422" s="72">
        <f t="shared" si="3592"/>
        <v>0.18980310880829016</v>
      </c>
      <c r="CI422" s="72">
        <f t="shared" si="3593"/>
        <v>1.0196891191709856E-2</v>
      </c>
      <c r="CK422" s="72">
        <f t="shared" si="3594"/>
        <v>0.18980310880829016</v>
      </c>
      <c r="CL422" s="72">
        <f t="shared" si="3595"/>
        <v>1.0196891191709856E-2</v>
      </c>
      <c r="CN422" s="72">
        <f t="shared" si="3596"/>
        <v>0.18980310880829016</v>
      </c>
      <c r="CO422" s="72">
        <f t="shared" si="3597"/>
        <v>1.0196891191709856E-2</v>
      </c>
      <c r="CQ422" s="72">
        <f t="shared" si="3598"/>
        <v>0.18980310880829016</v>
      </c>
      <c r="CR422" s="72">
        <f t="shared" si="3599"/>
        <v>1.0196891191709856E-2</v>
      </c>
      <c r="CT422" s="72">
        <f t="shared" si="3600"/>
        <v>0.18980310880829016</v>
      </c>
      <c r="CU422" s="72">
        <f t="shared" si="3601"/>
        <v>1.0196891191709856E-2</v>
      </c>
      <c r="CW422" s="72">
        <f t="shared" si="3602"/>
        <v>0.18980310880829016</v>
      </c>
      <c r="CX422" s="72">
        <f t="shared" si="3603"/>
        <v>1.0196891191709856E-2</v>
      </c>
    </row>
    <row r="423" spans="1:103" x14ac:dyDescent="0.25">
      <c r="C423" s="455" t="s">
        <v>534</v>
      </c>
      <c r="D423" s="3" t="s">
        <v>0</v>
      </c>
      <c r="E423" s="479"/>
      <c r="G423" s="683">
        <v>0.16500000000000001</v>
      </c>
      <c r="H423" s="707">
        <f t="shared" si="3545"/>
        <v>0.16500000000000001</v>
      </c>
      <c r="J423" s="19">
        <v>-10</v>
      </c>
      <c r="K423" s="19">
        <f t="shared" si="3257"/>
        <v>-10</v>
      </c>
      <c r="L423" s="19">
        <f t="shared" ref="L423" si="3604">J423</f>
        <v>-10</v>
      </c>
      <c r="N423" s="72">
        <f t="shared" si="3546"/>
        <v>0.16151868131868133</v>
      </c>
      <c r="O423" s="72">
        <f t="shared" si="3547"/>
        <v>3.4813186813186792E-3</v>
      </c>
      <c r="Q423" s="72">
        <f t="shared" si="3548"/>
        <v>0.16151868131868133</v>
      </c>
      <c r="R423" s="72">
        <f t="shared" si="3549"/>
        <v>3.4813186813186792E-3</v>
      </c>
      <c r="T423" s="72">
        <f t="shared" si="3550"/>
        <v>0.16151868131868133</v>
      </c>
      <c r="U423" s="72">
        <f t="shared" si="3551"/>
        <v>3.4813186813186792E-3</v>
      </c>
      <c r="W423" s="72">
        <f t="shared" si="3552"/>
        <v>0.16151868131868133</v>
      </c>
      <c r="X423" s="72">
        <f t="shared" si="3553"/>
        <v>3.4813186813186792E-3</v>
      </c>
      <c r="Z423" s="72">
        <f t="shared" si="3554"/>
        <v>0.16151868131868133</v>
      </c>
      <c r="AA423" s="72">
        <f t="shared" si="3555"/>
        <v>3.4813186813186792E-3</v>
      </c>
      <c r="AC423" s="72">
        <f t="shared" si="3556"/>
        <v>0.16151868131868133</v>
      </c>
      <c r="AD423" s="72">
        <f t="shared" si="3557"/>
        <v>3.4813186813186792E-3</v>
      </c>
      <c r="AF423" s="72">
        <f t="shared" si="3558"/>
        <v>0.16151868131868133</v>
      </c>
      <c r="AG423" s="72">
        <f t="shared" si="3559"/>
        <v>3.4813186813186792E-3</v>
      </c>
      <c r="AI423" s="72">
        <f t="shared" si="3560"/>
        <v>0.16151868131868133</v>
      </c>
      <c r="AJ423" s="72">
        <f t="shared" si="3561"/>
        <v>3.4813186813186792E-3</v>
      </c>
      <c r="AL423" s="72">
        <f t="shared" si="3562"/>
        <v>0.16158743267504488</v>
      </c>
      <c r="AM423" s="72">
        <f t="shared" si="3563"/>
        <v>3.4125673249551236E-3</v>
      </c>
      <c r="AO423" s="72">
        <f t="shared" si="3564"/>
        <v>0.16158743267504488</v>
      </c>
      <c r="AP423" s="72">
        <f t="shared" si="3565"/>
        <v>3.4125673249551236E-3</v>
      </c>
      <c r="AR423" s="72">
        <f t="shared" si="3566"/>
        <v>0.16158743267504488</v>
      </c>
      <c r="AS423" s="72">
        <f t="shared" si="3567"/>
        <v>3.4125673249551236E-3</v>
      </c>
      <c r="AU423" s="72">
        <f t="shared" si="3568"/>
        <v>0.16158743267504488</v>
      </c>
      <c r="AV423" s="72">
        <f t="shared" si="3569"/>
        <v>3.4125673249551236E-3</v>
      </c>
      <c r="AX423" s="72">
        <f t="shared" si="3570"/>
        <v>0.16158743267504488</v>
      </c>
      <c r="AY423" s="72">
        <f t="shared" si="3571"/>
        <v>3.4125673249551236E-3</v>
      </c>
      <c r="BA423" s="72">
        <f t="shared" si="3572"/>
        <v>0.16158743267504488</v>
      </c>
      <c r="BB423" s="72">
        <f t="shared" si="3573"/>
        <v>3.4125673249551236E-3</v>
      </c>
      <c r="BD423" s="72">
        <f t="shared" si="3574"/>
        <v>0.16158743267504488</v>
      </c>
      <c r="BE423" s="72">
        <f t="shared" si="3575"/>
        <v>3.4125673249551236E-3</v>
      </c>
      <c r="BG423" s="709">
        <f t="shared" si="3576"/>
        <v>0.16158743267504488</v>
      </c>
      <c r="BH423" s="709">
        <f t="shared" si="3577"/>
        <v>3.4125673249551236E-3</v>
      </c>
      <c r="BI423" s="710"/>
      <c r="BJ423" s="709">
        <f t="shared" si="3578"/>
        <v>0.16158743267504488</v>
      </c>
      <c r="BK423" s="709">
        <f t="shared" si="3579"/>
        <v>3.4125673249551236E-3</v>
      </c>
      <c r="BL423" s="710"/>
      <c r="BM423" s="479"/>
      <c r="BN423" s="479"/>
      <c r="BP423" s="72">
        <f t="shared" si="3580"/>
        <v>0.16158743267504488</v>
      </c>
      <c r="BQ423" s="72">
        <f t="shared" si="3581"/>
        <v>3.4125673249551236E-3</v>
      </c>
      <c r="BS423" s="72">
        <f t="shared" si="3582"/>
        <v>0.16158743267504488</v>
      </c>
      <c r="BT423" s="72">
        <f t="shared" si="3583"/>
        <v>3.4125673249551236E-3</v>
      </c>
      <c r="BV423" s="72">
        <f t="shared" si="3584"/>
        <v>0.16158743267504488</v>
      </c>
      <c r="BW423" s="72">
        <f t="shared" si="3585"/>
        <v>3.4125673249551236E-3</v>
      </c>
      <c r="BY423" s="72">
        <f t="shared" si="3586"/>
        <v>0.16158743267504488</v>
      </c>
      <c r="BZ423" s="72">
        <f t="shared" si="3587"/>
        <v>3.4125673249551236E-3</v>
      </c>
      <c r="CB423" s="72">
        <f t="shared" si="3588"/>
        <v>0.16171709844559587</v>
      </c>
      <c r="CC423" s="72">
        <f t="shared" si="3589"/>
        <v>3.2829015544041384E-3</v>
      </c>
      <c r="CE423" s="72">
        <f t="shared" si="3590"/>
        <v>0.16171709844559587</v>
      </c>
      <c r="CF423" s="72">
        <f t="shared" si="3591"/>
        <v>3.2829015544041384E-3</v>
      </c>
      <c r="CH423" s="72">
        <f t="shared" si="3592"/>
        <v>0.16171709844559587</v>
      </c>
      <c r="CI423" s="72">
        <f t="shared" si="3593"/>
        <v>3.2829015544041384E-3</v>
      </c>
      <c r="CK423" s="72">
        <f t="shared" si="3594"/>
        <v>0.16171709844559587</v>
      </c>
      <c r="CL423" s="72">
        <f t="shared" si="3595"/>
        <v>3.2829015544041384E-3</v>
      </c>
      <c r="CN423" s="72">
        <f t="shared" si="3596"/>
        <v>0.16171709844559587</v>
      </c>
      <c r="CO423" s="72">
        <f t="shared" si="3597"/>
        <v>3.2829015544041384E-3</v>
      </c>
      <c r="CQ423" s="72">
        <f t="shared" si="3598"/>
        <v>0.16171709844559587</v>
      </c>
      <c r="CR423" s="72">
        <f t="shared" si="3599"/>
        <v>3.2829015544041384E-3</v>
      </c>
      <c r="CT423" s="72">
        <f t="shared" si="3600"/>
        <v>0.16171709844559587</v>
      </c>
      <c r="CU423" s="72">
        <f t="shared" si="3601"/>
        <v>3.2829015544041384E-3</v>
      </c>
      <c r="CW423" s="72">
        <f t="shared" si="3602"/>
        <v>0.16171709844559587</v>
      </c>
      <c r="CX423" s="72">
        <f t="shared" si="3603"/>
        <v>3.2829015544041384E-3</v>
      </c>
    </row>
    <row r="424" spans="1:103" ht="6" customHeight="1" x14ac:dyDescent="0.25">
      <c r="D424" s="3" t="s">
        <v>0</v>
      </c>
      <c r="H424" s="576"/>
    </row>
    <row r="425" spans="1:103" s="402" customFormat="1" x14ac:dyDescent="0.25">
      <c r="A425" s="1"/>
      <c r="C425" s="565" t="s">
        <v>535</v>
      </c>
      <c r="D425" s="565" t="s">
        <v>0</v>
      </c>
      <c r="E425" s="566"/>
      <c r="F425" s="565"/>
      <c r="G425" s="566"/>
      <c r="H425" s="682"/>
      <c r="I425" s="565"/>
      <c r="J425" s="566"/>
      <c r="K425" s="566"/>
      <c r="L425" s="566"/>
      <c r="M425" s="565"/>
      <c r="N425" s="578"/>
      <c r="O425" s="565"/>
      <c r="P425" s="566"/>
      <c r="Q425" s="578"/>
      <c r="R425" s="565"/>
      <c r="S425" s="566"/>
      <c r="T425" s="578"/>
      <c r="U425" s="565"/>
      <c r="V425" s="566"/>
      <c r="W425" s="578"/>
      <c r="X425" s="565"/>
      <c r="Y425" s="566"/>
      <c r="Z425" s="578"/>
      <c r="AA425" s="565"/>
      <c r="AB425" s="566"/>
      <c r="AC425" s="578"/>
      <c r="AD425" s="565"/>
      <c r="AE425" s="566"/>
      <c r="AF425" s="578"/>
      <c r="AG425" s="565"/>
      <c r="AH425" s="566"/>
      <c r="AI425" s="578"/>
      <c r="AJ425" s="565"/>
      <c r="AK425" s="566"/>
      <c r="AL425" s="578"/>
      <c r="AM425" s="565"/>
      <c r="AN425" s="566"/>
      <c r="AO425" s="578"/>
      <c r="AP425" s="565"/>
      <c r="AQ425" s="566"/>
      <c r="AR425" s="578"/>
      <c r="AS425" s="565"/>
      <c r="AT425" s="566"/>
      <c r="AU425" s="578"/>
      <c r="AV425" s="565"/>
      <c r="AW425" s="566"/>
      <c r="AX425" s="578"/>
      <c r="AY425" s="565"/>
      <c r="AZ425" s="566"/>
      <c r="BA425" s="578"/>
      <c r="BB425" s="565"/>
      <c r="BC425" s="566"/>
      <c r="BD425" s="578"/>
      <c r="BE425" s="565"/>
      <c r="BF425" s="566"/>
      <c r="BG425" s="578"/>
      <c r="BH425" s="565"/>
      <c r="BI425" s="566"/>
      <c r="BJ425" s="578"/>
      <c r="BK425" s="565"/>
      <c r="BL425" s="566"/>
      <c r="BM425" s="578"/>
      <c r="BN425" s="565"/>
      <c r="BO425" s="566"/>
      <c r="BP425" s="578"/>
      <c r="BQ425" s="565"/>
      <c r="BR425" s="566"/>
      <c r="BS425" s="578"/>
      <c r="BT425" s="565"/>
      <c r="BU425" s="566"/>
      <c r="BV425" s="578"/>
      <c r="BW425" s="565"/>
      <c r="BX425" s="566"/>
      <c r="BY425" s="578"/>
      <c r="BZ425" s="565"/>
      <c r="CA425" s="566"/>
      <c r="CB425" s="578"/>
      <c r="CC425" s="565"/>
      <c r="CD425" s="566"/>
      <c r="CE425" s="578"/>
      <c r="CF425" s="565"/>
      <c r="CG425" s="566"/>
      <c r="CH425" s="578"/>
      <c r="CI425" s="565"/>
      <c r="CJ425" s="566"/>
      <c r="CK425" s="578"/>
      <c r="CL425" s="565"/>
      <c r="CM425" s="566"/>
      <c r="CN425" s="578"/>
      <c r="CO425" s="565"/>
      <c r="CP425" s="566"/>
      <c r="CQ425" s="578"/>
      <c r="CR425" s="565"/>
      <c r="CS425" s="566"/>
      <c r="CT425" s="578"/>
      <c r="CU425" s="565"/>
      <c r="CV425" s="566"/>
      <c r="CW425" s="578"/>
      <c r="CX425" s="565"/>
      <c r="CY425" s="566"/>
    </row>
    <row r="426" spans="1:103" x14ac:dyDescent="0.25">
      <c r="C426" s="455" t="s">
        <v>536</v>
      </c>
      <c r="D426" s="3" t="s">
        <v>0</v>
      </c>
      <c r="E426" s="479"/>
      <c r="G426" s="577">
        <v>0.2</v>
      </c>
      <c r="H426" s="707">
        <f t="shared" ref="H426:H429" si="3605">G426-$E426</f>
        <v>0.2</v>
      </c>
      <c r="J426" s="19">
        <v>31</v>
      </c>
      <c r="K426" s="19">
        <f>J426</f>
        <v>31</v>
      </c>
      <c r="L426" s="19">
        <f>J426</f>
        <v>31</v>
      </c>
      <c r="N426" s="72">
        <f t="shared" ref="N426:N429" si="3606">$H426*(1-($J426-N$6)/N$5)</f>
        <v>0.19277655677655681</v>
      </c>
      <c r="O426" s="72">
        <f t="shared" ref="O426:O429" si="3607">$H426-N426</f>
        <v>7.2234432234432044E-3</v>
      </c>
      <c r="Q426" s="72">
        <f t="shared" ref="Q426:Q429" si="3608">$H426*(1-($J426-Q$6)/Q$5)</f>
        <v>0.19277655677655681</v>
      </c>
      <c r="R426" s="72">
        <f t="shared" ref="R426:R429" si="3609">$H426-Q426</f>
        <v>7.2234432234432044E-3</v>
      </c>
      <c r="T426" s="72">
        <f t="shared" ref="T426:T429" si="3610">$H426*(1-($J426-T$6)/T$5)</f>
        <v>0.19277655677655681</v>
      </c>
      <c r="U426" s="72">
        <f t="shared" ref="U426:U429" si="3611">$H426-T426</f>
        <v>7.2234432234432044E-3</v>
      </c>
      <c r="W426" s="72">
        <f t="shared" ref="W426:W429" si="3612">$H426*(1-($J426-W$6)/W$5)</f>
        <v>0.19277655677655681</v>
      </c>
      <c r="X426" s="72">
        <f t="shared" ref="X426:X429" si="3613">$H426-W426</f>
        <v>7.2234432234432044E-3</v>
      </c>
      <c r="Z426" s="72">
        <f t="shared" ref="Z426:Z429" si="3614">$H426*(1-($J426-Z$6)/Z$5)</f>
        <v>0.19277655677655681</v>
      </c>
      <c r="AA426" s="72">
        <f t="shared" ref="AA426:AA429" si="3615">$H426-Z426</f>
        <v>7.2234432234432044E-3</v>
      </c>
      <c r="AC426" s="72">
        <f t="shared" ref="AC426:AC429" si="3616">$H426*(1-($J426-AC$6)/AC$5)</f>
        <v>0.19277655677655681</v>
      </c>
      <c r="AD426" s="72">
        <f t="shared" ref="AD426:AD429" si="3617">$H426-AC426</f>
        <v>7.2234432234432044E-3</v>
      </c>
      <c r="AF426" s="72">
        <f t="shared" ref="AF426:AF429" si="3618">$H426*(1-($J426-AF$6)/AF$5)</f>
        <v>0.19277655677655681</v>
      </c>
      <c r="AG426" s="72">
        <f t="shared" ref="AG426:AG429" si="3619">$H426-AF426</f>
        <v>7.2234432234432044E-3</v>
      </c>
      <c r="AI426" s="72">
        <f t="shared" ref="AI426:AI429" si="3620">$H426*(1-($J426-AI$6)/AI$5)</f>
        <v>0.19277655677655681</v>
      </c>
      <c r="AJ426" s="72">
        <f t="shared" ref="AJ426:AJ429" si="3621">$H426-AI426</f>
        <v>7.2234432234432044E-3</v>
      </c>
      <c r="AL426" s="72">
        <f t="shared" ref="AL426:AL429" si="3622">$H426*(1-($K426-AL$6)/AL$5)</f>
        <v>0.19291921005385998</v>
      </c>
      <c r="AM426" s="72">
        <f t="shared" ref="AM426:AM429" si="3623">$H426-AL426</f>
        <v>7.0807899461400314E-3</v>
      </c>
      <c r="AO426" s="72">
        <f t="shared" ref="AO426:AO429" si="3624">$H426*(1-($K426-AO$6)/AO$5)</f>
        <v>0.19291921005385998</v>
      </c>
      <c r="AP426" s="72">
        <f t="shared" ref="AP426:AP429" si="3625">$H426-AO426</f>
        <v>7.0807899461400314E-3</v>
      </c>
      <c r="AR426" s="72">
        <f t="shared" ref="AR426:AR429" si="3626">$H426*(1-($K426-AR$6)/AR$5)</f>
        <v>0.19291921005385998</v>
      </c>
      <c r="AS426" s="72">
        <f t="shared" ref="AS426:AS429" si="3627">$H426-AR426</f>
        <v>7.0807899461400314E-3</v>
      </c>
      <c r="AU426" s="72">
        <f t="shared" ref="AU426:AU429" si="3628">$H426*(1-($K426-AU$6)/AU$5)</f>
        <v>0.19291921005385998</v>
      </c>
      <c r="AV426" s="72">
        <f t="shared" ref="AV426:AV429" si="3629">$H426-AU426</f>
        <v>7.0807899461400314E-3</v>
      </c>
      <c r="AX426" s="72">
        <f t="shared" ref="AX426:AX429" si="3630">$H426*(1-($K426-AX$6)/AX$5)</f>
        <v>0.19291921005385998</v>
      </c>
      <c r="AY426" s="72">
        <f t="shared" ref="AY426:AY429" si="3631">$H426-AX426</f>
        <v>7.0807899461400314E-3</v>
      </c>
      <c r="BA426" s="72">
        <f t="shared" ref="BA426:BA429" si="3632">$H426*(1-($K426-BA$6)/BA$5)</f>
        <v>0.19291921005385998</v>
      </c>
      <c r="BB426" s="72">
        <f t="shared" ref="BB426:BB429" si="3633">$H426-BA426</f>
        <v>7.0807899461400314E-3</v>
      </c>
      <c r="BD426" s="72">
        <f t="shared" ref="BD426:BD429" si="3634">$H426*(1-($K426-BD$6)/BD$5)</f>
        <v>0.19291921005385998</v>
      </c>
      <c r="BE426" s="72">
        <f t="shared" ref="BE426:BE429" si="3635">$H426-BD426</f>
        <v>7.0807899461400314E-3</v>
      </c>
      <c r="BG426" s="709">
        <f t="shared" ref="BG426:BG429" si="3636">$H426*(1-($K426-BG$6)/BG$5)</f>
        <v>0.19291921005385998</v>
      </c>
      <c r="BH426" s="709">
        <f t="shared" ref="BH426:BH429" si="3637">$H426-BG426</f>
        <v>7.0807899461400314E-3</v>
      </c>
      <c r="BI426" s="710"/>
      <c r="BJ426" s="709">
        <f t="shared" ref="BJ426:BJ429" si="3638">$H426*(1-($K426-BJ$6)/BJ$5)</f>
        <v>0.19291921005385998</v>
      </c>
      <c r="BK426" s="709">
        <f t="shared" ref="BK426:BK429" si="3639">$H426-BJ426</f>
        <v>7.0807899461400314E-3</v>
      </c>
      <c r="BL426" s="710"/>
      <c r="BM426" s="479"/>
      <c r="BN426" s="479"/>
      <c r="BP426" s="72">
        <f t="shared" ref="BP426:BP429" si="3640">$H426*(1-($K426-BP$6)/BP$5)</f>
        <v>0.19291921005385998</v>
      </c>
      <c r="BQ426" s="72">
        <f t="shared" ref="BQ426:BQ429" si="3641">$H426-BP426</f>
        <v>7.0807899461400314E-3</v>
      </c>
      <c r="BS426" s="72">
        <f t="shared" ref="BS426:BS429" si="3642">$H426*(1-($K426-BS$6)/BS$5)</f>
        <v>0.19291921005385998</v>
      </c>
      <c r="BT426" s="72">
        <f t="shared" ref="BT426:BT429" si="3643">$H426-BS426</f>
        <v>7.0807899461400314E-3</v>
      </c>
      <c r="BV426" s="72">
        <f t="shared" ref="BV426:BV429" si="3644">$H426*(1-($K426-BV$6)/BV$5)</f>
        <v>0.19291921005385998</v>
      </c>
      <c r="BW426" s="72">
        <f t="shared" ref="BW426:BW429" si="3645">$H426-BV426</f>
        <v>7.0807899461400314E-3</v>
      </c>
      <c r="BY426" s="72">
        <f t="shared" ref="BY426:BY429" si="3646">$H426*(1-($K426-BY$6)/BY$5)</f>
        <v>0.19291921005385998</v>
      </c>
      <c r="BZ426" s="72">
        <f t="shared" ref="BZ426:BZ429" si="3647">$H426-BY426</f>
        <v>7.0807899461400314E-3</v>
      </c>
      <c r="CB426" s="72">
        <f t="shared" ref="CB426:CB429" si="3648">$H426*(1-($L426-CB$6)/CB$5)</f>
        <v>0.19318825561312608</v>
      </c>
      <c r="CC426" s="72">
        <f t="shared" ref="CC426:CC429" si="3649">$H426-CB426</f>
        <v>6.8117443868739302E-3</v>
      </c>
      <c r="CE426" s="72">
        <f t="shared" ref="CE426:CE429" si="3650">$H426*(1-($L426-CE$6)/CE$5)</f>
        <v>0.19318825561312608</v>
      </c>
      <c r="CF426" s="72">
        <f t="shared" ref="CF426:CF429" si="3651">$H426-CE426</f>
        <v>6.8117443868739302E-3</v>
      </c>
      <c r="CH426" s="72">
        <f t="shared" ref="CH426:CH429" si="3652">$H426*(1-($L426-CH$6)/CH$5)</f>
        <v>0.19318825561312608</v>
      </c>
      <c r="CI426" s="72">
        <f t="shared" ref="CI426:CI429" si="3653">$H426-CH426</f>
        <v>6.8117443868739302E-3</v>
      </c>
      <c r="CK426" s="72">
        <f t="shared" ref="CK426:CK429" si="3654">$H426*(1-($L426-CK$6)/CK$5)</f>
        <v>0.19318825561312608</v>
      </c>
      <c r="CL426" s="72">
        <f t="shared" ref="CL426:CL429" si="3655">$H426-CK426</f>
        <v>6.8117443868739302E-3</v>
      </c>
      <c r="CN426" s="72">
        <f t="shared" ref="CN426:CN429" si="3656">$H426*(1-($L426-CN$6)/CN$5)</f>
        <v>0.19318825561312608</v>
      </c>
      <c r="CO426" s="72">
        <f t="shared" ref="CO426:CO429" si="3657">$H426-CN426</f>
        <v>6.8117443868739302E-3</v>
      </c>
      <c r="CQ426" s="72">
        <f t="shared" ref="CQ426:CQ429" si="3658">$H426*(1-($L426-CQ$6)/CQ$5)</f>
        <v>0.19318825561312608</v>
      </c>
      <c r="CR426" s="72">
        <f t="shared" ref="CR426:CR429" si="3659">$H426-CQ426</f>
        <v>6.8117443868739302E-3</v>
      </c>
      <c r="CT426" s="72">
        <f t="shared" ref="CT426:CT429" si="3660">$H426*(1-($L426-CT$6)/CT$5)</f>
        <v>0.19318825561312608</v>
      </c>
      <c r="CU426" s="72">
        <f t="shared" ref="CU426:CU429" si="3661">$H426-CT426</f>
        <v>6.8117443868739302E-3</v>
      </c>
      <c r="CW426" s="72">
        <f t="shared" ref="CW426:CW429" si="3662">$H426*(1-($L426-CW$6)/CW$5)</f>
        <v>0.19318825561312608</v>
      </c>
      <c r="CX426" s="72">
        <f t="shared" ref="CX426:CX429" si="3663">$H426-CW426</f>
        <v>6.8117443868739302E-3</v>
      </c>
    </row>
    <row r="427" spans="1:103" x14ac:dyDescent="0.25">
      <c r="C427" s="455" t="s">
        <v>537</v>
      </c>
      <c r="D427" s="3" t="s">
        <v>0</v>
      </c>
      <c r="E427" s="479"/>
      <c r="G427" s="577">
        <v>0.1</v>
      </c>
      <c r="H427" s="707">
        <f t="shared" si="3605"/>
        <v>0.1</v>
      </c>
      <c r="J427" s="19">
        <v>31</v>
      </c>
      <c r="K427" s="19">
        <f>J427</f>
        <v>31</v>
      </c>
      <c r="L427" s="19">
        <f>J427</f>
        <v>31</v>
      </c>
      <c r="N427" s="72">
        <f t="shared" si="3606"/>
        <v>9.6388278388278403E-2</v>
      </c>
      <c r="O427" s="72">
        <f t="shared" si="3607"/>
        <v>3.6117216117216022E-3</v>
      </c>
      <c r="Q427" s="72">
        <f t="shared" si="3608"/>
        <v>9.6388278388278403E-2</v>
      </c>
      <c r="R427" s="72">
        <f t="shared" si="3609"/>
        <v>3.6117216117216022E-3</v>
      </c>
      <c r="T427" s="72">
        <f t="shared" si="3610"/>
        <v>9.6388278388278403E-2</v>
      </c>
      <c r="U427" s="72">
        <f t="shared" si="3611"/>
        <v>3.6117216117216022E-3</v>
      </c>
      <c r="W427" s="72">
        <f t="shared" si="3612"/>
        <v>9.6388278388278403E-2</v>
      </c>
      <c r="X427" s="72">
        <f t="shared" si="3613"/>
        <v>3.6117216117216022E-3</v>
      </c>
      <c r="Z427" s="72">
        <f t="shared" si="3614"/>
        <v>9.6388278388278403E-2</v>
      </c>
      <c r="AA427" s="72">
        <f t="shared" si="3615"/>
        <v>3.6117216117216022E-3</v>
      </c>
      <c r="AC427" s="72">
        <f t="shared" si="3616"/>
        <v>9.6388278388278403E-2</v>
      </c>
      <c r="AD427" s="72">
        <f t="shared" si="3617"/>
        <v>3.6117216117216022E-3</v>
      </c>
      <c r="AF427" s="72">
        <f t="shared" si="3618"/>
        <v>9.6388278388278403E-2</v>
      </c>
      <c r="AG427" s="72">
        <f t="shared" si="3619"/>
        <v>3.6117216117216022E-3</v>
      </c>
      <c r="AI427" s="72">
        <f t="shared" si="3620"/>
        <v>9.6388278388278403E-2</v>
      </c>
      <c r="AJ427" s="72">
        <f t="shared" si="3621"/>
        <v>3.6117216117216022E-3</v>
      </c>
      <c r="AL427" s="72">
        <f t="shared" si="3622"/>
        <v>9.645960502692999E-2</v>
      </c>
      <c r="AM427" s="72">
        <f t="shared" si="3623"/>
        <v>3.5403949730700157E-3</v>
      </c>
      <c r="AO427" s="72">
        <f t="shared" si="3624"/>
        <v>9.645960502692999E-2</v>
      </c>
      <c r="AP427" s="72">
        <f t="shared" si="3625"/>
        <v>3.5403949730700157E-3</v>
      </c>
      <c r="AR427" s="72">
        <f t="shared" si="3626"/>
        <v>9.645960502692999E-2</v>
      </c>
      <c r="AS427" s="72">
        <f t="shared" si="3627"/>
        <v>3.5403949730700157E-3</v>
      </c>
      <c r="AU427" s="72">
        <f t="shared" si="3628"/>
        <v>9.645960502692999E-2</v>
      </c>
      <c r="AV427" s="72">
        <f t="shared" si="3629"/>
        <v>3.5403949730700157E-3</v>
      </c>
      <c r="AX427" s="72">
        <f t="shared" si="3630"/>
        <v>9.645960502692999E-2</v>
      </c>
      <c r="AY427" s="72">
        <f t="shared" si="3631"/>
        <v>3.5403949730700157E-3</v>
      </c>
      <c r="BA427" s="72">
        <f t="shared" si="3632"/>
        <v>9.645960502692999E-2</v>
      </c>
      <c r="BB427" s="72">
        <f t="shared" si="3633"/>
        <v>3.5403949730700157E-3</v>
      </c>
      <c r="BD427" s="72">
        <f t="shared" si="3634"/>
        <v>9.645960502692999E-2</v>
      </c>
      <c r="BE427" s="72">
        <f t="shared" si="3635"/>
        <v>3.5403949730700157E-3</v>
      </c>
      <c r="BG427" s="709">
        <f t="shared" si="3636"/>
        <v>9.645960502692999E-2</v>
      </c>
      <c r="BH427" s="709">
        <f t="shared" si="3637"/>
        <v>3.5403949730700157E-3</v>
      </c>
      <c r="BI427" s="710"/>
      <c r="BJ427" s="709">
        <f t="shared" si="3638"/>
        <v>9.645960502692999E-2</v>
      </c>
      <c r="BK427" s="709">
        <f t="shared" si="3639"/>
        <v>3.5403949730700157E-3</v>
      </c>
      <c r="BL427" s="710"/>
      <c r="BM427" s="479"/>
      <c r="BN427" s="479"/>
      <c r="BP427" s="72">
        <f t="shared" si="3640"/>
        <v>9.645960502692999E-2</v>
      </c>
      <c r="BQ427" s="72">
        <f t="shared" si="3641"/>
        <v>3.5403949730700157E-3</v>
      </c>
      <c r="BS427" s="72">
        <f t="shared" si="3642"/>
        <v>9.645960502692999E-2</v>
      </c>
      <c r="BT427" s="72">
        <f t="shared" si="3643"/>
        <v>3.5403949730700157E-3</v>
      </c>
      <c r="BV427" s="72">
        <f t="shared" si="3644"/>
        <v>9.645960502692999E-2</v>
      </c>
      <c r="BW427" s="72">
        <f t="shared" si="3645"/>
        <v>3.5403949730700157E-3</v>
      </c>
      <c r="BY427" s="72">
        <f t="shared" si="3646"/>
        <v>9.645960502692999E-2</v>
      </c>
      <c r="BZ427" s="72">
        <f t="shared" si="3647"/>
        <v>3.5403949730700157E-3</v>
      </c>
      <c r="CB427" s="72">
        <f t="shared" si="3648"/>
        <v>9.659412780656304E-2</v>
      </c>
      <c r="CC427" s="72">
        <f t="shared" si="3649"/>
        <v>3.4058721934369651E-3</v>
      </c>
      <c r="CE427" s="72">
        <f t="shared" si="3650"/>
        <v>9.659412780656304E-2</v>
      </c>
      <c r="CF427" s="72">
        <f t="shared" si="3651"/>
        <v>3.4058721934369651E-3</v>
      </c>
      <c r="CH427" s="72">
        <f t="shared" si="3652"/>
        <v>9.659412780656304E-2</v>
      </c>
      <c r="CI427" s="72">
        <f t="shared" si="3653"/>
        <v>3.4058721934369651E-3</v>
      </c>
      <c r="CK427" s="72">
        <f t="shared" si="3654"/>
        <v>9.659412780656304E-2</v>
      </c>
      <c r="CL427" s="72">
        <f t="shared" si="3655"/>
        <v>3.4058721934369651E-3</v>
      </c>
      <c r="CN427" s="72">
        <f t="shared" si="3656"/>
        <v>9.659412780656304E-2</v>
      </c>
      <c r="CO427" s="72">
        <f t="shared" si="3657"/>
        <v>3.4058721934369651E-3</v>
      </c>
      <c r="CQ427" s="72">
        <f t="shared" si="3658"/>
        <v>9.659412780656304E-2</v>
      </c>
      <c r="CR427" s="72">
        <f t="shared" si="3659"/>
        <v>3.4058721934369651E-3</v>
      </c>
      <c r="CT427" s="72">
        <f t="shared" si="3660"/>
        <v>9.659412780656304E-2</v>
      </c>
      <c r="CU427" s="72">
        <f t="shared" si="3661"/>
        <v>3.4058721934369651E-3</v>
      </c>
      <c r="CW427" s="72">
        <f t="shared" si="3662"/>
        <v>9.659412780656304E-2</v>
      </c>
      <c r="CX427" s="72">
        <f t="shared" si="3663"/>
        <v>3.4058721934369651E-3</v>
      </c>
    </row>
    <row r="428" spans="1:103" x14ac:dyDescent="0.25">
      <c r="C428" s="455" t="s">
        <v>538</v>
      </c>
      <c r="D428" s="3" t="s">
        <v>0</v>
      </c>
      <c r="E428" s="479"/>
      <c r="G428" s="577">
        <v>-0.05</v>
      </c>
      <c r="H428" s="707">
        <f t="shared" si="3605"/>
        <v>-0.05</v>
      </c>
      <c r="J428" s="19">
        <v>122</v>
      </c>
      <c r="K428" s="19">
        <f>J428</f>
        <v>122</v>
      </c>
      <c r="L428" s="19">
        <f>J428</f>
        <v>122</v>
      </c>
      <c r="N428" s="72">
        <f t="shared" si="3606"/>
        <v>-4.6527472527472531E-2</v>
      </c>
      <c r="O428" s="72">
        <f t="shared" si="3607"/>
        <v>-3.4725274725274716E-3</v>
      </c>
      <c r="Q428" s="72">
        <f t="shared" si="3608"/>
        <v>-4.6527472527472531E-2</v>
      </c>
      <c r="R428" s="72">
        <f t="shared" si="3609"/>
        <v>-3.4725274725274716E-3</v>
      </c>
      <c r="T428" s="72">
        <f t="shared" si="3610"/>
        <v>-4.6527472527472531E-2</v>
      </c>
      <c r="U428" s="72">
        <f t="shared" si="3611"/>
        <v>-3.4725274725274716E-3</v>
      </c>
      <c r="W428" s="72">
        <f t="shared" si="3612"/>
        <v>-4.6527472527472531E-2</v>
      </c>
      <c r="X428" s="72">
        <f t="shared" si="3613"/>
        <v>-3.4725274725274716E-3</v>
      </c>
      <c r="Z428" s="72">
        <f t="shared" si="3614"/>
        <v>-4.6527472527472531E-2</v>
      </c>
      <c r="AA428" s="72">
        <f t="shared" si="3615"/>
        <v>-3.4725274725274716E-3</v>
      </c>
      <c r="AC428" s="72">
        <f t="shared" si="3616"/>
        <v>-4.6527472527472531E-2</v>
      </c>
      <c r="AD428" s="72">
        <f t="shared" si="3617"/>
        <v>-3.4725274725274716E-3</v>
      </c>
      <c r="AF428" s="72">
        <f t="shared" si="3618"/>
        <v>-4.6527472527472531E-2</v>
      </c>
      <c r="AG428" s="72">
        <f t="shared" si="3619"/>
        <v>-3.4725274725274716E-3</v>
      </c>
      <c r="AI428" s="72">
        <f t="shared" si="3620"/>
        <v>-4.6527472527472531E-2</v>
      </c>
      <c r="AJ428" s="72">
        <f t="shared" si="3621"/>
        <v>-3.4725274725274716E-3</v>
      </c>
      <c r="AL428" s="72">
        <f t="shared" si="3622"/>
        <v>-4.6596050269299825E-2</v>
      </c>
      <c r="AM428" s="72">
        <f t="shared" si="3623"/>
        <v>-3.4039497307001773E-3</v>
      </c>
      <c r="AO428" s="72">
        <f t="shared" si="3624"/>
        <v>-4.6596050269299825E-2</v>
      </c>
      <c r="AP428" s="72">
        <f t="shared" si="3625"/>
        <v>-3.4039497307001773E-3</v>
      </c>
      <c r="AR428" s="72">
        <f t="shared" si="3626"/>
        <v>-4.6596050269299825E-2</v>
      </c>
      <c r="AS428" s="72">
        <f t="shared" si="3627"/>
        <v>-3.4039497307001773E-3</v>
      </c>
      <c r="AU428" s="72">
        <f t="shared" si="3628"/>
        <v>-4.6596050269299825E-2</v>
      </c>
      <c r="AV428" s="72">
        <f t="shared" si="3629"/>
        <v>-3.4039497307001773E-3</v>
      </c>
      <c r="AX428" s="72">
        <f t="shared" si="3630"/>
        <v>-4.6596050269299825E-2</v>
      </c>
      <c r="AY428" s="72">
        <f t="shared" si="3631"/>
        <v>-3.4039497307001773E-3</v>
      </c>
      <c r="BA428" s="72">
        <f t="shared" si="3632"/>
        <v>-4.6596050269299825E-2</v>
      </c>
      <c r="BB428" s="72">
        <f t="shared" si="3633"/>
        <v>-3.4039497307001773E-3</v>
      </c>
      <c r="BD428" s="72">
        <f t="shared" si="3634"/>
        <v>-4.6596050269299825E-2</v>
      </c>
      <c r="BE428" s="72">
        <f t="shared" si="3635"/>
        <v>-3.4039497307001773E-3</v>
      </c>
      <c r="BG428" s="709">
        <f t="shared" si="3636"/>
        <v>-4.6596050269299825E-2</v>
      </c>
      <c r="BH428" s="709">
        <f t="shared" si="3637"/>
        <v>-3.4039497307001773E-3</v>
      </c>
      <c r="BI428" s="710"/>
      <c r="BJ428" s="709">
        <f t="shared" si="3638"/>
        <v>-4.6596050269299825E-2</v>
      </c>
      <c r="BK428" s="709">
        <f t="shared" si="3639"/>
        <v>-3.4039497307001773E-3</v>
      </c>
      <c r="BL428" s="710"/>
      <c r="BM428" s="479"/>
      <c r="BN428" s="479"/>
      <c r="BP428" s="72">
        <f t="shared" si="3640"/>
        <v>-4.6596050269299825E-2</v>
      </c>
      <c r="BQ428" s="72">
        <f t="shared" si="3641"/>
        <v>-3.4039497307001773E-3</v>
      </c>
      <c r="BS428" s="72">
        <f t="shared" si="3642"/>
        <v>-4.6596050269299825E-2</v>
      </c>
      <c r="BT428" s="72">
        <f t="shared" si="3643"/>
        <v>-3.4039497307001773E-3</v>
      </c>
      <c r="BV428" s="72">
        <f t="shared" si="3644"/>
        <v>-4.6596050269299825E-2</v>
      </c>
      <c r="BW428" s="72">
        <f t="shared" si="3645"/>
        <v>-3.4039497307001773E-3</v>
      </c>
      <c r="BY428" s="72">
        <f t="shared" si="3646"/>
        <v>-4.6596050269299825E-2</v>
      </c>
      <c r="BZ428" s="72">
        <f t="shared" si="3647"/>
        <v>-3.4039497307001773E-3</v>
      </c>
      <c r="CB428" s="72">
        <f t="shared" si="3648"/>
        <v>-4.6725388601036276E-2</v>
      </c>
      <c r="CC428" s="72">
        <f t="shared" si="3649"/>
        <v>-3.2746113989637268E-3</v>
      </c>
      <c r="CE428" s="72">
        <f t="shared" si="3650"/>
        <v>-4.6725388601036276E-2</v>
      </c>
      <c r="CF428" s="72">
        <f t="shared" si="3651"/>
        <v>-3.2746113989637268E-3</v>
      </c>
      <c r="CH428" s="72">
        <f t="shared" si="3652"/>
        <v>-4.6725388601036276E-2</v>
      </c>
      <c r="CI428" s="72">
        <f t="shared" si="3653"/>
        <v>-3.2746113989637268E-3</v>
      </c>
      <c r="CK428" s="72">
        <f t="shared" si="3654"/>
        <v>-4.6725388601036276E-2</v>
      </c>
      <c r="CL428" s="72">
        <f t="shared" si="3655"/>
        <v>-3.2746113989637268E-3</v>
      </c>
      <c r="CN428" s="72">
        <f t="shared" si="3656"/>
        <v>-4.6725388601036276E-2</v>
      </c>
      <c r="CO428" s="72">
        <f t="shared" si="3657"/>
        <v>-3.2746113989637268E-3</v>
      </c>
      <c r="CQ428" s="72">
        <f t="shared" si="3658"/>
        <v>-4.6725388601036276E-2</v>
      </c>
      <c r="CR428" s="72">
        <f t="shared" si="3659"/>
        <v>-3.2746113989637268E-3</v>
      </c>
      <c r="CT428" s="72">
        <f t="shared" si="3660"/>
        <v>-4.6725388601036276E-2</v>
      </c>
      <c r="CU428" s="72">
        <f t="shared" si="3661"/>
        <v>-3.2746113989637268E-3</v>
      </c>
      <c r="CW428" s="72">
        <f t="shared" si="3662"/>
        <v>-4.6725388601036276E-2</v>
      </c>
      <c r="CX428" s="72">
        <f t="shared" si="3663"/>
        <v>-3.2746113989637268E-3</v>
      </c>
    </row>
    <row r="429" spans="1:103" x14ac:dyDescent="0.25">
      <c r="C429" s="455" t="s">
        <v>539</v>
      </c>
      <c r="D429" s="3" t="s">
        <v>0</v>
      </c>
      <c r="E429" s="479"/>
      <c r="G429" s="577">
        <v>0.15</v>
      </c>
      <c r="H429" s="707">
        <f t="shared" si="3605"/>
        <v>0.15</v>
      </c>
      <c r="J429" s="19">
        <v>100</v>
      </c>
      <c r="K429" s="19">
        <f>J429</f>
        <v>100</v>
      </c>
      <c r="L429" s="19">
        <f>J429</f>
        <v>100</v>
      </c>
      <c r="N429" s="72">
        <f t="shared" si="3606"/>
        <v>0.14079120879120879</v>
      </c>
      <c r="O429" s="72">
        <f t="shared" si="3607"/>
        <v>9.2087912087912005E-3</v>
      </c>
      <c r="Q429" s="72">
        <f t="shared" si="3608"/>
        <v>0.14079120879120879</v>
      </c>
      <c r="R429" s="72">
        <f t="shared" si="3609"/>
        <v>9.2087912087912005E-3</v>
      </c>
      <c r="T429" s="72">
        <f t="shared" si="3610"/>
        <v>0.14079120879120879</v>
      </c>
      <c r="U429" s="72">
        <f t="shared" si="3611"/>
        <v>9.2087912087912005E-3</v>
      </c>
      <c r="W429" s="72">
        <f t="shared" si="3612"/>
        <v>0.14079120879120879</v>
      </c>
      <c r="X429" s="72">
        <f t="shared" si="3613"/>
        <v>9.2087912087912005E-3</v>
      </c>
      <c r="Z429" s="72">
        <f t="shared" si="3614"/>
        <v>0.14079120879120879</v>
      </c>
      <c r="AA429" s="72">
        <f t="shared" si="3615"/>
        <v>9.2087912087912005E-3</v>
      </c>
      <c r="AC429" s="72">
        <f t="shared" si="3616"/>
        <v>0.14079120879120879</v>
      </c>
      <c r="AD429" s="72">
        <f t="shared" si="3617"/>
        <v>9.2087912087912005E-3</v>
      </c>
      <c r="AF429" s="72">
        <f t="shared" si="3618"/>
        <v>0.14079120879120879</v>
      </c>
      <c r="AG429" s="72">
        <f t="shared" si="3619"/>
        <v>9.2087912087912005E-3</v>
      </c>
      <c r="AI429" s="72">
        <f t="shared" si="3620"/>
        <v>0.14079120879120879</v>
      </c>
      <c r="AJ429" s="72">
        <f t="shared" si="3621"/>
        <v>9.2087912087912005E-3</v>
      </c>
      <c r="AL429" s="72">
        <f t="shared" si="3622"/>
        <v>0.14097307001795331</v>
      </c>
      <c r="AM429" s="72">
        <f t="shared" si="3623"/>
        <v>9.0269299820466831E-3</v>
      </c>
      <c r="AO429" s="72">
        <f t="shared" si="3624"/>
        <v>0.14097307001795331</v>
      </c>
      <c r="AP429" s="72">
        <f t="shared" si="3625"/>
        <v>9.0269299820466831E-3</v>
      </c>
      <c r="AR429" s="72">
        <f t="shared" si="3626"/>
        <v>0.14097307001795331</v>
      </c>
      <c r="AS429" s="72">
        <f t="shared" si="3627"/>
        <v>9.0269299820466831E-3</v>
      </c>
      <c r="AU429" s="72">
        <f t="shared" si="3628"/>
        <v>0.14097307001795331</v>
      </c>
      <c r="AV429" s="72">
        <f t="shared" si="3629"/>
        <v>9.0269299820466831E-3</v>
      </c>
      <c r="AX429" s="72">
        <f t="shared" si="3630"/>
        <v>0.14097307001795331</v>
      </c>
      <c r="AY429" s="72">
        <f t="shared" si="3631"/>
        <v>9.0269299820466831E-3</v>
      </c>
      <c r="BA429" s="72">
        <f t="shared" si="3632"/>
        <v>0.14097307001795331</v>
      </c>
      <c r="BB429" s="72">
        <f t="shared" si="3633"/>
        <v>9.0269299820466831E-3</v>
      </c>
      <c r="BD429" s="72">
        <f t="shared" si="3634"/>
        <v>0.14097307001795331</v>
      </c>
      <c r="BE429" s="72">
        <f t="shared" si="3635"/>
        <v>9.0269299820466831E-3</v>
      </c>
      <c r="BG429" s="709">
        <f t="shared" si="3636"/>
        <v>0.14097307001795331</v>
      </c>
      <c r="BH429" s="709">
        <f t="shared" si="3637"/>
        <v>9.0269299820466831E-3</v>
      </c>
      <c r="BI429" s="710"/>
      <c r="BJ429" s="709">
        <f t="shared" si="3638"/>
        <v>0.14097307001795331</v>
      </c>
      <c r="BK429" s="709">
        <f t="shared" si="3639"/>
        <v>9.0269299820466831E-3</v>
      </c>
      <c r="BL429" s="710"/>
      <c r="BM429" s="479"/>
      <c r="BN429" s="479"/>
      <c r="BP429" s="72">
        <f t="shared" si="3640"/>
        <v>0.14097307001795331</v>
      </c>
      <c r="BQ429" s="72">
        <f t="shared" si="3641"/>
        <v>9.0269299820466831E-3</v>
      </c>
      <c r="BS429" s="72">
        <f t="shared" si="3642"/>
        <v>0.14097307001795331</v>
      </c>
      <c r="BT429" s="72">
        <f t="shared" si="3643"/>
        <v>9.0269299820466831E-3</v>
      </c>
      <c r="BV429" s="72">
        <f t="shared" si="3644"/>
        <v>0.14097307001795331</v>
      </c>
      <c r="BW429" s="72">
        <f t="shared" si="3645"/>
        <v>9.0269299820466831E-3</v>
      </c>
      <c r="BY429" s="72">
        <f t="shared" si="3646"/>
        <v>0.14097307001795331</v>
      </c>
      <c r="BZ429" s="72">
        <f t="shared" si="3647"/>
        <v>9.0269299820466831E-3</v>
      </c>
      <c r="CB429" s="72">
        <f t="shared" si="3648"/>
        <v>0.1413160621761658</v>
      </c>
      <c r="CC429" s="72">
        <f t="shared" si="3649"/>
        <v>8.683937823834198E-3</v>
      </c>
      <c r="CE429" s="72">
        <f t="shared" si="3650"/>
        <v>0.1413160621761658</v>
      </c>
      <c r="CF429" s="72">
        <f t="shared" si="3651"/>
        <v>8.683937823834198E-3</v>
      </c>
      <c r="CH429" s="72">
        <f t="shared" si="3652"/>
        <v>0.1413160621761658</v>
      </c>
      <c r="CI429" s="72">
        <f t="shared" si="3653"/>
        <v>8.683937823834198E-3</v>
      </c>
      <c r="CK429" s="72">
        <f t="shared" si="3654"/>
        <v>0.1413160621761658</v>
      </c>
      <c r="CL429" s="72">
        <f t="shared" si="3655"/>
        <v>8.683937823834198E-3</v>
      </c>
      <c r="CN429" s="72">
        <f t="shared" si="3656"/>
        <v>0.1413160621761658</v>
      </c>
      <c r="CO429" s="72">
        <f t="shared" si="3657"/>
        <v>8.683937823834198E-3</v>
      </c>
      <c r="CQ429" s="72">
        <f t="shared" si="3658"/>
        <v>0.1413160621761658</v>
      </c>
      <c r="CR429" s="72">
        <f t="shared" si="3659"/>
        <v>8.683937823834198E-3</v>
      </c>
      <c r="CT429" s="72">
        <f t="shared" si="3660"/>
        <v>0.1413160621761658</v>
      </c>
      <c r="CU429" s="72">
        <f t="shared" si="3661"/>
        <v>8.683937823834198E-3</v>
      </c>
      <c r="CW429" s="72">
        <f t="shared" si="3662"/>
        <v>0.1413160621761658</v>
      </c>
      <c r="CX429" s="72">
        <f t="shared" si="3663"/>
        <v>8.683937823834198E-3</v>
      </c>
    </row>
    <row r="430" spans="1:103" ht="6" customHeight="1" x14ac:dyDescent="0.25">
      <c r="D430" s="3" t="s">
        <v>0</v>
      </c>
      <c r="H430" s="576"/>
    </row>
    <row r="431" spans="1:103" s="402" customFormat="1" x14ac:dyDescent="0.25">
      <c r="A431" s="1"/>
      <c r="C431" s="565" t="s">
        <v>540</v>
      </c>
      <c r="D431" s="565" t="s">
        <v>0</v>
      </c>
      <c r="E431" s="566"/>
      <c r="F431" s="565"/>
      <c r="G431" s="566"/>
      <c r="H431" s="566"/>
      <c r="I431" s="565"/>
      <c r="J431" s="566"/>
      <c r="K431" s="566"/>
      <c r="L431" s="566"/>
      <c r="M431" s="565"/>
      <c r="N431" s="578"/>
      <c r="O431" s="565"/>
      <c r="P431" s="566"/>
      <c r="Q431" s="578"/>
      <c r="R431" s="565"/>
      <c r="S431" s="566"/>
      <c r="T431" s="578"/>
      <c r="U431" s="565"/>
      <c r="V431" s="566"/>
      <c r="W431" s="578"/>
      <c r="X431" s="565"/>
      <c r="Y431" s="566"/>
      <c r="Z431" s="578"/>
      <c r="AA431" s="565"/>
      <c r="AB431" s="566"/>
      <c r="AC431" s="578"/>
      <c r="AD431" s="565"/>
      <c r="AE431" s="566"/>
      <c r="AF431" s="578"/>
      <c r="AG431" s="565"/>
      <c r="AH431" s="566"/>
      <c r="AI431" s="578"/>
      <c r="AJ431" s="565"/>
      <c r="AK431" s="566"/>
      <c r="AL431" s="578"/>
      <c r="AM431" s="565"/>
      <c r="AN431" s="566"/>
      <c r="AO431" s="578"/>
      <c r="AP431" s="565"/>
      <c r="AQ431" s="566"/>
      <c r="AR431" s="578"/>
      <c r="AS431" s="565"/>
      <c r="AT431" s="566"/>
      <c r="AU431" s="578"/>
      <c r="AV431" s="565"/>
      <c r="AW431" s="566"/>
      <c r="AX431" s="578"/>
      <c r="AY431" s="565"/>
      <c r="AZ431" s="566"/>
      <c r="BA431" s="578"/>
      <c r="BB431" s="565"/>
      <c r="BC431" s="566"/>
      <c r="BD431" s="578"/>
      <c r="BE431" s="565"/>
      <c r="BF431" s="566"/>
      <c r="BG431" s="578"/>
      <c r="BH431" s="565"/>
      <c r="BI431" s="566"/>
      <c r="BJ431" s="578"/>
      <c r="BK431" s="565"/>
      <c r="BL431" s="566"/>
      <c r="BM431" s="578"/>
      <c r="BN431" s="565"/>
      <c r="BO431" s="566"/>
      <c r="BP431" s="578"/>
      <c r="BQ431" s="565"/>
      <c r="BR431" s="566"/>
      <c r="BS431" s="578"/>
      <c r="BT431" s="565"/>
      <c r="BU431" s="566"/>
      <c r="BV431" s="578"/>
      <c r="BW431" s="565"/>
      <c r="BX431" s="566"/>
      <c r="BY431" s="578"/>
      <c r="BZ431" s="565"/>
      <c r="CA431" s="566"/>
      <c r="CB431" s="578"/>
      <c r="CC431" s="565"/>
      <c r="CD431" s="566"/>
      <c r="CE431" s="578"/>
      <c r="CF431" s="565"/>
      <c r="CG431" s="566"/>
      <c r="CH431" s="578"/>
      <c r="CI431" s="565"/>
      <c r="CJ431" s="566"/>
      <c r="CK431" s="578"/>
      <c r="CL431" s="565"/>
      <c r="CM431" s="566"/>
      <c r="CN431" s="578"/>
      <c r="CO431" s="565"/>
      <c r="CP431" s="566"/>
      <c r="CQ431" s="578"/>
      <c r="CR431" s="565"/>
      <c r="CS431" s="566"/>
      <c r="CT431" s="578"/>
      <c r="CU431" s="565"/>
      <c r="CV431" s="566"/>
      <c r="CW431" s="578"/>
      <c r="CX431" s="565"/>
      <c r="CY431" s="566"/>
    </row>
    <row r="432" spans="1:103" x14ac:dyDescent="0.25">
      <c r="C432" s="729" t="s">
        <v>541</v>
      </c>
      <c r="D432" s="3" t="s">
        <v>0</v>
      </c>
      <c r="E432" s="19"/>
      <c r="G432" s="479"/>
      <c r="H432" s="690">
        <f t="shared" ref="H432:H434" si="3664">G432-$E432</f>
        <v>0</v>
      </c>
      <c r="J432" s="19">
        <f>2730/2-67.6</f>
        <v>1297.4000000000001</v>
      </c>
      <c r="K432" s="479"/>
      <c r="L432" s="479"/>
      <c r="N432" s="19"/>
      <c r="O432" s="19"/>
      <c r="Q432" s="19"/>
      <c r="R432" s="19"/>
      <c r="T432" s="19"/>
      <c r="U432" s="19"/>
      <c r="W432" s="19"/>
      <c r="X432" s="19"/>
      <c r="Z432" s="19"/>
      <c r="AA432" s="19"/>
      <c r="AC432" s="479"/>
      <c r="AD432" s="479"/>
      <c r="AF432" s="479"/>
      <c r="AG432" s="479"/>
      <c r="AI432" s="479"/>
      <c r="AJ432" s="479"/>
      <c r="AL432" s="479"/>
      <c r="AM432" s="479"/>
      <c r="AO432" s="479"/>
      <c r="AP432" s="479"/>
      <c r="AR432" s="479"/>
      <c r="AS432" s="479"/>
      <c r="AU432" s="479"/>
      <c r="AV432" s="479"/>
      <c r="AX432" s="479"/>
      <c r="AY432" s="479"/>
      <c r="BA432" s="479"/>
      <c r="BB432" s="479"/>
      <c r="BD432" s="479"/>
      <c r="BE432" s="479"/>
      <c r="BG432" s="479"/>
      <c r="BH432" s="479"/>
      <c r="BJ432" s="479"/>
      <c r="BK432" s="479"/>
      <c r="BM432" s="479"/>
      <c r="BN432" s="479"/>
      <c r="BP432" s="479"/>
      <c r="BQ432" s="479"/>
      <c r="BS432" s="479"/>
      <c r="BT432" s="479"/>
      <c r="BV432" s="479"/>
      <c r="BW432" s="479"/>
      <c r="BY432" s="479"/>
      <c r="BZ432" s="479"/>
      <c r="CB432" s="479"/>
      <c r="CC432" s="479"/>
      <c r="CE432" s="479"/>
      <c r="CF432" s="479"/>
      <c r="CH432" s="479"/>
      <c r="CI432" s="479"/>
      <c r="CK432" s="479"/>
      <c r="CL432" s="479"/>
      <c r="CN432" s="479"/>
      <c r="CO432" s="479"/>
      <c r="CQ432" s="479"/>
      <c r="CR432" s="479"/>
      <c r="CT432" s="479"/>
      <c r="CU432" s="479"/>
      <c r="CW432" s="479"/>
      <c r="CX432" s="479"/>
    </row>
    <row r="433" spans="1:103" x14ac:dyDescent="0.25">
      <c r="C433" s="729" t="s">
        <v>542</v>
      </c>
      <c r="D433" s="3" t="s">
        <v>0</v>
      </c>
      <c r="E433" s="479"/>
      <c r="G433" s="19"/>
      <c r="H433" s="690">
        <f>G433-$E433</f>
        <v>0</v>
      </c>
      <c r="J433" s="19">
        <f>2730/2-67.6</f>
        <v>1297.4000000000001</v>
      </c>
      <c r="K433" s="19">
        <f>2785/2-67.6</f>
        <v>1324.9</v>
      </c>
      <c r="L433" s="19">
        <f>2905/2-67.6</f>
        <v>1384.9</v>
      </c>
      <c r="N433" s="19"/>
      <c r="O433" s="19"/>
      <c r="Q433" s="19"/>
      <c r="R433" s="19"/>
      <c r="T433" s="19"/>
      <c r="U433" s="19"/>
      <c r="W433" s="19"/>
      <c r="X433" s="19"/>
      <c r="Z433" s="19"/>
      <c r="AA433" s="19"/>
      <c r="AC433" s="479"/>
      <c r="AD433" s="479"/>
      <c r="AF433" s="479"/>
      <c r="AG433" s="479"/>
      <c r="AI433" s="479"/>
      <c r="AJ433" s="479"/>
      <c r="AL433" s="479"/>
      <c r="AM433" s="479"/>
      <c r="AO433" s="479"/>
      <c r="AP433" s="479"/>
      <c r="AR433" s="479"/>
      <c r="AS433" s="479"/>
      <c r="AU433" s="479"/>
      <c r="AV433" s="479"/>
      <c r="AX433" s="479"/>
      <c r="AY433" s="479"/>
      <c r="BA433" s="479"/>
      <c r="BB433" s="479"/>
      <c r="BD433" s="479"/>
      <c r="BE433" s="479"/>
      <c r="BG433" s="479"/>
      <c r="BH433" s="479"/>
      <c r="BJ433" s="479"/>
      <c r="BK433" s="479"/>
      <c r="BM433" s="479"/>
      <c r="BN433" s="479"/>
      <c r="BP433" s="479"/>
      <c r="BQ433" s="479"/>
      <c r="BS433" s="479"/>
      <c r="BT433" s="479"/>
      <c r="BV433" s="479"/>
      <c r="BW433" s="479"/>
      <c r="BY433" s="479"/>
      <c r="BZ433" s="479"/>
      <c r="CB433" s="19"/>
      <c r="CC433" s="19"/>
      <c r="CE433" s="19"/>
      <c r="CF433" s="19"/>
      <c r="CH433" s="19"/>
      <c r="CI433" s="19"/>
      <c r="CK433" s="19"/>
      <c r="CL433" s="19"/>
      <c r="CN433" s="19"/>
      <c r="CO433" s="19"/>
      <c r="CQ433" s="479"/>
      <c r="CR433" s="479"/>
      <c r="CT433" s="479"/>
      <c r="CU433" s="479"/>
      <c r="CW433" s="479"/>
      <c r="CX433" s="479"/>
    </row>
    <row r="434" spans="1:103" x14ac:dyDescent="0.25">
      <c r="C434" s="729" t="s">
        <v>543</v>
      </c>
      <c r="D434" s="3" t="s">
        <v>0</v>
      </c>
      <c r="E434" s="19"/>
      <c r="G434" s="479"/>
      <c r="H434" s="690">
        <f t="shared" si="3664"/>
        <v>0</v>
      </c>
      <c r="J434" s="479"/>
      <c r="K434" s="479"/>
      <c r="L434" s="19">
        <f t="shared" ref="L434:L437" si="3665">2905/2-67.6</f>
        <v>1384.9</v>
      </c>
      <c r="N434" s="479"/>
      <c r="O434" s="479"/>
      <c r="Q434" s="479"/>
      <c r="R434" s="479"/>
      <c r="T434" s="479"/>
      <c r="U434" s="479"/>
      <c r="W434" s="479"/>
      <c r="X434" s="479"/>
      <c r="Z434" s="479"/>
      <c r="AA434" s="479"/>
      <c r="AC434" s="479"/>
      <c r="AD434" s="479"/>
      <c r="AF434" s="479"/>
      <c r="AG434" s="479"/>
      <c r="AI434" s="479"/>
      <c r="AJ434" s="479"/>
      <c r="AL434" s="479"/>
      <c r="AM434" s="479"/>
      <c r="AO434" s="479"/>
      <c r="AP434" s="479"/>
      <c r="AR434" s="479"/>
      <c r="AS434" s="479"/>
      <c r="AU434" s="479"/>
      <c r="AV434" s="479"/>
      <c r="AX434" s="479"/>
      <c r="AY434" s="479"/>
      <c r="BA434" s="479"/>
      <c r="BB434" s="479"/>
      <c r="BD434" s="479"/>
      <c r="BE434" s="479"/>
      <c r="BG434" s="479"/>
      <c r="BH434" s="479"/>
      <c r="BJ434" s="479"/>
      <c r="BK434" s="479"/>
      <c r="BM434" s="479"/>
      <c r="BN434" s="479"/>
      <c r="BP434" s="479"/>
      <c r="BQ434" s="479"/>
      <c r="BS434" s="479"/>
      <c r="BT434" s="479"/>
      <c r="BV434" s="479"/>
      <c r="BW434" s="479"/>
      <c r="BY434" s="479"/>
      <c r="BZ434" s="479"/>
      <c r="CB434" s="19"/>
      <c r="CC434" s="19"/>
      <c r="CE434" s="19"/>
      <c r="CF434" s="19"/>
      <c r="CH434" s="19"/>
      <c r="CI434" s="19"/>
      <c r="CK434" s="19"/>
      <c r="CL434" s="19"/>
      <c r="CN434" s="19"/>
      <c r="CO434" s="19"/>
      <c r="CQ434" s="479"/>
      <c r="CR434" s="479"/>
      <c r="CT434" s="479"/>
      <c r="CU434" s="479"/>
      <c r="CW434" s="479"/>
      <c r="CX434" s="479"/>
    </row>
    <row r="435" spans="1:103" ht="6" customHeight="1" x14ac:dyDescent="0.25">
      <c r="D435" s="3" t="s">
        <v>0</v>
      </c>
      <c r="H435" s="576"/>
    </row>
    <row r="436" spans="1:103" x14ac:dyDescent="0.25">
      <c r="C436" s="729" t="s">
        <v>544</v>
      </c>
      <c r="D436" s="3" t="s">
        <v>0</v>
      </c>
      <c r="E436" s="19"/>
      <c r="G436" s="479"/>
      <c r="H436" s="690">
        <f t="shared" ref="H436:H438" si="3666">G436-$E436</f>
        <v>0</v>
      </c>
      <c r="J436" s="19">
        <f>2730/2-67.6</f>
        <v>1297.4000000000001</v>
      </c>
      <c r="K436" s="479"/>
      <c r="L436" s="479"/>
      <c r="N436" s="479"/>
      <c r="O436" s="479"/>
      <c r="Q436" s="479"/>
      <c r="R436" s="479"/>
      <c r="T436" s="479"/>
      <c r="U436" s="479"/>
      <c r="W436" s="479"/>
      <c r="X436" s="479"/>
      <c r="Z436" s="479"/>
      <c r="AA436" s="479"/>
      <c r="AC436" s="479"/>
      <c r="AD436" s="479"/>
      <c r="AF436" s="72"/>
      <c r="AG436" s="72"/>
      <c r="AI436" s="479"/>
      <c r="AJ436" s="479"/>
      <c r="AL436" s="479"/>
      <c r="AM436" s="479"/>
      <c r="AO436" s="479"/>
      <c r="AP436" s="479"/>
      <c r="AR436" s="479"/>
      <c r="AS436" s="479"/>
      <c r="AU436" s="479"/>
      <c r="AV436" s="479"/>
      <c r="AX436" s="479"/>
      <c r="AY436" s="479"/>
      <c r="BA436" s="479"/>
      <c r="BB436" s="479"/>
      <c r="BD436" s="479"/>
      <c r="BE436" s="479"/>
      <c r="BG436" s="479"/>
      <c r="BH436" s="479"/>
      <c r="BJ436" s="479"/>
      <c r="BK436" s="479"/>
      <c r="BM436" s="479"/>
      <c r="BN436" s="479"/>
      <c r="BP436" s="479"/>
      <c r="BQ436" s="479"/>
      <c r="BS436" s="479"/>
      <c r="BT436" s="479"/>
      <c r="BV436" s="479"/>
      <c r="BW436" s="479"/>
      <c r="BY436" s="479"/>
      <c r="BZ436" s="479"/>
      <c r="CB436" s="479"/>
      <c r="CC436" s="479"/>
      <c r="CE436" s="479"/>
      <c r="CF436" s="479"/>
      <c r="CH436" s="479"/>
      <c r="CI436" s="479"/>
      <c r="CK436" s="479"/>
      <c r="CL436" s="479"/>
      <c r="CN436" s="479"/>
      <c r="CO436" s="479"/>
      <c r="CQ436" s="479"/>
      <c r="CR436" s="479"/>
      <c r="CT436" s="479"/>
      <c r="CU436" s="479"/>
      <c r="CW436" s="479"/>
      <c r="CX436" s="479"/>
    </row>
    <row r="437" spans="1:103" x14ac:dyDescent="0.25">
      <c r="C437" s="729" t="s">
        <v>545</v>
      </c>
      <c r="D437" s="3" t="s">
        <v>0</v>
      </c>
      <c r="E437" s="19"/>
      <c r="G437" s="479"/>
      <c r="H437" s="690">
        <f t="shared" si="3666"/>
        <v>0</v>
      </c>
      <c r="J437" s="479"/>
      <c r="K437" s="479"/>
      <c r="L437" s="19">
        <f t="shared" si="3665"/>
        <v>1384.9</v>
      </c>
      <c r="N437" s="479"/>
      <c r="O437" s="479"/>
      <c r="Q437" s="479"/>
      <c r="R437" s="479"/>
      <c r="T437" s="479"/>
      <c r="U437" s="479"/>
      <c r="W437" s="479"/>
      <c r="X437" s="479"/>
      <c r="Z437" s="479"/>
      <c r="AA437" s="479"/>
      <c r="AC437" s="479"/>
      <c r="AD437" s="479"/>
      <c r="AF437" s="479"/>
      <c r="AG437" s="479"/>
      <c r="AI437" s="479"/>
      <c r="AJ437" s="479"/>
      <c r="AL437" s="479"/>
      <c r="AM437" s="479"/>
      <c r="AO437" s="479"/>
      <c r="AP437" s="479"/>
      <c r="AR437" s="479"/>
      <c r="AS437" s="479"/>
      <c r="AU437" s="479"/>
      <c r="AV437" s="479"/>
      <c r="AX437" s="479"/>
      <c r="AY437" s="479"/>
      <c r="BA437" s="479"/>
      <c r="BB437" s="479"/>
      <c r="BD437" s="479"/>
      <c r="BE437" s="479"/>
      <c r="BG437" s="479"/>
      <c r="BH437" s="479"/>
      <c r="BJ437" s="479"/>
      <c r="BK437" s="479"/>
      <c r="BM437" s="479"/>
      <c r="BN437" s="479"/>
      <c r="BP437" s="479"/>
      <c r="BQ437" s="479"/>
      <c r="BS437" s="479"/>
      <c r="BT437" s="479"/>
      <c r="BV437" s="479"/>
      <c r="BW437" s="479"/>
      <c r="BY437" s="479"/>
      <c r="BZ437" s="479"/>
      <c r="CB437" s="479"/>
      <c r="CC437" s="479"/>
      <c r="CE437" s="479"/>
      <c r="CF437" s="479"/>
      <c r="CH437" s="479"/>
      <c r="CI437" s="479"/>
      <c r="CK437" s="479"/>
      <c r="CL437" s="479"/>
      <c r="CN437" s="479"/>
      <c r="CO437" s="479"/>
      <c r="CQ437" s="479"/>
      <c r="CR437" s="479"/>
      <c r="CT437" s="19"/>
      <c r="CU437" s="19"/>
      <c r="CW437" s="479"/>
      <c r="CX437" s="479"/>
    </row>
    <row r="438" spans="1:103" x14ac:dyDescent="0.25">
      <c r="C438" s="729" t="s">
        <v>546</v>
      </c>
      <c r="D438" s="3" t="s">
        <v>0</v>
      </c>
      <c r="E438" s="479"/>
      <c r="G438" s="564"/>
      <c r="H438" s="690">
        <f t="shared" si="3666"/>
        <v>0</v>
      </c>
      <c r="J438" s="19">
        <f>2730/2-67.6</f>
        <v>1297.4000000000001</v>
      </c>
      <c r="K438" s="19">
        <f>2785/2-67.6</f>
        <v>1324.9</v>
      </c>
      <c r="L438" s="19">
        <f>2905/2-67.6</f>
        <v>1384.9</v>
      </c>
      <c r="N438" s="479"/>
      <c r="O438" s="479"/>
      <c r="Q438" s="479"/>
      <c r="R438" s="479"/>
      <c r="T438" s="479"/>
      <c r="U438" s="479"/>
      <c r="W438" s="479"/>
      <c r="X438" s="479"/>
      <c r="Z438" s="479"/>
      <c r="AA438" s="479"/>
      <c r="AC438" s="479"/>
      <c r="AD438" s="479"/>
      <c r="AF438" s="72"/>
      <c r="AG438" s="72"/>
      <c r="AI438" s="479"/>
      <c r="AJ438" s="479"/>
      <c r="AL438" s="479"/>
      <c r="AM438" s="479"/>
      <c r="AO438" s="479"/>
      <c r="AP438" s="479"/>
      <c r="AR438" s="479"/>
      <c r="AS438" s="479"/>
      <c r="AU438" s="479"/>
      <c r="AV438" s="479"/>
      <c r="AX438" s="479"/>
      <c r="AY438" s="479"/>
      <c r="BA438" s="479"/>
      <c r="BB438" s="479"/>
      <c r="BD438" s="479"/>
      <c r="BE438" s="479"/>
      <c r="BG438" s="479"/>
      <c r="BH438" s="479"/>
      <c r="BJ438" s="479"/>
      <c r="BK438" s="479"/>
      <c r="BM438" s="479"/>
      <c r="BN438" s="479"/>
      <c r="BP438" s="479"/>
      <c r="BQ438" s="479"/>
      <c r="BS438" s="479"/>
      <c r="BT438" s="479"/>
      <c r="BV438" s="479"/>
      <c r="BW438" s="479"/>
      <c r="BY438" s="479"/>
      <c r="BZ438" s="479"/>
      <c r="CB438" s="19"/>
      <c r="CC438" s="19"/>
      <c r="CE438" s="19"/>
      <c r="CF438" s="19"/>
      <c r="CH438" s="19"/>
      <c r="CI438" s="19"/>
      <c r="CK438" s="19"/>
      <c r="CL438" s="19"/>
      <c r="CN438" s="19"/>
      <c r="CO438" s="19"/>
      <c r="CQ438" s="479"/>
      <c r="CR438" s="479"/>
      <c r="CT438" s="19"/>
      <c r="CU438" s="19"/>
      <c r="CW438" s="479"/>
      <c r="CX438" s="479"/>
    </row>
    <row r="439" spans="1:103" ht="6" customHeight="1" x14ac:dyDescent="0.25">
      <c r="D439" s="3" t="s">
        <v>0</v>
      </c>
      <c r="H439" s="576"/>
    </row>
    <row r="440" spans="1:103" x14ac:dyDescent="0.25">
      <c r="C440" s="729" t="s">
        <v>547</v>
      </c>
      <c r="D440" s="3" t="s">
        <v>0</v>
      </c>
      <c r="E440" s="19"/>
      <c r="G440" s="479"/>
      <c r="H440" s="690">
        <f t="shared" ref="H440:H441" si="3667">G440-$E440</f>
        <v>0</v>
      </c>
      <c r="J440" s="479"/>
      <c r="K440" s="19">
        <f>2785/2-67.6</f>
        <v>1324.9</v>
      </c>
      <c r="L440" s="479"/>
      <c r="N440" s="479"/>
      <c r="O440" s="479"/>
      <c r="Q440" s="479"/>
      <c r="R440" s="479"/>
      <c r="T440" s="479"/>
      <c r="U440" s="479"/>
      <c r="W440" s="479"/>
      <c r="X440" s="479"/>
      <c r="Z440" s="479"/>
      <c r="AA440" s="479"/>
      <c r="AC440" s="479"/>
      <c r="AD440" s="479"/>
      <c r="AF440" s="479"/>
      <c r="AG440" s="479"/>
      <c r="AI440" s="479"/>
      <c r="AJ440" s="479"/>
      <c r="AL440" s="72">
        <f t="shared" ref="AL440:AL441" si="3668">$H440*(1-($K440-AL$6)/AL$5)</f>
        <v>0</v>
      </c>
      <c r="AM440" s="72">
        <f t="shared" ref="AM440:AM441" si="3669">$H440-AL440</f>
        <v>0</v>
      </c>
      <c r="AO440" s="72">
        <f t="shared" ref="AO440:AO441" si="3670">$H440*(1-($K440-AO$6)/AO$5)</f>
        <v>0</v>
      </c>
      <c r="AP440" s="72">
        <f t="shared" ref="AP440:AP441" si="3671">$H440-AO440</f>
        <v>0</v>
      </c>
      <c r="AR440" s="72">
        <f t="shared" ref="AR440:AR441" si="3672">$H440*(1-($K440-AR$6)/AR$5)</f>
        <v>0</v>
      </c>
      <c r="AS440" s="72">
        <f t="shared" ref="AS440:AS441" si="3673">$H440-AR440</f>
        <v>0</v>
      </c>
      <c r="AU440" s="479"/>
      <c r="AV440" s="479"/>
      <c r="AX440" s="72">
        <f t="shared" ref="AX440:AX441" si="3674">$H440*(1-($K440-AX$6)/AX$5)</f>
        <v>0</v>
      </c>
      <c r="AY440" s="72">
        <f t="shared" ref="AY440:AY441" si="3675">$H440-AX440</f>
        <v>0</v>
      </c>
      <c r="BA440" s="479"/>
      <c r="BB440" s="479"/>
      <c r="BD440" s="479"/>
      <c r="BE440" s="479"/>
      <c r="BG440" s="479"/>
      <c r="BH440" s="479"/>
      <c r="BJ440" s="479"/>
      <c r="BK440" s="479"/>
      <c r="BM440" s="479"/>
      <c r="BN440" s="479"/>
      <c r="BP440" s="479"/>
      <c r="BQ440" s="479"/>
      <c r="BS440" s="479"/>
      <c r="BT440" s="479"/>
      <c r="BV440" s="479"/>
      <c r="BW440" s="479"/>
      <c r="BY440" s="479"/>
      <c r="BZ440" s="479"/>
      <c r="CB440" s="479"/>
      <c r="CC440" s="479"/>
      <c r="CE440" s="479"/>
      <c r="CF440" s="479"/>
      <c r="CH440" s="479"/>
      <c r="CI440" s="479"/>
      <c r="CK440" s="479"/>
      <c r="CL440" s="479"/>
      <c r="CN440" s="479"/>
      <c r="CO440" s="479"/>
      <c r="CQ440" s="479"/>
      <c r="CR440" s="479"/>
      <c r="CT440" s="479"/>
      <c r="CU440" s="479"/>
      <c r="CW440" s="479"/>
      <c r="CX440" s="479"/>
    </row>
    <row r="441" spans="1:103" x14ac:dyDescent="0.25">
      <c r="C441" s="729" t="s">
        <v>548</v>
      </c>
      <c r="D441" s="3" t="s">
        <v>0</v>
      </c>
      <c r="E441" s="479"/>
      <c r="G441" s="564"/>
      <c r="H441" s="690">
        <f t="shared" si="3667"/>
        <v>0</v>
      </c>
      <c r="J441" s="479"/>
      <c r="K441" s="19">
        <f>2785/2-67.6</f>
        <v>1324.9</v>
      </c>
      <c r="L441" s="479"/>
      <c r="N441" s="479"/>
      <c r="O441" s="479"/>
      <c r="Q441" s="479"/>
      <c r="R441" s="479"/>
      <c r="T441" s="479"/>
      <c r="U441" s="479"/>
      <c r="W441" s="479"/>
      <c r="X441" s="479"/>
      <c r="Z441" s="479"/>
      <c r="AA441" s="479"/>
      <c r="AC441" s="479"/>
      <c r="AD441" s="479"/>
      <c r="AF441" s="479"/>
      <c r="AG441" s="479"/>
      <c r="AI441" s="479"/>
      <c r="AJ441" s="479"/>
      <c r="AL441" s="72">
        <f t="shared" si="3668"/>
        <v>0</v>
      </c>
      <c r="AM441" s="72">
        <f t="shared" si="3669"/>
        <v>0</v>
      </c>
      <c r="AO441" s="72">
        <f t="shared" si="3670"/>
        <v>0</v>
      </c>
      <c r="AP441" s="72">
        <f t="shared" si="3671"/>
        <v>0</v>
      </c>
      <c r="AR441" s="72">
        <f t="shared" si="3672"/>
        <v>0</v>
      </c>
      <c r="AS441" s="72">
        <f t="shared" si="3673"/>
        <v>0</v>
      </c>
      <c r="AU441" s="479"/>
      <c r="AV441" s="479"/>
      <c r="AX441" s="72">
        <f t="shared" si="3674"/>
        <v>0</v>
      </c>
      <c r="AY441" s="72">
        <f t="shared" si="3675"/>
        <v>0</v>
      </c>
      <c r="BA441" s="479"/>
      <c r="BB441" s="479"/>
      <c r="BD441" s="479"/>
      <c r="BE441" s="479"/>
      <c r="BG441" s="479"/>
      <c r="BH441" s="479"/>
      <c r="BJ441" s="479"/>
      <c r="BK441" s="479"/>
      <c r="BM441" s="479"/>
      <c r="BN441" s="479"/>
      <c r="BP441" s="479"/>
      <c r="BQ441" s="479"/>
      <c r="BS441" s="479"/>
      <c r="BT441" s="479"/>
      <c r="BV441" s="479"/>
      <c r="BW441" s="479"/>
      <c r="BY441" s="479"/>
      <c r="BZ441" s="479"/>
      <c r="CB441" s="479"/>
      <c r="CC441" s="479"/>
      <c r="CE441" s="479"/>
      <c r="CF441" s="479"/>
      <c r="CH441" s="479"/>
      <c r="CI441" s="479"/>
      <c r="CK441" s="479"/>
      <c r="CL441" s="479"/>
      <c r="CN441" s="479"/>
      <c r="CO441" s="479"/>
      <c r="CQ441" s="479"/>
      <c r="CR441" s="479"/>
      <c r="CT441" s="479"/>
      <c r="CU441" s="479"/>
      <c r="CW441" s="479"/>
      <c r="CX441" s="479"/>
    </row>
    <row r="442" spans="1:103" ht="6" customHeight="1" x14ac:dyDescent="0.25">
      <c r="D442" s="3" t="s">
        <v>0</v>
      </c>
      <c r="H442" s="576"/>
    </row>
    <row r="443" spans="1:103" x14ac:dyDescent="0.25">
      <c r="C443" s="729" t="s">
        <v>549</v>
      </c>
      <c r="D443" s="3" t="s">
        <v>0</v>
      </c>
      <c r="E443" s="19"/>
      <c r="G443" s="479"/>
      <c r="H443" s="690">
        <f t="shared" ref="H443:H444" si="3676">G443-$E443</f>
        <v>0</v>
      </c>
      <c r="J443" s="479"/>
      <c r="K443" s="19">
        <f>2785/2-67.6</f>
        <v>1324.9</v>
      </c>
      <c r="L443" s="479"/>
      <c r="N443" s="479"/>
      <c r="O443" s="479"/>
      <c r="Q443" s="479"/>
      <c r="R443" s="479"/>
      <c r="T443" s="479"/>
      <c r="U443" s="479"/>
      <c r="W443" s="479"/>
      <c r="X443" s="479"/>
      <c r="Z443" s="479"/>
      <c r="AA443" s="479"/>
      <c r="AC443" s="479"/>
      <c r="AD443" s="479"/>
      <c r="AF443" s="479"/>
      <c r="AG443" s="479"/>
      <c r="AI443" s="479"/>
      <c r="AJ443" s="479"/>
      <c r="AL443" s="479"/>
      <c r="AM443" s="479"/>
      <c r="AO443" s="479"/>
      <c r="AP443" s="479"/>
      <c r="AR443" s="479"/>
      <c r="AS443" s="479"/>
      <c r="AU443" s="479"/>
      <c r="AV443" s="479"/>
      <c r="AX443" s="479"/>
      <c r="AY443" s="479"/>
      <c r="BA443" s="479"/>
      <c r="BB443" s="479"/>
      <c r="BD443" s="479"/>
      <c r="BE443" s="479"/>
      <c r="BG443" s="709">
        <f t="shared" ref="BG443:BG444" si="3677">$H443*(1-($K443-BG$6)/BG$5)</f>
        <v>0</v>
      </c>
      <c r="BH443" s="709">
        <f t="shared" ref="BH443:BH444" si="3678">$H443-BG443</f>
        <v>0</v>
      </c>
      <c r="BI443" s="710"/>
      <c r="BJ443" s="709">
        <f t="shared" ref="BJ443:BJ444" si="3679">$H443*(1-($K443-BJ$6)/BJ$5)</f>
        <v>0</v>
      </c>
      <c r="BK443" s="709">
        <f t="shared" ref="BK443:BK444" si="3680">$H443-BJ443</f>
        <v>0</v>
      </c>
      <c r="BL443" s="710"/>
      <c r="BM443" s="479"/>
      <c r="BN443" s="479"/>
      <c r="BP443" s="72">
        <f t="shared" ref="BP443:BP444" si="3681">$H443*(1-($K443-BP$6)/BP$5)</f>
        <v>0</v>
      </c>
      <c r="BQ443" s="72">
        <f t="shared" ref="BQ443:BQ444" si="3682">$H443-BP443</f>
        <v>0</v>
      </c>
      <c r="BS443" s="72">
        <f t="shared" ref="BS443:BS444" si="3683">$H443*(1-($K443-BS$6)/BS$5)</f>
        <v>0</v>
      </c>
      <c r="BT443" s="72">
        <f t="shared" ref="BT443:BT444" si="3684">$H443-BS443</f>
        <v>0</v>
      </c>
      <c r="BV443" s="72">
        <f t="shared" ref="BV443:BV444" si="3685">$H443*(1-($K443-BV$6)/BV$5)</f>
        <v>0</v>
      </c>
      <c r="BW443" s="72">
        <f t="shared" ref="BW443:BW444" si="3686">$H443-BV443</f>
        <v>0</v>
      </c>
      <c r="BY443" s="72">
        <f t="shared" ref="BY443:BY444" si="3687">$H443*(1-($K443-BY$6)/BY$5)</f>
        <v>0</v>
      </c>
      <c r="BZ443" s="72">
        <f t="shared" ref="BZ443:BZ444" si="3688">$H443-BY443</f>
        <v>0</v>
      </c>
      <c r="CB443" s="479"/>
      <c r="CC443" s="479"/>
      <c r="CE443" s="479"/>
      <c r="CF443" s="479"/>
      <c r="CH443" s="479"/>
      <c r="CI443" s="479"/>
      <c r="CK443" s="479"/>
      <c r="CL443" s="479"/>
      <c r="CN443" s="479"/>
      <c r="CO443" s="479"/>
      <c r="CQ443" s="479"/>
      <c r="CR443" s="479"/>
      <c r="CT443" s="479"/>
      <c r="CU443" s="479"/>
      <c r="CW443" s="479"/>
      <c r="CX443" s="479"/>
    </row>
    <row r="444" spans="1:103" x14ac:dyDescent="0.25">
      <c r="C444" s="729" t="s">
        <v>550</v>
      </c>
      <c r="D444" s="3" t="s">
        <v>0</v>
      </c>
      <c r="E444" s="479"/>
      <c r="G444" s="564"/>
      <c r="H444" s="690">
        <f t="shared" si="3676"/>
        <v>0</v>
      </c>
      <c r="J444" s="479"/>
      <c r="K444" s="19">
        <f>2785/2-67.6</f>
        <v>1324.9</v>
      </c>
      <c r="L444" s="479"/>
      <c r="N444" s="479"/>
      <c r="O444" s="479"/>
      <c r="Q444" s="479"/>
      <c r="R444" s="479"/>
      <c r="T444" s="479"/>
      <c r="U444" s="479"/>
      <c r="W444" s="479"/>
      <c r="X444" s="479"/>
      <c r="Z444" s="479"/>
      <c r="AA444" s="479"/>
      <c r="AC444" s="479"/>
      <c r="AD444" s="479"/>
      <c r="AF444" s="479"/>
      <c r="AG444" s="479"/>
      <c r="AI444" s="479"/>
      <c r="AJ444" s="479"/>
      <c r="AL444" s="479"/>
      <c r="AM444" s="479"/>
      <c r="AO444" s="479"/>
      <c r="AP444" s="479"/>
      <c r="AR444" s="479"/>
      <c r="AS444" s="479"/>
      <c r="AU444" s="479"/>
      <c r="AV444" s="479"/>
      <c r="AX444" s="479"/>
      <c r="AY444" s="479"/>
      <c r="BA444" s="479"/>
      <c r="BB444" s="479"/>
      <c r="BD444" s="479"/>
      <c r="BE444" s="479"/>
      <c r="BG444" s="709">
        <f t="shared" si="3677"/>
        <v>0</v>
      </c>
      <c r="BH444" s="709">
        <f t="shared" si="3678"/>
        <v>0</v>
      </c>
      <c r="BI444" s="710"/>
      <c r="BJ444" s="709">
        <f t="shared" si="3679"/>
        <v>0</v>
      </c>
      <c r="BK444" s="709">
        <f t="shared" si="3680"/>
        <v>0</v>
      </c>
      <c r="BL444" s="710"/>
      <c r="BM444" s="479"/>
      <c r="BN444" s="479"/>
      <c r="BP444" s="72">
        <f t="shared" si="3681"/>
        <v>0</v>
      </c>
      <c r="BQ444" s="72">
        <f t="shared" si="3682"/>
        <v>0</v>
      </c>
      <c r="BS444" s="72">
        <f t="shared" si="3683"/>
        <v>0</v>
      </c>
      <c r="BT444" s="72">
        <f t="shared" si="3684"/>
        <v>0</v>
      </c>
      <c r="BV444" s="72">
        <f t="shared" si="3685"/>
        <v>0</v>
      </c>
      <c r="BW444" s="72">
        <f t="shared" si="3686"/>
        <v>0</v>
      </c>
      <c r="BY444" s="72">
        <f t="shared" si="3687"/>
        <v>0</v>
      </c>
      <c r="BZ444" s="72">
        <f t="shared" si="3688"/>
        <v>0</v>
      </c>
      <c r="CB444" s="479"/>
      <c r="CC444" s="479"/>
      <c r="CE444" s="479"/>
      <c r="CF444" s="479"/>
      <c r="CH444" s="479"/>
      <c r="CI444" s="479"/>
      <c r="CK444" s="479"/>
      <c r="CL444" s="479"/>
      <c r="CN444" s="479"/>
      <c r="CO444" s="479"/>
      <c r="CQ444" s="479"/>
      <c r="CR444" s="479"/>
      <c r="CT444" s="479"/>
      <c r="CU444" s="479"/>
      <c r="CW444" s="479"/>
      <c r="CX444" s="479"/>
    </row>
    <row r="445" spans="1:103" x14ac:dyDescent="0.25">
      <c r="D445" s="3" t="s">
        <v>0</v>
      </c>
      <c r="AC445" s="494"/>
    </row>
    <row r="446" spans="1:103" x14ac:dyDescent="0.25">
      <c r="D446" s="3" t="s">
        <v>0</v>
      </c>
    </row>
    <row r="447" spans="1:103" x14ac:dyDescent="0.25">
      <c r="C447" s="583" t="s">
        <v>551</v>
      </c>
      <c r="D447" s="580" t="s">
        <v>0</v>
      </c>
      <c r="E447" s="581"/>
      <c r="F447" s="580"/>
      <c r="G447" s="581"/>
      <c r="H447" s="584"/>
      <c r="I447" s="580"/>
      <c r="J447" s="581"/>
      <c r="K447" s="581"/>
      <c r="L447" s="581"/>
      <c r="M447" s="580"/>
      <c r="N447" s="581" t="s">
        <v>551</v>
      </c>
      <c r="O447" s="581"/>
      <c r="P447" s="581"/>
      <c r="Q447" s="581"/>
      <c r="R447" s="581"/>
      <c r="S447" s="581"/>
      <c r="T447" s="581"/>
      <c r="U447" s="581"/>
      <c r="V447" s="581"/>
      <c r="W447" s="581"/>
      <c r="X447" s="581"/>
      <c r="Y447" s="581"/>
      <c r="Z447" s="581"/>
      <c r="AA447" s="581"/>
      <c r="AB447" s="581"/>
      <c r="AC447" s="581"/>
      <c r="AD447" s="581"/>
      <c r="AE447" s="581"/>
      <c r="AF447" s="581"/>
      <c r="AG447" s="581"/>
      <c r="AH447" s="581"/>
      <c r="AI447" s="581"/>
      <c r="AJ447" s="581"/>
      <c r="AK447" s="581"/>
      <c r="AL447" s="581"/>
      <c r="AM447" s="581"/>
      <c r="AN447" s="581"/>
      <c r="AO447" s="581"/>
      <c r="AP447" s="581"/>
      <c r="AQ447" s="581"/>
      <c r="AR447" s="581"/>
      <c r="AS447" s="581"/>
      <c r="AT447" s="581"/>
      <c r="AU447" s="581"/>
      <c r="AV447" s="581"/>
      <c r="AW447" s="581"/>
      <c r="AX447" s="581"/>
      <c r="AY447" s="581"/>
      <c r="AZ447" s="581"/>
      <c r="BA447" s="581"/>
      <c r="BB447" s="581"/>
      <c r="BC447" s="581"/>
      <c r="BD447" s="581"/>
      <c r="BE447" s="581"/>
      <c r="BF447" s="581"/>
      <c r="BG447" s="581"/>
      <c r="BH447" s="581"/>
      <c r="BI447" s="581"/>
      <c r="BJ447" s="581"/>
      <c r="BK447" s="581"/>
      <c r="BL447" s="581"/>
      <c r="BM447" s="581"/>
      <c r="BN447" s="581"/>
      <c r="BO447" s="581"/>
      <c r="BP447" s="828"/>
      <c r="BQ447" s="836"/>
      <c r="BR447" s="584"/>
      <c r="BS447" s="828"/>
      <c r="BT447" s="836"/>
      <c r="BU447" s="584"/>
      <c r="BV447" s="828"/>
      <c r="BW447" s="836"/>
      <c r="BX447" s="584"/>
      <c r="BY447" s="828"/>
      <c r="BZ447" s="836"/>
      <c r="CA447" s="581"/>
      <c r="CB447" s="581"/>
      <c r="CC447" s="581"/>
      <c r="CD447" s="581"/>
      <c r="CE447" s="581"/>
      <c r="CF447" s="581"/>
      <c r="CG447" s="581"/>
      <c r="CH447" s="581"/>
      <c r="CI447" s="581"/>
      <c r="CJ447" s="581"/>
      <c r="CK447" s="581"/>
      <c r="CL447" s="581"/>
      <c r="CM447" s="581"/>
      <c r="CN447" s="581"/>
      <c r="CO447" s="581"/>
      <c r="CP447" s="581"/>
      <c r="CQ447" s="581"/>
      <c r="CR447" s="581"/>
      <c r="CS447" s="581"/>
      <c r="CT447" s="581"/>
      <c r="CU447" s="581"/>
      <c r="CV447" s="581"/>
      <c r="CW447" s="581"/>
      <c r="CX447" s="581"/>
      <c r="CY447" s="581"/>
    </row>
    <row r="448" spans="1:103" s="402" customFormat="1" x14ac:dyDescent="0.25">
      <c r="A448" s="1"/>
      <c r="C448" s="696" t="s">
        <v>552</v>
      </c>
      <c r="D448" s="696" t="s">
        <v>0</v>
      </c>
      <c r="E448" s="697"/>
      <c r="F448" s="696"/>
      <c r="G448" s="697"/>
      <c r="H448" s="697"/>
      <c r="I448" s="696"/>
      <c r="J448" s="697"/>
      <c r="K448" s="697"/>
      <c r="L448" s="697"/>
      <c r="M448" s="696"/>
      <c r="N448" s="829" t="e">
        <f>N449+O449</f>
        <v>#REF!</v>
      </c>
      <c r="O448" s="829"/>
      <c r="P448" s="697"/>
      <c r="Q448" s="829" t="e">
        <f>Q449+R449</f>
        <v>#REF!</v>
      </c>
      <c r="R448" s="829"/>
      <c r="S448" s="697"/>
      <c r="T448" s="829" t="e">
        <f>T449+U449</f>
        <v>#REF!</v>
      </c>
      <c r="U448" s="829"/>
      <c r="V448" s="697"/>
      <c r="W448" s="829" t="e">
        <f>W449+X449</f>
        <v>#REF!</v>
      </c>
      <c r="X448" s="829"/>
      <c r="Y448" s="697"/>
      <c r="Z448" s="829" t="e">
        <f>Z449+AA449</f>
        <v>#REF!</v>
      </c>
      <c r="AA448" s="829"/>
      <c r="AB448" s="697"/>
      <c r="AC448" s="829" t="e">
        <f>AC449+AD449</f>
        <v>#REF!</v>
      </c>
      <c r="AD448" s="829"/>
      <c r="AE448" s="697"/>
      <c r="AF448" s="829" t="e">
        <f>AF449+AG449</f>
        <v>#REF!</v>
      </c>
      <c r="AG448" s="829"/>
      <c r="AH448" s="697"/>
      <c r="AI448" s="829" t="e">
        <f>AI449+AJ449</f>
        <v>#REF!</v>
      </c>
      <c r="AJ448" s="829"/>
      <c r="AK448" s="697"/>
      <c r="AL448" s="829" t="e">
        <f>AL449+AM449</f>
        <v>#REF!</v>
      </c>
      <c r="AM448" s="829"/>
      <c r="AN448" s="697"/>
      <c r="AO448" s="829" t="e">
        <f>AO449+AP449</f>
        <v>#REF!</v>
      </c>
      <c r="AP448" s="829"/>
      <c r="AQ448" s="697"/>
      <c r="AR448" s="829" t="e">
        <f>AR449+AS449</f>
        <v>#REF!</v>
      </c>
      <c r="AS448" s="829"/>
      <c r="AT448" s="697"/>
      <c r="AU448" s="829" t="e">
        <f>AU449+AV449</f>
        <v>#REF!</v>
      </c>
      <c r="AV448" s="829"/>
      <c r="AW448" s="697"/>
      <c r="AX448" s="829" t="e">
        <f>AX449+AY449</f>
        <v>#REF!</v>
      </c>
      <c r="AY448" s="829"/>
      <c r="AZ448" s="697"/>
      <c r="BA448" s="829" t="e">
        <f>BA449+BB449</f>
        <v>#REF!</v>
      </c>
      <c r="BB448" s="829"/>
      <c r="BC448" s="697"/>
      <c r="BD448" s="829" t="e">
        <f>BD449+BE449</f>
        <v>#REF!</v>
      </c>
      <c r="BE448" s="829"/>
      <c r="BF448" s="697"/>
      <c r="BG448" s="829" t="e">
        <f>BG449+BH449</f>
        <v>#REF!</v>
      </c>
      <c r="BH448" s="829"/>
      <c r="BI448" s="697"/>
      <c r="BJ448" s="829" t="e">
        <f>BJ449+BK449</f>
        <v>#REF!</v>
      </c>
      <c r="BK448" s="829"/>
      <c r="BL448" s="697"/>
      <c r="BM448" s="778"/>
      <c r="BN448" s="778"/>
      <c r="BO448" s="697"/>
      <c r="BP448" s="829" t="e">
        <f>BP449+BQ449</f>
        <v>#REF!</v>
      </c>
      <c r="BQ448" s="829"/>
      <c r="BR448" s="697"/>
      <c r="BS448" s="829" t="e">
        <f>BS449+BT449</f>
        <v>#REF!</v>
      </c>
      <c r="BT448" s="829"/>
      <c r="BU448" s="697"/>
      <c r="BV448" s="829" t="e">
        <f>BV449+BW449</f>
        <v>#REF!</v>
      </c>
      <c r="BW448" s="829"/>
      <c r="BX448" s="697"/>
      <c r="BY448" s="829" t="e">
        <f>BY449+BZ449</f>
        <v>#REF!</v>
      </c>
      <c r="BZ448" s="829"/>
      <c r="CA448" s="697"/>
      <c r="CB448" s="829" t="e">
        <f>CB449+CC449</f>
        <v>#REF!</v>
      </c>
      <c r="CC448" s="829"/>
      <c r="CD448" s="697"/>
      <c r="CE448" s="829" t="e">
        <f>CE449+CF449</f>
        <v>#REF!</v>
      </c>
      <c r="CF448" s="829"/>
      <c r="CG448" s="697"/>
      <c r="CH448" s="829" t="e">
        <f>CH449+CI449</f>
        <v>#REF!</v>
      </c>
      <c r="CI448" s="829"/>
      <c r="CJ448" s="697"/>
      <c r="CK448" s="829" t="e">
        <f>CK449+CL449</f>
        <v>#REF!</v>
      </c>
      <c r="CL448" s="829"/>
      <c r="CM448" s="697"/>
      <c r="CN448" s="829" t="e">
        <f>CN449+CO449</f>
        <v>#REF!</v>
      </c>
      <c r="CO448" s="829"/>
      <c r="CP448" s="697"/>
      <c r="CQ448" s="829" t="e">
        <f>CQ449+CR449</f>
        <v>#REF!</v>
      </c>
      <c r="CR448" s="829"/>
      <c r="CS448" s="697"/>
      <c r="CT448" s="829" t="e">
        <f>CT449+CU449</f>
        <v>#REF!</v>
      </c>
      <c r="CU448" s="829"/>
      <c r="CV448" s="697"/>
      <c r="CW448" s="829" t="e">
        <f>CW449+CX449</f>
        <v>#REF!</v>
      </c>
      <c r="CX448" s="829"/>
      <c r="CY448" s="697"/>
    </row>
    <row r="449" spans="1:103" s="402" customFormat="1" x14ac:dyDescent="0.25">
      <c r="A449" s="401"/>
      <c r="C449" s="696"/>
      <c r="D449" s="696" t="s">
        <v>0</v>
      </c>
      <c r="E449" s="697"/>
      <c r="F449" s="696"/>
      <c r="G449" s="697"/>
      <c r="H449" s="697"/>
      <c r="I449" s="696"/>
      <c r="J449" s="697"/>
      <c r="K449" s="697"/>
      <c r="L449" s="697"/>
      <c r="M449" s="696"/>
      <c r="N449" s="701" t="e">
        <f>SUM(N96:N444)</f>
        <v>#REF!</v>
      </c>
      <c r="O449" s="701" t="e">
        <f>SUM(O96:O444)</f>
        <v>#REF!</v>
      </c>
      <c r="P449" s="697"/>
      <c r="Q449" s="701" t="e">
        <f>SUM(Q96:Q444)</f>
        <v>#REF!</v>
      </c>
      <c r="R449" s="701" t="e">
        <f>SUM(R96:R444)</f>
        <v>#REF!</v>
      </c>
      <c r="S449" s="697"/>
      <c r="T449" s="701" t="e">
        <f>SUM(T96:T444)</f>
        <v>#REF!</v>
      </c>
      <c r="U449" s="701" t="e">
        <f>SUM(U96:U444)</f>
        <v>#REF!</v>
      </c>
      <c r="V449" s="697"/>
      <c r="W449" s="701" t="e">
        <f>SUM(W96:W444)</f>
        <v>#REF!</v>
      </c>
      <c r="X449" s="701" t="e">
        <f>SUM(X96:X444)</f>
        <v>#REF!</v>
      </c>
      <c r="Y449" s="697"/>
      <c r="Z449" s="701" t="e">
        <f>SUM(Z96:Z444)</f>
        <v>#REF!</v>
      </c>
      <c r="AA449" s="701" t="e">
        <f>SUM(AA96:AA444)</f>
        <v>#REF!</v>
      </c>
      <c r="AB449" s="697"/>
      <c r="AC449" s="701" t="e">
        <f>SUM(AC96:AC444)</f>
        <v>#REF!</v>
      </c>
      <c r="AD449" s="701" t="e">
        <f>SUM(AD96:AD444)</f>
        <v>#REF!</v>
      </c>
      <c r="AE449" s="697"/>
      <c r="AF449" s="701" t="e">
        <f>SUM(AF96:AF444)</f>
        <v>#REF!</v>
      </c>
      <c r="AG449" s="701" t="e">
        <f>SUM(AG96:AG444)</f>
        <v>#REF!</v>
      </c>
      <c r="AH449" s="697"/>
      <c r="AI449" s="701" t="e">
        <f>SUM(AI96:AI444)</f>
        <v>#REF!</v>
      </c>
      <c r="AJ449" s="701" t="e">
        <f>SUM(AJ96:AJ444)</f>
        <v>#REF!</v>
      </c>
      <c r="AK449" s="697"/>
      <c r="AL449" s="701" t="e">
        <f>SUM(AL96:AL444)</f>
        <v>#REF!</v>
      </c>
      <c r="AM449" s="701" t="e">
        <f>SUM(AM96:AM444)</f>
        <v>#REF!</v>
      </c>
      <c r="AN449" s="697"/>
      <c r="AO449" s="701" t="e">
        <f>SUM(AO96:AO444)</f>
        <v>#REF!</v>
      </c>
      <c r="AP449" s="701" t="e">
        <f>SUM(AP96:AP444)</f>
        <v>#REF!</v>
      </c>
      <c r="AQ449" s="697"/>
      <c r="AR449" s="701" t="e">
        <f>SUM(AR96:AR444)</f>
        <v>#REF!</v>
      </c>
      <c r="AS449" s="701" t="e">
        <f>SUM(AS96:AS444)</f>
        <v>#REF!</v>
      </c>
      <c r="AT449" s="697"/>
      <c r="AU449" s="701" t="e">
        <f>SUM(AU96:AU444)</f>
        <v>#REF!</v>
      </c>
      <c r="AV449" s="701" t="e">
        <f>SUM(AV96:AV444)</f>
        <v>#REF!</v>
      </c>
      <c r="AW449" s="697"/>
      <c r="AX449" s="701" t="e">
        <f>SUM(AX96:AX444)</f>
        <v>#REF!</v>
      </c>
      <c r="AY449" s="701" t="e">
        <f>SUM(AY96:AY444)</f>
        <v>#REF!</v>
      </c>
      <c r="AZ449" s="697"/>
      <c r="BA449" s="701" t="e">
        <f>SUM(BA96:BA444)</f>
        <v>#REF!</v>
      </c>
      <c r="BB449" s="701" t="e">
        <f>SUM(BB96:BB444)</f>
        <v>#REF!</v>
      </c>
      <c r="BC449" s="697"/>
      <c r="BD449" s="701" t="e">
        <f>SUM(BD96:BD444)</f>
        <v>#REF!</v>
      </c>
      <c r="BE449" s="701" t="e">
        <f>SUM(BE96:BE444)</f>
        <v>#REF!</v>
      </c>
      <c r="BF449" s="697"/>
      <c r="BG449" s="701" t="e">
        <f>SUM(BG96:BG444)</f>
        <v>#REF!</v>
      </c>
      <c r="BH449" s="701" t="e">
        <f>SUM(BH96:BH444)</f>
        <v>#REF!</v>
      </c>
      <c r="BI449" s="697"/>
      <c r="BJ449" s="701" t="e">
        <f>SUM(BJ96:BJ444)</f>
        <v>#REF!</v>
      </c>
      <c r="BK449" s="701" t="e">
        <f>SUM(BK96:BK444)</f>
        <v>#REF!</v>
      </c>
      <c r="BL449" s="697"/>
      <c r="BM449" s="778"/>
      <c r="BN449" s="778"/>
      <c r="BO449" s="697"/>
      <c r="BP449" s="701" t="e">
        <f>SUM(BP96:BP444)</f>
        <v>#REF!</v>
      </c>
      <c r="BQ449" s="701" t="e">
        <f>SUM(BQ96:BQ444)</f>
        <v>#REF!</v>
      </c>
      <c r="BR449" s="697"/>
      <c r="BS449" s="701" t="e">
        <f>SUM(BS96:BS444)</f>
        <v>#REF!</v>
      </c>
      <c r="BT449" s="701" t="e">
        <f>SUM(BT96:BT444)</f>
        <v>#REF!</v>
      </c>
      <c r="BU449" s="697"/>
      <c r="BV449" s="701" t="e">
        <f>SUM(BV96:BV444)</f>
        <v>#REF!</v>
      </c>
      <c r="BW449" s="701" t="e">
        <f>SUM(BW96:BW444)</f>
        <v>#REF!</v>
      </c>
      <c r="BX449" s="697"/>
      <c r="BY449" s="701" t="e">
        <f>SUM(BY96:BY444)</f>
        <v>#REF!</v>
      </c>
      <c r="BZ449" s="701" t="e">
        <f>SUM(BZ96:BZ444)</f>
        <v>#REF!</v>
      </c>
      <c r="CA449" s="697"/>
      <c r="CB449" s="701" t="e">
        <f>SUM(CB96:CB444)</f>
        <v>#REF!</v>
      </c>
      <c r="CC449" s="701" t="e">
        <f>SUM(CC96:CC444)</f>
        <v>#REF!</v>
      </c>
      <c r="CD449" s="697"/>
      <c r="CE449" s="701" t="e">
        <f>SUM(CE96:CE444)</f>
        <v>#REF!</v>
      </c>
      <c r="CF449" s="701" t="e">
        <f>SUM(CF96:CF444)</f>
        <v>#REF!</v>
      </c>
      <c r="CG449" s="697"/>
      <c r="CH449" s="701" t="e">
        <f>SUM(CH96:CH444)</f>
        <v>#REF!</v>
      </c>
      <c r="CI449" s="701" t="e">
        <f>SUM(CI96:CI444)</f>
        <v>#REF!</v>
      </c>
      <c r="CJ449" s="697"/>
      <c r="CK449" s="701" t="e">
        <f>SUM(CK96:CK444)</f>
        <v>#REF!</v>
      </c>
      <c r="CL449" s="701" t="e">
        <f>SUM(CL96:CL444)</f>
        <v>#REF!</v>
      </c>
      <c r="CM449" s="697"/>
      <c r="CN449" s="701" t="e">
        <f>SUM(CN96:CN444)</f>
        <v>#REF!</v>
      </c>
      <c r="CO449" s="701" t="e">
        <f>SUM(CO96:CO444)</f>
        <v>#REF!</v>
      </c>
      <c r="CP449" s="697"/>
      <c r="CQ449" s="701" t="e">
        <f>SUM(CQ96:CQ444)</f>
        <v>#REF!</v>
      </c>
      <c r="CR449" s="701" t="e">
        <f>SUM(CR96:CR444)</f>
        <v>#REF!</v>
      </c>
      <c r="CS449" s="697"/>
      <c r="CT449" s="701" t="e">
        <f>SUM(CT96:CT444)</f>
        <v>#REF!</v>
      </c>
      <c r="CU449" s="701" t="e">
        <f>SUM(CU96:CU444)</f>
        <v>#REF!</v>
      </c>
      <c r="CV449" s="697"/>
      <c r="CW449" s="701" t="e">
        <f>SUM(CW96:CW444)</f>
        <v>#REF!</v>
      </c>
      <c r="CX449" s="701" t="e">
        <f>SUM(CX96:CX444)</f>
        <v>#REF!</v>
      </c>
      <c r="CY449" s="697"/>
    </row>
    <row r="450" spans="1:103" x14ac:dyDescent="0.25">
      <c r="D450" s="3" t="s">
        <v>0</v>
      </c>
    </row>
    <row r="451" spans="1:103" x14ac:dyDescent="0.25">
      <c r="C451" s="583" t="s">
        <v>553</v>
      </c>
      <c r="D451" s="580" t="s">
        <v>0</v>
      </c>
      <c r="E451" s="581"/>
      <c r="F451" s="580"/>
      <c r="G451" s="581"/>
      <c r="H451" s="584"/>
      <c r="I451" s="580"/>
      <c r="J451" s="581"/>
      <c r="K451" s="581"/>
      <c r="L451" s="581"/>
      <c r="M451" s="580"/>
      <c r="N451" s="581"/>
      <c r="O451" s="581"/>
      <c r="P451" s="581"/>
      <c r="Q451" s="581"/>
      <c r="R451" s="581"/>
      <c r="S451" s="581"/>
      <c r="T451" s="581"/>
      <c r="U451" s="581"/>
      <c r="V451" s="581"/>
      <c r="W451" s="581"/>
      <c r="X451" s="581"/>
      <c r="Y451" s="581"/>
      <c r="Z451" s="581"/>
      <c r="AA451" s="581"/>
      <c r="AB451" s="581"/>
      <c r="AC451" s="581"/>
      <c r="AD451" s="581"/>
      <c r="AE451" s="581"/>
      <c r="AF451" s="581"/>
      <c r="AG451" s="581"/>
      <c r="AH451" s="581"/>
      <c r="AI451" s="581"/>
      <c r="AJ451" s="581"/>
      <c r="AK451" s="581"/>
      <c r="AL451" s="581"/>
      <c r="AM451" s="581"/>
      <c r="AN451" s="581"/>
      <c r="AO451" s="581"/>
      <c r="AP451" s="581"/>
      <c r="AQ451" s="581"/>
      <c r="AR451" s="581"/>
      <c r="AS451" s="581"/>
      <c r="AT451" s="581"/>
      <c r="AU451" s="581"/>
      <c r="AV451" s="581"/>
      <c r="AW451" s="581"/>
      <c r="AX451" s="581"/>
      <c r="AY451" s="581"/>
      <c r="AZ451" s="581"/>
      <c r="BA451" s="581"/>
      <c r="BB451" s="581"/>
      <c r="BC451" s="581"/>
      <c r="BD451" s="581"/>
      <c r="BE451" s="581"/>
      <c r="BF451" s="581"/>
      <c r="BG451" s="581"/>
      <c r="BH451" s="581"/>
      <c r="BI451" s="581"/>
      <c r="BJ451" s="581"/>
      <c r="BK451" s="581"/>
      <c r="BL451" s="581"/>
      <c r="BM451" s="581"/>
      <c r="BN451" s="581"/>
      <c r="BO451" s="581"/>
      <c r="BP451" s="581"/>
      <c r="BQ451" s="581"/>
      <c r="BR451" s="581"/>
      <c r="BS451" s="581"/>
      <c r="BT451" s="581"/>
      <c r="BU451" s="581"/>
      <c r="BV451" s="581"/>
      <c r="BW451" s="581"/>
      <c r="BX451" s="581"/>
      <c r="BY451" s="581"/>
      <c r="BZ451" s="581"/>
      <c r="CA451" s="581"/>
      <c r="CB451" s="581"/>
      <c r="CC451" s="581"/>
      <c r="CD451" s="581"/>
      <c r="CE451" s="581"/>
      <c r="CF451" s="581"/>
      <c r="CG451" s="581"/>
      <c r="CH451" s="581"/>
      <c r="CI451" s="581"/>
      <c r="CJ451" s="581"/>
      <c r="CK451" s="745"/>
      <c r="CL451" s="581"/>
      <c r="CM451" s="581"/>
      <c r="CN451" s="581"/>
      <c r="CO451" s="581"/>
      <c r="CP451" s="581"/>
      <c r="CQ451" s="581"/>
      <c r="CR451" s="581"/>
      <c r="CS451" s="581"/>
      <c r="CT451" s="581"/>
      <c r="CU451" s="581"/>
      <c r="CV451" s="581"/>
      <c r="CW451" s="581"/>
      <c r="CX451" s="581"/>
      <c r="CY451" s="581"/>
    </row>
    <row r="452" spans="1:103" s="402" customFormat="1" x14ac:dyDescent="0.25">
      <c r="A452" s="1"/>
      <c r="C452" s="696" t="s">
        <v>552</v>
      </c>
      <c r="D452" s="696" t="s">
        <v>0</v>
      </c>
      <c r="E452" s="697"/>
      <c r="F452" s="696"/>
      <c r="G452" s="697"/>
      <c r="H452" s="697"/>
      <c r="I452" s="696"/>
      <c r="J452" s="697"/>
      <c r="K452" s="697"/>
      <c r="L452" s="697"/>
      <c r="M452" s="696"/>
      <c r="N452" s="829" t="e">
        <f>N453+O453</f>
        <v>#REF!</v>
      </c>
      <c r="O452" s="829"/>
      <c r="P452" s="697"/>
      <c r="Q452" s="829" t="e">
        <f>Q453+R453</f>
        <v>#REF!</v>
      </c>
      <c r="R452" s="829"/>
      <c r="S452" s="697"/>
      <c r="T452" s="829" t="e">
        <f>T453+U453</f>
        <v>#REF!</v>
      </c>
      <c r="U452" s="829"/>
      <c r="V452" s="697"/>
      <c r="W452" s="829" t="e">
        <f>W453+X453</f>
        <v>#REF!</v>
      </c>
      <c r="X452" s="829"/>
      <c r="Y452" s="697"/>
      <c r="Z452" s="829" t="e">
        <f>Z453+AA453</f>
        <v>#REF!</v>
      </c>
      <c r="AA452" s="829"/>
      <c r="AB452" s="697"/>
      <c r="AC452" s="829" t="e">
        <f>AC453+AD453</f>
        <v>#REF!</v>
      </c>
      <c r="AD452" s="829"/>
      <c r="AE452" s="697"/>
      <c r="AF452" s="829" t="e">
        <f>AF453+AG453</f>
        <v>#REF!</v>
      </c>
      <c r="AG452" s="829"/>
      <c r="AH452" s="697"/>
      <c r="AI452" s="829" t="e">
        <f>AI453+AJ453</f>
        <v>#REF!</v>
      </c>
      <c r="AJ452" s="829"/>
      <c r="AK452" s="697"/>
      <c r="AL452" s="829" t="e">
        <f>AL453+AM453</f>
        <v>#REF!</v>
      </c>
      <c r="AM452" s="829"/>
      <c r="AN452" s="697"/>
      <c r="AO452" s="829" t="e">
        <f>AO453+AP453</f>
        <v>#REF!</v>
      </c>
      <c r="AP452" s="829"/>
      <c r="AQ452" s="697"/>
      <c r="AR452" s="829" t="e">
        <f>AR453+AS453</f>
        <v>#REF!</v>
      </c>
      <c r="AS452" s="829"/>
      <c r="AT452" s="697"/>
      <c r="AU452" s="829" t="e">
        <f>AU453+AV453</f>
        <v>#REF!</v>
      </c>
      <c r="AV452" s="829"/>
      <c r="AW452" s="697"/>
      <c r="AX452" s="829" t="e">
        <f>AX453+AY453</f>
        <v>#REF!</v>
      </c>
      <c r="AY452" s="829"/>
      <c r="AZ452" s="697"/>
      <c r="BA452" s="829" t="e">
        <f>BA453+BB453</f>
        <v>#REF!</v>
      </c>
      <c r="BB452" s="829"/>
      <c r="BC452" s="697"/>
      <c r="BD452" s="829" t="e">
        <f>BD453+BE453</f>
        <v>#REF!</v>
      </c>
      <c r="BE452" s="829"/>
      <c r="BF452" s="697"/>
      <c r="BG452" s="829" t="e">
        <f>BG453+BH453</f>
        <v>#REF!</v>
      </c>
      <c r="BH452" s="829"/>
      <c r="BI452" s="697"/>
      <c r="BJ452" s="829" t="e">
        <f>BJ453+BK453</f>
        <v>#REF!</v>
      </c>
      <c r="BK452" s="829"/>
      <c r="BL452" s="697"/>
      <c r="BM452" s="778"/>
      <c r="BN452" s="778"/>
      <c r="BO452" s="697"/>
      <c r="BP452" s="829" t="e">
        <f>BP453+BQ453</f>
        <v>#REF!</v>
      </c>
      <c r="BQ452" s="829"/>
      <c r="BR452" s="697"/>
      <c r="BS452" s="829" t="e">
        <f>BS453+BT453</f>
        <v>#REF!</v>
      </c>
      <c r="BT452" s="829"/>
      <c r="BU452" s="697"/>
      <c r="BV452" s="829" t="e">
        <f>BV453+BW453</f>
        <v>#REF!</v>
      </c>
      <c r="BW452" s="829"/>
      <c r="BX452" s="697"/>
      <c r="BY452" s="829" t="e">
        <f>BY453+BZ453</f>
        <v>#REF!</v>
      </c>
      <c r="BZ452" s="829"/>
      <c r="CA452" s="697"/>
      <c r="CB452" s="829" t="e">
        <f>CB453+CC453</f>
        <v>#REF!</v>
      </c>
      <c r="CC452" s="829"/>
      <c r="CD452" s="697"/>
      <c r="CE452" s="829" t="e">
        <f>CE453+CF453</f>
        <v>#REF!</v>
      </c>
      <c r="CF452" s="829"/>
      <c r="CG452" s="697"/>
      <c r="CH452" s="829" t="e">
        <f>CH453+CI453</f>
        <v>#REF!</v>
      </c>
      <c r="CI452" s="829"/>
      <c r="CJ452" s="697"/>
      <c r="CK452" s="829" t="e">
        <f>CK453+CL453</f>
        <v>#REF!</v>
      </c>
      <c r="CL452" s="829"/>
      <c r="CM452" s="697"/>
      <c r="CN452" s="829" t="e">
        <f>CN453+CO453</f>
        <v>#REF!</v>
      </c>
      <c r="CO452" s="829"/>
      <c r="CP452" s="697"/>
      <c r="CQ452" s="829" t="e">
        <f>CQ453+CR453</f>
        <v>#REF!</v>
      </c>
      <c r="CR452" s="829"/>
      <c r="CS452" s="697"/>
      <c r="CT452" s="829" t="e">
        <f>CT453+CU453</f>
        <v>#REF!</v>
      </c>
      <c r="CU452" s="829"/>
      <c r="CV452" s="697"/>
      <c r="CW452" s="829" t="e">
        <f>CW453+CX453</f>
        <v>#REF!</v>
      </c>
      <c r="CX452" s="829"/>
      <c r="CY452" s="697"/>
    </row>
    <row r="453" spans="1:103" s="402" customFormat="1" x14ac:dyDescent="0.25">
      <c r="A453" s="401"/>
      <c r="C453" s="696"/>
      <c r="D453" s="696" t="s">
        <v>0</v>
      </c>
      <c r="E453" s="697"/>
      <c r="F453" s="696"/>
      <c r="G453" s="697"/>
      <c r="H453" s="697"/>
      <c r="I453" s="696"/>
      <c r="J453" s="697"/>
      <c r="K453" s="697"/>
      <c r="L453" s="697"/>
      <c r="M453" s="696"/>
      <c r="N453" s="701" t="e">
        <f>(N87-N14)+N449</f>
        <v>#REF!</v>
      </c>
      <c r="O453" s="701" t="e">
        <f>(O87-O14)+O449</f>
        <v>#REF!</v>
      </c>
      <c r="P453" s="697"/>
      <c r="Q453" s="701" t="e">
        <f>(Q87-Q14)+Q449</f>
        <v>#REF!</v>
      </c>
      <c r="R453" s="701" t="e">
        <f>(R87-R14)+R449</f>
        <v>#REF!</v>
      </c>
      <c r="S453" s="697"/>
      <c r="T453" s="701" t="e">
        <f>(T87-T14)+T449</f>
        <v>#REF!</v>
      </c>
      <c r="U453" s="701" t="e">
        <f>(U87-U14)+U449</f>
        <v>#REF!</v>
      </c>
      <c r="V453" s="697"/>
      <c r="W453" s="701" t="e">
        <f>(W87-W14)+W449</f>
        <v>#REF!</v>
      </c>
      <c r="X453" s="701" t="e">
        <f>(X87-X14)+X449</f>
        <v>#REF!</v>
      </c>
      <c r="Y453" s="697"/>
      <c r="Z453" s="701" t="e">
        <f>(Z87-Z14)+Z449</f>
        <v>#REF!</v>
      </c>
      <c r="AA453" s="701" t="e">
        <f>(AA87-AA14)+AA449</f>
        <v>#REF!</v>
      </c>
      <c r="AB453" s="697"/>
      <c r="AC453" s="701" t="e">
        <f>(AC87-AC14)+AC449</f>
        <v>#REF!</v>
      </c>
      <c r="AD453" s="701" t="e">
        <f>(AD87-AD14)+AD449</f>
        <v>#REF!</v>
      </c>
      <c r="AE453" s="697"/>
      <c r="AF453" s="701" t="e">
        <f>(AF87-AF14)+AF449</f>
        <v>#REF!</v>
      </c>
      <c r="AG453" s="701" t="e">
        <f>(AG87-AG14)+AG449</f>
        <v>#REF!</v>
      </c>
      <c r="AH453" s="697"/>
      <c r="AI453" s="701" t="e">
        <f>(AI87-AI14)+AI449</f>
        <v>#REF!</v>
      </c>
      <c r="AJ453" s="701" t="e">
        <f>(AJ87-AJ14)+AJ449</f>
        <v>#REF!</v>
      </c>
      <c r="AK453" s="697"/>
      <c r="AL453" s="701" t="e">
        <f>(AL87-AL14)+AL449</f>
        <v>#REF!</v>
      </c>
      <c r="AM453" s="701" t="e">
        <f>(AM87-AM14)+AM449</f>
        <v>#REF!</v>
      </c>
      <c r="AN453" s="697"/>
      <c r="AO453" s="701" t="e">
        <f>(AO87-AO14)+AO449</f>
        <v>#REF!</v>
      </c>
      <c r="AP453" s="701" t="e">
        <f>(AP87-AP14)+AP449</f>
        <v>#REF!</v>
      </c>
      <c r="AQ453" s="697"/>
      <c r="AR453" s="701" t="e">
        <f>(AR87-AR14)+AR449</f>
        <v>#REF!</v>
      </c>
      <c r="AS453" s="701" t="e">
        <f>(AS87-AS14)+AS449</f>
        <v>#REF!</v>
      </c>
      <c r="AT453" s="697"/>
      <c r="AU453" s="701" t="e">
        <f>(AU87-AU14)+AU449</f>
        <v>#REF!</v>
      </c>
      <c r="AV453" s="701" t="e">
        <f>(AV87-AV14)+AV449</f>
        <v>#REF!</v>
      </c>
      <c r="AW453" s="697"/>
      <c r="AX453" s="701" t="e">
        <f>(AX87-AX14)+AX449</f>
        <v>#REF!</v>
      </c>
      <c r="AY453" s="701" t="e">
        <f>(AY87-AY14)+AY449</f>
        <v>#REF!</v>
      </c>
      <c r="AZ453" s="697"/>
      <c r="BA453" s="701" t="e">
        <f>(BA87-BA14)+BA449</f>
        <v>#REF!</v>
      </c>
      <c r="BB453" s="701" t="e">
        <f>(BB87-BB14)+BB449</f>
        <v>#REF!</v>
      </c>
      <c r="BC453" s="697"/>
      <c r="BD453" s="701" t="e">
        <f>(BD87-BD14)+BD449</f>
        <v>#REF!</v>
      </c>
      <c r="BE453" s="701" t="e">
        <f>(BE87-BE14)+BE449</f>
        <v>#REF!</v>
      </c>
      <c r="BF453" s="697"/>
      <c r="BG453" s="701" t="e">
        <f>(BG87-BG14)+BG449</f>
        <v>#REF!</v>
      </c>
      <c r="BH453" s="701" t="e">
        <f>(BH87-BH14)+BH449</f>
        <v>#REF!</v>
      </c>
      <c r="BI453" s="697"/>
      <c r="BJ453" s="701" t="e">
        <f>(BJ87-BJ14)+BJ449</f>
        <v>#REF!</v>
      </c>
      <c r="BK453" s="701" t="e">
        <f>(BK87-BK14)+BK449</f>
        <v>#REF!</v>
      </c>
      <c r="BL453" s="697"/>
      <c r="BM453" s="778"/>
      <c r="BN453" s="778"/>
      <c r="BO453" s="697"/>
      <c r="BP453" s="701" t="e">
        <f>(BP87-BP14)+BP449</f>
        <v>#REF!</v>
      </c>
      <c r="BQ453" s="701" t="e">
        <f>(BQ87-BQ14)+BQ449</f>
        <v>#REF!</v>
      </c>
      <c r="BR453" s="697"/>
      <c r="BS453" s="701" t="e">
        <f>(BS87-BS14)+BS449</f>
        <v>#REF!</v>
      </c>
      <c r="BT453" s="701" t="e">
        <f>(BT87-BT14)+BT449</f>
        <v>#REF!</v>
      </c>
      <c r="BU453" s="697"/>
      <c r="BV453" s="701" t="e">
        <f>(BV87-BV14)+BV449</f>
        <v>#REF!</v>
      </c>
      <c r="BW453" s="701" t="e">
        <f>(BW87-BW14)+BW449</f>
        <v>#REF!</v>
      </c>
      <c r="BX453" s="697"/>
      <c r="BY453" s="701" t="e">
        <f>(BY87-BY14)+BY449</f>
        <v>#REF!</v>
      </c>
      <c r="BZ453" s="701" t="e">
        <f>(BZ87-BZ14)+BZ449</f>
        <v>#REF!</v>
      </c>
      <c r="CA453" s="697"/>
      <c r="CB453" s="701" t="e">
        <f>(CB87-CB14)+CB449</f>
        <v>#REF!</v>
      </c>
      <c r="CC453" s="701" t="e">
        <f>(CC87-CC14)+CC449</f>
        <v>#REF!</v>
      </c>
      <c r="CD453" s="697"/>
      <c r="CE453" s="701" t="e">
        <f>(CE87-CE14)+CE449</f>
        <v>#REF!</v>
      </c>
      <c r="CF453" s="701" t="e">
        <f>(CF87-CF14)+CF449</f>
        <v>#REF!</v>
      </c>
      <c r="CG453" s="697"/>
      <c r="CH453" s="701" t="e">
        <f>(CH87-CH14)+CH449</f>
        <v>#REF!</v>
      </c>
      <c r="CI453" s="701" t="e">
        <f>(CI87-CI14)+CI449</f>
        <v>#REF!</v>
      </c>
      <c r="CJ453" s="697"/>
      <c r="CK453" s="701" t="e">
        <f>(CK87-CK14)+CK449</f>
        <v>#REF!</v>
      </c>
      <c r="CL453" s="701" t="e">
        <f>(CL87-CL14)+CL449</f>
        <v>#REF!</v>
      </c>
      <c r="CM453" s="697"/>
      <c r="CN453" s="701" t="e">
        <f>(CN87-CN14)+CN449</f>
        <v>#REF!</v>
      </c>
      <c r="CO453" s="701" t="e">
        <f>(CO87-CO14)+CO449</f>
        <v>#REF!</v>
      </c>
      <c r="CP453" s="697"/>
      <c r="CQ453" s="701" t="e">
        <f>(CQ87-CQ14)+CQ449</f>
        <v>#REF!</v>
      </c>
      <c r="CR453" s="701" t="e">
        <f>(CR87-CR14)+CR449</f>
        <v>#REF!</v>
      </c>
      <c r="CS453" s="697"/>
      <c r="CT453" s="701" t="e">
        <f>(CT87-CT14)+CT449</f>
        <v>#REF!</v>
      </c>
      <c r="CU453" s="701" t="e">
        <f>(CU87-CU14)+CU449</f>
        <v>#REF!</v>
      </c>
      <c r="CV453" s="697"/>
      <c r="CW453" s="701" t="e">
        <f>(CW87-CW14)+CW449</f>
        <v>#REF!</v>
      </c>
      <c r="CX453" s="701" t="e">
        <f>(CX87-CX14)+CX449</f>
        <v>#REF!</v>
      </c>
      <c r="CY453" s="697"/>
    </row>
    <row r="454" spans="1:103" x14ac:dyDescent="0.25">
      <c r="D454" s="3" t="s">
        <v>0</v>
      </c>
    </row>
    <row r="455" spans="1:103" x14ac:dyDescent="0.25">
      <c r="B455" s="553" t="s">
        <v>55</v>
      </c>
      <c r="C455" s="583" t="s">
        <v>554</v>
      </c>
      <c r="D455" s="580" t="s">
        <v>0</v>
      </c>
      <c r="E455" s="581"/>
      <c r="F455" s="580"/>
      <c r="G455" s="581"/>
      <c r="H455" s="584"/>
      <c r="I455" s="580"/>
      <c r="J455" s="581"/>
      <c r="K455" s="581"/>
      <c r="L455" s="581"/>
      <c r="M455" s="580"/>
      <c r="N455" s="869" t="str">
        <f>N83</f>
        <v>Level 0</v>
      </c>
      <c r="O455" s="870"/>
      <c r="P455" s="584"/>
      <c r="Q455" s="869" t="str">
        <f>Q83</f>
        <v>Level 1</v>
      </c>
      <c r="R455" s="870"/>
      <c r="S455" s="584"/>
      <c r="T455" s="869" t="str">
        <f>T83</f>
        <v>Level B</v>
      </c>
      <c r="U455" s="870"/>
      <c r="V455" s="584"/>
      <c r="W455" s="869" t="str">
        <f>W83</f>
        <v>Level 0</v>
      </c>
      <c r="X455" s="870"/>
      <c r="Y455" s="584"/>
      <c r="Z455" s="869" t="str">
        <f>Z83</f>
        <v>Level 1</v>
      </c>
      <c r="AA455" s="870"/>
      <c r="AB455" s="584"/>
      <c r="AC455" s="869" t="str">
        <f>AC83</f>
        <v>Level B</v>
      </c>
      <c r="AD455" s="870"/>
      <c r="AE455" s="584"/>
      <c r="AF455" s="869" t="str">
        <f>AF83</f>
        <v>Level 1</v>
      </c>
      <c r="AG455" s="870"/>
      <c r="AH455" s="584"/>
      <c r="AI455" s="869" t="str">
        <f>AI83</f>
        <v>Level B</v>
      </c>
      <c r="AJ455" s="870"/>
      <c r="AK455" s="581"/>
      <c r="AL455" s="869" t="str">
        <f>AL83</f>
        <v>B0E_0B Lev0</v>
      </c>
      <c r="AM455" s="870"/>
      <c r="AN455" s="584"/>
      <c r="AO455" s="869" t="str">
        <f>AO83</f>
        <v>B0E_0P</v>
      </c>
      <c r="AP455" s="870"/>
      <c r="AQ455" s="584"/>
      <c r="AR455" s="869" t="str">
        <f>AR83</f>
        <v>B0E_0P</v>
      </c>
      <c r="AS455" s="870"/>
      <c r="AT455" s="584"/>
      <c r="AU455" s="869" t="str">
        <f>AU83</f>
        <v>B0E_0U</v>
      </c>
      <c r="AV455" s="870"/>
      <c r="AW455" s="581"/>
      <c r="AX455" s="869" t="str">
        <f>AX83</f>
        <v>Level 0</v>
      </c>
      <c r="AY455" s="870"/>
      <c r="AZ455" s="584"/>
      <c r="BA455" s="869" t="str">
        <f>BA83</f>
        <v>ALTITUDE</v>
      </c>
      <c r="BB455" s="870"/>
      <c r="BC455" s="584"/>
      <c r="BD455" s="828" t="str">
        <f>BD83</f>
        <v>SUMMIT</v>
      </c>
      <c r="BE455" s="836"/>
      <c r="BF455" s="581"/>
      <c r="BG455" s="828" t="str">
        <f>BG83</f>
        <v>SPRINT</v>
      </c>
      <c r="BH455" s="836"/>
      <c r="BI455" s="584"/>
      <c r="BJ455" s="828" t="str">
        <f>BJ83</f>
        <v>TI</v>
      </c>
      <c r="BK455" s="836"/>
      <c r="BL455" s="584"/>
      <c r="BM455" s="828"/>
      <c r="BN455" s="836"/>
      <c r="BO455" s="581"/>
      <c r="BP455" s="828" t="str">
        <f>BP83</f>
        <v>Level0</v>
      </c>
      <c r="BQ455" s="836"/>
      <c r="BR455" s="584"/>
      <c r="BS455" s="828" t="str">
        <f>BS83</f>
        <v>ENTRY</v>
      </c>
      <c r="BT455" s="836"/>
      <c r="BU455" s="584"/>
      <c r="BV455" s="828" t="str">
        <f>BV83</f>
        <v>PALLAS</v>
      </c>
      <c r="BW455" s="836"/>
      <c r="BX455" s="584"/>
      <c r="BY455" s="828" t="str">
        <f>BY83</f>
        <v>ETOILE</v>
      </c>
      <c r="BZ455" s="836"/>
      <c r="CA455" s="581"/>
      <c r="CB455" s="834" t="str">
        <f>CB83</f>
        <v>Level 0</v>
      </c>
      <c r="CC455" s="835"/>
      <c r="CD455" s="584"/>
      <c r="CE455" s="828" t="str">
        <f>CE83</f>
        <v>Level A</v>
      </c>
      <c r="CF455" s="836"/>
      <c r="CG455" s="584"/>
      <c r="CH455" s="828" t="str">
        <f>CH83</f>
        <v>Level B</v>
      </c>
      <c r="CI455" s="836"/>
      <c r="CJ455" s="584"/>
      <c r="CK455" s="834" t="str">
        <f>CK83</f>
        <v>Level 0 (Towing)</v>
      </c>
      <c r="CL455" s="835"/>
      <c r="CM455" s="584"/>
      <c r="CN455" s="828" t="str">
        <f>CN83</f>
        <v>Level A</v>
      </c>
      <c r="CO455" s="836"/>
      <c r="CP455" s="584"/>
      <c r="CQ455" s="828" t="str">
        <f>CQ83</f>
        <v>Level B</v>
      </c>
      <c r="CR455" s="836"/>
      <c r="CS455" s="584"/>
      <c r="CT455" s="828" t="str">
        <f>CT83</f>
        <v>Level A</v>
      </c>
      <c r="CU455" s="836"/>
      <c r="CV455" s="584"/>
      <c r="CW455" s="828" t="str">
        <f>CW83</f>
        <v>Level B</v>
      </c>
      <c r="CX455" s="836"/>
      <c r="CY455" s="581"/>
    </row>
    <row r="456" spans="1:103" s="402" customFormat="1" x14ac:dyDescent="0.25">
      <c r="A456" s="1"/>
      <c r="C456" s="696" t="s">
        <v>552</v>
      </c>
      <c r="D456" s="696" t="s">
        <v>0</v>
      </c>
      <c r="E456" s="697"/>
      <c r="F456" s="696"/>
      <c r="G456" s="697"/>
      <c r="H456" s="697"/>
      <c r="I456" s="696"/>
      <c r="J456" s="697" t="e">
        <f>BG456-Q456</f>
        <v>#REF!</v>
      </c>
      <c r="K456" s="697"/>
      <c r="L456" s="700"/>
      <c r="M456" s="696"/>
      <c r="N456" s="829" t="e">
        <f>N458+O458</f>
        <v>#REF!</v>
      </c>
      <c r="O456" s="829"/>
      <c r="P456" s="697"/>
      <c r="Q456" s="829" t="e">
        <f>Q458+R458</f>
        <v>#REF!</v>
      </c>
      <c r="R456" s="829"/>
      <c r="S456" s="697"/>
      <c r="T456" s="829" t="e">
        <f>T458+U458</f>
        <v>#REF!</v>
      </c>
      <c r="U456" s="829"/>
      <c r="V456" s="697"/>
      <c r="W456" s="829" t="e">
        <f>W458+X458</f>
        <v>#REF!</v>
      </c>
      <c r="X456" s="829"/>
      <c r="Y456" s="697"/>
      <c r="Z456" s="829" t="e">
        <f>Z458+AA458</f>
        <v>#REF!</v>
      </c>
      <c r="AA456" s="829"/>
      <c r="AB456" s="697"/>
      <c r="AC456" s="829" t="e">
        <f>AC458+AD458</f>
        <v>#REF!</v>
      </c>
      <c r="AD456" s="829"/>
      <c r="AE456" s="697"/>
      <c r="AF456" s="829" t="e">
        <f>AF458+AG458</f>
        <v>#REF!</v>
      </c>
      <c r="AG456" s="829"/>
      <c r="AH456" s="697"/>
      <c r="AI456" s="829" t="e">
        <f>AI458+AJ458</f>
        <v>#REF!</v>
      </c>
      <c r="AJ456" s="829"/>
      <c r="AK456" s="697"/>
      <c r="AL456" s="829" t="e">
        <f>AL458+AM458</f>
        <v>#REF!</v>
      </c>
      <c r="AM456" s="829"/>
      <c r="AN456" s="697"/>
      <c r="AO456" s="829" t="e">
        <f>AO458+AP458</f>
        <v>#REF!</v>
      </c>
      <c r="AP456" s="829"/>
      <c r="AQ456" s="697"/>
      <c r="AR456" s="829" t="e">
        <f>AR458+AS458</f>
        <v>#REF!</v>
      </c>
      <c r="AS456" s="829"/>
      <c r="AT456" s="697"/>
      <c r="AU456" s="829" t="e">
        <f>AU458+AV458</f>
        <v>#REF!</v>
      </c>
      <c r="AV456" s="829"/>
      <c r="AW456" s="697"/>
      <c r="AX456" s="829" t="e">
        <f>AX458+AY458</f>
        <v>#REF!</v>
      </c>
      <c r="AY456" s="829"/>
      <c r="AZ456" s="697"/>
      <c r="BA456" s="829" t="e">
        <f>BA458+BB458</f>
        <v>#REF!</v>
      </c>
      <c r="BB456" s="829"/>
      <c r="BC456" s="697"/>
      <c r="BD456" s="829" t="e">
        <f>BD458+BE458</f>
        <v>#REF!</v>
      </c>
      <c r="BE456" s="829"/>
      <c r="BF456" s="697"/>
      <c r="BG456" s="829" t="e">
        <f>BG458+BH458</f>
        <v>#REF!</v>
      </c>
      <c r="BH456" s="829"/>
      <c r="BI456" s="697"/>
      <c r="BJ456" s="829" t="e">
        <f>BJ458+BK458</f>
        <v>#REF!</v>
      </c>
      <c r="BK456" s="829"/>
      <c r="BL456" s="697"/>
      <c r="BM456" s="778"/>
      <c r="BN456" s="778"/>
      <c r="BO456" s="697"/>
      <c r="BP456" s="829" t="e">
        <f>BP458+BQ458</f>
        <v>#REF!</v>
      </c>
      <c r="BQ456" s="829"/>
      <c r="BR456" s="697"/>
      <c r="BS456" s="829" t="e">
        <f>BS458+BT458</f>
        <v>#REF!</v>
      </c>
      <c r="BT456" s="829"/>
      <c r="BU456" s="697"/>
      <c r="BV456" s="829" t="e">
        <f>BV458+BW458</f>
        <v>#REF!</v>
      </c>
      <c r="BW456" s="829"/>
      <c r="BX456" s="697"/>
      <c r="BY456" s="829" t="e">
        <f>BY458+BZ458</f>
        <v>#REF!</v>
      </c>
      <c r="BZ456" s="829"/>
      <c r="CA456" s="697"/>
      <c r="CB456" s="829" t="e">
        <f>CB458+CC458</f>
        <v>#REF!</v>
      </c>
      <c r="CC456" s="829"/>
      <c r="CD456" s="697"/>
      <c r="CE456" s="829" t="e">
        <f>CE458+CF458</f>
        <v>#REF!</v>
      </c>
      <c r="CF456" s="829"/>
      <c r="CG456" s="697"/>
      <c r="CH456" s="829" t="e">
        <f>CH458+CI458</f>
        <v>#REF!</v>
      </c>
      <c r="CI456" s="829"/>
      <c r="CJ456" s="697"/>
      <c r="CK456" s="829" t="e">
        <f>CK458+CL458</f>
        <v>#REF!</v>
      </c>
      <c r="CL456" s="829"/>
      <c r="CM456" s="697"/>
      <c r="CN456" s="829" t="e">
        <f>CN458+CO458</f>
        <v>#REF!</v>
      </c>
      <c r="CO456" s="829"/>
      <c r="CP456" s="697"/>
      <c r="CQ456" s="829" t="e">
        <f>CQ458+CR458</f>
        <v>#REF!</v>
      </c>
      <c r="CR456" s="829"/>
      <c r="CS456" s="697"/>
      <c r="CT456" s="829" t="e">
        <f>CT458+CU458</f>
        <v>#REF!</v>
      </c>
      <c r="CU456" s="829"/>
      <c r="CV456" s="697"/>
      <c r="CW456" s="829" t="e">
        <f>CW458+CX458</f>
        <v>#REF!</v>
      </c>
      <c r="CX456" s="829"/>
      <c r="CY456" s="697"/>
    </row>
    <row r="457" spans="1:103" x14ac:dyDescent="0.25">
      <c r="C457" s="698"/>
      <c r="D457" s="698" t="s">
        <v>0</v>
      </c>
      <c r="E457" s="699"/>
      <c r="F457" s="698"/>
      <c r="G457" s="699"/>
      <c r="H457" s="699"/>
      <c r="I457" s="698"/>
      <c r="J457" s="699"/>
      <c r="K457" s="699"/>
      <c r="L457" s="699"/>
      <c r="M457" s="698"/>
      <c r="N457" s="831" t="s">
        <v>237</v>
      </c>
      <c r="O457" s="831"/>
      <c r="P457" s="699"/>
      <c r="Q457" s="831" t="s">
        <v>237</v>
      </c>
      <c r="R457" s="831"/>
      <c r="S457" s="699"/>
      <c r="T457" s="831" t="s">
        <v>237</v>
      </c>
      <c r="U457" s="831"/>
      <c r="V457" s="699"/>
      <c r="W457" s="831" t="s">
        <v>237</v>
      </c>
      <c r="X457" s="831"/>
      <c r="Y457" s="699"/>
      <c r="Z457" s="831" t="s">
        <v>237</v>
      </c>
      <c r="AA457" s="831"/>
      <c r="AB457" s="699"/>
      <c r="AC457" s="831" t="s">
        <v>238</v>
      </c>
      <c r="AD457" s="831"/>
      <c r="AE457" s="699"/>
      <c r="AF457" s="830" t="s">
        <v>555</v>
      </c>
      <c r="AG457" s="830"/>
      <c r="AH457" s="699"/>
      <c r="AI457" s="831" t="s">
        <v>238</v>
      </c>
      <c r="AJ457" s="831"/>
      <c r="AK457" s="699"/>
      <c r="AL457" s="830" t="s">
        <v>238</v>
      </c>
      <c r="AM457" s="830"/>
      <c r="AN457" s="699"/>
      <c r="AO457" s="830"/>
      <c r="AP457" s="830"/>
      <c r="AQ457" s="699"/>
      <c r="AR457" s="830" t="s">
        <v>238</v>
      </c>
      <c r="AS457" s="830"/>
      <c r="AT457" s="699"/>
      <c r="AU457" s="833" t="s">
        <v>238</v>
      </c>
      <c r="AV457" s="833"/>
      <c r="AW457" s="699"/>
      <c r="AX457" s="830" t="str">
        <f>AX84</f>
        <v>225/60R18</v>
      </c>
      <c r="AY457" s="830"/>
      <c r="AZ457" s="699"/>
      <c r="BA457" s="831" t="str">
        <f>BA84</f>
        <v>225/60R18</v>
      </c>
      <c r="BB457" s="831"/>
      <c r="BC457" s="699"/>
      <c r="BD457" s="831" t="str">
        <f>BD84</f>
        <v>225/55R19</v>
      </c>
      <c r="BE457" s="831"/>
      <c r="BF457" s="699"/>
      <c r="BG457" s="833" t="s">
        <v>238</v>
      </c>
      <c r="BH457" s="833"/>
      <c r="BI457" s="699"/>
      <c r="BJ457" s="833" t="s">
        <v>239</v>
      </c>
      <c r="BK457" s="833"/>
      <c r="BL457" s="699"/>
      <c r="BM457" s="778"/>
      <c r="BN457" s="778"/>
      <c r="BO457" s="699"/>
      <c r="BP457" s="833" t="str">
        <f>BP11</f>
        <v>225/60R18</v>
      </c>
      <c r="BQ457" s="833"/>
      <c r="BR457" s="699"/>
      <c r="BS457" s="833" t="str">
        <f>BS11</f>
        <v>225/60R18</v>
      </c>
      <c r="BT457" s="833"/>
      <c r="BU457" s="699"/>
      <c r="BV457" s="833" t="str">
        <f>BV11</f>
        <v>225/55R19</v>
      </c>
      <c r="BW457" s="833"/>
      <c r="BX457" s="699"/>
      <c r="BY457" s="833" t="str">
        <f>BY11</f>
        <v>225/55R19</v>
      </c>
      <c r="BZ457" s="833"/>
      <c r="CA457" s="699"/>
      <c r="CB457" s="831" t="s">
        <v>556</v>
      </c>
      <c r="CC457" s="831"/>
      <c r="CD457" s="699"/>
      <c r="CE457" s="831" t="s">
        <v>556</v>
      </c>
      <c r="CF457" s="831"/>
      <c r="CG457" s="699"/>
      <c r="CH457" s="831" t="s">
        <v>238</v>
      </c>
      <c r="CI457" s="831"/>
      <c r="CJ457" s="699"/>
      <c r="CK457" s="831" t="s">
        <v>556</v>
      </c>
      <c r="CL457" s="831"/>
      <c r="CM457" s="699"/>
      <c r="CN457" s="831" t="s">
        <v>556</v>
      </c>
      <c r="CO457" s="831"/>
      <c r="CP457" s="699"/>
      <c r="CQ457" s="831" t="s">
        <v>238</v>
      </c>
      <c r="CR457" s="831"/>
      <c r="CS457" s="699"/>
      <c r="CT457" s="830" t="s">
        <v>555</v>
      </c>
      <c r="CU457" s="830"/>
      <c r="CV457" s="699"/>
      <c r="CW457" s="831" t="s">
        <v>238</v>
      </c>
      <c r="CX457" s="831"/>
      <c r="CY457" s="699"/>
    </row>
    <row r="458" spans="1:103" s="402" customFormat="1" x14ac:dyDescent="0.25">
      <c r="A458" s="401"/>
      <c r="C458" s="696"/>
      <c r="D458" s="696" t="s">
        <v>0</v>
      </c>
      <c r="E458" s="697"/>
      <c r="F458" s="696"/>
      <c r="G458" s="697"/>
      <c r="H458" s="697"/>
      <c r="I458" s="696"/>
      <c r="J458" s="697"/>
      <c r="K458" s="697"/>
      <c r="L458" s="697"/>
      <c r="M458" s="696"/>
      <c r="N458" s="701" t="e">
        <f>N87+N449</f>
        <v>#REF!</v>
      </c>
      <c r="O458" s="701" t="e">
        <f>O87+O449</f>
        <v>#REF!</v>
      </c>
      <c r="P458" s="697"/>
      <c r="Q458" s="701" t="e">
        <f>Q87+Q449</f>
        <v>#REF!</v>
      </c>
      <c r="R458" s="701" t="e">
        <f>R87+R449</f>
        <v>#REF!</v>
      </c>
      <c r="S458" s="697"/>
      <c r="T458" s="701" t="e">
        <f>T87+T449</f>
        <v>#REF!</v>
      </c>
      <c r="U458" s="701" t="e">
        <f>U87+U449</f>
        <v>#REF!</v>
      </c>
      <c r="V458" s="697"/>
      <c r="W458" s="701" t="e">
        <f>W87+W449</f>
        <v>#REF!</v>
      </c>
      <c r="X458" s="701" t="e">
        <f>X87+X449</f>
        <v>#REF!</v>
      </c>
      <c r="Y458" s="697"/>
      <c r="Z458" s="701" t="e">
        <f>Z87+Z449</f>
        <v>#REF!</v>
      </c>
      <c r="AA458" s="701" t="e">
        <f>AA87+AA449</f>
        <v>#REF!</v>
      </c>
      <c r="AB458" s="697"/>
      <c r="AC458" s="701" t="e">
        <f>AC87+AC449</f>
        <v>#REF!</v>
      </c>
      <c r="AD458" s="701" t="e">
        <f>AD87+AD449</f>
        <v>#REF!</v>
      </c>
      <c r="AE458" s="697"/>
      <c r="AF458" s="701" t="e">
        <f>AF87+AF449</f>
        <v>#REF!</v>
      </c>
      <c r="AG458" s="701" t="e">
        <f>AG87+AG449</f>
        <v>#REF!</v>
      </c>
      <c r="AH458" s="697"/>
      <c r="AI458" s="701" t="e">
        <f>AI87+AI449</f>
        <v>#REF!</v>
      </c>
      <c r="AJ458" s="701" t="e">
        <f>AJ87+AJ449</f>
        <v>#REF!</v>
      </c>
      <c r="AK458" s="697"/>
      <c r="AL458" s="701" t="e">
        <f>AL87+AL449</f>
        <v>#REF!</v>
      </c>
      <c r="AM458" s="701" t="e">
        <f>AM87+AM449</f>
        <v>#REF!</v>
      </c>
      <c r="AN458" s="697"/>
      <c r="AO458" s="701" t="e">
        <f>AO87+AO449</f>
        <v>#REF!</v>
      </c>
      <c r="AP458" s="701" t="e">
        <f>AP87+AP449</f>
        <v>#REF!</v>
      </c>
      <c r="AQ458" s="697"/>
      <c r="AR458" s="701" t="e">
        <f>AR87+AR449</f>
        <v>#REF!</v>
      </c>
      <c r="AS458" s="701" t="e">
        <f>AS87+AS449</f>
        <v>#REF!</v>
      </c>
      <c r="AT458" s="697"/>
      <c r="AU458" s="701" t="e">
        <f>AU87+AU449</f>
        <v>#REF!</v>
      </c>
      <c r="AV458" s="701" t="e">
        <f>AV87+AV449</f>
        <v>#REF!</v>
      </c>
      <c r="AW458" s="697"/>
      <c r="AX458" s="701" t="e">
        <f>AX87+AX449</f>
        <v>#REF!</v>
      </c>
      <c r="AY458" s="701" t="e">
        <f>AY87+AY449</f>
        <v>#REF!</v>
      </c>
      <c r="AZ458" s="697"/>
      <c r="BA458" s="701" t="e">
        <f>BA87+BA449</f>
        <v>#REF!</v>
      </c>
      <c r="BB458" s="701" t="e">
        <f>BB87+BB449</f>
        <v>#REF!</v>
      </c>
      <c r="BC458" s="697"/>
      <c r="BD458" s="701" t="e">
        <f>BD87+BD449</f>
        <v>#REF!</v>
      </c>
      <c r="BE458" s="701" t="e">
        <f>BE87+BE449</f>
        <v>#REF!</v>
      </c>
      <c r="BF458" s="697"/>
      <c r="BG458" s="701" t="e">
        <f>BG87+BG449</f>
        <v>#REF!</v>
      </c>
      <c r="BH458" s="701" t="e">
        <f>BH87+BH449</f>
        <v>#REF!</v>
      </c>
      <c r="BI458" s="697"/>
      <c r="BJ458" s="701" t="e">
        <f>BJ87+BJ449</f>
        <v>#REF!</v>
      </c>
      <c r="BK458" s="701" t="e">
        <f>BK87+BK449</f>
        <v>#REF!</v>
      </c>
      <c r="BL458" s="697"/>
      <c r="BM458" s="778"/>
      <c r="BN458" s="778"/>
      <c r="BO458" s="697"/>
      <c r="BP458" s="701" t="e">
        <f>BP87+BP449</f>
        <v>#REF!</v>
      </c>
      <c r="BQ458" s="701" t="e">
        <f>BQ87+BQ449</f>
        <v>#REF!</v>
      </c>
      <c r="BR458" s="697"/>
      <c r="BS458" s="701" t="e">
        <f>BS87+BS449</f>
        <v>#REF!</v>
      </c>
      <c r="BT458" s="701" t="e">
        <f>BT87+BT449</f>
        <v>#REF!</v>
      </c>
      <c r="BU458" s="697"/>
      <c r="BV458" s="701" t="e">
        <f>BV87+BV449</f>
        <v>#REF!</v>
      </c>
      <c r="BW458" s="701" t="e">
        <f>BW87+BW449</f>
        <v>#REF!</v>
      </c>
      <c r="BX458" s="697"/>
      <c r="BY458" s="701" t="e">
        <f>BY87+BY449</f>
        <v>#REF!</v>
      </c>
      <c r="BZ458" s="701" t="e">
        <f>BZ87+BZ449</f>
        <v>#REF!</v>
      </c>
      <c r="CA458" s="697"/>
      <c r="CB458" s="701" t="e">
        <f>CB87+CB449</f>
        <v>#REF!</v>
      </c>
      <c r="CC458" s="701" t="e">
        <f>CC87+CC449</f>
        <v>#REF!</v>
      </c>
      <c r="CD458" s="697"/>
      <c r="CE458" s="701" t="e">
        <f>CE87+CE449</f>
        <v>#REF!</v>
      </c>
      <c r="CF458" s="701" t="e">
        <f>CF87+CF449</f>
        <v>#REF!</v>
      </c>
      <c r="CG458" s="697"/>
      <c r="CH458" s="701" t="e">
        <f>CH87+CH449</f>
        <v>#REF!</v>
      </c>
      <c r="CI458" s="701" t="e">
        <f>CI87+CI449</f>
        <v>#REF!</v>
      </c>
      <c r="CJ458" s="697"/>
      <c r="CK458" s="701" t="e">
        <f>CK87+CK449</f>
        <v>#REF!</v>
      </c>
      <c r="CL458" s="701" t="e">
        <f>CL87+CL449</f>
        <v>#REF!</v>
      </c>
      <c r="CM458" s="697"/>
      <c r="CN458" s="701" t="e">
        <f>CN87+CN449</f>
        <v>#REF!</v>
      </c>
      <c r="CO458" s="701" t="e">
        <f>CO87+CO449</f>
        <v>#REF!</v>
      </c>
      <c r="CP458" s="697"/>
      <c r="CQ458" s="701" t="e">
        <f>CQ87+CQ449</f>
        <v>#REF!</v>
      </c>
      <c r="CR458" s="701" t="e">
        <f>CR87+CR449</f>
        <v>#REF!</v>
      </c>
      <c r="CS458" s="697"/>
      <c r="CT458" s="701" t="e">
        <f>CT87+CT449</f>
        <v>#REF!</v>
      </c>
      <c r="CU458" s="701" t="e">
        <f>CU87+CU449</f>
        <v>#REF!</v>
      </c>
      <c r="CV458" s="697"/>
      <c r="CW458" s="701" t="e">
        <f>CW87+CW449</f>
        <v>#REF!</v>
      </c>
      <c r="CX458" s="701" t="e">
        <f>CX87+CX449</f>
        <v>#REF!</v>
      </c>
      <c r="CY458" s="697"/>
    </row>
    <row r="459" spans="1:103" s="402" customFormat="1" x14ac:dyDescent="0.25">
      <c r="A459" s="401"/>
      <c r="C459" s="696"/>
      <c r="D459" s="696" t="s">
        <v>0</v>
      </c>
      <c r="E459" s="697"/>
      <c r="F459" s="696"/>
      <c r="G459" s="697"/>
      <c r="H459" s="697"/>
      <c r="I459" s="696"/>
      <c r="J459" s="697"/>
      <c r="K459" s="697"/>
      <c r="L459" s="697"/>
      <c r="M459" s="696"/>
      <c r="N459" s="702" t="e">
        <f>N458/N456</f>
        <v>#REF!</v>
      </c>
      <c r="O459" s="701"/>
      <c r="P459" s="697"/>
      <c r="Q459" s="702" t="e">
        <f>Q458/Q456</f>
        <v>#REF!</v>
      </c>
      <c r="R459" s="701"/>
      <c r="S459" s="697"/>
      <c r="T459" s="702" t="e">
        <f>T458/T456</f>
        <v>#REF!</v>
      </c>
      <c r="U459" s="701"/>
      <c r="V459" s="697"/>
      <c r="W459" s="702" t="e">
        <f>W458/W456</f>
        <v>#REF!</v>
      </c>
      <c r="X459" s="701"/>
      <c r="Y459" s="697"/>
      <c r="Z459" s="702" t="e">
        <f>Z458/Z456</f>
        <v>#REF!</v>
      </c>
      <c r="AA459" s="701"/>
      <c r="AB459" s="697"/>
      <c r="AC459" s="702" t="e">
        <f>AC458/AC456</f>
        <v>#REF!</v>
      </c>
      <c r="AD459" s="701"/>
      <c r="AE459" s="697"/>
      <c r="AF459" s="702" t="e">
        <f>AF458/AF456</f>
        <v>#REF!</v>
      </c>
      <c r="AG459" s="701"/>
      <c r="AH459" s="697"/>
      <c r="AI459" s="702" t="e">
        <f>AI458/AI456</f>
        <v>#REF!</v>
      </c>
      <c r="AJ459" s="701"/>
      <c r="AK459" s="697"/>
      <c r="AL459" s="702" t="e">
        <f>AL458/AL456</f>
        <v>#REF!</v>
      </c>
      <c r="AM459" s="701"/>
      <c r="AN459" s="697"/>
      <c r="AO459" s="702" t="e">
        <f>AO458/AO456</f>
        <v>#REF!</v>
      </c>
      <c r="AP459" s="701"/>
      <c r="AQ459" s="697"/>
      <c r="AR459" s="702" t="e">
        <f>AR458/AR456</f>
        <v>#REF!</v>
      </c>
      <c r="AS459" s="701"/>
      <c r="AT459" s="697"/>
      <c r="AU459" s="702" t="e">
        <f>AU458/AU456</f>
        <v>#REF!</v>
      </c>
      <c r="AV459" s="701"/>
      <c r="AW459" s="697"/>
      <c r="AX459" s="702" t="e">
        <f>AX458/AX456</f>
        <v>#REF!</v>
      </c>
      <c r="AY459" s="701"/>
      <c r="AZ459" s="697"/>
      <c r="BA459" s="702" t="e">
        <f>BA458/BA456</f>
        <v>#REF!</v>
      </c>
      <c r="BB459" s="701"/>
      <c r="BC459" s="697"/>
      <c r="BD459" s="702" t="e">
        <f>BD458/BD456</f>
        <v>#REF!</v>
      </c>
      <c r="BE459" s="701"/>
      <c r="BF459" s="697"/>
      <c r="BG459" s="702" t="e">
        <f>BG458/BG456</f>
        <v>#REF!</v>
      </c>
      <c r="BH459" s="701"/>
      <c r="BI459" s="697"/>
      <c r="BJ459" s="702" t="e">
        <f>BJ458/BJ456</f>
        <v>#REF!</v>
      </c>
      <c r="BK459" s="701"/>
      <c r="BL459" s="697"/>
      <c r="BM459" s="778"/>
      <c r="BN459" s="778"/>
      <c r="BO459" s="697"/>
      <c r="BP459" s="702" t="e">
        <f>BP458/BP456</f>
        <v>#REF!</v>
      </c>
      <c r="BQ459" s="701"/>
      <c r="BR459" s="697"/>
      <c r="BS459" s="702" t="e">
        <f>BS458/BS456</f>
        <v>#REF!</v>
      </c>
      <c r="BT459" s="701"/>
      <c r="BU459" s="697"/>
      <c r="BV459" s="702" t="e">
        <f>BV458/BV456</f>
        <v>#REF!</v>
      </c>
      <c r="BW459" s="701"/>
      <c r="BX459" s="697"/>
      <c r="BY459" s="702" t="e">
        <f>BY458/BY456</f>
        <v>#REF!</v>
      </c>
      <c r="BZ459" s="701"/>
      <c r="CA459" s="697"/>
      <c r="CB459" s="744" t="e">
        <f>CB458/CB456</f>
        <v>#REF!</v>
      </c>
      <c r="CC459" s="701"/>
      <c r="CD459" s="697"/>
      <c r="CE459" s="702" t="e">
        <f>CE458/CE456</f>
        <v>#REF!</v>
      </c>
      <c r="CF459" s="701"/>
      <c r="CG459" s="697"/>
      <c r="CH459" s="702" t="e">
        <f>CH458/CH456</f>
        <v>#REF!</v>
      </c>
      <c r="CI459" s="701"/>
      <c r="CJ459" s="697"/>
      <c r="CK459" s="744" t="e">
        <f>CK458/CK456</f>
        <v>#REF!</v>
      </c>
      <c r="CL459" s="701"/>
      <c r="CM459" s="697"/>
      <c r="CN459" s="702" t="e">
        <f>CN458/CN456</f>
        <v>#REF!</v>
      </c>
      <c r="CO459" s="701"/>
      <c r="CP459" s="697"/>
      <c r="CQ459" s="702" t="e">
        <f>CQ458/CQ456</f>
        <v>#REF!</v>
      </c>
      <c r="CR459" s="701"/>
      <c r="CS459" s="697"/>
      <c r="CT459" s="702" t="e">
        <f>CT458/CT456</f>
        <v>#REF!</v>
      </c>
      <c r="CU459" s="701"/>
      <c r="CV459" s="697"/>
      <c r="CW459" s="702" t="e">
        <f>CW458/CW456</f>
        <v>#REF!</v>
      </c>
      <c r="CX459" s="701"/>
      <c r="CY459" s="697"/>
    </row>
    <row r="460" spans="1:103" ht="6.6" customHeight="1" x14ac:dyDescent="0.25">
      <c r="D460" s="3" t="s">
        <v>0</v>
      </c>
    </row>
    <row r="461" spans="1:103" s="402" customFormat="1" x14ac:dyDescent="0.25">
      <c r="A461" s="1"/>
      <c r="C461" s="696" t="s">
        <v>244</v>
      </c>
      <c r="D461" s="696" t="s">
        <v>0</v>
      </c>
      <c r="E461" s="697"/>
      <c r="F461" s="696"/>
      <c r="G461" s="697"/>
      <c r="H461" s="697"/>
      <c r="I461" s="696"/>
      <c r="J461" s="697"/>
      <c r="K461" s="697"/>
      <c r="L461" s="697"/>
      <c r="M461" s="696"/>
      <c r="N461" s="832">
        <f>N462+O462</f>
        <v>29.900000000000002</v>
      </c>
      <c r="O461" s="832"/>
      <c r="P461" s="697"/>
      <c r="Q461" s="832">
        <f>Q462+R462</f>
        <v>44.1</v>
      </c>
      <c r="R461" s="832"/>
      <c r="S461" s="697"/>
      <c r="T461" s="832">
        <f>T462+U462</f>
        <v>84.1</v>
      </c>
      <c r="U461" s="832"/>
      <c r="V461" s="697"/>
      <c r="W461" s="829">
        <f>W462+X462</f>
        <v>29.900000000000002</v>
      </c>
      <c r="X461" s="829"/>
      <c r="Y461" s="697"/>
      <c r="Z461" s="829">
        <f>Z462+AA462</f>
        <v>44.1</v>
      </c>
      <c r="AA461" s="829"/>
      <c r="AB461" s="697"/>
      <c r="AC461" s="829">
        <f>AC462+AD462</f>
        <v>84.1</v>
      </c>
      <c r="AD461" s="829"/>
      <c r="AE461" s="697"/>
      <c r="AF461" s="829">
        <f>AF462+AG462</f>
        <v>102.4</v>
      </c>
      <c r="AG461" s="829"/>
      <c r="AH461" s="697"/>
      <c r="AI461" s="829">
        <f>AI462+AJ462</f>
        <v>108.10000000000001</v>
      </c>
      <c r="AJ461" s="829"/>
      <c r="AK461" s="697"/>
      <c r="AL461" s="829">
        <f>AL462+AM462</f>
        <v>55.238999999999997</v>
      </c>
      <c r="AM461" s="829"/>
      <c r="AN461" s="697"/>
      <c r="AO461" s="829">
        <f>AO462+AP462</f>
        <v>0</v>
      </c>
      <c r="AP461" s="829"/>
      <c r="AQ461" s="697"/>
      <c r="AR461" s="829">
        <f>AR462+AS462</f>
        <v>55.238999999999997</v>
      </c>
      <c r="AS461" s="829"/>
      <c r="AT461" s="697"/>
      <c r="AU461" s="829">
        <f>AU462+AV462</f>
        <v>99.835999999999999</v>
      </c>
      <c r="AV461" s="829"/>
      <c r="AW461" s="697"/>
      <c r="AX461" s="829">
        <f>AX462+AY462</f>
        <v>70.510000000000005</v>
      </c>
      <c r="AY461" s="829"/>
      <c r="AZ461" s="697"/>
      <c r="BA461" s="829">
        <f>BA462+BB462</f>
        <v>70.510000000000005</v>
      </c>
      <c r="BB461" s="829"/>
      <c r="BC461" s="697"/>
      <c r="BD461" s="829">
        <f>BD462+BE462</f>
        <v>64.045999999999992</v>
      </c>
      <c r="BE461" s="829"/>
      <c r="BF461" s="697"/>
      <c r="BG461" s="829">
        <f>BG462+BH462</f>
        <v>97.009000000000029</v>
      </c>
      <c r="BH461" s="829"/>
      <c r="BI461" s="697"/>
      <c r="BJ461" s="829">
        <f>BJ462+BK462</f>
        <v>83.270999999999987</v>
      </c>
      <c r="BK461" s="829"/>
      <c r="BL461" s="697"/>
      <c r="BM461" s="778"/>
      <c r="BN461" s="778"/>
      <c r="BO461" s="697"/>
      <c r="BP461" s="829">
        <f>BP462+BQ462</f>
        <v>0</v>
      </c>
      <c r="BQ461" s="829"/>
      <c r="BR461" s="697"/>
      <c r="BS461" s="829">
        <f>BS462+BT462</f>
        <v>61.876999999999995</v>
      </c>
      <c r="BT461" s="829"/>
      <c r="BU461" s="697"/>
      <c r="BV461" s="829">
        <f>BV462+BW462</f>
        <v>79.625</v>
      </c>
      <c r="BW461" s="829"/>
      <c r="BX461" s="697"/>
      <c r="BY461" s="829">
        <f>BY462+BZ462</f>
        <v>80.403999999999996</v>
      </c>
      <c r="BZ461" s="829"/>
      <c r="CA461" s="697"/>
      <c r="CB461" s="832">
        <f>CB462+CC462</f>
        <v>56.8</v>
      </c>
      <c r="CC461" s="832"/>
      <c r="CD461" s="753"/>
      <c r="CE461" s="832">
        <f>CE462+CF462</f>
        <v>46.500000000000007</v>
      </c>
      <c r="CF461" s="832"/>
      <c r="CG461" s="753"/>
      <c r="CH461" s="832">
        <f>CH462+CI462</f>
        <v>79.999999999999986</v>
      </c>
      <c r="CI461" s="832"/>
      <c r="CJ461" s="697"/>
      <c r="CK461" s="829">
        <f>CK462+CL462</f>
        <v>56.8</v>
      </c>
      <c r="CL461" s="829"/>
      <c r="CM461" s="697"/>
      <c r="CN461" s="829">
        <f>CN462+CO462</f>
        <v>46.500000000000007</v>
      </c>
      <c r="CO461" s="829"/>
      <c r="CP461" s="697"/>
      <c r="CQ461" s="829">
        <f>CQ462+CR462</f>
        <v>79.999999999999986</v>
      </c>
      <c r="CR461" s="829"/>
      <c r="CS461" s="697"/>
      <c r="CT461" s="829">
        <f>CT462+CU462</f>
        <v>102.80000000000001</v>
      </c>
      <c r="CU461" s="829"/>
      <c r="CV461" s="697"/>
      <c r="CW461" s="829">
        <f>CW462+CX462</f>
        <v>107</v>
      </c>
      <c r="CX461" s="829"/>
      <c r="CY461" s="697"/>
    </row>
    <row r="462" spans="1:103" s="402" customFormat="1" x14ac:dyDescent="0.25">
      <c r="A462" s="401"/>
      <c r="C462" s="696"/>
      <c r="D462" s="696" t="s">
        <v>0</v>
      </c>
      <c r="E462" s="697"/>
      <c r="F462" s="696"/>
      <c r="G462" s="697"/>
      <c r="H462" s="697"/>
      <c r="I462" s="696"/>
      <c r="J462" s="697"/>
      <c r="K462" s="697"/>
      <c r="L462" s="697"/>
      <c r="M462" s="696"/>
      <c r="N462" s="740">
        <f>W462</f>
        <v>2.0000000000000009</v>
      </c>
      <c r="O462" s="740">
        <f>X462</f>
        <v>27.900000000000002</v>
      </c>
      <c r="P462" s="697"/>
      <c r="Q462" s="740">
        <f>Z462</f>
        <v>8.1000000000000014</v>
      </c>
      <c r="R462" s="740">
        <f>AA462</f>
        <v>36</v>
      </c>
      <c r="S462" s="697"/>
      <c r="T462" s="740">
        <f>AC462</f>
        <v>20.7</v>
      </c>
      <c r="U462" s="740">
        <f>AD462</f>
        <v>63.4</v>
      </c>
      <c r="V462" s="697"/>
      <c r="W462" s="701">
        <f>W91</f>
        <v>2.0000000000000009</v>
      </c>
      <c r="X462" s="701">
        <f>X91</f>
        <v>27.900000000000002</v>
      </c>
      <c r="Y462" s="697"/>
      <c r="Z462" s="701">
        <f>Z91</f>
        <v>8.1000000000000014</v>
      </c>
      <c r="AA462" s="701">
        <f>AA91</f>
        <v>36</v>
      </c>
      <c r="AB462" s="697"/>
      <c r="AC462" s="701">
        <f>AC91</f>
        <v>20.7</v>
      </c>
      <c r="AD462" s="701">
        <f>AD91</f>
        <v>63.4</v>
      </c>
      <c r="AE462" s="697"/>
      <c r="AF462" s="701">
        <f>AF91</f>
        <v>22.7</v>
      </c>
      <c r="AG462" s="701">
        <f>AG91</f>
        <v>79.7</v>
      </c>
      <c r="AH462" s="697"/>
      <c r="AI462" s="701">
        <f>AI91</f>
        <v>24.7</v>
      </c>
      <c r="AJ462" s="701">
        <f>AJ91</f>
        <v>83.4</v>
      </c>
      <c r="AK462" s="697"/>
      <c r="AL462" s="701">
        <f>AL91</f>
        <v>8.2230000000000008</v>
      </c>
      <c r="AM462" s="701">
        <f>AM91</f>
        <v>47.015999999999998</v>
      </c>
      <c r="AN462" s="697"/>
      <c r="AO462" s="701">
        <f>AO91</f>
        <v>0</v>
      </c>
      <c r="AP462" s="701">
        <f>AP91</f>
        <v>0</v>
      </c>
      <c r="AQ462" s="697"/>
      <c r="AR462" s="701">
        <f>AR91</f>
        <v>8.2230000000000008</v>
      </c>
      <c r="AS462" s="701">
        <f>AS91</f>
        <v>47.015999999999998</v>
      </c>
      <c r="AT462" s="697"/>
      <c r="AU462" s="701">
        <f>AU91</f>
        <v>22.655000000000001</v>
      </c>
      <c r="AV462" s="701">
        <f>AV91</f>
        <v>77.180999999999997</v>
      </c>
      <c r="AW462" s="697"/>
      <c r="AX462" s="701">
        <f>AX91</f>
        <v>35.181273246518423</v>
      </c>
      <c r="AY462" s="701">
        <f>AY91</f>
        <v>35.328726753481583</v>
      </c>
      <c r="AZ462" s="697"/>
      <c r="BA462" s="701">
        <f>BA91</f>
        <v>35.181273246518423</v>
      </c>
      <c r="BB462" s="701">
        <f>BB91</f>
        <v>35.328726753481583</v>
      </c>
      <c r="BC462" s="697"/>
      <c r="BD462" s="701">
        <f>BD91</f>
        <v>30.913265743923546</v>
      </c>
      <c r="BE462" s="701">
        <f>BE91</f>
        <v>33.132734256076446</v>
      </c>
      <c r="BF462" s="697"/>
      <c r="BG462" s="701">
        <f>BG91</f>
        <v>26.238379429870474</v>
      </c>
      <c r="BH462" s="701">
        <f>BH91</f>
        <v>70.770620570129552</v>
      </c>
      <c r="BI462" s="697"/>
      <c r="BJ462" s="701">
        <f>BJ91</f>
        <v>19.772086718918946</v>
      </c>
      <c r="BK462" s="701">
        <f>BK91</f>
        <v>63.498913281081045</v>
      </c>
      <c r="BL462" s="697"/>
      <c r="BM462" s="778"/>
      <c r="BN462" s="778"/>
      <c r="BO462" s="697"/>
      <c r="BP462" s="701">
        <f>BP91</f>
        <v>0</v>
      </c>
      <c r="BQ462" s="701">
        <f>BQ91</f>
        <v>0</v>
      </c>
      <c r="BR462" s="697"/>
      <c r="BS462" s="701">
        <f>BS91</f>
        <v>7.202</v>
      </c>
      <c r="BT462" s="701">
        <f>BT91</f>
        <v>54.674999999999997</v>
      </c>
      <c r="BU462" s="697"/>
      <c r="BV462" s="701">
        <f>BV91</f>
        <v>16.638999999999999</v>
      </c>
      <c r="BW462" s="701">
        <f>BW91</f>
        <v>62.985999999999997</v>
      </c>
      <c r="BX462" s="697"/>
      <c r="BY462" s="701">
        <f>BY91</f>
        <v>11.907</v>
      </c>
      <c r="BZ462" s="701">
        <f>BZ91</f>
        <v>68.497</v>
      </c>
      <c r="CA462" s="697"/>
      <c r="CB462" s="740">
        <f>CK462</f>
        <v>-1.2000000000000008</v>
      </c>
      <c r="CC462" s="740">
        <f>CL462</f>
        <v>58</v>
      </c>
      <c r="CD462" s="697"/>
      <c r="CE462" s="740">
        <f>CN462</f>
        <v>8</v>
      </c>
      <c r="CF462" s="740">
        <f>CO462</f>
        <v>38.500000000000007</v>
      </c>
      <c r="CG462" s="697"/>
      <c r="CH462" s="740">
        <f>CQ462</f>
        <v>20.099999999999994</v>
      </c>
      <c r="CI462" s="740">
        <f>CR462</f>
        <v>59.899999999999991</v>
      </c>
      <c r="CJ462" s="697"/>
      <c r="CK462" s="701">
        <f>CK91</f>
        <v>-1.2000000000000008</v>
      </c>
      <c r="CL462" s="701">
        <f>CL91</f>
        <v>58</v>
      </c>
      <c r="CM462" s="697"/>
      <c r="CN462" s="701">
        <f>CN91</f>
        <v>8</v>
      </c>
      <c r="CO462" s="701">
        <f>CO91</f>
        <v>38.500000000000007</v>
      </c>
      <c r="CP462" s="697"/>
      <c r="CQ462" s="701">
        <f>CQ91</f>
        <v>20.099999999999994</v>
      </c>
      <c r="CR462" s="701">
        <f>CR91</f>
        <v>59.899999999999991</v>
      </c>
      <c r="CS462" s="697"/>
      <c r="CT462" s="701">
        <f>CT91</f>
        <v>22.699999999999996</v>
      </c>
      <c r="CU462" s="701">
        <f>CU91</f>
        <v>80.100000000000009</v>
      </c>
      <c r="CV462" s="697"/>
      <c r="CW462" s="701">
        <f>CW91</f>
        <v>24.9</v>
      </c>
      <c r="CX462" s="701">
        <f>CX91</f>
        <v>82.1</v>
      </c>
      <c r="CY462" s="697"/>
    </row>
    <row r="463" spans="1:103" ht="6.6" customHeight="1" x14ac:dyDescent="0.25">
      <c r="D463" s="3" t="s">
        <v>0</v>
      </c>
    </row>
    <row r="464" spans="1:103" s="402" customFormat="1" x14ac:dyDescent="0.25">
      <c r="A464" s="1"/>
      <c r="C464" s="696" t="s">
        <v>557</v>
      </c>
      <c r="D464" s="696" t="s">
        <v>0</v>
      </c>
      <c r="E464" s="697"/>
      <c r="F464" s="696"/>
      <c r="G464" s="697"/>
      <c r="H464" s="697"/>
      <c r="I464" s="696"/>
      <c r="J464" s="697"/>
      <c r="K464" s="697"/>
      <c r="L464" s="697"/>
      <c r="M464" s="696"/>
      <c r="N464" s="829"/>
      <c r="O464" s="829"/>
      <c r="P464" s="697"/>
      <c r="Q464" s="829"/>
      <c r="R464" s="829"/>
      <c r="S464" s="697"/>
      <c r="T464" s="829"/>
      <c r="U464" s="829"/>
      <c r="V464" s="697"/>
      <c r="W464" s="829"/>
      <c r="X464" s="829"/>
      <c r="Y464" s="697"/>
      <c r="Z464" s="829"/>
      <c r="AA464" s="829"/>
      <c r="AB464" s="697"/>
      <c r="AC464" s="829"/>
      <c r="AD464" s="829"/>
      <c r="AE464" s="697"/>
      <c r="AF464" s="829"/>
      <c r="AG464" s="829"/>
      <c r="AH464" s="697"/>
      <c r="AI464" s="829"/>
      <c r="AJ464" s="829"/>
      <c r="AK464" s="697"/>
      <c r="AL464" s="829"/>
      <c r="AM464" s="829"/>
      <c r="AN464" s="697"/>
      <c r="AO464" s="829"/>
      <c r="AP464" s="829"/>
      <c r="AQ464" s="697"/>
      <c r="AR464" s="829"/>
      <c r="AS464" s="829"/>
      <c r="AT464" s="697"/>
      <c r="AU464" s="829"/>
      <c r="AV464" s="829"/>
      <c r="AW464" s="697"/>
      <c r="AX464" s="829"/>
      <c r="AY464" s="829"/>
      <c r="AZ464" s="697"/>
      <c r="BA464" s="829"/>
      <c r="BB464" s="829"/>
      <c r="BC464" s="697"/>
      <c r="BD464" s="829"/>
      <c r="BE464" s="829"/>
      <c r="BF464" s="697"/>
      <c r="BG464" s="829"/>
      <c r="BH464" s="829"/>
      <c r="BI464" s="697"/>
      <c r="BJ464" s="829"/>
      <c r="BK464" s="829"/>
      <c r="BL464" s="697"/>
      <c r="BM464" s="778"/>
      <c r="BN464" s="778"/>
      <c r="BO464" s="697"/>
      <c r="BP464" s="829"/>
      <c r="BQ464" s="829"/>
      <c r="BR464" s="697"/>
      <c r="BS464" s="829"/>
      <c r="BT464" s="829"/>
      <c r="BU464" s="697"/>
      <c r="BV464" s="829"/>
      <c r="BW464" s="829"/>
      <c r="BX464" s="697"/>
      <c r="BY464" s="829"/>
      <c r="BZ464" s="829"/>
      <c r="CA464" s="697"/>
      <c r="CB464" s="829"/>
      <c r="CC464" s="829"/>
      <c r="CD464" s="697"/>
      <c r="CE464" s="829"/>
      <c r="CF464" s="829"/>
      <c r="CG464" s="697"/>
      <c r="CH464" s="829"/>
      <c r="CI464" s="829"/>
      <c r="CJ464" s="697"/>
      <c r="CK464" s="829"/>
      <c r="CL464" s="829"/>
      <c r="CM464" s="697"/>
      <c r="CN464" s="829"/>
      <c r="CO464" s="829"/>
      <c r="CP464" s="697"/>
      <c r="CQ464" s="829"/>
      <c r="CR464" s="829"/>
      <c r="CS464" s="697"/>
      <c r="CT464" s="829"/>
      <c r="CU464" s="829"/>
      <c r="CV464" s="697"/>
      <c r="CW464" s="829"/>
      <c r="CX464" s="829"/>
      <c r="CY464" s="697"/>
    </row>
    <row r="465" spans="1:103" x14ac:dyDescent="0.25">
      <c r="D465" s="3" t="s">
        <v>0</v>
      </c>
    </row>
    <row r="466" spans="1:103" x14ac:dyDescent="0.25">
      <c r="D466" s="3" t="s">
        <v>0</v>
      </c>
      <c r="BG466" s="494"/>
      <c r="BP466" s="494"/>
      <c r="BS466" s="494"/>
      <c r="BV466" s="494"/>
    </row>
    <row r="467" spans="1:103" x14ac:dyDescent="0.25">
      <c r="D467" s="3" t="s">
        <v>0</v>
      </c>
      <c r="AL467" s="494"/>
    </row>
    <row r="468" spans="1:103" x14ac:dyDescent="0.25">
      <c r="D468" s="3" t="s">
        <v>0</v>
      </c>
    </row>
    <row r="469" spans="1:103" x14ac:dyDescent="0.25">
      <c r="D469" s="3" t="s">
        <v>0</v>
      </c>
    </row>
    <row r="470" spans="1:103" x14ac:dyDescent="0.25">
      <c r="D470" s="3" t="s">
        <v>0</v>
      </c>
    </row>
    <row r="471" spans="1:103" x14ac:dyDescent="0.25">
      <c r="D471" s="3" t="s">
        <v>0</v>
      </c>
    </row>
    <row r="472" spans="1:103" ht="26.1" customHeight="1" x14ac:dyDescent="0.25">
      <c r="B472" s="553" t="s">
        <v>558</v>
      </c>
      <c r="C472" s="554"/>
      <c r="D472" s="554" t="s">
        <v>0</v>
      </c>
      <c r="E472" s="16"/>
      <c r="F472" s="554"/>
      <c r="G472" s="16"/>
      <c r="H472" s="555"/>
      <c r="I472" s="554"/>
      <c r="J472" s="555"/>
      <c r="K472" s="555"/>
      <c r="L472" s="555"/>
      <c r="M472" s="554"/>
      <c r="N472" s="16"/>
      <c r="O472" s="16"/>
      <c r="P472" s="16"/>
      <c r="Q472" s="16"/>
      <c r="R472" s="16"/>
      <c r="S472" s="16"/>
      <c r="T472" s="16"/>
      <c r="U472" s="16"/>
      <c r="V472" s="16"/>
      <c r="W472" s="16"/>
      <c r="X472" s="16"/>
      <c r="Y472" s="16"/>
      <c r="Z472" s="16"/>
      <c r="AA472" s="16"/>
      <c r="AB472" s="16"/>
      <c r="AC472" s="16"/>
      <c r="AD472" s="16"/>
      <c r="AE472" s="16"/>
      <c r="AF472" s="16"/>
      <c r="AG472" s="16"/>
      <c r="AH472" s="16"/>
      <c r="AI472" s="16"/>
      <c r="AJ472" s="16"/>
      <c r="AK472" s="16"/>
      <c r="AL472" s="16"/>
      <c r="AM472" s="16"/>
      <c r="AN472" s="16"/>
      <c r="AO472" s="16"/>
      <c r="AP472" s="16"/>
      <c r="AQ472" s="16"/>
      <c r="AR472" s="16"/>
      <c r="AS472" s="16"/>
      <c r="AT472" s="16"/>
      <c r="AU472" s="16"/>
      <c r="AV472" s="16"/>
      <c r="AW472" s="16"/>
      <c r="AX472" s="16"/>
      <c r="AY472" s="16"/>
      <c r="AZ472" s="16"/>
      <c r="BA472" s="16"/>
      <c r="BB472" s="16"/>
      <c r="BC472" s="16"/>
      <c r="BD472" s="16"/>
      <c r="BE472" s="16"/>
      <c r="BF472" s="16"/>
      <c r="BG472" s="16"/>
      <c r="BH472" s="16"/>
      <c r="BI472" s="16"/>
      <c r="BJ472" s="16"/>
      <c r="BK472" s="16"/>
      <c r="BL472" s="16"/>
      <c r="BM472" s="16"/>
      <c r="BN472" s="16"/>
      <c r="BO472" s="16"/>
      <c r="BP472" s="16"/>
      <c r="BQ472" s="16"/>
      <c r="BR472" s="16"/>
      <c r="BS472" s="16"/>
      <c r="BT472" s="16"/>
      <c r="BU472" s="16"/>
      <c r="BV472" s="16"/>
      <c r="BW472" s="16"/>
      <c r="BX472" s="16"/>
      <c r="BY472" s="16"/>
      <c r="BZ472" s="16"/>
      <c r="CA472" s="16"/>
      <c r="CB472" s="16"/>
      <c r="CC472" s="16"/>
      <c r="CD472" s="16"/>
      <c r="CE472" s="16"/>
      <c r="CF472" s="16"/>
      <c r="CG472" s="16"/>
      <c r="CH472" s="16"/>
      <c r="CI472" s="16"/>
      <c r="CJ472" s="16"/>
      <c r="CK472" s="16"/>
      <c r="CL472" s="16"/>
      <c r="CM472" s="16"/>
      <c r="CN472" s="16"/>
      <c r="CO472" s="16"/>
      <c r="CP472" s="16"/>
      <c r="CQ472" s="16"/>
      <c r="CR472" s="16"/>
      <c r="CS472" s="16"/>
      <c r="CT472" s="16"/>
      <c r="CU472" s="16"/>
      <c r="CV472" s="16"/>
      <c r="CW472" s="16"/>
      <c r="CX472" s="16"/>
      <c r="CY472" s="16"/>
    </row>
    <row r="473" spans="1:103" s="402" customFormat="1" x14ac:dyDescent="0.25">
      <c r="A473" s="401"/>
      <c r="C473" s="565" t="s">
        <v>559</v>
      </c>
      <c r="D473" s="565" t="s">
        <v>0</v>
      </c>
      <c r="E473" s="566"/>
      <c r="F473" s="565"/>
      <c r="G473" s="566"/>
      <c r="H473" s="566"/>
      <c r="I473" s="565"/>
      <c r="J473" s="566"/>
      <c r="K473" s="566"/>
      <c r="L473" s="566"/>
      <c r="M473" s="565"/>
      <c r="N473" s="578"/>
      <c r="O473" s="565"/>
      <c r="P473" s="566"/>
      <c r="Q473" s="578"/>
      <c r="R473" s="565"/>
      <c r="S473" s="566"/>
      <c r="T473" s="578"/>
      <c r="U473" s="565"/>
      <c r="V473" s="566"/>
      <c r="W473" s="578"/>
      <c r="X473" s="565"/>
      <c r="Y473" s="566"/>
      <c r="Z473" s="578"/>
      <c r="AA473" s="565"/>
      <c r="AB473" s="566"/>
      <c r="AC473" s="578"/>
      <c r="AD473" s="565"/>
      <c r="AE473" s="566"/>
      <c r="AF473" s="578"/>
      <c r="AG473" s="565"/>
      <c r="AH473" s="566"/>
      <c r="AI473" s="578"/>
      <c r="AJ473" s="565"/>
      <c r="AK473" s="566"/>
      <c r="AL473" s="578"/>
      <c r="AM473" s="565"/>
      <c r="AN473" s="566"/>
      <c r="AO473" s="578"/>
      <c r="AP473" s="565"/>
      <c r="AQ473" s="566"/>
      <c r="AR473" s="578"/>
      <c r="AS473" s="565"/>
      <c r="AT473" s="566"/>
      <c r="AU473" s="578"/>
      <c r="AV473" s="565"/>
      <c r="AW473" s="566"/>
      <c r="AX473" s="578"/>
      <c r="AY473" s="565"/>
      <c r="AZ473" s="566"/>
      <c r="BA473" s="578"/>
      <c r="BB473" s="565"/>
      <c r="BC473" s="566"/>
      <c r="BD473" s="578"/>
      <c r="BE473" s="565"/>
      <c r="BF473" s="566"/>
      <c r="BG473" s="578"/>
      <c r="BH473" s="565"/>
      <c r="BI473" s="566"/>
      <c r="BJ473" s="578"/>
      <c r="BK473" s="565"/>
      <c r="BL473" s="566"/>
      <c r="BM473" s="578"/>
      <c r="BN473" s="565"/>
      <c r="BO473" s="566"/>
      <c r="BP473" s="578"/>
      <c r="BQ473" s="565"/>
      <c r="BR473" s="566"/>
      <c r="BS473" s="578"/>
      <c r="BT473" s="565"/>
      <c r="BU473" s="566"/>
      <c r="BV473" s="578"/>
      <c r="BW473" s="565"/>
      <c r="BX473" s="566"/>
      <c r="BY473" s="578"/>
      <c r="BZ473" s="565"/>
      <c r="CA473" s="566"/>
      <c r="CB473" s="578"/>
      <c r="CC473" s="565"/>
      <c r="CD473" s="566"/>
      <c r="CE473" s="578"/>
      <c r="CF473" s="565"/>
      <c r="CG473" s="566"/>
      <c r="CH473" s="578"/>
      <c r="CI473" s="565"/>
      <c r="CJ473" s="566"/>
      <c r="CK473" s="578"/>
      <c r="CL473" s="565"/>
      <c r="CM473" s="566"/>
      <c r="CN473" s="578"/>
      <c r="CO473" s="565"/>
      <c r="CP473" s="566"/>
      <c r="CQ473" s="578"/>
      <c r="CR473" s="565"/>
      <c r="CS473" s="566"/>
      <c r="CT473" s="578"/>
      <c r="CU473" s="565"/>
      <c r="CV473" s="566"/>
      <c r="CW473" s="578"/>
      <c r="CX473" s="565"/>
      <c r="CY473" s="566"/>
    </row>
    <row r="474" spans="1:103" x14ac:dyDescent="0.25">
      <c r="C474" s="455" t="s">
        <v>560</v>
      </c>
      <c r="D474" s="426" t="s">
        <v>0</v>
      </c>
      <c r="E474" s="479"/>
      <c r="G474" s="400">
        <f>'HEV EB2 - WALK'!$E$53</f>
        <v>1.375</v>
      </c>
      <c r="H474" s="690">
        <f t="shared" ref="H474:H476" si="3689">G474-$E474</f>
        <v>1.375</v>
      </c>
      <c r="J474" s="564">
        <v>1000</v>
      </c>
      <c r="K474" s="564">
        <v>1000</v>
      </c>
      <c r="L474" s="564">
        <v>1000</v>
      </c>
      <c r="N474" s="72">
        <f t="shared" ref="N474:N476" si="3690">$H474*(1-($J474-N$6)/N$5)</f>
        <v>0.83728937728937725</v>
      </c>
      <c r="O474" s="72">
        <f t="shared" ref="O474:O476" si="3691">$H474-N474</f>
        <v>0.53771062271062275</v>
      </c>
      <c r="Q474" s="72">
        <f t="shared" ref="Q474:Q476" si="3692">$H474*(1-($J474-Q$6)/Q$5)</f>
        <v>0.83728937728937725</v>
      </c>
      <c r="R474" s="72">
        <f t="shared" ref="R474:R476" si="3693">$H474-Q474</f>
        <v>0.53771062271062275</v>
      </c>
      <c r="T474" s="72">
        <f t="shared" ref="T474:T476" si="3694">$H474*(1-($J474-T$6)/T$5)</f>
        <v>0.83728937728937725</v>
      </c>
      <c r="U474" s="72">
        <f t="shared" ref="U474:U476" si="3695">$H474-T474</f>
        <v>0.53771062271062275</v>
      </c>
      <c r="W474" s="72">
        <f t="shared" ref="W474:W476" si="3696">$H474*(1-($J474-W$6)/W$5)</f>
        <v>0.83728937728937725</v>
      </c>
      <c r="X474" s="72">
        <f t="shared" ref="X474:X476" si="3697">$H474-W474</f>
        <v>0.53771062271062275</v>
      </c>
      <c r="Z474" s="72">
        <f t="shared" ref="Z474:Z476" si="3698">$H474*(1-($J474-Z$6)/Z$5)</f>
        <v>0.83728937728937725</v>
      </c>
      <c r="AA474" s="72">
        <f t="shared" ref="AA474:AA476" si="3699">$H474-Z474</f>
        <v>0.53771062271062275</v>
      </c>
      <c r="AC474" s="72">
        <f t="shared" ref="AC474:AC476" si="3700">$H474*(1-($J474-AC$6)/AC$5)</f>
        <v>0.83728937728937725</v>
      </c>
      <c r="AD474" s="72">
        <f t="shared" ref="AD474:AD476" si="3701">$H474-AC474</f>
        <v>0.53771062271062275</v>
      </c>
      <c r="AF474" s="72">
        <f t="shared" ref="AF474:AF476" si="3702">$H474*(1-($J474-AF$6)/AF$5)</f>
        <v>0.83728937728937725</v>
      </c>
      <c r="AG474" s="72">
        <f t="shared" ref="AG474:AG476" si="3703">$H474-AF474</f>
        <v>0.53771062271062275</v>
      </c>
      <c r="AI474" s="72">
        <f t="shared" ref="AI474:AI476" si="3704">$H474*(1-($J474-AI$6)/AI$5)</f>
        <v>0.83728937728937725</v>
      </c>
      <c r="AJ474" s="72">
        <f t="shared" ref="AJ474:AJ476" si="3705">$H474-AI474</f>
        <v>0.53771062271062275</v>
      </c>
      <c r="AL474" s="72">
        <f t="shared" ref="AL474:AL476" si="3706">$H474*(1-($K474-AL$6)/AL$5)</f>
        <v>0.84790843806104144</v>
      </c>
      <c r="AM474" s="72">
        <f t="shared" ref="AM474:AM476" si="3707">$H474-AL474</f>
        <v>0.52709156193895856</v>
      </c>
      <c r="AO474" s="72">
        <f t="shared" ref="AO474:AO476" si="3708">$H474*(1-($K474-AO$6)/AO$5)</f>
        <v>0.84790843806104144</v>
      </c>
      <c r="AP474" s="72">
        <f t="shared" ref="AP474:AP476" si="3709">$H474-AO474</f>
        <v>0.52709156193895856</v>
      </c>
      <c r="AR474" s="72">
        <f t="shared" ref="AR474:AR476" si="3710">$H474*(1-($K474-AR$6)/AR$5)</f>
        <v>0.84790843806104144</v>
      </c>
      <c r="AS474" s="72">
        <f t="shared" ref="AS474:AS476" si="3711">$H474-AR474</f>
        <v>0.52709156193895856</v>
      </c>
      <c r="AU474" s="72">
        <f t="shared" ref="AU474:AU476" si="3712">$H474*(1-($K474-AU$6)/AU$5)</f>
        <v>0.84790843806104144</v>
      </c>
      <c r="AV474" s="72">
        <f t="shared" ref="AV474:AV476" si="3713">$H474-AU474</f>
        <v>0.52709156193895856</v>
      </c>
      <c r="AX474" s="72">
        <f t="shared" ref="AX474:AX476" si="3714">$H474*(1-($K474-AX$6)/AX$5)</f>
        <v>0.84790843806104144</v>
      </c>
      <c r="AY474" s="72">
        <f t="shared" ref="AY474:AY476" si="3715">$H474-AX474</f>
        <v>0.52709156193895856</v>
      </c>
      <c r="BA474" s="72">
        <f t="shared" ref="BA474:BA476" si="3716">$H474*(1-($K474-BA$6)/BA$5)</f>
        <v>0.84790843806104144</v>
      </c>
      <c r="BB474" s="72">
        <f t="shared" ref="BB474:BB476" si="3717">$H474-BA474</f>
        <v>0.52709156193895856</v>
      </c>
      <c r="BD474" s="72">
        <f t="shared" ref="BD474:BD476" si="3718">$H474*(1-($K474-BD$6)/BD$5)</f>
        <v>0.84790843806104144</v>
      </c>
      <c r="BE474" s="72">
        <f t="shared" ref="BE474:BE476" si="3719">$H474-BD474</f>
        <v>0.52709156193895856</v>
      </c>
      <c r="BG474" s="709">
        <f t="shared" ref="BG474:BG476" si="3720">$H474*(1-($K474-BG$6)/BG$5)</f>
        <v>0.84790843806104144</v>
      </c>
      <c r="BH474" s="709">
        <f t="shared" ref="BH474:BH476" si="3721">$H474-BG474</f>
        <v>0.52709156193895856</v>
      </c>
      <c r="BI474" s="710"/>
      <c r="BJ474" s="709">
        <f t="shared" ref="BJ474:BJ476" si="3722">$H474*(1-($K474-BJ$6)/BJ$5)</f>
        <v>0.84790843806104144</v>
      </c>
      <c r="BK474" s="709">
        <f t="shared" ref="BK474:BK476" si="3723">$H474-BJ474</f>
        <v>0.52709156193895856</v>
      </c>
      <c r="BL474" s="710"/>
      <c r="BM474" s="479"/>
      <c r="BN474" s="479"/>
      <c r="BP474" s="72">
        <f t="shared" ref="BP474:BP476" si="3724">$H474*(1-($K474-BP$6)/BP$5)</f>
        <v>0.84790843806104144</v>
      </c>
      <c r="BQ474" s="72">
        <f t="shared" ref="BQ474:BQ476" si="3725">$H474-BP474</f>
        <v>0.52709156193895856</v>
      </c>
      <c r="BS474" s="72">
        <f t="shared" ref="BS474:BS476" si="3726">$H474*(1-($K474-BS$6)/BS$5)</f>
        <v>0.84790843806104144</v>
      </c>
      <c r="BT474" s="72">
        <f t="shared" ref="BT474:BT476" si="3727">$H474-BS474</f>
        <v>0.52709156193895856</v>
      </c>
      <c r="BV474" s="72">
        <f t="shared" ref="BV474:BV476" si="3728">$H474*(1-($K474-BV$6)/BV$5)</f>
        <v>0.84790843806104144</v>
      </c>
      <c r="BW474" s="72">
        <f t="shared" ref="BW474:BW476" si="3729">$H474-BV474</f>
        <v>0.52709156193895856</v>
      </c>
      <c r="BY474" s="72">
        <f t="shared" ref="BY474:BY476" si="3730">$H474*(1-($K474-BY$6)/BY$5)</f>
        <v>0.84790843806104144</v>
      </c>
      <c r="BZ474" s="72">
        <f t="shared" ref="BZ474:BZ476" si="3731">$H474-BY474</f>
        <v>0.52709156193895856</v>
      </c>
      <c r="CB474" s="72">
        <f t="shared" ref="CB474:CB476" si="3732">$H474*(1-($L474-CB$6)/CB$5)</f>
        <v>0.86793609671848027</v>
      </c>
      <c r="CC474" s="72">
        <f t="shared" ref="CC474:CC476" si="3733">$H474-CB474</f>
        <v>0.50706390328151973</v>
      </c>
      <c r="CE474" s="72">
        <f t="shared" ref="CE474:CE476" si="3734">$H474*(1-($L474-CE$6)/CE$5)</f>
        <v>0.86793609671848027</v>
      </c>
      <c r="CF474" s="72">
        <f t="shared" ref="CF474:CF476" si="3735">$H474-CE474</f>
        <v>0.50706390328151973</v>
      </c>
      <c r="CH474" s="72">
        <f t="shared" ref="CH474:CH476" si="3736">$H474*(1-($L474-CH$6)/CH$5)</f>
        <v>0.86793609671848027</v>
      </c>
      <c r="CI474" s="72">
        <f t="shared" ref="CI474:CI476" si="3737">$H474-CH474</f>
        <v>0.50706390328151973</v>
      </c>
      <c r="CK474" s="72">
        <f t="shared" ref="CK474:CK476" si="3738">$H474*(1-($L474-CK$6)/CK$5)</f>
        <v>0.86793609671848027</v>
      </c>
      <c r="CL474" s="72">
        <f t="shared" ref="CL474:CL476" si="3739">$H474-CK474</f>
        <v>0.50706390328151973</v>
      </c>
      <c r="CN474" s="72">
        <f t="shared" ref="CN474:CN476" si="3740">$H474*(1-($L474-CN$6)/CN$5)</f>
        <v>0.86793609671848027</v>
      </c>
      <c r="CO474" s="72">
        <f t="shared" ref="CO474:CO476" si="3741">$H474-CN474</f>
        <v>0.50706390328151973</v>
      </c>
      <c r="CQ474" s="72">
        <f t="shared" ref="CQ474:CQ476" si="3742">$H474*(1-($L474-CQ$6)/CQ$5)</f>
        <v>0.86793609671848027</v>
      </c>
      <c r="CR474" s="72">
        <f t="shared" ref="CR474:CR476" si="3743">$H474-CQ474</f>
        <v>0.50706390328151973</v>
      </c>
      <c r="CT474" s="72">
        <f t="shared" ref="CT474:CT476" si="3744">$H474*(1-($L474-CT$6)/CT$5)</f>
        <v>0.86793609671848027</v>
      </c>
      <c r="CU474" s="72">
        <f t="shared" ref="CU474:CU476" si="3745">$H474-CT474</f>
        <v>0.50706390328151973</v>
      </c>
      <c r="CW474" s="72">
        <f t="shared" ref="CW474:CW476" si="3746">$H474*(1-($L474-CW$6)/CW$5)</f>
        <v>0.86793609671848027</v>
      </c>
      <c r="CX474" s="72">
        <f t="shared" ref="CX474:CX476" si="3747">$H474-CW474</f>
        <v>0.50706390328151973</v>
      </c>
    </row>
    <row r="475" spans="1:103" x14ac:dyDescent="0.25">
      <c r="C475" s="455" t="s">
        <v>561</v>
      </c>
      <c r="D475" s="426" t="s">
        <v>0</v>
      </c>
      <c r="E475" s="479"/>
      <c r="G475" s="72"/>
      <c r="H475" s="690">
        <f t="shared" si="3689"/>
        <v>0</v>
      </c>
      <c r="J475" s="19"/>
      <c r="K475" s="19"/>
      <c r="L475" s="19"/>
      <c r="N475" s="72">
        <f t="shared" si="3690"/>
        <v>0</v>
      </c>
      <c r="O475" s="72">
        <f t="shared" si="3691"/>
        <v>0</v>
      </c>
      <c r="Q475" s="72">
        <f t="shared" si="3692"/>
        <v>0</v>
      </c>
      <c r="R475" s="72">
        <f t="shared" si="3693"/>
        <v>0</v>
      </c>
      <c r="T475" s="72">
        <f t="shared" si="3694"/>
        <v>0</v>
      </c>
      <c r="U475" s="72">
        <f t="shared" si="3695"/>
        <v>0</v>
      </c>
      <c r="W475" s="72">
        <f t="shared" si="3696"/>
        <v>0</v>
      </c>
      <c r="X475" s="72">
        <f t="shared" si="3697"/>
        <v>0</v>
      </c>
      <c r="Z475" s="72">
        <f t="shared" si="3698"/>
        <v>0</v>
      </c>
      <c r="AA475" s="72">
        <f t="shared" si="3699"/>
        <v>0</v>
      </c>
      <c r="AC475" s="72">
        <f t="shared" si="3700"/>
        <v>0</v>
      </c>
      <c r="AD475" s="72">
        <f t="shared" si="3701"/>
        <v>0</v>
      </c>
      <c r="AF475" s="72">
        <f t="shared" si="3702"/>
        <v>0</v>
      </c>
      <c r="AG475" s="72">
        <f t="shared" si="3703"/>
        <v>0</v>
      </c>
      <c r="AI475" s="72">
        <f t="shared" si="3704"/>
        <v>0</v>
      </c>
      <c r="AJ475" s="72">
        <f t="shared" si="3705"/>
        <v>0</v>
      </c>
      <c r="AL475" s="72">
        <f t="shared" si="3706"/>
        <v>0</v>
      </c>
      <c r="AM475" s="72">
        <f t="shared" si="3707"/>
        <v>0</v>
      </c>
      <c r="AO475" s="72">
        <f t="shared" si="3708"/>
        <v>0</v>
      </c>
      <c r="AP475" s="72">
        <f t="shared" si="3709"/>
        <v>0</v>
      </c>
      <c r="AR475" s="72">
        <f t="shared" si="3710"/>
        <v>0</v>
      </c>
      <c r="AS475" s="72">
        <f t="shared" si="3711"/>
        <v>0</v>
      </c>
      <c r="AU475" s="72">
        <f t="shared" si="3712"/>
        <v>0</v>
      </c>
      <c r="AV475" s="72">
        <f t="shared" si="3713"/>
        <v>0</v>
      </c>
      <c r="AX475" s="72">
        <f t="shared" si="3714"/>
        <v>0</v>
      </c>
      <c r="AY475" s="72">
        <f t="shared" si="3715"/>
        <v>0</v>
      </c>
      <c r="BA475" s="72">
        <f t="shared" si="3716"/>
        <v>0</v>
      </c>
      <c r="BB475" s="72">
        <f t="shared" si="3717"/>
        <v>0</v>
      </c>
      <c r="BD475" s="72">
        <f t="shared" si="3718"/>
        <v>0</v>
      </c>
      <c r="BE475" s="72">
        <f t="shared" si="3719"/>
        <v>0</v>
      </c>
      <c r="BG475" s="709">
        <f t="shared" si="3720"/>
        <v>0</v>
      </c>
      <c r="BH475" s="709">
        <f t="shared" si="3721"/>
        <v>0</v>
      </c>
      <c r="BI475" s="710"/>
      <c r="BJ475" s="709">
        <f t="shared" si="3722"/>
        <v>0</v>
      </c>
      <c r="BK475" s="709">
        <f t="shared" si="3723"/>
        <v>0</v>
      </c>
      <c r="BL475" s="710"/>
      <c r="BM475" s="479"/>
      <c r="BN475" s="479"/>
      <c r="BP475" s="72">
        <f t="shared" si="3724"/>
        <v>0</v>
      </c>
      <c r="BQ475" s="72">
        <f t="shared" si="3725"/>
        <v>0</v>
      </c>
      <c r="BS475" s="72">
        <f t="shared" si="3726"/>
        <v>0</v>
      </c>
      <c r="BT475" s="72">
        <f t="shared" si="3727"/>
        <v>0</v>
      </c>
      <c r="BV475" s="72">
        <f t="shared" si="3728"/>
        <v>0</v>
      </c>
      <c r="BW475" s="72">
        <f t="shared" si="3729"/>
        <v>0</v>
      </c>
      <c r="BY475" s="72">
        <f t="shared" si="3730"/>
        <v>0</v>
      </c>
      <c r="BZ475" s="72">
        <f t="shared" si="3731"/>
        <v>0</v>
      </c>
      <c r="CB475" s="72">
        <f t="shared" si="3732"/>
        <v>0</v>
      </c>
      <c r="CC475" s="72">
        <f t="shared" si="3733"/>
        <v>0</v>
      </c>
      <c r="CE475" s="72">
        <f t="shared" si="3734"/>
        <v>0</v>
      </c>
      <c r="CF475" s="72">
        <f t="shared" si="3735"/>
        <v>0</v>
      </c>
      <c r="CH475" s="72">
        <f t="shared" si="3736"/>
        <v>0</v>
      </c>
      <c r="CI475" s="72">
        <f t="shared" si="3737"/>
        <v>0</v>
      </c>
      <c r="CK475" s="72">
        <f t="shared" si="3738"/>
        <v>0</v>
      </c>
      <c r="CL475" s="72">
        <f t="shared" si="3739"/>
        <v>0</v>
      </c>
      <c r="CN475" s="72">
        <f t="shared" si="3740"/>
        <v>0</v>
      </c>
      <c r="CO475" s="72">
        <f t="shared" si="3741"/>
        <v>0</v>
      </c>
      <c r="CQ475" s="72">
        <f t="shared" si="3742"/>
        <v>0</v>
      </c>
      <c r="CR475" s="72">
        <f t="shared" si="3743"/>
        <v>0</v>
      </c>
      <c r="CT475" s="72">
        <f t="shared" si="3744"/>
        <v>0</v>
      </c>
      <c r="CU475" s="72">
        <f t="shared" si="3745"/>
        <v>0</v>
      </c>
      <c r="CW475" s="72">
        <f t="shared" si="3746"/>
        <v>0</v>
      </c>
      <c r="CX475" s="72">
        <f t="shared" si="3747"/>
        <v>0</v>
      </c>
    </row>
    <row r="476" spans="1:103" x14ac:dyDescent="0.25">
      <c r="C476" s="455"/>
      <c r="D476" s="426" t="s">
        <v>0</v>
      </c>
      <c r="E476" s="479"/>
      <c r="G476" s="72"/>
      <c r="H476" s="690">
        <f t="shared" si="3689"/>
        <v>0</v>
      </c>
      <c r="J476" s="19"/>
      <c r="K476" s="19"/>
      <c r="L476" s="19"/>
      <c r="N476" s="72">
        <f t="shared" si="3690"/>
        <v>0</v>
      </c>
      <c r="O476" s="72">
        <f t="shared" si="3691"/>
        <v>0</v>
      </c>
      <c r="Q476" s="72">
        <f t="shared" si="3692"/>
        <v>0</v>
      </c>
      <c r="R476" s="72">
        <f t="shared" si="3693"/>
        <v>0</v>
      </c>
      <c r="T476" s="72">
        <f t="shared" si="3694"/>
        <v>0</v>
      </c>
      <c r="U476" s="72">
        <f t="shared" si="3695"/>
        <v>0</v>
      </c>
      <c r="W476" s="72">
        <f t="shared" si="3696"/>
        <v>0</v>
      </c>
      <c r="X476" s="72">
        <f t="shared" si="3697"/>
        <v>0</v>
      </c>
      <c r="Z476" s="72">
        <f t="shared" si="3698"/>
        <v>0</v>
      </c>
      <c r="AA476" s="72">
        <f t="shared" si="3699"/>
        <v>0</v>
      </c>
      <c r="AC476" s="72">
        <f t="shared" si="3700"/>
        <v>0</v>
      </c>
      <c r="AD476" s="72">
        <f t="shared" si="3701"/>
        <v>0</v>
      </c>
      <c r="AF476" s="72">
        <f t="shared" si="3702"/>
        <v>0</v>
      </c>
      <c r="AG476" s="72">
        <f t="shared" si="3703"/>
        <v>0</v>
      </c>
      <c r="AI476" s="72">
        <f t="shared" si="3704"/>
        <v>0</v>
      </c>
      <c r="AJ476" s="72">
        <f t="shared" si="3705"/>
        <v>0</v>
      </c>
      <c r="AL476" s="72">
        <f t="shared" si="3706"/>
        <v>0</v>
      </c>
      <c r="AM476" s="72">
        <f t="shared" si="3707"/>
        <v>0</v>
      </c>
      <c r="AO476" s="72">
        <f t="shared" si="3708"/>
        <v>0</v>
      </c>
      <c r="AP476" s="72">
        <f t="shared" si="3709"/>
        <v>0</v>
      </c>
      <c r="AR476" s="72">
        <f t="shared" si="3710"/>
        <v>0</v>
      </c>
      <c r="AS476" s="72">
        <f t="shared" si="3711"/>
        <v>0</v>
      </c>
      <c r="AU476" s="72">
        <f t="shared" si="3712"/>
        <v>0</v>
      </c>
      <c r="AV476" s="72">
        <f t="shared" si="3713"/>
        <v>0</v>
      </c>
      <c r="AX476" s="72">
        <f t="shared" si="3714"/>
        <v>0</v>
      </c>
      <c r="AY476" s="72">
        <f t="shared" si="3715"/>
        <v>0</v>
      </c>
      <c r="BA476" s="72">
        <f t="shared" si="3716"/>
        <v>0</v>
      </c>
      <c r="BB476" s="72">
        <f t="shared" si="3717"/>
        <v>0</v>
      </c>
      <c r="BD476" s="72">
        <f t="shared" si="3718"/>
        <v>0</v>
      </c>
      <c r="BE476" s="72">
        <f t="shared" si="3719"/>
        <v>0</v>
      </c>
      <c r="BG476" s="709">
        <f t="shared" si="3720"/>
        <v>0</v>
      </c>
      <c r="BH476" s="709">
        <f t="shared" si="3721"/>
        <v>0</v>
      </c>
      <c r="BI476" s="710"/>
      <c r="BJ476" s="709">
        <f t="shared" si="3722"/>
        <v>0</v>
      </c>
      <c r="BK476" s="709">
        <f t="shared" si="3723"/>
        <v>0</v>
      </c>
      <c r="BL476" s="710"/>
      <c r="BM476" s="479"/>
      <c r="BN476" s="479"/>
      <c r="BP476" s="72">
        <f t="shared" si="3724"/>
        <v>0</v>
      </c>
      <c r="BQ476" s="72">
        <f t="shared" si="3725"/>
        <v>0</v>
      </c>
      <c r="BS476" s="72">
        <f t="shared" si="3726"/>
        <v>0</v>
      </c>
      <c r="BT476" s="72">
        <f t="shared" si="3727"/>
        <v>0</v>
      </c>
      <c r="BV476" s="72">
        <f t="shared" si="3728"/>
        <v>0</v>
      </c>
      <c r="BW476" s="72">
        <f t="shared" si="3729"/>
        <v>0</v>
      </c>
      <c r="BY476" s="72">
        <f t="shared" si="3730"/>
        <v>0</v>
      </c>
      <c r="BZ476" s="72">
        <f t="shared" si="3731"/>
        <v>0</v>
      </c>
      <c r="CB476" s="72">
        <f t="shared" si="3732"/>
        <v>0</v>
      </c>
      <c r="CC476" s="72">
        <f t="shared" si="3733"/>
        <v>0</v>
      </c>
      <c r="CE476" s="72">
        <f t="shared" si="3734"/>
        <v>0</v>
      </c>
      <c r="CF476" s="72">
        <f t="shared" si="3735"/>
        <v>0</v>
      </c>
      <c r="CH476" s="72">
        <f t="shared" si="3736"/>
        <v>0</v>
      </c>
      <c r="CI476" s="72">
        <f t="shared" si="3737"/>
        <v>0</v>
      </c>
      <c r="CK476" s="72">
        <f t="shared" si="3738"/>
        <v>0</v>
      </c>
      <c r="CL476" s="72">
        <f t="shared" si="3739"/>
        <v>0</v>
      </c>
      <c r="CN476" s="72">
        <f t="shared" si="3740"/>
        <v>0</v>
      </c>
      <c r="CO476" s="72">
        <f t="shared" si="3741"/>
        <v>0</v>
      </c>
      <c r="CQ476" s="72">
        <f t="shared" si="3742"/>
        <v>0</v>
      </c>
      <c r="CR476" s="72">
        <f t="shared" si="3743"/>
        <v>0</v>
      </c>
      <c r="CT476" s="72">
        <f t="shared" si="3744"/>
        <v>0</v>
      </c>
      <c r="CU476" s="72">
        <f t="shared" si="3745"/>
        <v>0</v>
      </c>
      <c r="CW476" s="72">
        <f t="shared" si="3746"/>
        <v>0</v>
      </c>
      <c r="CX476" s="72">
        <f t="shared" si="3747"/>
        <v>0</v>
      </c>
    </row>
    <row r="477" spans="1:103" x14ac:dyDescent="0.25">
      <c r="D477" s="426" t="s">
        <v>0</v>
      </c>
      <c r="G477" s="494"/>
    </row>
    <row r="478" spans="1:103" s="402" customFormat="1" x14ac:dyDescent="0.25">
      <c r="A478" s="401"/>
      <c r="C478" s="565" t="s">
        <v>562</v>
      </c>
      <c r="D478" s="565" t="s">
        <v>0</v>
      </c>
      <c r="E478" s="566"/>
      <c r="F478" s="565"/>
      <c r="G478" s="783"/>
      <c r="H478" s="566"/>
      <c r="I478" s="565"/>
      <c r="J478" s="566"/>
      <c r="K478" s="566"/>
      <c r="L478" s="566"/>
      <c r="M478" s="565"/>
      <c r="N478" s="578"/>
      <c r="O478" s="565"/>
      <c r="P478" s="566"/>
      <c r="Q478" s="578"/>
      <c r="R478" s="565"/>
      <c r="S478" s="566"/>
      <c r="T478" s="578"/>
      <c r="U478" s="565"/>
      <c r="V478" s="566"/>
      <c r="W478" s="578"/>
      <c r="X478" s="565"/>
      <c r="Y478" s="566"/>
      <c r="Z478" s="578"/>
      <c r="AA478" s="565"/>
      <c r="AB478" s="566"/>
      <c r="AC478" s="578"/>
      <c r="AD478" s="565"/>
      <c r="AE478" s="566"/>
      <c r="AF478" s="578"/>
      <c r="AG478" s="565"/>
      <c r="AH478" s="566"/>
      <c r="AI478" s="578"/>
      <c r="AJ478" s="565"/>
      <c r="AK478" s="566"/>
      <c r="AL478" s="578"/>
      <c r="AM478" s="565"/>
      <c r="AN478" s="566"/>
      <c r="AO478" s="578"/>
      <c r="AP478" s="565"/>
      <c r="AQ478" s="566"/>
      <c r="AR478" s="578"/>
      <c r="AS478" s="565"/>
      <c r="AT478" s="566"/>
      <c r="AU478" s="578"/>
      <c r="AV478" s="565"/>
      <c r="AW478" s="566"/>
      <c r="AX478" s="578"/>
      <c r="AY478" s="565"/>
      <c r="AZ478" s="566"/>
      <c r="BA478" s="578"/>
      <c r="BB478" s="565"/>
      <c r="BC478" s="566"/>
      <c r="BD478" s="578"/>
      <c r="BE478" s="565"/>
      <c r="BF478" s="566"/>
      <c r="BG478" s="578"/>
      <c r="BH478" s="565"/>
      <c r="BI478" s="566"/>
      <c r="BJ478" s="578"/>
      <c r="BK478" s="565"/>
      <c r="BL478" s="566"/>
      <c r="BM478" s="578"/>
      <c r="BN478" s="565"/>
      <c r="BO478" s="566"/>
      <c r="BP478" s="578"/>
      <c r="BQ478" s="565"/>
      <c r="BR478" s="566"/>
      <c r="BS478" s="578"/>
      <c r="BT478" s="565"/>
      <c r="BU478" s="566"/>
      <c r="BV478" s="578"/>
      <c r="BW478" s="565"/>
      <c r="BX478" s="566"/>
      <c r="BY478" s="578"/>
      <c r="BZ478" s="565"/>
      <c r="CA478" s="566"/>
      <c r="CB478" s="578"/>
      <c r="CC478" s="565"/>
      <c r="CD478" s="566"/>
      <c r="CE478" s="578"/>
      <c r="CF478" s="565"/>
      <c r="CG478" s="566"/>
      <c r="CH478" s="578"/>
      <c r="CI478" s="565"/>
      <c r="CJ478" s="566"/>
      <c r="CK478" s="578"/>
      <c r="CL478" s="565"/>
      <c r="CM478" s="566"/>
      <c r="CN478" s="578"/>
      <c r="CO478" s="565"/>
      <c r="CP478" s="566"/>
      <c r="CQ478" s="578"/>
      <c r="CR478" s="565"/>
      <c r="CS478" s="566"/>
      <c r="CT478" s="578"/>
      <c r="CU478" s="565"/>
      <c r="CV478" s="566"/>
      <c r="CW478" s="578"/>
      <c r="CX478" s="565"/>
      <c r="CY478" s="566"/>
    </row>
    <row r="479" spans="1:103" x14ac:dyDescent="0.25">
      <c r="C479" s="455" t="s">
        <v>563</v>
      </c>
      <c r="D479" s="3" t="s">
        <v>0</v>
      </c>
      <c r="E479" s="479"/>
      <c r="G479" s="400">
        <f>'HEV EB2 - WALK'!$E$54</f>
        <v>-0.98000000000000054</v>
      </c>
      <c r="H479" s="707">
        <f t="shared" ref="H479:H481" si="3748">G479-$E479</f>
        <v>-0.98000000000000054</v>
      </c>
      <c r="J479" s="564">
        <v>1200</v>
      </c>
      <c r="K479" s="564">
        <v>1200</v>
      </c>
      <c r="L479" s="564">
        <v>1200</v>
      </c>
      <c r="N479" s="72">
        <f t="shared" ref="N479:N481" si="3749">$H479*(1-($J479-N$6)/N$5)</f>
        <v>-0.52496410256410286</v>
      </c>
      <c r="O479" s="72">
        <f t="shared" ref="O479:O481" si="3750">$H479-N479</f>
        <v>-0.45503589743589767</v>
      </c>
      <c r="Q479" s="72">
        <f t="shared" ref="Q479:Q481" si="3751">$H479*(1-($J479-Q$6)/Q$5)</f>
        <v>-0.52496410256410286</v>
      </c>
      <c r="R479" s="72">
        <f t="shared" ref="R479:R481" si="3752">$H479-Q479</f>
        <v>-0.45503589743589767</v>
      </c>
      <c r="T479" s="72">
        <f t="shared" ref="T479:T481" si="3753">$H479*(1-($J479-T$6)/T$5)</f>
        <v>-0.52496410256410286</v>
      </c>
      <c r="U479" s="72">
        <f t="shared" ref="U479:U481" si="3754">$H479-T479</f>
        <v>-0.45503589743589767</v>
      </c>
      <c r="W479" s="72">
        <f t="shared" ref="W479:W481" si="3755">$H479*(1-($J479-W$6)/W$5)</f>
        <v>-0.52496410256410286</v>
      </c>
      <c r="X479" s="72">
        <f t="shared" ref="X479:X481" si="3756">$H479-W479</f>
        <v>-0.45503589743589767</v>
      </c>
      <c r="Z479" s="72">
        <f t="shared" ref="Z479:Z481" si="3757">$H479*(1-($J479-Z$6)/Z$5)</f>
        <v>-0.52496410256410286</v>
      </c>
      <c r="AA479" s="72">
        <f t="shared" ref="AA479:AA481" si="3758">$H479-Z479</f>
        <v>-0.45503589743589767</v>
      </c>
      <c r="AC479" s="72">
        <f t="shared" ref="AC479:AC481" si="3759">$H479*(1-($J479-AC$6)/AC$5)</f>
        <v>-0.52496410256410286</v>
      </c>
      <c r="AD479" s="72">
        <f t="shared" ref="AD479:AD481" si="3760">$H479-AC479</f>
        <v>-0.45503589743589767</v>
      </c>
      <c r="AF479" s="72">
        <f t="shared" ref="AF479:AF481" si="3761">$H479*(1-($J479-AF$6)/AF$5)</f>
        <v>-0.52496410256410286</v>
      </c>
      <c r="AG479" s="72">
        <f t="shared" ref="AG479:AG481" si="3762">$H479-AF479</f>
        <v>-0.45503589743589767</v>
      </c>
      <c r="AI479" s="72">
        <f t="shared" ref="AI479:AI481" si="3763">$H479*(1-($J479-AI$6)/AI$5)</f>
        <v>-0.52496410256410286</v>
      </c>
      <c r="AJ479" s="72">
        <f t="shared" ref="AJ479:AJ481" si="3764">$H479-AI479</f>
        <v>-0.45503589743589767</v>
      </c>
      <c r="AL479" s="72">
        <f t="shared" ref="AL479:AL481" si="3765">$H479*(1-($K479-AL$6)/AL$5)</f>
        <v>-0.53395044883303444</v>
      </c>
      <c r="AM479" s="72">
        <f t="shared" ref="AM479:AM481" si="3766">$H479-AL479</f>
        <v>-0.4460495511669661</v>
      </c>
      <c r="AO479" s="72">
        <f t="shared" ref="AO479:AO481" si="3767">$H479*(1-($K479-AO$6)/AO$5)</f>
        <v>-0.53395044883303444</v>
      </c>
      <c r="AP479" s="72">
        <f t="shared" ref="AP479:AP481" si="3768">$H479-AO479</f>
        <v>-0.4460495511669661</v>
      </c>
      <c r="AR479" s="72">
        <f t="shared" ref="AR479:AR481" si="3769">$H479*(1-($K479-AR$6)/AR$5)</f>
        <v>-0.53395044883303444</v>
      </c>
      <c r="AS479" s="72">
        <f t="shared" ref="AS479:AS481" si="3770">$H479-AR479</f>
        <v>-0.4460495511669661</v>
      </c>
      <c r="AU479" s="72">
        <f t="shared" ref="AU479:AU481" si="3771">$H479*(1-($K479-AU$6)/AU$5)</f>
        <v>-0.53395044883303444</v>
      </c>
      <c r="AV479" s="72">
        <f t="shared" ref="AV479:AV481" si="3772">$H479-AU479</f>
        <v>-0.4460495511669661</v>
      </c>
      <c r="AX479" s="72">
        <f t="shared" ref="AX479:AX481" si="3773">$H479*(1-($K479-AX$6)/AX$5)</f>
        <v>-0.53395044883303444</v>
      </c>
      <c r="AY479" s="72">
        <f t="shared" ref="AY479:AY481" si="3774">$H479-AX479</f>
        <v>-0.4460495511669661</v>
      </c>
      <c r="BA479" s="72">
        <f t="shared" ref="BA479:BA481" si="3775">$H479*(1-($K479-BA$6)/BA$5)</f>
        <v>-0.53395044883303444</v>
      </c>
      <c r="BB479" s="72">
        <f t="shared" ref="BB479:BB481" si="3776">$H479-BA479</f>
        <v>-0.4460495511669661</v>
      </c>
      <c r="BD479" s="72">
        <f t="shared" ref="BD479:BD481" si="3777">$H479*(1-($K479-BD$6)/BD$5)</f>
        <v>-0.53395044883303444</v>
      </c>
      <c r="BE479" s="72">
        <f t="shared" ref="BE479:BE481" si="3778">$H479-BD479</f>
        <v>-0.4460495511669661</v>
      </c>
      <c r="BG479" s="709">
        <f>$H479*(1-($K479-BG$6)/BG$5)</f>
        <v>-0.53395044883303444</v>
      </c>
      <c r="BH479" s="709">
        <f t="shared" ref="BH479:BH481" si="3779">$H479-BG479</f>
        <v>-0.4460495511669661</v>
      </c>
      <c r="BI479" s="710"/>
      <c r="BJ479" s="709">
        <f>$H479*(1-($K479-BJ$6)/BJ$5)</f>
        <v>-0.53395044883303444</v>
      </c>
      <c r="BK479" s="709">
        <f t="shared" ref="BK479:BK481" si="3780">$H479-BJ479</f>
        <v>-0.4460495511669661</v>
      </c>
      <c r="BL479" s="710"/>
      <c r="BM479" s="479"/>
      <c r="BN479" s="479"/>
      <c r="BP479" s="72">
        <f t="shared" ref="BP479:BP481" si="3781">$H479*(1-($K479-BP$6)/BP$5)</f>
        <v>-0.53395044883303444</v>
      </c>
      <c r="BQ479" s="72">
        <f t="shared" ref="BQ479:BQ481" si="3782">$H479-BP479</f>
        <v>-0.4460495511669661</v>
      </c>
      <c r="BS479" s="72">
        <f t="shared" ref="BS479:BS481" si="3783">$H479*(1-($K479-BS$6)/BS$5)</f>
        <v>-0.53395044883303444</v>
      </c>
      <c r="BT479" s="72">
        <f t="shared" ref="BT479:BT481" si="3784">$H479-BS479</f>
        <v>-0.4460495511669661</v>
      </c>
      <c r="BV479" s="72">
        <f t="shared" ref="BV479:BV481" si="3785">$H479*(1-($K479-BV$6)/BV$5)</f>
        <v>-0.53395044883303444</v>
      </c>
      <c r="BW479" s="72">
        <f t="shared" ref="BW479:BW481" si="3786">$H479-BV479</f>
        <v>-0.4460495511669661</v>
      </c>
      <c r="BY479" s="72">
        <f t="shared" ref="BY479:BY481" si="3787">$H479*(1-($K479-BY$6)/BY$5)</f>
        <v>-0.53395044883303444</v>
      </c>
      <c r="BZ479" s="72">
        <f t="shared" ref="BZ479:BZ481" si="3788">$H479-BY479</f>
        <v>-0.4460495511669661</v>
      </c>
      <c r="CB479" s="72">
        <f t="shared" ref="CB479:CB481" si="3789">$H479*(1-($L479-CB$6)/CB$5)</f>
        <v>-0.55089879101899852</v>
      </c>
      <c r="CC479" s="72">
        <f t="shared" ref="CC479:CC481" si="3790">$H479-CB479</f>
        <v>-0.42910120898100201</v>
      </c>
      <c r="CE479" s="72">
        <f t="shared" ref="CE479:CE481" si="3791">$H479*(1-($L479-CE$6)/CE$5)</f>
        <v>-0.55089879101899852</v>
      </c>
      <c r="CF479" s="72">
        <f t="shared" ref="CF479:CF481" si="3792">$H479-CE479</f>
        <v>-0.42910120898100201</v>
      </c>
      <c r="CH479" s="72">
        <f t="shared" ref="CH479:CH481" si="3793">$H479*(1-($L479-CH$6)/CH$5)</f>
        <v>-0.55089879101899852</v>
      </c>
      <c r="CI479" s="72">
        <f t="shared" ref="CI479:CI481" si="3794">$H479-CH479</f>
        <v>-0.42910120898100201</v>
      </c>
      <c r="CK479" s="72">
        <f t="shared" ref="CK479:CK481" si="3795">$H479*(1-($L479-CK$6)/CK$5)</f>
        <v>-0.55089879101899852</v>
      </c>
      <c r="CL479" s="72">
        <f t="shared" ref="CL479:CL481" si="3796">$H479-CK479</f>
        <v>-0.42910120898100201</v>
      </c>
      <c r="CN479" s="72">
        <f t="shared" ref="CN479:CN481" si="3797">$H479*(1-($L479-CN$6)/CN$5)</f>
        <v>-0.55089879101899852</v>
      </c>
      <c r="CO479" s="72">
        <f t="shared" ref="CO479:CO481" si="3798">$H479-CN479</f>
        <v>-0.42910120898100201</v>
      </c>
      <c r="CQ479" s="72">
        <f t="shared" ref="CQ479:CQ481" si="3799">$H479*(1-($L479-CQ$6)/CQ$5)</f>
        <v>-0.55089879101899852</v>
      </c>
      <c r="CR479" s="72">
        <f t="shared" ref="CR479:CR481" si="3800">$H479-CQ479</f>
        <v>-0.42910120898100201</v>
      </c>
      <c r="CT479" s="72">
        <f t="shared" ref="CT479:CT481" si="3801">$H479*(1-($L479-CT$6)/CT$5)</f>
        <v>-0.55089879101899852</v>
      </c>
      <c r="CU479" s="72">
        <f t="shared" ref="CU479:CU481" si="3802">$H479-CT479</f>
        <v>-0.42910120898100201</v>
      </c>
      <c r="CW479" s="72">
        <f t="shared" ref="CW479:CW481" si="3803">$H479*(1-($L479-CW$6)/CW$5)</f>
        <v>-0.55089879101899852</v>
      </c>
      <c r="CX479" s="72">
        <f t="shared" ref="CX479:CX481" si="3804">$H479-CW479</f>
        <v>-0.42910120898100201</v>
      </c>
    </row>
    <row r="480" spans="1:103" x14ac:dyDescent="0.25">
      <c r="C480" s="455"/>
      <c r="D480" s="426" t="s">
        <v>0</v>
      </c>
      <c r="E480" s="479"/>
      <c r="G480" s="72"/>
      <c r="H480" s="690">
        <f t="shared" si="3748"/>
        <v>0</v>
      </c>
      <c r="J480" s="19"/>
      <c r="K480" s="19"/>
      <c r="L480" s="19"/>
      <c r="N480" s="72">
        <f t="shared" si="3749"/>
        <v>0</v>
      </c>
      <c r="O480" s="72">
        <f t="shared" si="3750"/>
        <v>0</v>
      </c>
      <c r="Q480" s="72">
        <f t="shared" si="3751"/>
        <v>0</v>
      </c>
      <c r="R480" s="72">
        <f t="shared" si="3752"/>
        <v>0</v>
      </c>
      <c r="T480" s="72">
        <f t="shared" si="3753"/>
        <v>0</v>
      </c>
      <c r="U480" s="72">
        <f t="shared" si="3754"/>
        <v>0</v>
      </c>
      <c r="W480" s="72">
        <f t="shared" si="3755"/>
        <v>0</v>
      </c>
      <c r="X480" s="72">
        <f t="shared" si="3756"/>
        <v>0</v>
      </c>
      <c r="Z480" s="72">
        <f t="shared" si="3757"/>
        <v>0</v>
      </c>
      <c r="AA480" s="72">
        <f t="shared" si="3758"/>
        <v>0</v>
      </c>
      <c r="AC480" s="72">
        <f t="shared" si="3759"/>
        <v>0</v>
      </c>
      <c r="AD480" s="72">
        <f t="shared" si="3760"/>
        <v>0</v>
      </c>
      <c r="AF480" s="72">
        <f t="shared" si="3761"/>
        <v>0</v>
      </c>
      <c r="AG480" s="72">
        <f t="shared" si="3762"/>
        <v>0</v>
      </c>
      <c r="AI480" s="72">
        <f t="shared" si="3763"/>
        <v>0</v>
      </c>
      <c r="AJ480" s="72">
        <f t="shared" si="3764"/>
        <v>0</v>
      </c>
      <c r="AL480" s="72">
        <f t="shared" si="3765"/>
        <v>0</v>
      </c>
      <c r="AM480" s="72">
        <f t="shared" si="3766"/>
        <v>0</v>
      </c>
      <c r="AO480" s="72">
        <f t="shared" si="3767"/>
        <v>0</v>
      </c>
      <c r="AP480" s="72">
        <f t="shared" si="3768"/>
        <v>0</v>
      </c>
      <c r="AR480" s="72">
        <f t="shared" si="3769"/>
        <v>0</v>
      </c>
      <c r="AS480" s="72">
        <f t="shared" si="3770"/>
        <v>0</v>
      </c>
      <c r="AU480" s="72">
        <f t="shared" si="3771"/>
        <v>0</v>
      </c>
      <c r="AV480" s="72">
        <f t="shared" si="3772"/>
        <v>0</v>
      </c>
      <c r="AX480" s="72">
        <f t="shared" si="3773"/>
        <v>0</v>
      </c>
      <c r="AY480" s="72">
        <f t="shared" si="3774"/>
        <v>0</v>
      </c>
      <c r="BA480" s="72">
        <f t="shared" si="3775"/>
        <v>0</v>
      </c>
      <c r="BB480" s="72">
        <f t="shared" si="3776"/>
        <v>0</v>
      </c>
      <c r="BD480" s="72">
        <f t="shared" si="3777"/>
        <v>0</v>
      </c>
      <c r="BE480" s="72">
        <f t="shared" si="3778"/>
        <v>0</v>
      </c>
      <c r="BG480" s="709">
        <f t="shared" ref="BG480:BG481" si="3805">$H480*(1-($K480-BG$6)/BG$5)</f>
        <v>0</v>
      </c>
      <c r="BH480" s="709">
        <f t="shared" si="3779"/>
        <v>0</v>
      </c>
      <c r="BI480" s="710"/>
      <c r="BJ480" s="709">
        <f t="shared" ref="BJ480:BJ481" si="3806">$H480*(1-($K480-BJ$6)/BJ$5)</f>
        <v>0</v>
      </c>
      <c r="BK480" s="709">
        <f t="shared" si="3780"/>
        <v>0</v>
      </c>
      <c r="BL480" s="710"/>
      <c r="BM480" s="479"/>
      <c r="BN480" s="479"/>
      <c r="BP480" s="72">
        <f t="shared" si="3781"/>
        <v>0</v>
      </c>
      <c r="BQ480" s="72">
        <f t="shared" si="3782"/>
        <v>0</v>
      </c>
      <c r="BS480" s="72">
        <f t="shared" si="3783"/>
        <v>0</v>
      </c>
      <c r="BT480" s="72">
        <f t="shared" si="3784"/>
        <v>0</v>
      </c>
      <c r="BV480" s="72">
        <f t="shared" si="3785"/>
        <v>0</v>
      </c>
      <c r="BW480" s="72">
        <f t="shared" si="3786"/>
        <v>0</v>
      </c>
      <c r="BY480" s="72">
        <f t="shared" si="3787"/>
        <v>0</v>
      </c>
      <c r="BZ480" s="72">
        <f t="shared" si="3788"/>
        <v>0</v>
      </c>
      <c r="CB480" s="72">
        <f t="shared" si="3789"/>
        <v>0</v>
      </c>
      <c r="CC480" s="72">
        <f t="shared" si="3790"/>
        <v>0</v>
      </c>
      <c r="CE480" s="72">
        <f t="shared" si="3791"/>
        <v>0</v>
      </c>
      <c r="CF480" s="72">
        <f t="shared" si="3792"/>
        <v>0</v>
      </c>
      <c r="CH480" s="72">
        <f t="shared" si="3793"/>
        <v>0</v>
      </c>
      <c r="CI480" s="72">
        <f t="shared" si="3794"/>
        <v>0</v>
      </c>
      <c r="CK480" s="72">
        <f t="shared" si="3795"/>
        <v>0</v>
      </c>
      <c r="CL480" s="72">
        <f t="shared" si="3796"/>
        <v>0</v>
      </c>
      <c r="CN480" s="72">
        <f t="shared" si="3797"/>
        <v>0</v>
      </c>
      <c r="CO480" s="72">
        <f t="shared" si="3798"/>
        <v>0</v>
      </c>
      <c r="CQ480" s="72">
        <f t="shared" si="3799"/>
        <v>0</v>
      </c>
      <c r="CR480" s="72">
        <f t="shared" si="3800"/>
        <v>0</v>
      </c>
      <c r="CT480" s="72">
        <f t="shared" si="3801"/>
        <v>0</v>
      </c>
      <c r="CU480" s="72">
        <f t="shared" si="3802"/>
        <v>0</v>
      </c>
      <c r="CW480" s="72">
        <f t="shared" si="3803"/>
        <v>0</v>
      </c>
      <c r="CX480" s="72">
        <f t="shared" si="3804"/>
        <v>0</v>
      </c>
    </row>
    <row r="481" spans="1:103" x14ac:dyDescent="0.25">
      <c r="C481" s="455"/>
      <c r="D481" s="426" t="s">
        <v>0</v>
      </c>
      <c r="E481" s="479"/>
      <c r="G481" s="72"/>
      <c r="H481" s="690">
        <f t="shared" si="3748"/>
        <v>0</v>
      </c>
      <c r="J481" s="19"/>
      <c r="K481" s="19"/>
      <c r="L481" s="19"/>
      <c r="N481" s="72">
        <f t="shared" si="3749"/>
        <v>0</v>
      </c>
      <c r="O481" s="72">
        <f t="shared" si="3750"/>
        <v>0</v>
      </c>
      <c r="Q481" s="72">
        <f t="shared" si="3751"/>
        <v>0</v>
      </c>
      <c r="R481" s="72">
        <f t="shared" si="3752"/>
        <v>0</v>
      </c>
      <c r="T481" s="72">
        <f t="shared" si="3753"/>
        <v>0</v>
      </c>
      <c r="U481" s="72">
        <f t="shared" si="3754"/>
        <v>0</v>
      </c>
      <c r="W481" s="72">
        <f t="shared" si="3755"/>
        <v>0</v>
      </c>
      <c r="X481" s="72">
        <f t="shared" si="3756"/>
        <v>0</v>
      </c>
      <c r="Z481" s="72">
        <f t="shared" si="3757"/>
        <v>0</v>
      </c>
      <c r="AA481" s="72">
        <f t="shared" si="3758"/>
        <v>0</v>
      </c>
      <c r="AC481" s="72">
        <f t="shared" si="3759"/>
        <v>0</v>
      </c>
      <c r="AD481" s="72">
        <f t="shared" si="3760"/>
        <v>0</v>
      </c>
      <c r="AF481" s="72">
        <f t="shared" si="3761"/>
        <v>0</v>
      </c>
      <c r="AG481" s="72">
        <f t="shared" si="3762"/>
        <v>0</v>
      </c>
      <c r="AI481" s="72">
        <f t="shared" si="3763"/>
        <v>0</v>
      </c>
      <c r="AJ481" s="72">
        <f t="shared" si="3764"/>
        <v>0</v>
      </c>
      <c r="AL481" s="72">
        <f t="shared" si="3765"/>
        <v>0</v>
      </c>
      <c r="AM481" s="72">
        <f t="shared" si="3766"/>
        <v>0</v>
      </c>
      <c r="AO481" s="72">
        <f t="shared" si="3767"/>
        <v>0</v>
      </c>
      <c r="AP481" s="72">
        <f t="shared" si="3768"/>
        <v>0</v>
      </c>
      <c r="AR481" s="72">
        <f t="shared" si="3769"/>
        <v>0</v>
      </c>
      <c r="AS481" s="72">
        <f t="shared" si="3770"/>
        <v>0</v>
      </c>
      <c r="AU481" s="72">
        <f t="shared" si="3771"/>
        <v>0</v>
      </c>
      <c r="AV481" s="72">
        <f t="shared" si="3772"/>
        <v>0</v>
      </c>
      <c r="AX481" s="72">
        <f t="shared" si="3773"/>
        <v>0</v>
      </c>
      <c r="AY481" s="72">
        <f t="shared" si="3774"/>
        <v>0</v>
      </c>
      <c r="BA481" s="72">
        <f t="shared" si="3775"/>
        <v>0</v>
      </c>
      <c r="BB481" s="72">
        <f t="shared" si="3776"/>
        <v>0</v>
      </c>
      <c r="BD481" s="72">
        <f t="shared" si="3777"/>
        <v>0</v>
      </c>
      <c r="BE481" s="72">
        <f t="shared" si="3778"/>
        <v>0</v>
      </c>
      <c r="BG481" s="709">
        <f t="shared" si="3805"/>
        <v>0</v>
      </c>
      <c r="BH481" s="709">
        <f t="shared" si="3779"/>
        <v>0</v>
      </c>
      <c r="BI481" s="710"/>
      <c r="BJ481" s="709">
        <f t="shared" si="3806"/>
        <v>0</v>
      </c>
      <c r="BK481" s="709">
        <f t="shared" si="3780"/>
        <v>0</v>
      </c>
      <c r="BL481" s="710"/>
      <c r="BM481" s="479"/>
      <c r="BN481" s="479"/>
      <c r="BP481" s="72">
        <f t="shared" si="3781"/>
        <v>0</v>
      </c>
      <c r="BQ481" s="72">
        <f t="shared" si="3782"/>
        <v>0</v>
      </c>
      <c r="BS481" s="72">
        <f t="shared" si="3783"/>
        <v>0</v>
      </c>
      <c r="BT481" s="72">
        <f t="shared" si="3784"/>
        <v>0</v>
      </c>
      <c r="BV481" s="72">
        <f t="shared" si="3785"/>
        <v>0</v>
      </c>
      <c r="BW481" s="72">
        <f t="shared" si="3786"/>
        <v>0</v>
      </c>
      <c r="BY481" s="72">
        <f t="shared" si="3787"/>
        <v>0</v>
      </c>
      <c r="BZ481" s="72">
        <f t="shared" si="3788"/>
        <v>0</v>
      </c>
      <c r="CB481" s="72">
        <f t="shared" si="3789"/>
        <v>0</v>
      </c>
      <c r="CC481" s="72">
        <f t="shared" si="3790"/>
        <v>0</v>
      </c>
      <c r="CE481" s="72">
        <f t="shared" si="3791"/>
        <v>0</v>
      </c>
      <c r="CF481" s="72">
        <f t="shared" si="3792"/>
        <v>0</v>
      </c>
      <c r="CH481" s="72">
        <f t="shared" si="3793"/>
        <v>0</v>
      </c>
      <c r="CI481" s="72">
        <f t="shared" si="3794"/>
        <v>0</v>
      </c>
      <c r="CK481" s="72">
        <f t="shared" si="3795"/>
        <v>0</v>
      </c>
      <c r="CL481" s="72">
        <f t="shared" si="3796"/>
        <v>0</v>
      </c>
      <c r="CN481" s="72">
        <f t="shared" si="3797"/>
        <v>0</v>
      </c>
      <c r="CO481" s="72">
        <f t="shared" si="3798"/>
        <v>0</v>
      </c>
      <c r="CQ481" s="72">
        <f t="shared" si="3799"/>
        <v>0</v>
      </c>
      <c r="CR481" s="72">
        <f t="shared" si="3800"/>
        <v>0</v>
      </c>
      <c r="CT481" s="72">
        <f t="shared" si="3801"/>
        <v>0</v>
      </c>
      <c r="CU481" s="72">
        <f t="shared" si="3802"/>
        <v>0</v>
      </c>
      <c r="CW481" s="72">
        <f t="shared" si="3803"/>
        <v>0</v>
      </c>
      <c r="CX481" s="72">
        <f t="shared" si="3804"/>
        <v>0</v>
      </c>
    </row>
    <row r="482" spans="1:103" x14ac:dyDescent="0.25">
      <c r="D482" s="426" t="s">
        <v>0</v>
      </c>
      <c r="G482" s="494"/>
    </row>
    <row r="483" spans="1:103" s="402" customFormat="1" x14ac:dyDescent="0.25">
      <c r="A483" s="401"/>
      <c r="C483" s="565" t="s">
        <v>564</v>
      </c>
      <c r="D483" s="565" t="s">
        <v>0</v>
      </c>
      <c r="E483" s="566"/>
      <c r="F483" s="565"/>
      <c r="G483" s="783"/>
      <c r="H483" s="566"/>
      <c r="I483" s="565"/>
      <c r="J483" s="566"/>
      <c r="K483" s="566"/>
      <c r="L483" s="566"/>
      <c r="M483" s="565"/>
      <c r="N483" s="578"/>
      <c r="O483" s="565"/>
      <c r="P483" s="566"/>
      <c r="Q483" s="578"/>
      <c r="R483" s="565"/>
      <c r="S483" s="566"/>
      <c r="T483" s="578"/>
      <c r="U483" s="565"/>
      <c r="V483" s="566"/>
      <c r="W483" s="578"/>
      <c r="X483" s="565"/>
      <c r="Y483" s="566"/>
      <c r="Z483" s="578"/>
      <c r="AA483" s="565"/>
      <c r="AB483" s="566"/>
      <c r="AC483" s="578"/>
      <c r="AD483" s="565"/>
      <c r="AE483" s="566"/>
      <c r="AF483" s="578"/>
      <c r="AG483" s="565"/>
      <c r="AH483" s="566"/>
      <c r="AI483" s="578"/>
      <c r="AJ483" s="565"/>
      <c r="AK483" s="566"/>
      <c r="AL483" s="578"/>
      <c r="AM483" s="565"/>
      <c r="AN483" s="566"/>
      <c r="AO483" s="578"/>
      <c r="AP483" s="565"/>
      <c r="AQ483" s="566"/>
      <c r="AR483" s="578"/>
      <c r="AS483" s="565"/>
      <c r="AT483" s="566"/>
      <c r="AU483" s="578"/>
      <c r="AV483" s="565"/>
      <c r="AW483" s="566"/>
      <c r="AX483" s="578"/>
      <c r="AY483" s="565"/>
      <c r="AZ483" s="566"/>
      <c r="BA483" s="578"/>
      <c r="BB483" s="565"/>
      <c r="BC483" s="566"/>
      <c r="BD483" s="578"/>
      <c r="BE483" s="565"/>
      <c r="BF483" s="566"/>
      <c r="BG483" s="578"/>
      <c r="BH483" s="565"/>
      <c r="BI483" s="566"/>
      <c r="BJ483" s="578"/>
      <c r="BK483" s="565"/>
      <c r="BL483" s="566"/>
      <c r="BM483" s="578"/>
      <c r="BN483" s="565"/>
      <c r="BO483" s="566"/>
      <c r="BP483" s="578"/>
      <c r="BQ483" s="565"/>
      <c r="BR483" s="566"/>
      <c r="BS483" s="578"/>
      <c r="BT483" s="565"/>
      <c r="BU483" s="566"/>
      <c r="BV483" s="578"/>
      <c r="BW483" s="565"/>
      <c r="BX483" s="566"/>
      <c r="BY483" s="578"/>
      <c r="BZ483" s="565"/>
      <c r="CA483" s="566"/>
      <c r="CB483" s="578"/>
      <c r="CC483" s="565"/>
      <c r="CD483" s="566"/>
      <c r="CE483" s="578"/>
      <c r="CF483" s="565"/>
      <c r="CG483" s="566"/>
      <c r="CH483" s="578"/>
      <c r="CI483" s="565"/>
      <c r="CJ483" s="566"/>
      <c r="CK483" s="578"/>
      <c r="CL483" s="565"/>
      <c r="CM483" s="566"/>
      <c r="CN483" s="578"/>
      <c r="CO483" s="565"/>
      <c r="CP483" s="566"/>
      <c r="CQ483" s="578"/>
      <c r="CR483" s="565"/>
      <c r="CS483" s="566"/>
      <c r="CT483" s="578"/>
      <c r="CU483" s="565"/>
      <c r="CV483" s="566"/>
      <c r="CW483" s="578"/>
      <c r="CX483" s="565"/>
      <c r="CY483" s="566"/>
    </row>
    <row r="484" spans="1:103" x14ac:dyDescent="0.25">
      <c r="C484" s="455" t="s">
        <v>565</v>
      </c>
      <c r="D484" s="3" t="s">
        <v>0</v>
      </c>
      <c r="E484" s="479"/>
      <c r="G484" s="400">
        <f>'HEV EB2 - WALK'!$E$55</f>
        <v>0</v>
      </c>
      <c r="H484" s="690">
        <f t="shared" ref="H484:H486" si="3807">G484-$E484</f>
        <v>0</v>
      </c>
      <c r="J484" s="19">
        <v>1270</v>
      </c>
      <c r="K484" s="19">
        <v>1270</v>
      </c>
      <c r="L484" s="19">
        <v>1320</v>
      </c>
      <c r="N484" s="72">
        <f t="shared" ref="N484:N486" si="3808">$H484*(1-($J484-N$6)/N$5)</f>
        <v>0</v>
      </c>
      <c r="O484" s="72">
        <f t="shared" ref="O484:O486" si="3809">$H484-N484</f>
        <v>0</v>
      </c>
      <c r="Q484" s="72">
        <f t="shared" ref="Q484:Q486" si="3810">$H484*(1-($J484-Q$6)/Q$5)</f>
        <v>0</v>
      </c>
      <c r="R484" s="72">
        <f t="shared" ref="R484:R486" si="3811">$H484-Q484</f>
        <v>0</v>
      </c>
      <c r="T484" s="72">
        <f t="shared" ref="T484:T486" si="3812">$H484*(1-($J484-T$6)/T$5)</f>
        <v>0</v>
      </c>
      <c r="U484" s="72">
        <f t="shared" ref="U484:U486" si="3813">$H484-T484</f>
        <v>0</v>
      </c>
      <c r="W484" s="72">
        <f t="shared" ref="W484:W486" si="3814">$H484*(1-($J484-W$6)/W$5)</f>
        <v>0</v>
      </c>
      <c r="X484" s="72">
        <f t="shared" ref="X484:X486" si="3815">$H484-W484</f>
        <v>0</v>
      </c>
      <c r="Z484" s="72">
        <f t="shared" ref="Z484:Z486" si="3816">$H484*(1-($J484-Z$6)/Z$5)</f>
        <v>0</v>
      </c>
      <c r="AA484" s="72">
        <f t="shared" ref="AA484:AA486" si="3817">$H484-Z484</f>
        <v>0</v>
      </c>
      <c r="AC484" s="72">
        <f t="shared" ref="AC484:AC486" si="3818">$H484*(1-($J484-AC$6)/AC$5)</f>
        <v>0</v>
      </c>
      <c r="AD484" s="72">
        <f t="shared" ref="AD484:AD486" si="3819">$H484-AC484</f>
        <v>0</v>
      </c>
      <c r="AF484" s="72">
        <f t="shared" ref="AF484:AF486" si="3820">$H484*(1-($J484-AF$6)/AF$5)</f>
        <v>0</v>
      </c>
      <c r="AG484" s="72">
        <f t="shared" ref="AG484:AG486" si="3821">$H484-AF484</f>
        <v>0</v>
      </c>
      <c r="AI484" s="72">
        <f t="shared" ref="AI484:AI486" si="3822">$H484*(1-($J484-AI$6)/AI$5)</f>
        <v>0</v>
      </c>
      <c r="AJ484" s="72">
        <f t="shared" ref="AJ484:AJ486" si="3823">$H484-AI484</f>
        <v>0</v>
      </c>
      <c r="AL484" s="72">
        <f t="shared" ref="AL484:AL486" si="3824">$H484*(1-($K484-AL$6)/AL$5)</f>
        <v>0</v>
      </c>
      <c r="AM484" s="72">
        <f t="shared" ref="AM484:AM486" si="3825">$H484-AL484</f>
        <v>0</v>
      </c>
      <c r="AO484" s="72">
        <f t="shared" ref="AO484:AO486" si="3826">$H484*(1-($K484-AO$6)/AO$5)</f>
        <v>0</v>
      </c>
      <c r="AP484" s="72">
        <f t="shared" ref="AP484:AP486" si="3827">$H484-AO484</f>
        <v>0</v>
      </c>
      <c r="AR484" s="72">
        <f t="shared" ref="AR484:AR486" si="3828">$H484*(1-($K484-AR$6)/AR$5)</f>
        <v>0</v>
      </c>
      <c r="AS484" s="72">
        <f t="shared" ref="AS484:AS486" si="3829">$H484-AR484</f>
        <v>0</v>
      </c>
      <c r="AU484" s="72">
        <f t="shared" ref="AU484:AU486" si="3830">$H484*(1-($K484-AU$6)/AU$5)</f>
        <v>0</v>
      </c>
      <c r="AV484" s="72">
        <f t="shared" ref="AV484:AV486" si="3831">$H484-AU484</f>
        <v>0</v>
      </c>
      <c r="AX484" s="72">
        <f t="shared" ref="AX484:AX486" si="3832">$H484*(1-($K484-AX$6)/AX$5)</f>
        <v>0</v>
      </c>
      <c r="AY484" s="72">
        <f t="shared" ref="AY484:AY486" si="3833">$H484-AX484</f>
        <v>0</v>
      </c>
      <c r="BA484" s="72">
        <f t="shared" ref="BA484:BA486" si="3834">$H484*(1-($K484-BA$6)/BA$5)</f>
        <v>0</v>
      </c>
      <c r="BB484" s="72">
        <f t="shared" ref="BB484:BB486" si="3835">$H484-BA484</f>
        <v>0</v>
      </c>
      <c r="BD484" s="72">
        <f t="shared" ref="BD484:BD486" si="3836">$H484*(1-($K484-BD$6)/BD$5)</f>
        <v>0</v>
      </c>
      <c r="BE484" s="72">
        <f t="shared" ref="BE484:BE486" si="3837">$H484-BD484</f>
        <v>0</v>
      </c>
      <c r="BG484" s="709">
        <f>$H484*(1-($K484-BG$6)/BG$5)</f>
        <v>0</v>
      </c>
      <c r="BH484" s="709">
        <f t="shared" ref="BH484:BH486" si="3838">$H484-BG484</f>
        <v>0</v>
      </c>
      <c r="BI484" s="710"/>
      <c r="BJ484" s="709">
        <f>$H484*(1-($K484-BJ$6)/BJ$5)</f>
        <v>0</v>
      </c>
      <c r="BK484" s="709">
        <f t="shared" ref="BK484:BK486" si="3839">$H484-BJ484</f>
        <v>0</v>
      </c>
      <c r="BL484" s="710"/>
      <c r="BM484" s="479"/>
      <c r="BN484" s="479"/>
      <c r="BP484" s="72">
        <f t="shared" ref="BP484:BP486" si="3840">$H484*(1-($K484-BP$6)/BP$5)</f>
        <v>0</v>
      </c>
      <c r="BQ484" s="72">
        <f t="shared" ref="BQ484:BQ486" si="3841">$H484-BP484</f>
        <v>0</v>
      </c>
      <c r="BS484" s="72">
        <f t="shared" ref="BS484:BS486" si="3842">$H484*(1-($K484-BS$6)/BS$5)</f>
        <v>0</v>
      </c>
      <c r="BT484" s="72">
        <f t="shared" ref="BT484:BT486" si="3843">$H484-BS484</f>
        <v>0</v>
      </c>
      <c r="BV484" s="72">
        <f t="shared" ref="BV484:BV486" si="3844">$H484*(1-($K484-BV$6)/BV$5)</f>
        <v>0</v>
      </c>
      <c r="BW484" s="72">
        <f t="shared" ref="BW484:BW486" si="3845">$H484-BV484</f>
        <v>0</v>
      </c>
      <c r="BY484" s="72">
        <f t="shared" ref="BY484:BY486" si="3846">$H484*(1-($K484-BY$6)/BY$5)</f>
        <v>0</v>
      </c>
      <c r="BZ484" s="72">
        <f t="shared" ref="BZ484:BZ486" si="3847">$H484-BY484</f>
        <v>0</v>
      </c>
      <c r="CB484" s="72">
        <f t="shared" ref="CB484:CB486" si="3848">$H484*(1-($L484-CB$6)/CB$5)</f>
        <v>0</v>
      </c>
      <c r="CC484" s="72">
        <f t="shared" ref="CC484:CC486" si="3849">$H484-CB484</f>
        <v>0</v>
      </c>
      <c r="CE484" s="72">
        <f t="shared" ref="CE484:CE486" si="3850">$H484*(1-($L484-CE$6)/CE$5)</f>
        <v>0</v>
      </c>
      <c r="CF484" s="72">
        <f t="shared" ref="CF484:CF486" si="3851">$H484-CE484</f>
        <v>0</v>
      </c>
      <c r="CH484" s="72">
        <f t="shared" ref="CH484:CH486" si="3852">$H484*(1-($L484-CH$6)/CH$5)</f>
        <v>0</v>
      </c>
      <c r="CI484" s="72">
        <f t="shared" ref="CI484:CI486" si="3853">$H484-CH484</f>
        <v>0</v>
      </c>
      <c r="CK484" s="72">
        <f t="shared" ref="CK484:CK486" si="3854">$H484*(1-($L484-CK$6)/CK$5)</f>
        <v>0</v>
      </c>
      <c r="CL484" s="72">
        <f t="shared" ref="CL484:CL486" si="3855">$H484-CK484</f>
        <v>0</v>
      </c>
      <c r="CN484" s="72">
        <f t="shared" ref="CN484:CN486" si="3856">$H484*(1-($L484-CN$6)/CN$5)</f>
        <v>0</v>
      </c>
      <c r="CO484" s="72">
        <f t="shared" ref="CO484:CO486" si="3857">$H484-CN484</f>
        <v>0</v>
      </c>
      <c r="CQ484" s="72">
        <f t="shared" ref="CQ484:CQ486" si="3858">$H484*(1-($L484-CQ$6)/CQ$5)</f>
        <v>0</v>
      </c>
      <c r="CR484" s="72">
        <f t="shared" ref="CR484:CR486" si="3859">$H484-CQ484</f>
        <v>0</v>
      </c>
      <c r="CT484" s="72">
        <f t="shared" ref="CT484:CT486" si="3860">$H484*(1-($L484-CT$6)/CT$5)</f>
        <v>0</v>
      </c>
      <c r="CU484" s="72">
        <f t="shared" ref="CU484:CU486" si="3861">$H484-CT484</f>
        <v>0</v>
      </c>
      <c r="CW484" s="72">
        <f t="shared" ref="CW484:CW486" si="3862">$H484*(1-($L484-CW$6)/CW$5)</f>
        <v>0</v>
      </c>
      <c r="CX484" s="72">
        <f t="shared" ref="CX484:CX486" si="3863">$H484-CW484</f>
        <v>0</v>
      </c>
    </row>
    <row r="485" spans="1:103" x14ac:dyDescent="0.25">
      <c r="C485" s="455"/>
      <c r="D485" s="426" t="s">
        <v>0</v>
      </c>
      <c r="E485" s="479"/>
      <c r="G485" s="72"/>
      <c r="H485" s="690">
        <f t="shared" si="3807"/>
        <v>0</v>
      </c>
      <c r="J485" s="19"/>
      <c r="K485" s="19"/>
      <c r="L485" s="19"/>
      <c r="N485" s="72">
        <f t="shared" si="3808"/>
        <v>0</v>
      </c>
      <c r="O485" s="72">
        <f t="shared" si="3809"/>
        <v>0</v>
      </c>
      <c r="Q485" s="72">
        <f t="shared" si="3810"/>
        <v>0</v>
      </c>
      <c r="R485" s="72">
        <f t="shared" si="3811"/>
        <v>0</v>
      </c>
      <c r="T485" s="72">
        <f t="shared" si="3812"/>
        <v>0</v>
      </c>
      <c r="U485" s="72">
        <f t="shared" si="3813"/>
        <v>0</v>
      </c>
      <c r="W485" s="72">
        <f t="shared" si="3814"/>
        <v>0</v>
      </c>
      <c r="X485" s="72">
        <f t="shared" si="3815"/>
        <v>0</v>
      </c>
      <c r="Z485" s="72">
        <f t="shared" si="3816"/>
        <v>0</v>
      </c>
      <c r="AA485" s="72">
        <f t="shared" si="3817"/>
        <v>0</v>
      </c>
      <c r="AC485" s="72">
        <f t="shared" si="3818"/>
        <v>0</v>
      </c>
      <c r="AD485" s="72">
        <f t="shared" si="3819"/>
        <v>0</v>
      </c>
      <c r="AF485" s="72">
        <f t="shared" si="3820"/>
        <v>0</v>
      </c>
      <c r="AG485" s="72">
        <f t="shared" si="3821"/>
        <v>0</v>
      </c>
      <c r="AI485" s="72">
        <f t="shared" si="3822"/>
        <v>0</v>
      </c>
      <c r="AJ485" s="72">
        <f t="shared" si="3823"/>
        <v>0</v>
      </c>
      <c r="AL485" s="72">
        <f t="shared" si="3824"/>
        <v>0</v>
      </c>
      <c r="AM485" s="72">
        <f t="shared" si="3825"/>
        <v>0</v>
      </c>
      <c r="AO485" s="72">
        <f t="shared" si="3826"/>
        <v>0</v>
      </c>
      <c r="AP485" s="72">
        <f t="shared" si="3827"/>
        <v>0</v>
      </c>
      <c r="AR485" s="72">
        <f t="shared" si="3828"/>
        <v>0</v>
      </c>
      <c r="AS485" s="72">
        <f t="shared" si="3829"/>
        <v>0</v>
      </c>
      <c r="AU485" s="72">
        <f t="shared" si="3830"/>
        <v>0</v>
      </c>
      <c r="AV485" s="72">
        <f t="shared" si="3831"/>
        <v>0</v>
      </c>
      <c r="AX485" s="72">
        <f t="shared" si="3832"/>
        <v>0</v>
      </c>
      <c r="AY485" s="72">
        <f t="shared" si="3833"/>
        <v>0</v>
      </c>
      <c r="BA485" s="72">
        <f t="shared" si="3834"/>
        <v>0</v>
      </c>
      <c r="BB485" s="72">
        <f t="shared" si="3835"/>
        <v>0</v>
      </c>
      <c r="BD485" s="72">
        <f t="shared" si="3836"/>
        <v>0</v>
      </c>
      <c r="BE485" s="72">
        <f t="shared" si="3837"/>
        <v>0</v>
      </c>
      <c r="BG485" s="709">
        <f t="shared" ref="BG485:BG486" si="3864">$H485*(1-($K485-BG$6)/BG$5)</f>
        <v>0</v>
      </c>
      <c r="BH485" s="709">
        <f t="shared" si="3838"/>
        <v>0</v>
      </c>
      <c r="BI485" s="710"/>
      <c r="BJ485" s="709">
        <f t="shared" ref="BJ485:BJ486" si="3865">$H485*(1-($K485-BJ$6)/BJ$5)</f>
        <v>0</v>
      </c>
      <c r="BK485" s="709">
        <f t="shared" si="3839"/>
        <v>0</v>
      </c>
      <c r="BL485" s="710"/>
      <c r="BM485" s="479"/>
      <c r="BN485" s="479"/>
      <c r="BP485" s="72">
        <f t="shared" si="3840"/>
        <v>0</v>
      </c>
      <c r="BQ485" s="72">
        <f t="shared" si="3841"/>
        <v>0</v>
      </c>
      <c r="BS485" s="72">
        <f t="shared" si="3842"/>
        <v>0</v>
      </c>
      <c r="BT485" s="72">
        <f t="shared" si="3843"/>
        <v>0</v>
      </c>
      <c r="BV485" s="72">
        <f t="shared" si="3844"/>
        <v>0</v>
      </c>
      <c r="BW485" s="72">
        <f t="shared" si="3845"/>
        <v>0</v>
      </c>
      <c r="BY485" s="72">
        <f t="shared" si="3846"/>
        <v>0</v>
      </c>
      <c r="BZ485" s="72">
        <f t="shared" si="3847"/>
        <v>0</v>
      </c>
      <c r="CB485" s="72">
        <f t="shared" si="3848"/>
        <v>0</v>
      </c>
      <c r="CC485" s="72">
        <f t="shared" si="3849"/>
        <v>0</v>
      </c>
      <c r="CE485" s="72">
        <f t="shared" si="3850"/>
        <v>0</v>
      </c>
      <c r="CF485" s="72">
        <f t="shared" si="3851"/>
        <v>0</v>
      </c>
      <c r="CH485" s="72">
        <f t="shared" si="3852"/>
        <v>0</v>
      </c>
      <c r="CI485" s="72">
        <f t="shared" si="3853"/>
        <v>0</v>
      </c>
      <c r="CK485" s="72">
        <f t="shared" si="3854"/>
        <v>0</v>
      </c>
      <c r="CL485" s="72">
        <f t="shared" si="3855"/>
        <v>0</v>
      </c>
      <c r="CN485" s="72">
        <f t="shared" si="3856"/>
        <v>0</v>
      </c>
      <c r="CO485" s="72">
        <f t="shared" si="3857"/>
        <v>0</v>
      </c>
      <c r="CQ485" s="72">
        <f t="shared" si="3858"/>
        <v>0</v>
      </c>
      <c r="CR485" s="72">
        <f t="shared" si="3859"/>
        <v>0</v>
      </c>
      <c r="CT485" s="72">
        <f t="shared" si="3860"/>
        <v>0</v>
      </c>
      <c r="CU485" s="72">
        <f t="shared" si="3861"/>
        <v>0</v>
      </c>
      <c r="CW485" s="72">
        <f t="shared" si="3862"/>
        <v>0</v>
      </c>
      <c r="CX485" s="72">
        <f t="shared" si="3863"/>
        <v>0</v>
      </c>
    </row>
    <row r="486" spans="1:103" x14ac:dyDescent="0.25">
      <c r="C486" s="455"/>
      <c r="D486" s="426" t="s">
        <v>0</v>
      </c>
      <c r="E486" s="479"/>
      <c r="G486" s="72"/>
      <c r="H486" s="690">
        <f t="shared" si="3807"/>
        <v>0</v>
      </c>
      <c r="J486" s="19"/>
      <c r="K486" s="19"/>
      <c r="L486" s="19"/>
      <c r="N486" s="72">
        <f t="shared" si="3808"/>
        <v>0</v>
      </c>
      <c r="O486" s="72">
        <f t="shared" si="3809"/>
        <v>0</v>
      </c>
      <c r="Q486" s="72">
        <f t="shared" si="3810"/>
        <v>0</v>
      </c>
      <c r="R486" s="72">
        <f t="shared" si="3811"/>
        <v>0</v>
      </c>
      <c r="T486" s="72">
        <f t="shared" si="3812"/>
        <v>0</v>
      </c>
      <c r="U486" s="72">
        <f t="shared" si="3813"/>
        <v>0</v>
      </c>
      <c r="W486" s="72">
        <f t="shared" si="3814"/>
        <v>0</v>
      </c>
      <c r="X486" s="72">
        <f t="shared" si="3815"/>
        <v>0</v>
      </c>
      <c r="Z486" s="72">
        <f t="shared" si="3816"/>
        <v>0</v>
      </c>
      <c r="AA486" s="72">
        <f t="shared" si="3817"/>
        <v>0</v>
      </c>
      <c r="AC486" s="72">
        <f t="shared" si="3818"/>
        <v>0</v>
      </c>
      <c r="AD486" s="72">
        <f t="shared" si="3819"/>
        <v>0</v>
      </c>
      <c r="AF486" s="72">
        <f t="shared" si="3820"/>
        <v>0</v>
      </c>
      <c r="AG486" s="72">
        <f t="shared" si="3821"/>
        <v>0</v>
      </c>
      <c r="AI486" s="72">
        <f t="shared" si="3822"/>
        <v>0</v>
      </c>
      <c r="AJ486" s="72">
        <f t="shared" si="3823"/>
        <v>0</v>
      </c>
      <c r="AL486" s="72">
        <f t="shared" si="3824"/>
        <v>0</v>
      </c>
      <c r="AM486" s="72">
        <f t="shared" si="3825"/>
        <v>0</v>
      </c>
      <c r="AO486" s="72">
        <f t="shared" si="3826"/>
        <v>0</v>
      </c>
      <c r="AP486" s="72">
        <f t="shared" si="3827"/>
        <v>0</v>
      </c>
      <c r="AR486" s="72">
        <f t="shared" si="3828"/>
        <v>0</v>
      </c>
      <c r="AS486" s="72">
        <f t="shared" si="3829"/>
        <v>0</v>
      </c>
      <c r="AU486" s="72">
        <f t="shared" si="3830"/>
        <v>0</v>
      </c>
      <c r="AV486" s="72">
        <f t="shared" si="3831"/>
        <v>0</v>
      </c>
      <c r="AX486" s="72">
        <f t="shared" si="3832"/>
        <v>0</v>
      </c>
      <c r="AY486" s="72">
        <f t="shared" si="3833"/>
        <v>0</v>
      </c>
      <c r="BA486" s="72">
        <f t="shared" si="3834"/>
        <v>0</v>
      </c>
      <c r="BB486" s="72">
        <f t="shared" si="3835"/>
        <v>0</v>
      </c>
      <c r="BD486" s="72">
        <f t="shared" si="3836"/>
        <v>0</v>
      </c>
      <c r="BE486" s="72">
        <f t="shared" si="3837"/>
        <v>0</v>
      </c>
      <c r="BG486" s="709">
        <f t="shared" si="3864"/>
        <v>0</v>
      </c>
      <c r="BH486" s="709">
        <f t="shared" si="3838"/>
        <v>0</v>
      </c>
      <c r="BI486" s="710"/>
      <c r="BJ486" s="709">
        <f t="shared" si="3865"/>
        <v>0</v>
      </c>
      <c r="BK486" s="709">
        <f t="shared" si="3839"/>
        <v>0</v>
      </c>
      <c r="BL486" s="710"/>
      <c r="BM486" s="479"/>
      <c r="BN486" s="479"/>
      <c r="BP486" s="72">
        <f t="shared" si="3840"/>
        <v>0</v>
      </c>
      <c r="BQ486" s="72">
        <f t="shared" si="3841"/>
        <v>0</v>
      </c>
      <c r="BS486" s="72">
        <f t="shared" si="3842"/>
        <v>0</v>
      </c>
      <c r="BT486" s="72">
        <f t="shared" si="3843"/>
        <v>0</v>
      </c>
      <c r="BV486" s="72">
        <f t="shared" si="3844"/>
        <v>0</v>
      </c>
      <c r="BW486" s="72">
        <f t="shared" si="3845"/>
        <v>0</v>
      </c>
      <c r="BY486" s="72">
        <f t="shared" si="3846"/>
        <v>0</v>
      </c>
      <c r="BZ486" s="72">
        <f t="shared" si="3847"/>
        <v>0</v>
      </c>
      <c r="CB486" s="72">
        <f t="shared" si="3848"/>
        <v>0</v>
      </c>
      <c r="CC486" s="72">
        <f t="shared" si="3849"/>
        <v>0</v>
      </c>
      <c r="CE486" s="72">
        <f t="shared" si="3850"/>
        <v>0</v>
      </c>
      <c r="CF486" s="72">
        <f t="shared" si="3851"/>
        <v>0</v>
      </c>
      <c r="CH486" s="72">
        <f t="shared" si="3852"/>
        <v>0</v>
      </c>
      <c r="CI486" s="72">
        <f t="shared" si="3853"/>
        <v>0</v>
      </c>
      <c r="CK486" s="72">
        <f t="shared" si="3854"/>
        <v>0</v>
      </c>
      <c r="CL486" s="72">
        <f t="shared" si="3855"/>
        <v>0</v>
      </c>
      <c r="CN486" s="72">
        <f t="shared" si="3856"/>
        <v>0</v>
      </c>
      <c r="CO486" s="72">
        <f t="shared" si="3857"/>
        <v>0</v>
      </c>
      <c r="CQ486" s="72">
        <f t="shared" si="3858"/>
        <v>0</v>
      </c>
      <c r="CR486" s="72">
        <f t="shared" si="3859"/>
        <v>0</v>
      </c>
      <c r="CT486" s="72">
        <f t="shared" si="3860"/>
        <v>0</v>
      </c>
      <c r="CU486" s="72">
        <f t="shared" si="3861"/>
        <v>0</v>
      </c>
      <c r="CW486" s="72">
        <f t="shared" si="3862"/>
        <v>0</v>
      </c>
      <c r="CX486" s="72">
        <f t="shared" si="3863"/>
        <v>0</v>
      </c>
    </row>
    <row r="487" spans="1:103" ht="6" customHeight="1" x14ac:dyDescent="0.25">
      <c r="D487" s="3" t="s">
        <v>0</v>
      </c>
      <c r="H487" s="576"/>
    </row>
    <row r="488" spans="1:103" x14ac:dyDescent="0.25">
      <c r="D488" s="3" t="s">
        <v>0</v>
      </c>
    </row>
    <row r="489" spans="1:103" x14ac:dyDescent="0.25">
      <c r="D489" s="3" t="s">
        <v>0</v>
      </c>
    </row>
    <row r="490" spans="1:103" x14ac:dyDescent="0.25">
      <c r="C490" s="583" t="s">
        <v>566</v>
      </c>
      <c r="D490" s="580" t="s">
        <v>0</v>
      </c>
      <c r="E490" s="581"/>
      <c r="F490" s="580"/>
      <c r="G490" s="581"/>
      <c r="H490" s="584"/>
      <c r="I490" s="580"/>
      <c r="J490" s="581"/>
      <c r="K490" s="581"/>
      <c r="L490" s="581"/>
      <c r="M490" s="580"/>
      <c r="N490" s="834" t="str">
        <f>N455</f>
        <v>Level 0</v>
      </c>
      <c r="O490" s="835"/>
      <c r="P490" s="584"/>
      <c r="Q490" s="828" t="str">
        <f>Q455</f>
        <v>Level 1</v>
      </c>
      <c r="R490" s="836"/>
      <c r="S490" s="584"/>
      <c r="T490" s="828" t="str">
        <f>T455</f>
        <v>Level B</v>
      </c>
      <c r="U490" s="836"/>
      <c r="V490" s="584"/>
      <c r="W490" s="834" t="str">
        <f>W455</f>
        <v>Level 0</v>
      </c>
      <c r="X490" s="835"/>
      <c r="Y490" s="584"/>
      <c r="Z490" s="828" t="str">
        <f>Z455</f>
        <v>Level 1</v>
      </c>
      <c r="AA490" s="836"/>
      <c r="AB490" s="584"/>
      <c r="AC490" s="828" t="str">
        <f>AC455</f>
        <v>Level B</v>
      </c>
      <c r="AD490" s="836"/>
      <c r="AE490" s="584"/>
      <c r="AF490" s="828" t="str">
        <f>AF455</f>
        <v>Level 1</v>
      </c>
      <c r="AG490" s="836"/>
      <c r="AH490" s="584"/>
      <c r="AI490" s="828" t="str">
        <f>AI455</f>
        <v>Level B</v>
      </c>
      <c r="AJ490" s="836"/>
      <c r="AK490" s="581"/>
      <c r="AL490" s="828" t="str">
        <f>AL455</f>
        <v>B0E_0B Lev0</v>
      </c>
      <c r="AM490" s="836"/>
      <c r="AN490" s="584"/>
      <c r="AO490" s="828" t="str">
        <f>AO455</f>
        <v>B0E_0P</v>
      </c>
      <c r="AP490" s="836"/>
      <c r="AQ490" s="584"/>
      <c r="AR490" s="828" t="str">
        <f>AR455</f>
        <v>B0E_0P</v>
      </c>
      <c r="AS490" s="836"/>
      <c r="AT490" s="584"/>
      <c r="AU490" s="828" t="str">
        <f>AU455</f>
        <v>B0E_0U</v>
      </c>
      <c r="AV490" s="836"/>
      <c r="AW490" s="581"/>
      <c r="AX490" s="828" t="str">
        <f>AX455</f>
        <v>Level 0</v>
      </c>
      <c r="AY490" s="836"/>
      <c r="AZ490" s="584"/>
      <c r="BA490" s="828" t="str">
        <f>BA455</f>
        <v>ALTITUDE</v>
      </c>
      <c r="BB490" s="836"/>
      <c r="BC490" s="584"/>
      <c r="BD490" s="828" t="str">
        <f>BD455</f>
        <v>SUMMIT</v>
      </c>
      <c r="BE490" s="836"/>
      <c r="BF490" s="581"/>
      <c r="BG490" s="828" t="str">
        <f>BG455</f>
        <v>SPRINT</v>
      </c>
      <c r="BH490" s="836"/>
      <c r="BI490" s="584"/>
      <c r="BJ490" s="828" t="str">
        <f>BJ455</f>
        <v>TI</v>
      </c>
      <c r="BK490" s="836"/>
      <c r="BL490" s="584"/>
      <c r="BM490" s="828"/>
      <c r="BN490" s="836"/>
      <c r="BO490" s="581"/>
      <c r="BP490" s="828" t="str">
        <f>BP455</f>
        <v>Level0</v>
      </c>
      <c r="BQ490" s="836"/>
      <c r="BR490" s="584"/>
      <c r="BS490" s="828" t="str">
        <f>BS455</f>
        <v>ENTRY</v>
      </c>
      <c r="BT490" s="836"/>
      <c r="BU490" s="584"/>
      <c r="BV490" s="828" t="str">
        <f>BV455</f>
        <v>PALLAS</v>
      </c>
      <c r="BW490" s="836"/>
      <c r="BX490" s="584"/>
      <c r="BY490" s="828" t="str">
        <f>BY455</f>
        <v>ETOILE</v>
      </c>
      <c r="BZ490" s="836"/>
      <c r="CA490" s="581"/>
      <c r="CB490" s="834" t="str">
        <f>CB455</f>
        <v>Level 0</v>
      </c>
      <c r="CC490" s="835"/>
      <c r="CD490" s="584"/>
      <c r="CE490" s="828" t="str">
        <f>CE455</f>
        <v>Level A</v>
      </c>
      <c r="CF490" s="836"/>
      <c r="CG490" s="584"/>
      <c r="CH490" s="828" t="str">
        <f>CH455</f>
        <v>Level B</v>
      </c>
      <c r="CI490" s="836"/>
      <c r="CJ490" s="584"/>
      <c r="CK490" s="828" t="str">
        <f>CK455</f>
        <v>Level 0 (Towing)</v>
      </c>
      <c r="CL490" s="836"/>
      <c r="CM490" s="584"/>
      <c r="CN490" s="828" t="str">
        <f>CN455</f>
        <v>Level A</v>
      </c>
      <c r="CO490" s="836"/>
      <c r="CP490" s="584"/>
      <c r="CQ490" s="828" t="str">
        <f>CQ455</f>
        <v>Level B</v>
      </c>
      <c r="CR490" s="836"/>
      <c r="CS490" s="584"/>
      <c r="CT490" s="828" t="str">
        <f>CT455</f>
        <v>Level A</v>
      </c>
      <c r="CU490" s="836"/>
      <c r="CV490" s="584"/>
      <c r="CW490" s="828" t="str">
        <f>CW455</f>
        <v>Level B</v>
      </c>
      <c r="CX490" s="836"/>
      <c r="CY490" s="581"/>
    </row>
    <row r="491" spans="1:103" s="402" customFormat="1" x14ac:dyDescent="0.25">
      <c r="A491" s="1"/>
      <c r="C491" s="696"/>
      <c r="D491" s="696" t="s">
        <v>0</v>
      </c>
      <c r="E491" s="697"/>
      <c r="F491" s="696"/>
      <c r="G491" s="697"/>
      <c r="H491" s="697"/>
      <c r="I491" s="696"/>
      <c r="J491" s="697"/>
      <c r="K491" s="697"/>
      <c r="L491" s="697"/>
      <c r="M491" s="696"/>
      <c r="N491" s="829">
        <f>N492+O492</f>
        <v>0.39499999999999946</v>
      </c>
      <c r="O491" s="829"/>
      <c r="P491" s="697"/>
      <c r="Q491" s="829">
        <f>Q492+R492</f>
        <v>0.39499999999999946</v>
      </c>
      <c r="R491" s="829"/>
      <c r="S491" s="697"/>
      <c r="T491" s="829">
        <f>T492+U492</f>
        <v>0.39499999999999946</v>
      </c>
      <c r="U491" s="829"/>
      <c r="V491" s="697"/>
      <c r="W491" s="829">
        <f>W492+X492</f>
        <v>0.39499999999999946</v>
      </c>
      <c r="X491" s="829"/>
      <c r="Y491" s="697"/>
      <c r="Z491" s="829">
        <f>Z492+AA492</f>
        <v>0.39499999999999946</v>
      </c>
      <c r="AA491" s="829"/>
      <c r="AB491" s="697"/>
      <c r="AC491" s="829">
        <f>AC492+AD492</f>
        <v>0.39499999999999946</v>
      </c>
      <c r="AD491" s="829"/>
      <c r="AE491" s="697"/>
      <c r="AF491" s="829">
        <f>AF492+AG492</f>
        <v>0.39499999999999946</v>
      </c>
      <c r="AG491" s="829"/>
      <c r="AH491" s="697"/>
      <c r="AI491" s="829">
        <f>AI492+AJ492</f>
        <v>0.39499999999999946</v>
      </c>
      <c r="AJ491" s="829"/>
      <c r="AK491" s="697"/>
      <c r="AL491" s="829">
        <f>AL492+AM492</f>
        <v>0.39499999999999946</v>
      </c>
      <c r="AM491" s="829"/>
      <c r="AN491" s="697"/>
      <c r="AO491" s="829">
        <f>AO492+AP492</f>
        <v>0.39499999999999946</v>
      </c>
      <c r="AP491" s="829"/>
      <c r="AQ491" s="697"/>
      <c r="AR491" s="829">
        <f>AR492+AS492</f>
        <v>0.39499999999999946</v>
      </c>
      <c r="AS491" s="829"/>
      <c r="AT491" s="697"/>
      <c r="AU491" s="829">
        <f>AU492+AV492</f>
        <v>0.39499999999999946</v>
      </c>
      <c r="AV491" s="829"/>
      <c r="AW491" s="697"/>
      <c r="AX491" s="829">
        <f>AX492+AY492</f>
        <v>0.39499999999999946</v>
      </c>
      <c r="AY491" s="829"/>
      <c r="AZ491" s="697"/>
      <c r="BA491" s="829">
        <f>BA492+BB492</f>
        <v>0.39499999999999946</v>
      </c>
      <c r="BB491" s="829"/>
      <c r="BC491" s="697"/>
      <c r="BD491" s="829">
        <f>BD492+BE492</f>
        <v>0.39499999999999946</v>
      </c>
      <c r="BE491" s="829"/>
      <c r="BF491" s="697"/>
      <c r="BG491" s="829">
        <f>BG492+BH492</f>
        <v>0.39499999999999946</v>
      </c>
      <c r="BH491" s="829"/>
      <c r="BI491" s="697"/>
      <c r="BJ491" s="829">
        <f>BJ492+BK492</f>
        <v>0.39499999999999946</v>
      </c>
      <c r="BK491" s="829"/>
      <c r="BL491" s="697"/>
      <c r="BM491" s="778"/>
      <c r="BN491" s="778"/>
      <c r="BO491" s="697"/>
      <c r="BP491" s="829">
        <f>BP492+BQ492</f>
        <v>0.39499999999999946</v>
      </c>
      <c r="BQ491" s="829"/>
      <c r="BR491" s="697"/>
      <c r="BS491" s="829">
        <f>BS492+BT492</f>
        <v>0.39499999999999946</v>
      </c>
      <c r="BT491" s="829"/>
      <c r="BU491" s="697"/>
      <c r="BV491" s="829">
        <f>BV492+BW492</f>
        <v>0.39499999999999946</v>
      </c>
      <c r="BW491" s="829"/>
      <c r="BX491" s="697"/>
      <c r="BY491" s="829">
        <f>BY492+BZ492</f>
        <v>0.39499999999999946</v>
      </c>
      <c r="BZ491" s="829"/>
      <c r="CA491" s="697"/>
      <c r="CB491" s="829">
        <f>CB492+CC492</f>
        <v>0.39499999999999946</v>
      </c>
      <c r="CC491" s="829"/>
      <c r="CD491" s="697"/>
      <c r="CE491" s="829">
        <f>CE492+CF492</f>
        <v>0.39499999999999946</v>
      </c>
      <c r="CF491" s="829"/>
      <c r="CG491" s="697"/>
      <c r="CH491" s="829">
        <f>CH492+CI492</f>
        <v>0.39499999999999946</v>
      </c>
      <c r="CI491" s="829"/>
      <c r="CJ491" s="697"/>
      <c r="CK491" s="829">
        <f>CK492+CL492</f>
        <v>0.39499999999999946</v>
      </c>
      <c r="CL491" s="829"/>
      <c r="CM491" s="697"/>
      <c r="CN491" s="829">
        <f>CN492+CO492</f>
        <v>0.39499999999999946</v>
      </c>
      <c r="CO491" s="829"/>
      <c r="CP491" s="697"/>
      <c r="CQ491" s="829">
        <f>CQ492+CR492</f>
        <v>0.39499999999999946</v>
      </c>
      <c r="CR491" s="829"/>
      <c r="CS491" s="697"/>
      <c r="CT491" s="829">
        <f>CT492+CU492</f>
        <v>0.39499999999999946</v>
      </c>
      <c r="CU491" s="829"/>
      <c r="CV491" s="697"/>
      <c r="CW491" s="829">
        <f>CW492+CX492</f>
        <v>0.39499999999999946</v>
      </c>
      <c r="CX491" s="829"/>
      <c r="CY491" s="697"/>
    </row>
    <row r="492" spans="1:103" s="402" customFormat="1" x14ac:dyDescent="0.25">
      <c r="A492" s="401"/>
      <c r="C492" s="696"/>
      <c r="D492" s="696" t="s">
        <v>0</v>
      </c>
      <c r="E492" s="697"/>
      <c r="F492" s="696"/>
      <c r="G492" s="697"/>
      <c r="H492" s="697"/>
      <c r="I492" s="696"/>
      <c r="J492" s="697"/>
      <c r="K492" s="697"/>
      <c r="L492" s="697"/>
      <c r="M492" s="696"/>
      <c r="N492" s="701">
        <f>SUM(N473:N489)</f>
        <v>0.31232527472527438</v>
      </c>
      <c r="O492" s="701">
        <f>SUM(O473:O489)</f>
        <v>8.267472527472508E-2</v>
      </c>
      <c r="P492" s="697"/>
      <c r="Q492" s="701">
        <f>SUM(Q473:Q489)</f>
        <v>0.31232527472527438</v>
      </c>
      <c r="R492" s="701">
        <f>SUM(R473:R489)</f>
        <v>8.267472527472508E-2</v>
      </c>
      <c r="S492" s="697"/>
      <c r="T492" s="701">
        <f>SUM(T473:T489)</f>
        <v>0.31232527472527438</v>
      </c>
      <c r="U492" s="701">
        <f>SUM(U473:U489)</f>
        <v>8.267472527472508E-2</v>
      </c>
      <c r="V492" s="697"/>
      <c r="W492" s="701">
        <f>SUM(W473:W489)</f>
        <v>0.31232527472527438</v>
      </c>
      <c r="X492" s="701">
        <f>SUM(X473:X489)</f>
        <v>8.267472527472508E-2</v>
      </c>
      <c r="Y492" s="697"/>
      <c r="Z492" s="701">
        <f>SUM(Z473:Z489)</f>
        <v>0.31232527472527438</v>
      </c>
      <c r="AA492" s="701">
        <f>SUM(AA473:AA489)</f>
        <v>8.267472527472508E-2</v>
      </c>
      <c r="AB492" s="697"/>
      <c r="AC492" s="701">
        <f>SUM(AC473:AC489)</f>
        <v>0.31232527472527438</v>
      </c>
      <c r="AD492" s="701">
        <f>SUM(AD473:AD489)</f>
        <v>8.267472527472508E-2</v>
      </c>
      <c r="AE492" s="697"/>
      <c r="AF492" s="701">
        <f>SUM(AF473:AF489)</f>
        <v>0.31232527472527438</v>
      </c>
      <c r="AG492" s="701">
        <f>SUM(AG473:AG489)</f>
        <v>8.267472527472508E-2</v>
      </c>
      <c r="AH492" s="697"/>
      <c r="AI492" s="701">
        <f>SUM(AI473:AI489)</f>
        <v>0.31232527472527438</v>
      </c>
      <c r="AJ492" s="701">
        <f>SUM(AJ473:AJ489)</f>
        <v>8.267472527472508E-2</v>
      </c>
      <c r="AK492" s="697"/>
      <c r="AL492" s="701">
        <f>SUM(AL473:AL489)</f>
        <v>0.313957989228007</v>
      </c>
      <c r="AM492" s="701">
        <f>SUM(AM473:AM489)</f>
        <v>8.1042010771992468E-2</v>
      </c>
      <c r="AN492" s="697"/>
      <c r="AO492" s="701">
        <f>SUM(AO473:AO489)</f>
        <v>0.313957989228007</v>
      </c>
      <c r="AP492" s="701">
        <f>SUM(AP473:AP489)</f>
        <v>8.1042010771992468E-2</v>
      </c>
      <c r="AQ492" s="697"/>
      <c r="AR492" s="701">
        <f>SUM(AR473:AR489)</f>
        <v>0.313957989228007</v>
      </c>
      <c r="AS492" s="701">
        <f>SUM(AS473:AS489)</f>
        <v>8.1042010771992468E-2</v>
      </c>
      <c r="AT492" s="697"/>
      <c r="AU492" s="701">
        <f>SUM(AU473:AU489)</f>
        <v>0.313957989228007</v>
      </c>
      <c r="AV492" s="701">
        <f>SUM(AV473:AV489)</f>
        <v>8.1042010771992468E-2</v>
      </c>
      <c r="AW492" s="697"/>
      <c r="AX492" s="701">
        <f>SUM(AX473:AX489)</f>
        <v>0.313957989228007</v>
      </c>
      <c r="AY492" s="701">
        <f>SUM(AY473:AY489)</f>
        <v>8.1042010771992468E-2</v>
      </c>
      <c r="AZ492" s="697"/>
      <c r="BA492" s="701">
        <f>SUM(BA473:BA489)</f>
        <v>0.313957989228007</v>
      </c>
      <c r="BB492" s="701">
        <f>SUM(BB473:BB489)</f>
        <v>8.1042010771992468E-2</v>
      </c>
      <c r="BC492" s="697"/>
      <c r="BD492" s="701">
        <f>SUM(BD473:BD489)</f>
        <v>0.313957989228007</v>
      </c>
      <c r="BE492" s="701">
        <f>SUM(BE473:BE489)</f>
        <v>8.1042010771992468E-2</v>
      </c>
      <c r="BF492" s="697"/>
      <c r="BG492" s="701">
        <f>SUM(BG473:BG489)</f>
        <v>0.313957989228007</v>
      </c>
      <c r="BH492" s="701">
        <f>SUM(BH473:BH489)</f>
        <v>8.1042010771992468E-2</v>
      </c>
      <c r="BI492" s="697"/>
      <c r="BJ492" s="701">
        <f>SUM(BJ473:BJ489)</f>
        <v>0.313957989228007</v>
      </c>
      <c r="BK492" s="701">
        <f>SUM(BK473:BK489)</f>
        <v>8.1042010771992468E-2</v>
      </c>
      <c r="BL492" s="697"/>
      <c r="BM492" s="778"/>
      <c r="BN492" s="778"/>
      <c r="BO492" s="697"/>
      <c r="BP492" s="701">
        <f>SUM(BP473:BP489)</f>
        <v>0.313957989228007</v>
      </c>
      <c r="BQ492" s="701">
        <f>SUM(BQ473:BQ489)</f>
        <v>8.1042010771992468E-2</v>
      </c>
      <c r="BR492" s="697"/>
      <c r="BS492" s="701">
        <f>SUM(BS473:BS489)</f>
        <v>0.313957989228007</v>
      </c>
      <c r="BT492" s="701">
        <f>SUM(BT473:BT489)</f>
        <v>8.1042010771992468E-2</v>
      </c>
      <c r="BU492" s="697"/>
      <c r="BV492" s="701">
        <f>SUM(BV473:BV489)</f>
        <v>0.313957989228007</v>
      </c>
      <c r="BW492" s="701">
        <f>SUM(BW473:BW489)</f>
        <v>8.1042010771992468E-2</v>
      </c>
      <c r="BX492" s="697"/>
      <c r="BY492" s="701">
        <f>SUM(BY473:BY489)</f>
        <v>0.313957989228007</v>
      </c>
      <c r="BZ492" s="701">
        <f>SUM(BZ473:BZ489)</f>
        <v>8.1042010771992468E-2</v>
      </c>
      <c r="CA492" s="697"/>
      <c r="CB492" s="701">
        <f>SUM(CB473:CB489)</f>
        <v>0.31703730569948174</v>
      </c>
      <c r="CC492" s="701">
        <f>SUM(CC473:CC489)</f>
        <v>7.7962694300517721E-2</v>
      </c>
      <c r="CD492" s="697"/>
      <c r="CE492" s="701">
        <f>SUM(CE473:CE489)</f>
        <v>0.31703730569948174</v>
      </c>
      <c r="CF492" s="701">
        <f>SUM(CF473:CF489)</f>
        <v>7.7962694300517721E-2</v>
      </c>
      <c r="CG492" s="697"/>
      <c r="CH492" s="701">
        <f>SUM(CH473:CH489)</f>
        <v>0.31703730569948174</v>
      </c>
      <c r="CI492" s="701">
        <f>SUM(CI473:CI489)</f>
        <v>7.7962694300517721E-2</v>
      </c>
      <c r="CJ492" s="697"/>
      <c r="CK492" s="701">
        <f>SUM(CK473:CK489)</f>
        <v>0.31703730569948174</v>
      </c>
      <c r="CL492" s="701">
        <f>SUM(CL473:CL489)</f>
        <v>7.7962694300517721E-2</v>
      </c>
      <c r="CM492" s="697"/>
      <c r="CN492" s="701">
        <f>SUM(CN473:CN489)</f>
        <v>0.31703730569948174</v>
      </c>
      <c r="CO492" s="701">
        <f>SUM(CO473:CO489)</f>
        <v>7.7962694300517721E-2</v>
      </c>
      <c r="CP492" s="697"/>
      <c r="CQ492" s="701">
        <f>SUM(CQ473:CQ489)</f>
        <v>0.31703730569948174</v>
      </c>
      <c r="CR492" s="701">
        <f>SUM(CR473:CR489)</f>
        <v>7.7962694300517721E-2</v>
      </c>
      <c r="CS492" s="697"/>
      <c r="CT492" s="701">
        <f>SUM(CT473:CT489)</f>
        <v>0.31703730569948174</v>
      </c>
      <c r="CU492" s="701">
        <f>SUM(CU473:CU489)</f>
        <v>7.7962694300517721E-2</v>
      </c>
      <c r="CV492" s="697"/>
      <c r="CW492" s="701">
        <f>SUM(CW473:CW489)</f>
        <v>0.31703730569948174</v>
      </c>
      <c r="CX492" s="701">
        <f>SUM(CX473:CX489)</f>
        <v>7.7962694300517721E-2</v>
      </c>
      <c r="CY492" s="697"/>
    </row>
    <row r="493" spans="1:103" x14ac:dyDescent="0.25">
      <c r="D493" s="3" t="s">
        <v>0</v>
      </c>
    </row>
    <row r="494" spans="1:103" x14ac:dyDescent="0.25">
      <c r="B494" s="553" t="s">
        <v>56</v>
      </c>
      <c r="C494" s="583" t="s">
        <v>567</v>
      </c>
      <c r="D494" s="580" t="s">
        <v>0</v>
      </c>
      <c r="E494" s="581"/>
      <c r="F494" s="580"/>
      <c r="G494" s="581"/>
      <c r="H494" s="584"/>
      <c r="I494" s="580"/>
      <c r="J494" s="581"/>
      <c r="K494" s="581"/>
      <c r="L494" s="581"/>
      <c r="M494" s="580"/>
      <c r="N494" s="834" t="str">
        <f>N455</f>
        <v>Level 0</v>
      </c>
      <c r="O494" s="835"/>
      <c r="P494" s="584"/>
      <c r="Q494" s="828" t="str">
        <f>Q455</f>
        <v>Level 1</v>
      </c>
      <c r="R494" s="836"/>
      <c r="S494" s="584"/>
      <c r="T494" s="828" t="str">
        <f>T455</f>
        <v>Level B</v>
      </c>
      <c r="U494" s="836"/>
      <c r="V494" s="584"/>
      <c r="W494" s="834" t="str">
        <f>W455</f>
        <v>Level 0</v>
      </c>
      <c r="X494" s="835"/>
      <c r="Y494" s="584"/>
      <c r="Z494" s="828" t="str">
        <f>Z455</f>
        <v>Level 1</v>
      </c>
      <c r="AA494" s="836"/>
      <c r="AB494" s="584"/>
      <c r="AC494" s="828" t="str">
        <f>AC455</f>
        <v>Level B</v>
      </c>
      <c r="AD494" s="836"/>
      <c r="AE494" s="584"/>
      <c r="AF494" s="828" t="str">
        <f>AF455</f>
        <v>Level 1</v>
      </c>
      <c r="AG494" s="836"/>
      <c r="AH494" s="584"/>
      <c r="AI494" s="828" t="str">
        <f>AI455</f>
        <v>Level B</v>
      </c>
      <c r="AJ494" s="836"/>
      <c r="AK494" s="581"/>
      <c r="AL494" s="828" t="str">
        <f>AL455</f>
        <v>B0E_0B Lev0</v>
      </c>
      <c r="AM494" s="836"/>
      <c r="AN494" s="584"/>
      <c r="AO494" s="828" t="str">
        <f>AO455</f>
        <v>B0E_0P</v>
      </c>
      <c r="AP494" s="836"/>
      <c r="AQ494" s="584"/>
      <c r="AR494" s="828" t="str">
        <f>AR455</f>
        <v>B0E_0P</v>
      </c>
      <c r="AS494" s="836"/>
      <c r="AT494" s="584"/>
      <c r="AU494" s="828" t="str">
        <f>AU455</f>
        <v>B0E_0U</v>
      </c>
      <c r="AV494" s="836"/>
      <c r="AW494" s="581"/>
      <c r="AX494" s="828" t="str">
        <f>AX455</f>
        <v>Level 0</v>
      </c>
      <c r="AY494" s="836"/>
      <c r="AZ494" s="584"/>
      <c r="BA494" s="828" t="str">
        <f>BA455</f>
        <v>ALTITUDE</v>
      </c>
      <c r="BB494" s="836"/>
      <c r="BC494" s="584"/>
      <c r="BD494" s="828" t="str">
        <f>BD455</f>
        <v>SUMMIT</v>
      </c>
      <c r="BE494" s="836"/>
      <c r="BF494" s="581"/>
      <c r="BG494" s="828" t="str">
        <f>BG455</f>
        <v>SPRINT</v>
      </c>
      <c r="BH494" s="836"/>
      <c r="BI494" s="584"/>
      <c r="BJ494" s="828" t="str">
        <f>BJ455</f>
        <v>TI</v>
      </c>
      <c r="BK494" s="836"/>
      <c r="BL494" s="584"/>
      <c r="BM494" s="828"/>
      <c r="BN494" s="836"/>
      <c r="BO494" s="581"/>
      <c r="BP494" s="828" t="str">
        <f>BP455</f>
        <v>Level0</v>
      </c>
      <c r="BQ494" s="836"/>
      <c r="BR494" s="584"/>
      <c r="BS494" s="828" t="str">
        <f>BS455</f>
        <v>ENTRY</v>
      </c>
      <c r="BT494" s="836"/>
      <c r="BU494" s="584"/>
      <c r="BV494" s="828" t="str">
        <f>BV455</f>
        <v>PALLAS</v>
      </c>
      <c r="BW494" s="836"/>
      <c r="BX494" s="584"/>
      <c r="BY494" s="828" t="str">
        <f>BY455</f>
        <v>ETOILE</v>
      </c>
      <c r="BZ494" s="836"/>
      <c r="CA494" s="581"/>
      <c r="CB494" s="834" t="str">
        <f>CB455</f>
        <v>Level 0</v>
      </c>
      <c r="CC494" s="835"/>
      <c r="CD494" s="584"/>
      <c r="CE494" s="828" t="str">
        <f>CE455</f>
        <v>Level A</v>
      </c>
      <c r="CF494" s="836"/>
      <c r="CG494" s="584"/>
      <c r="CH494" s="828" t="str">
        <f>CH455</f>
        <v>Level B</v>
      </c>
      <c r="CI494" s="836"/>
      <c r="CJ494" s="584"/>
      <c r="CK494" s="828" t="str">
        <f>CK455</f>
        <v>Level 0 (Towing)</v>
      </c>
      <c r="CL494" s="836"/>
      <c r="CM494" s="584"/>
      <c r="CN494" s="828" t="str">
        <f>CN455</f>
        <v>Level A</v>
      </c>
      <c r="CO494" s="836"/>
      <c r="CP494" s="584"/>
      <c r="CQ494" s="828" t="str">
        <f>CQ455</f>
        <v>Level B</v>
      </c>
      <c r="CR494" s="836"/>
      <c r="CS494" s="584"/>
      <c r="CT494" s="828" t="str">
        <f>CT455</f>
        <v>Level A</v>
      </c>
      <c r="CU494" s="836"/>
      <c r="CV494" s="584"/>
      <c r="CW494" s="828" t="str">
        <f>CW455</f>
        <v>Level B</v>
      </c>
      <c r="CX494" s="836"/>
      <c r="CY494" s="581"/>
    </row>
    <row r="495" spans="1:103" s="402" customFormat="1" x14ac:dyDescent="0.25">
      <c r="A495" s="1"/>
      <c r="C495" s="696" t="s">
        <v>552</v>
      </c>
      <c r="D495" s="696" t="s">
        <v>0</v>
      </c>
      <c r="E495" s="697"/>
      <c r="F495" s="696"/>
      <c r="G495" s="697"/>
      <c r="H495" s="697"/>
      <c r="I495" s="696"/>
      <c r="J495" s="697" t="e">
        <f>BG495-Q495</f>
        <v>#REF!</v>
      </c>
      <c r="K495" s="697"/>
      <c r="L495" s="697"/>
      <c r="M495" s="696"/>
      <c r="N495" s="837" t="e">
        <f>N497+O497</f>
        <v>#REF!</v>
      </c>
      <c r="O495" s="837"/>
      <c r="P495" s="719"/>
      <c r="Q495" s="837" t="e">
        <f>Q497+R497</f>
        <v>#REF!</v>
      </c>
      <c r="R495" s="837"/>
      <c r="S495" s="697"/>
      <c r="T495" s="837" t="e">
        <f>T497+U497</f>
        <v>#REF!</v>
      </c>
      <c r="U495" s="837"/>
      <c r="V495" s="697"/>
      <c r="W495" s="829" t="e">
        <f>W497+X497</f>
        <v>#REF!</v>
      </c>
      <c r="X495" s="829"/>
      <c r="Y495" s="697"/>
      <c r="Z495" s="829" t="e">
        <f>Z497+AA497</f>
        <v>#REF!</v>
      </c>
      <c r="AA495" s="829"/>
      <c r="AB495" s="697"/>
      <c r="AC495" s="829" t="e">
        <f>AC497+AD497</f>
        <v>#REF!</v>
      </c>
      <c r="AD495" s="829"/>
      <c r="AE495" s="697"/>
      <c r="AF495" s="829" t="e">
        <f>AF497+AG497</f>
        <v>#REF!</v>
      </c>
      <c r="AG495" s="829"/>
      <c r="AH495" s="697"/>
      <c r="AI495" s="829" t="e">
        <f>AI497+AJ497</f>
        <v>#REF!</v>
      </c>
      <c r="AJ495" s="829"/>
      <c r="AK495" s="697"/>
      <c r="AL495" s="829" t="e">
        <f>AL497+AM497</f>
        <v>#REF!</v>
      </c>
      <c r="AM495" s="829"/>
      <c r="AN495" s="697"/>
      <c r="AO495" s="829" t="e">
        <f>AO497+AP497</f>
        <v>#REF!</v>
      </c>
      <c r="AP495" s="829"/>
      <c r="AQ495" s="697"/>
      <c r="AR495" s="829" t="e">
        <f>AR497+AS497</f>
        <v>#REF!</v>
      </c>
      <c r="AS495" s="829"/>
      <c r="AT495" s="697"/>
      <c r="AU495" s="829" t="e">
        <f>AU497+AV497</f>
        <v>#REF!</v>
      </c>
      <c r="AV495" s="829"/>
      <c r="AW495" s="697"/>
      <c r="AX495" s="829" t="e">
        <f>AX497+AY497</f>
        <v>#REF!</v>
      </c>
      <c r="AY495" s="829"/>
      <c r="AZ495" s="697"/>
      <c r="BA495" s="829" t="e">
        <f>BA497+BB497</f>
        <v>#REF!</v>
      </c>
      <c r="BB495" s="829"/>
      <c r="BC495" s="697"/>
      <c r="BD495" s="829" t="e">
        <f>BD497+BE497</f>
        <v>#REF!</v>
      </c>
      <c r="BE495" s="829"/>
      <c r="BF495" s="697"/>
      <c r="BG495" s="829" t="e">
        <f>BG497+BH497</f>
        <v>#REF!</v>
      </c>
      <c r="BH495" s="829"/>
      <c r="BI495" s="697"/>
      <c r="BJ495" s="829" t="e">
        <f>BJ497+BK497</f>
        <v>#REF!</v>
      </c>
      <c r="BK495" s="829"/>
      <c r="BL495" s="697"/>
      <c r="BM495" s="778"/>
      <c r="BN495" s="778"/>
      <c r="BO495" s="697"/>
      <c r="BP495" s="829" t="e">
        <f>BP497+BQ497</f>
        <v>#REF!</v>
      </c>
      <c r="BQ495" s="829"/>
      <c r="BR495" s="697"/>
      <c r="BS495" s="829" t="e">
        <f>BS497+BT497</f>
        <v>#REF!</v>
      </c>
      <c r="BT495" s="829"/>
      <c r="BU495" s="697"/>
      <c r="BV495" s="829" t="e">
        <f>BV497+BW497</f>
        <v>#REF!</v>
      </c>
      <c r="BW495" s="829"/>
      <c r="BX495" s="697"/>
      <c r="BY495" s="829" t="e">
        <f>BY497+BZ497</f>
        <v>#REF!</v>
      </c>
      <c r="BZ495" s="829"/>
      <c r="CA495" s="697"/>
      <c r="CB495" s="829" t="e">
        <f>CB497+CC497</f>
        <v>#REF!</v>
      </c>
      <c r="CC495" s="829"/>
      <c r="CD495" s="697"/>
      <c r="CE495" s="829" t="e">
        <f>CE497+CF497</f>
        <v>#REF!</v>
      </c>
      <c r="CF495" s="829"/>
      <c r="CG495" s="697"/>
      <c r="CH495" s="829" t="e">
        <f>CH497+CI497</f>
        <v>#REF!</v>
      </c>
      <c r="CI495" s="829"/>
      <c r="CJ495" s="697"/>
      <c r="CK495" s="829" t="e">
        <f>CK497+CL497</f>
        <v>#REF!</v>
      </c>
      <c r="CL495" s="829"/>
      <c r="CM495" s="697"/>
      <c r="CN495" s="829" t="e">
        <f>CN497+CO497</f>
        <v>#REF!</v>
      </c>
      <c r="CO495" s="829"/>
      <c r="CP495" s="697"/>
      <c r="CQ495" s="829" t="e">
        <f>CQ497+CR497</f>
        <v>#REF!</v>
      </c>
      <c r="CR495" s="829"/>
      <c r="CS495" s="697"/>
      <c r="CT495" s="829" t="e">
        <f>CT497+CU497</f>
        <v>#REF!</v>
      </c>
      <c r="CU495" s="829"/>
      <c r="CV495" s="697"/>
      <c r="CW495" s="829" t="e">
        <f>CW497+CX497</f>
        <v>#REF!</v>
      </c>
      <c r="CX495" s="829"/>
      <c r="CY495" s="697"/>
    </row>
    <row r="496" spans="1:103" x14ac:dyDescent="0.25">
      <c r="C496" s="698"/>
      <c r="D496" s="698" t="s">
        <v>0</v>
      </c>
      <c r="E496" s="699"/>
      <c r="F496" s="698"/>
      <c r="G496" s="699"/>
      <c r="H496" s="699"/>
      <c r="I496" s="698"/>
      <c r="J496" s="699"/>
      <c r="K496" s="699"/>
      <c r="L496" s="699"/>
      <c r="M496" s="698"/>
      <c r="N496" s="831" t="s">
        <v>556</v>
      </c>
      <c r="O496" s="831"/>
      <c r="P496" s="699"/>
      <c r="Q496" s="831" t="s">
        <v>556</v>
      </c>
      <c r="R496" s="831"/>
      <c r="S496" s="699"/>
      <c r="T496" s="831" t="s">
        <v>556</v>
      </c>
      <c r="U496" s="831"/>
      <c r="V496" s="699"/>
      <c r="W496" s="831" t="s">
        <v>556</v>
      </c>
      <c r="X496" s="831"/>
      <c r="Y496" s="699"/>
      <c r="Z496" s="831" t="s">
        <v>556</v>
      </c>
      <c r="AA496" s="831"/>
      <c r="AB496" s="699"/>
      <c r="AC496" s="831" t="s">
        <v>238</v>
      </c>
      <c r="AD496" s="831"/>
      <c r="AE496" s="699"/>
      <c r="AF496" s="830" t="s">
        <v>555</v>
      </c>
      <c r="AG496" s="830"/>
      <c r="AH496" s="699"/>
      <c r="AI496" s="831" t="s">
        <v>238</v>
      </c>
      <c r="AJ496" s="831"/>
      <c r="AK496" s="699"/>
      <c r="AL496" s="830" t="s">
        <v>568</v>
      </c>
      <c r="AM496" s="830"/>
      <c r="AN496" s="699"/>
      <c r="AO496" s="830"/>
      <c r="AP496" s="830"/>
      <c r="AQ496" s="699"/>
      <c r="AR496" s="830" t="s">
        <v>568</v>
      </c>
      <c r="AS496" s="830"/>
      <c r="AT496" s="699"/>
      <c r="AU496" s="831" t="s">
        <v>238</v>
      </c>
      <c r="AV496" s="831"/>
      <c r="AW496" s="699"/>
      <c r="AX496" s="830" t="str">
        <f>AX457</f>
        <v>225/60R18</v>
      </c>
      <c r="AY496" s="830"/>
      <c r="AZ496" s="699"/>
      <c r="BA496" s="831" t="str">
        <f>BA457</f>
        <v>225/60R18</v>
      </c>
      <c r="BB496" s="831"/>
      <c r="BC496" s="699"/>
      <c r="BD496" s="831" t="str">
        <f>BD457</f>
        <v>225/55R19</v>
      </c>
      <c r="BE496" s="831"/>
      <c r="BF496" s="699"/>
      <c r="BG496" s="833" t="s">
        <v>238</v>
      </c>
      <c r="BH496" s="833"/>
      <c r="BI496" s="699"/>
      <c r="BJ496" s="833" t="s">
        <v>239</v>
      </c>
      <c r="BK496" s="833"/>
      <c r="BL496" s="699"/>
      <c r="BM496" s="778"/>
      <c r="BN496" s="778"/>
      <c r="BO496" s="699"/>
      <c r="BP496" s="833" t="str">
        <f>BP11</f>
        <v>225/60R18</v>
      </c>
      <c r="BQ496" s="833"/>
      <c r="BR496" s="699"/>
      <c r="BS496" s="833" t="str">
        <f>BS11</f>
        <v>225/60R18</v>
      </c>
      <c r="BT496" s="833"/>
      <c r="BU496" s="699"/>
      <c r="BV496" s="833" t="str">
        <f>BV11</f>
        <v>225/55R19</v>
      </c>
      <c r="BW496" s="833"/>
      <c r="BX496" s="699"/>
      <c r="BY496" s="833" t="str">
        <f>BY11</f>
        <v>225/55R19</v>
      </c>
      <c r="BZ496" s="833"/>
      <c r="CA496" s="699"/>
      <c r="CB496" s="831" t="s">
        <v>556</v>
      </c>
      <c r="CC496" s="831"/>
      <c r="CD496" s="699"/>
      <c r="CE496" s="831" t="s">
        <v>556</v>
      </c>
      <c r="CF496" s="831"/>
      <c r="CG496" s="699"/>
      <c r="CH496" s="831" t="s">
        <v>556</v>
      </c>
      <c r="CI496" s="831"/>
      <c r="CJ496" s="699"/>
      <c r="CK496" s="831" t="s">
        <v>556</v>
      </c>
      <c r="CL496" s="831"/>
      <c r="CM496" s="699"/>
      <c r="CN496" s="831" t="s">
        <v>556</v>
      </c>
      <c r="CO496" s="831"/>
      <c r="CP496" s="699"/>
      <c r="CQ496" s="831" t="s">
        <v>238</v>
      </c>
      <c r="CR496" s="831"/>
      <c r="CS496" s="699"/>
      <c r="CT496" s="830" t="s">
        <v>555</v>
      </c>
      <c r="CU496" s="830"/>
      <c r="CV496" s="699"/>
      <c r="CW496" s="831" t="s">
        <v>238</v>
      </c>
      <c r="CX496" s="831"/>
      <c r="CY496" s="699"/>
    </row>
    <row r="497" spans="1:103" s="402" customFormat="1" x14ac:dyDescent="0.25">
      <c r="A497" s="401"/>
      <c r="C497" s="696"/>
      <c r="D497" s="696" t="s">
        <v>0</v>
      </c>
      <c r="E497" s="697"/>
      <c r="F497" s="696"/>
      <c r="G497" s="697"/>
      <c r="H497" s="697"/>
      <c r="I497" s="696"/>
      <c r="J497" s="697"/>
      <c r="K497" s="697"/>
      <c r="L497" s="697"/>
      <c r="M497" s="696"/>
      <c r="N497" s="701" t="e">
        <f>N458+N492</f>
        <v>#REF!</v>
      </c>
      <c r="O497" s="701" t="e">
        <f>O458+O492</f>
        <v>#REF!</v>
      </c>
      <c r="P497" s="697"/>
      <c r="Q497" s="701" t="e">
        <f>Q458+Q492</f>
        <v>#REF!</v>
      </c>
      <c r="R497" s="701" t="e">
        <f>R458+R492</f>
        <v>#REF!</v>
      </c>
      <c r="S497" s="697"/>
      <c r="T497" s="701" t="e">
        <f>T458+T492</f>
        <v>#REF!</v>
      </c>
      <c r="U497" s="701" t="e">
        <f>U458+U492</f>
        <v>#REF!</v>
      </c>
      <c r="V497" s="697"/>
      <c r="W497" s="701" t="e">
        <f>W458+W492</f>
        <v>#REF!</v>
      </c>
      <c r="X497" s="701" t="e">
        <f>X458+X492</f>
        <v>#REF!</v>
      </c>
      <c r="Y497" s="697"/>
      <c r="Z497" s="701" t="e">
        <f>Z458+Z492</f>
        <v>#REF!</v>
      </c>
      <c r="AA497" s="701" t="e">
        <f>AA458+AA492</f>
        <v>#REF!</v>
      </c>
      <c r="AB497" s="697"/>
      <c r="AC497" s="701" t="e">
        <f>AC458+AC492</f>
        <v>#REF!</v>
      </c>
      <c r="AD497" s="701" t="e">
        <f>AD458+AD492</f>
        <v>#REF!</v>
      </c>
      <c r="AE497" s="697"/>
      <c r="AF497" s="701" t="e">
        <f>AF458+AF492</f>
        <v>#REF!</v>
      </c>
      <c r="AG497" s="701" t="e">
        <f>AG458+AG492</f>
        <v>#REF!</v>
      </c>
      <c r="AH497" s="697"/>
      <c r="AI497" s="701" t="e">
        <f>AI458+AI492</f>
        <v>#REF!</v>
      </c>
      <c r="AJ497" s="701" t="e">
        <f>AJ458+AJ492</f>
        <v>#REF!</v>
      </c>
      <c r="AK497" s="697"/>
      <c r="AL497" s="701" t="e">
        <f>AL458+AL492</f>
        <v>#REF!</v>
      </c>
      <c r="AM497" s="701" t="e">
        <f>AM458+AM492</f>
        <v>#REF!</v>
      </c>
      <c r="AN497" s="697"/>
      <c r="AO497" s="701" t="e">
        <f>AO458+AO492</f>
        <v>#REF!</v>
      </c>
      <c r="AP497" s="701" t="e">
        <f>AP458+AP492</f>
        <v>#REF!</v>
      </c>
      <c r="AQ497" s="697"/>
      <c r="AR497" s="701" t="e">
        <f>AR458+AR492</f>
        <v>#REF!</v>
      </c>
      <c r="AS497" s="701" t="e">
        <f>AS458+AS492</f>
        <v>#REF!</v>
      </c>
      <c r="AT497" s="697"/>
      <c r="AU497" s="701" t="e">
        <f>AU458+AU492</f>
        <v>#REF!</v>
      </c>
      <c r="AV497" s="701" t="e">
        <f>AV458+AV492</f>
        <v>#REF!</v>
      </c>
      <c r="AW497" s="697"/>
      <c r="AX497" s="701" t="e">
        <f>AX458+AX492</f>
        <v>#REF!</v>
      </c>
      <c r="AY497" s="701" t="e">
        <f>AY458+AY492</f>
        <v>#REF!</v>
      </c>
      <c r="AZ497" s="697"/>
      <c r="BA497" s="701" t="e">
        <f>BA458+BA492</f>
        <v>#REF!</v>
      </c>
      <c r="BB497" s="701" t="e">
        <f>BB458+BB492</f>
        <v>#REF!</v>
      </c>
      <c r="BC497" s="697"/>
      <c r="BD497" s="701" t="e">
        <f>BD458+BD492</f>
        <v>#REF!</v>
      </c>
      <c r="BE497" s="701" t="e">
        <f>BE458+BE492</f>
        <v>#REF!</v>
      </c>
      <c r="BF497" s="697"/>
      <c r="BG497" s="701" t="e">
        <f>BG458+BG492</f>
        <v>#REF!</v>
      </c>
      <c r="BH497" s="701" t="e">
        <f>BH458+BH492</f>
        <v>#REF!</v>
      </c>
      <c r="BI497" s="697"/>
      <c r="BJ497" s="701" t="e">
        <f>BJ458+BJ492</f>
        <v>#REF!</v>
      </c>
      <c r="BK497" s="701" t="e">
        <f>BK458+BK492</f>
        <v>#REF!</v>
      </c>
      <c r="BL497" s="697"/>
      <c r="BM497" s="778"/>
      <c r="BN497" s="778"/>
      <c r="BO497" s="697"/>
      <c r="BP497" s="701" t="e">
        <f>BP458+BP492</f>
        <v>#REF!</v>
      </c>
      <c r="BQ497" s="701" t="e">
        <f>BQ458+BQ492</f>
        <v>#REF!</v>
      </c>
      <c r="BR497" s="697"/>
      <c r="BS497" s="701" t="e">
        <f>BS458+BS492</f>
        <v>#REF!</v>
      </c>
      <c r="BT497" s="701" t="e">
        <f>BT458+BT492</f>
        <v>#REF!</v>
      </c>
      <c r="BU497" s="697"/>
      <c r="BV497" s="701" t="e">
        <f>BV458+BV492</f>
        <v>#REF!</v>
      </c>
      <c r="BW497" s="701" t="e">
        <f>BW458+BW492</f>
        <v>#REF!</v>
      </c>
      <c r="BX497" s="697"/>
      <c r="BY497" s="701" t="e">
        <f>BY458+BY492</f>
        <v>#REF!</v>
      </c>
      <c r="BZ497" s="701" t="e">
        <f>BZ458+BZ492</f>
        <v>#REF!</v>
      </c>
      <c r="CA497" s="697"/>
      <c r="CB497" s="701" t="e">
        <f>CB458+CB492</f>
        <v>#REF!</v>
      </c>
      <c r="CC497" s="701" t="e">
        <f>CC458+CC492</f>
        <v>#REF!</v>
      </c>
      <c r="CD497" s="697"/>
      <c r="CE497" s="701" t="e">
        <f>CE458+CE492</f>
        <v>#REF!</v>
      </c>
      <c r="CF497" s="701" t="e">
        <f>CF458+CF492</f>
        <v>#REF!</v>
      </c>
      <c r="CG497" s="697"/>
      <c r="CH497" s="701" t="e">
        <f>CH458+CH492</f>
        <v>#REF!</v>
      </c>
      <c r="CI497" s="701" t="e">
        <f>CI458+CI492</f>
        <v>#REF!</v>
      </c>
      <c r="CJ497" s="697"/>
      <c r="CK497" s="701" t="e">
        <f>CK458+CK492</f>
        <v>#REF!</v>
      </c>
      <c r="CL497" s="701" t="e">
        <f>CL458+CL492</f>
        <v>#REF!</v>
      </c>
      <c r="CM497" s="697"/>
      <c r="CN497" s="701" t="e">
        <f>CN458+CN492</f>
        <v>#REF!</v>
      </c>
      <c r="CO497" s="701" t="e">
        <f>CO458+CO492</f>
        <v>#REF!</v>
      </c>
      <c r="CP497" s="697"/>
      <c r="CQ497" s="701" t="e">
        <f>CQ458+CQ492</f>
        <v>#REF!</v>
      </c>
      <c r="CR497" s="701" t="e">
        <f>CR458+CR492</f>
        <v>#REF!</v>
      </c>
      <c r="CS497" s="697"/>
      <c r="CT497" s="701" t="e">
        <f>CT458+CT492</f>
        <v>#REF!</v>
      </c>
      <c r="CU497" s="701" t="e">
        <f>CU458+CU492</f>
        <v>#REF!</v>
      </c>
      <c r="CV497" s="697"/>
      <c r="CW497" s="701" t="e">
        <f>CW458+CW492</f>
        <v>#REF!</v>
      </c>
      <c r="CX497" s="701" t="e">
        <f>CX458+CX492</f>
        <v>#REF!</v>
      </c>
      <c r="CY497" s="697"/>
    </row>
    <row r="498" spans="1:103" s="402" customFormat="1" x14ac:dyDescent="0.25">
      <c r="A498" s="401"/>
      <c r="C498" s="696"/>
      <c r="D498" s="696" t="s">
        <v>0</v>
      </c>
      <c r="E498" s="697"/>
      <c r="F498" s="696"/>
      <c r="G498" s="697"/>
      <c r="H498" s="697"/>
      <c r="I498" s="696"/>
      <c r="J498" s="697"/>
      <c r="K498" s="697"/>
      <c r="L498" s="697"/>
      <c r="M498" s="696"/>
      <c r="N498" s="702" t="e">
        <f>N497/N495</f>
        <v>#REF!</v>
      </c>
      <c r="O498" s="701"/>
      <c r="P498" s="697"/>
      <c r="Q498" s="702" t="e">
        <f>Q497/Q495</f>
        <v>#REF!</v>
      </c>
      <c r="R498" s="701"/>
      <c r="S498" s="697"/>
      <c r="T498" s="702" t="e">
        <f>T497/T495</f>
        <v>#REF!</v>
      </c>
      <c r="U498" s="701"/>
      <c r="V498" s="697"/>
      <c r="W498" s="702" t="e">
        <f>W497/W495</f>
        <v>#REF!</v>
      </c>
      <c r="X498" s="701"/>
      <c r="Y498" s="697"/>
      <c r="Z498" s="702" t="e">
        <f>Z497/Z495</f>
        <v>#REF!</v>
      </c>
      <c r="AA498" s="701"/>
      <c r="AB498" s="697"/>
      <c r="AC498" s="702" t="e">
        <f>AC497/AC495</f>
        <v>#REF!</v>
      </c>
      <c r="AD498" s="701"/>
      <c r="AE498" s="697"/>
      <c r="AF498" s="702" t="e">
        <f>AF497/AF495</f>
        <v>#REF!</v>
      </c>
      <c r="AG498" s="701"/>
      <c r="AH498" s="697"/>
      <c r="AI498" s="702" t="e">
        <f>AI497/AI495</f>
        <v>#REF!</v>
      </c>
      <c r="AJ498" s="701"/>
      <c r="AK498" s="697"/>
      <c r="AL498" s="702" t="e">
        <f>AL497/AL495</f>
        <v>#REF!</v>
      </c>
      <c r="AM498" s="701"/>
      <c r="AN498" s="697"/>
      <c r="AO498" s="702" t="e">
        <f>AO497/AO495</f>
        <v>#REF!</v>
      </c>
      <c r="AP498" s="701"/>
      <c r="AQ498" s="697"/>
      <c r="AR498" s="702" t="e">
        <f>AR497/AR495</f>
        <v>#REF!</v>
      </c>
      <c r="AS498" s="701"/>
      <c r="AT498" s="697"/>
      <c r="AU498" s="702" t="e">
        <f>AU497/AU495</f>
        <v>#REF!</v>
      </c>
      <c r="AV498" s="701"/>
      <c r="AW498" s="697"/>
      <c r="AX498" s="702" t="e">
        <f>AX497/AX495</f>
        <v>#REF!</v>
      </c>
      <c r="AY498" s="701"/>
      <c r="AZ498" s="697"/>
      <c r="BA498" s="702" t="e">
        <f>BA497/BA495</f>
        <v>#REF!</v>
      </c>
      <c r="BB498" s="701"/>
      <c r="BC498" s="697"/>
      <c r="BD498" s="702" t="e">
        <f>BD497/BD495</f>
        <v>#REF!</v>
      </c>
      <c r="BE498" s="701"/>
      <c r="BF498" s="697"/>
      <c r="BG498" s="702" t="e">
        <f>BG497/BG495</f>
        <v>#REF!</v>
      </c>
      <c r="BH498" s="701"/>
      <c r="BI498" s="697"/>
      <c r="BJ498" s="702" t="e">
        <f>BJ497/BJ495</f>
        <v>#REF!</v>
      </c>
      <c r="BK498" s="701"/>
      <c r="BL498" s="697"/>
      <c r="BM498" s="778"/>
      <c r="BN498" s="778"/>
      <c r="BO498" s="697"/>
      <c r="BP498" s="702" t="e">
        <f>BP497/BP495</f>
        <v>#REF!</v>
      </c>
      <c r="BQ498" s="701"/>
      <c r="BR498" s="697"/>
      <c r="BS498" s="702" t="e">
        <f>BS497/BS495</f>
        <v>#REF!</v>
      </c>
      <c r="BT498" s="701"/>
      <c r="BU498" s="697"/>
      <c r="BV498" s="702" t="e">
        <f>BV497/BV495</f>
        <v>#REF!</v>
      </c>
      <c r="BW498" s="701"/>
      <c r="BX498" s="697"/>
      <c r="BY498" s="702" t="e">
        <f>BY497/BY495</f>
        <v>#REF!</v>
      </c>
      <c r="BZ498" s="701"/>
      <c r="CA498" s="697"/>
      <c r="CB498" s="702" t="e">
        <f>CB497/CB495</f>
        <v>#REF!</v>
      </c>
      <c r="CC498" s="701"/>
      <c r="CD498" s="697"/>
      <c r="CE498" s="702" t="e">
        <f>CE497/CE495</f>
        <v>#REF!</v>
      </c>
      <c r="CF498" s="701"/>
      <c r="CG498" s="697"/>
      <c r="CH498" s="702" t="e">
        <f>CH497/CH495</f>
        <v>#REF!</v>
      </c>
      <c r="CI498" s="701"/>
      <c r="CJ498" s="697"/>
      <c r="CK498" s="702" t="e">
        <f>CK497/CK495</f>
        <v>#REF!</v>
      </c>
      <c r="CL498" s="701"/>
      <c r="CM498" s="697"/>
      <c r="CN498" s="702" t="e">
        <f>CN497/CN495</f>
        <v>#REF!</v>
      </c>
      <c r="CO498" s="701"/>
      <c r="CP498" s="697"/>
      <c r="CQ498" s="702" t="e">
        <f>CQ497/CQ495</f>
        <v>#REF!</v>
      </c>
      <c r="CR498" s="701"/>
      <c r="CS498" s="697"/>
      <c r="CT498" s="702" t="e">
        <f>CT497/CT495</f>
        <v>#REF!</v>
      </c>
      <c r="CU498" s="701"/>
      <c r="CV498" s="697"/>
      <c r="CW498" s="702" t="e">
        <f>CW497/CW495</f>
        <v>#REF!</v>
      </c>
      <c r="CX498" s="701"/>
      <c r="CY498" s="697"/>
    </row>
    <row r="499" spans="1:103" ht="6.6" customHeight="1" x14ac:dyDescent="0.25">
      <c r="D499" s="3" t="s">
        <v>0</v>
      </c>
    </row>
    <row r="500" spans="1:103" s="402" customFormat="1" x14ac:dyDescent="0.25">
      <c r="A500" s="1"/>
      <c r="C500" s="696" t="s">
        <v>244</v>
      </c>
      <c r="D500" s="696" t="s">
        <v>0</v>
      </c>
      <c r="E500" s="697"/>
      <c r="F500" s="696"/>
      <c r="G500" s="697"/>
      <c r="H500" s="697"/>
      <c r="I500" s="696"/>
      <c r="J500" s="697"/>
      <c r="K500" s="697"/>
      <c r="L500" s="697"/>
      <c r="M500" s="696"/>
      <c r="N500" s="829">
        <f>N501+O501</f>
        <v>29.900000000000002</v>
      </c>
      <c r="O500" s="829"/>
      <c r="P500" s="697"/>
      <c r="Q500" s="829">
        <f>Q501+R501</f>
        <v>44.1</v>
      </c>
      <c r="R500" s="829"/>
      <c r="S500" s="697"/>
      <c r="T500" s="829">
        <f>T501+U501</f>
        <v>84.1</v>
      </c>
      <c r="U500" s="829"/>
      <c r="V500" s="697"/>
      <c r="W500" s="829">
        <f>W501+X501</f>
        <v>29.900000000000002</v>
      </c>
      <c r="X500" s="829"/>
      <c r="Y500" s="697"/>
      <c r="Z500" s="829">
        <f>Z501+AA501</f>
        <v>44.1</v>
      </c>
      <c r="AA500" s="829"/>
      <c r="AB500" s="697"/>
      <c r="AC500" s="829">
        <f>AC501+AD501</f>
        <v>84.1</v>
      </c>
      <c r="AD500" s="829"/>
      <c r="AE500" s="697"/>
      <c r="AF500" s="829">
        <f>AF501+AG501</f>
        <v>102.4</v>
      </c>
      <c r="AG500" s="829"/>
      <c r="AH500" s="697"/>
      <c r="AI500" s="829">
        <f>AI501+AJ501</f>
        <v>108.10000000000001</v>
      </c>
      <c r="AJ500" s="829"/>
      <c r="AK500" s="697"/>
      <c r="AL500" s="829">
        <f>AL501+AM501</f>
        <v>55.238999999999997</v>
      </c>
      <c r="AM500" s="829"/>
      <c r="AN500" s="697"/>
      <c r="AO500" s="829">
        <f>AO501+AP501</f>
        <v>0</v>
      </c>
      <c r="AP500" s="829"/>
      <c r="AQ500" s="697"/>
      <c r="AR500" s="829">
        <f>AR501+AS501</f>
        <v>55.238999999999997</v>
      </c>
      <c r="AS500" s="829"/>
      <c r="AT500" s="697"/>
      <c r="AU500" s="829">
        <f>AU501+AV501</f>
        <v>99.835999999999999</v>
      </c>
      <c r="AV500" s="829"/>
      <c r="AW500" s="697"/>
      <c r="AX500" s="829">
        <f>AX501+AY501</f>
        <v>70.510000000000005</v>
      </c>
      <c r="AY500" s="829"/>
      <c r="AZ500" s="697"/>
      <c r="BA500" s="829">
        <f>BA501+BB501</f>
        <v>70.510000000000005</v>
      </c>
      <c r="BB500" s="829"/>
      <c r="BC500" s="697"/>
      <c r="BD500" s="829">
        <f>BD501+BE501</f>
        <v>64.045999999999992</v>
      </c>
      <c r="BE500" s="829"/>
      <c r="BF500" s="697"/>
      <c r="BG500" s="829">
        <f>BG501+BH501</f>
        <v>97.009000000000029</v>
      </c>
      <c r="BH500" s="829"/>
      <c r="BI500" s="697"/>
      <c r="BJ500" s="829">
        <f>BJ501+BK501</f>
        <v>83.270999999999987</v>
      </c>
      <c r="BK500" s="829"/>
      <c r="BL500" s="697"/>
      <c r="BM500" s="778"/>
      <c r="BN500" s="778"/>
      <c r="BO500" s="697"/>
      <c r="BP500" s="829">
        <f>BP501+BQ501</f>
        <v>0</v>
      </c>
      <c r="BQ500" s="829"/>
      <c r="BR500" s="697"/>
      <c r="BS500" s="829">
        <f>BS501+BT501</f>
        <v>61.876999999999995</v>
      </c>
      <c r="BT500" s="829"/>
      <c r="BU500" s="697"/>
      <c r="BV500" s="829">
        <f>BV501+BW501</f>
        <v>79.625</v>
      </c>
      <c r="BW500" s="829"/>
      <c r="BX500" s="697"/>
      <c r="BY500" s="829">
        <f>BY501+BZ501</f>
        <v>80.403999999999996</v>
      </c>
      <c r="BZ500" s="829"/>
      <c r="CA500" s="697"/>
      <c r="CB500" s="832">
        <f>CB501+CC501</f>
        <v>56.8</v>
      </c>
      <c r="CC500" s="832"/>
      <c r="CD500" s="697"/>
      <c r="CE500" s="832">
        <f>CE501+CF501</f>
        <v>46.500000000000007</v>
      </c>
      <c r="CF500" s="832"/>
      <c r="CG500" s="697"/>
      <c r="CH500" s="832">
        <f>CH501+CI501</f>
        <v>79.999999999999986</v>
      </c>
      <c r="CI500" s="832"/>
      <c r="CJ500" s="697"/>
      <c r="CK500" s="829">
        <f>CK501+CL501</f>
        <v>56.8</v>
      </c>
      <c r="CL500" s="829"/>
      <c r="CM500" s="697"/>
      <c r="CN500" s="829">
        <f>CN501+CO501</f>
        <v>46.500000000000007</v>
      </c>
      <c r="CO500" s="829"/>
      <c r="CP500" s="697"/>
      <c r="CQ500" s="829">
        <f>CQ501+CR501</f>
        <v>79.999999999999986</v>
      </c>
      <c r="CR500" s="829"/>
      <c r="CS500" s="697"/>
      <c r="CT500" s="829">
        <f>CT501+CU501</f>
        <v>102.80000000000001</v>
      </c>
      <c r="CU500" s="829"/>
      <c r="CV500" s="697"/>
      <c r="CW500" s="829">
        <f>CW501+CX501</f>
        <v>107</v>
      </c>
      <c r="CX500" s="829"/>
      <c r="CY500" s="697"/>
    </row>
    <row r="501" spans="1:103" s="402" customFormat="1" x14ac:dyDescent="0.25">
      <c r="A501" s="401"/>
      <c r="C501" s="696"/>
      <c r="D501" s="696" t="s">
        <v>0</v>
      </c>
      <c r="E501" s="697"/>
      <c r="F501" s="696"/>
      <c r="G501" s="697"/>
      <c r="H501" s="697"/>
      <c r="I501" s="696"/>
      <c r="J501" s="697"/>
      <c r="K501" s="697"/>
      <c r="L501" s="697"/>
      <c r="M501" s="696"/>
      <c r="N501" s="701">
        <f>N462</f>
        <v>2.0000000000000009</v>
      </c>
      <c r="O501" s="701">
        <f>O462</f>
        <v>27.900000000000002</v>
      </c>
      <c r="P501" s="697"/>
      <c r="Q501" s="701">
        <f>Q462</f>
        <v>8.1000000000000014</v>
      </c>
      <c r="R501" s="701">
        <f>R462</f>
        <v>36</v>
      </c>
      <c r="S501" s="697"/>
      <c r="T501" s="701">
        <f>T462</f>
        <v>20.7</v>
      </c>
      <c r="U501" s="701">
        <f>U462</f>
        <v>63.4</v>
      </c>
      <c r="V501" s="697"/>
      <c r="W501" s="701">
        <f>W462</f>
        <v>2.0000000000000009</v>
      </c>
      <c r="X501" s="701">
        <f>X462</f>
        <v>27.900000000000002</v>
      </c>
      <c r="Y501" s="697"/>
      <c r="Z501" s="701">
        <f>Z462</f>
        <v>8.1000000000000014</v>
      </c>
      <c r="AA501" s="701">
        <f>AA462</f>
        <v>36</v>
      </c>
      <c r="AB501" s="697"/>
      <c r="AC501" s="701">
        <f>AC462</f>
        <v>20.7</v>
      </c>
      <c r="AD501" s="701">
        <f>AD462</f>
        <v>63.4</v>
      </c>
      <c r="AE501" s="697"/>
      <c r="AF501" s="701">
        <f>AF462</f>
        <v>22.7</v>
      </c>
      <c r="AG501" s="701">
        <f>AG462</f>
        <v>79.7</v>
      </c>
      <c r="AH501" s="697"/>
      <c r="AI501" s="701">
        <f>AI462</f>
        <v>24.7</v>
      </c>
      <c r="AJ501" s="701">
        <f>AJ462</f>
        <v>83.4</v>
      </c>
      <c r="AK501" s="697"/>
      <c r="AL501" s="701">
        <f>AL462</f>
        <v>8.2230000000000008</v>
      </c>
      <c r="AM501" s="701">
        <f>AM462</f>
        <v>47.015999999999998</v>
      </c>
      <c r="AN501" s="697"/>
      <c r="AO501" s="701">
        <f>AO462</f>
        <v>0</v>
      </c>
      <c r="AP501" s="701">
        <f>AP462</f>
        <v>0</v>
      </c>
      <c r="AQ501" s="697"/>
      <c r="AR501" s="701">
        <f>AR462</f>
        <v>8.2230000000000008</v>
      </c>
      <c r="AS501" s="701">
        <f>AS462</f>
        <v>47.015999999999998</v>
      </c>
      <c r="AT501" s="697"/>
      <c r="AU501" s="701">
        <f>AU462</f>
        <v>22.655000000000001</v>
      </c>
      <c r="AV501" s="701">
        <f>AV462</f>
        <v>77.180999999999997</v>
      </c>
      <c r="AW501" s="697"/>
      <c r="AX501" s="701">
        <f>AX462</f>
        <v>35.181273246518423</v>
      </c>
      <c r="AY501" s="701">
        <f>AY462</f>
        <v>35.328726753481583</v>
      </c>
      <c r="AZ501" s="697"/>
      <c r="BA501" s="701">
        <f>BA462</f>
        <v>35.181273246518423</v>
      </c>
      <c r="BB501" s="701">
        <f>BB462</f>
        <v>35.328726753481583</v>
      </c>
      <c r="BC501" s="697"/>
      <c r="BD501" s="701">
        <f>BD462</f>
        <v>30.913265743923546</v>
      </c>
      <c r="BE501" s="701">
        <f>BE462</f>
        <v>33.132734256076446</v>
      </c>
      <c r="BF501" s="697"/>
      <c r="BG501" s="701">
        <f>BG462</f>
        <v>26.238379429870474</v>
      </c>
      <c r="BH501" s="701">
        <f>BH462</f>
        <v>70.770620570129552</v>
      </c>
      <c r="BI501" s="697"/>
      <c r="BJ501" s="701">
        <f>BJ462</f>
        <v>19.772086718918946</v>
      </c>
      <c r="BK501" s="701">
        <f>BK462</f>
        <v>63.498913281081045</v>
      </c>
      <c r="BL501" s="697"/>
      <c r="BM501" s="778"/>
      <c r="BN501" s="778"/>
      <c r="BO501" s="697"/>
      <c r="BP501" s="701">
        <f>BP462</f>
        <v>0</v>
      </c>
      <c r="BQ501" s="701">
        <f>BQ462</f>
        <v>0</v>
      </c>
      <c r="BR501" s="697"/>
      <c r="BS501" s="701">
        <f>BS462</f>
        <v>7.202</v>
      </c>
      <c r="BT501" s="701">
        <f>BT462</f>
        <v>54.674999999999997</v>
      </c>
      <c r="BU501" s="697"/>
      <c r="BV501" s="701">
        <f>BV462</f>
        <v>16.638999999999999</v>
      </c>
      <c r="BW501" s="701">
        <f>BW462</f>
        <v>62.985999999999997</v>
      </c>
      <c r="BX501" s="697"/>
      <c r="BY501" s="701">
        <f>BY462</f>
        <v>11.907</v>
      </c>
      <c r="BZ501" s="701">
        <f>BZ462</f>
        <v>68.497</v>
      </c>
      <c r="CA501" s="697"/>
      <c r="CB501" s="740">
        <f>CB462</f>
        <v>-1.2000000000000008</v>
      </c>
      <c r="CC501" s="740">
        <f>CC462</f>
        <v>58</v>
      </c>
      <c r="CD501" s="697"/>
      <c r="CE501" s="740">
        <f>CE462</f>
        <v>8</v>
      </c>
      <c r="CF501" s="740">
        <f>CF462</f>
        <v>38.500000000000007</v>
      </c>
      <c r="CG501" s="697"/>
      <c r="CH501" s="740">
        <f>CH462</f>
        <v>20.099999999999994</v>
      </c>
      <c r="CI501" s="740">
        <f>CI462</f>
        <v>59.899999999999991</v>
      </c>
      <c r="CJ501" s="697"/>
      <c r="CK501" s="701">
        <f>CK462</f>
        <v>-1.2000000000000008</v>
      </c>
      <c r="CL501" s="701">
        <f>CL462</f>
        <v>58</v>
      </c>
      <c r="CM501" s="697"/>
      <c r="CN501" s="701">
        <f>CN462</f>
        <v>8</v>
      </c>
      <c r="CO501" s="701">
        <f>CO462</f>
        <v>38.500000000000007</v>
      </c>
      <c r="CP501" s="697"/>
      <c r="CQ501" s="701">
        <f>CQ462</f>
        <v>20.099999999999994</v>
      </c>
      <c r="CR501" s="701">
        <f>CR462</f>
        <v>59.899999999999991</v>
      </c>
      <c r="CS501" s="697"/>
      <c r="CT501" s="701">
        <f>CT462</f>
        <v>22.699999999999996</v>
      </c>
      <c r="CU501" s="701">
        <f>CU462</f>
        <v>80.100000000000009</v>
      </c>
      <c r="CV501" s="697"/>
      <c r="CW501" s="701">
        <f>CW462</f>
        <v>24.9</v>
      </c>
      <c r="CX501" s="701">
        <f>CX462</f>
        <v>82.1</v>
      </c>
      <c r="CY501" s="697"/>
    </row>
    <row r="502" spans="1:103" ht="6.6" customHeight="1" x14ac:dyDescent="0.25">
      <c r="D502" s="3" t="s">
        <v>0</v>
      </c>
    </row>
    <row r="503" spans="1:103" s="402" customFormat="1" x14ac:dyDescent="0.25">
      <c r="A503" s="1"/>
      <c r="C503" s="696" t="s">
        <v>557</v>
      </c>
      <c r="D503" s="696" t="s">
        <v>0</v>
      </c>
      <c r="E503" s="697"/>
      <c r="F503" s="696"/>
      <c r="G503" s="697"/>
      <c r="H503" s="697"/>
      <c r="I503" s="696"/>
      <c r="J503" s="697"/>
      <c r="K503" s="697"/>
      <c r="L503" s="697"/>
      <c r="M503" s="696"/>
      <c r="N503" s="829"/>
      <c r="O503" s="829"/>
      <c r="P503" s="697"/>
      <c r="Q503" s="829"/>
      <c r="R503" s="829"/>
      <c r="S503" s="697"/>
      <c r="T503" s="829"/>
      <c r="U503" s="829"/>
      <c r="V503" s="697"/>
      <c r="W503" s="829"/>
      <c r="X503" s="829"/>
      <c r="Y503" s="697"/>
      <c r="Z503" s="829"/>
      <c r="AA503" s="829"/>
      <c r="AB503" s="697"/>
      <c r="AC503" s="829"/>
      <c r="AD503" s="829"/>
      <c r="AE503" s="697"/>
      <c r="AF503" s="829"/>
      <c r="AG503" s="829"/>
      <c r="AH503" s="697"/>
      <c r="AI503" s="829"/>
      <c r="AJ503" s="829"/>
      <c r="AK503" s="697"/>
      <c r="AL503" s="829"/>
      <c r="AM503" s="829"/>
      <c r="AN503" s="697"/>
      <c r="AO503" s="829"/>
      <c r="AP503" s="829"/>
      <c r="AQ503" s="697"/>
      <c r="AR503" s="829"/>
      <c r="AS503" s="829"/>
      <c r="AT503" s="697"/>
      <c r="AU503" s="829"/>
      <c r="AV503" s="829"/>
      <c r="AW503" s="697"/>
      <c r="AX503" s="829"/>
      <c r="AY503" s="829"/>
      <c r="AZ503" s="697"/>
      <c r="BA503" s="829"/>
      <c r="BB503" s="829"/>
      <c r="BC503" s="697"/>
      <c r="BD503" s="829"/>
      <c r="BE503" s="829"/>
      <c r="BF503" s="697"/>
      <c r="BG503" s="829"/>
      <c r="BH503" s="829"/>
      <c r="BI503" s="697"/>
      <c r="BJ503" s="829"/>
      <c r="BK503" s="829"/>
      <c r="BL503" s="697"/>
      <c r="BM503" s="778"/>
      <c r="BN503" s="778"/>
      <c r="BO503" s="697"/>
      <c r="BP503" s="829"/>
      <c r="BQ503" s="829"/>
      <c r="BR503" s="697"/>
      <c r="BS503" s="829"/>
      <c r="BT503" s="829"/>
      <c r="BU503" s="697"/>
      <c r="BV503" s="829"/>
      <c r="BW503" s="829"/>
      <c r="BX503" s="697"/>
      <c r="BY503" s="829"/>
      <c r="BZ503" s="829"/>
      <c r="CA503" s="697"/>
      <c r="CB503" s="829"/>
      <c r="CC503" s="829"/>
      <c r="CD503" s="697"/>
      <c r="CE503" s="829"/>
      <c r="CF503" s="829"/>
      <c r="CG503" s="697"/>
      <c r="CH503" s="829"/>
      <c r="CI503" s="829"/>
      <c r="CJ503" s="697"/>
      <c r="CK503" s="829"/>
      <c r="CL503" s="829"/>
      <c r="CM503" s="697"/>
      <c r="CN503" s="829"/>
      <c r="CO503" s="829"/>
      <c r="CP503" s="697"/>
      <c r="CQ503" s="829"/>
      <c r="CR503" s="829"/>
      <c r="CS503" s="697"/>
      <c r="CT503" s="829"/>
      <c r="CU503" s="829"/>
      <c r="CV503" s="697"/>
      <c r="CW503" s="829"/>
      <c r="CX503" s="829"/>
      <c r="CY503" s="697"/>
    </row>
    <row r="504" spans="1:103" x14ac:dyDescent="0.25">
      <c r="D504" s="3" t="s">
        <v>0</v>
      </c>
    </row>
    <row r="505" spans="1:103" x14ac:dyDescent="0.25">
      <c r="CF505" s="494"/>
    </row>
    <row r="507" spans="1:103" x14ac:dyDescent="0.25">
      <c r="BG507" s="494"/>
    </row>
    <row r="511" spans="1:103" ht="16.350000000000001" customHeight="1" x14ac:dyDescent="0.25"/>
    <row r="512" spans="1:103" ht="26.1" customHeight="1" collapsed="1" x14ac:dyDescent="0.25">
      <c r="B512" s="553" t="s">
        <v>569</v>
      </c>
      <c r="C512" s="554"/>
      <c r="D512" s="554" t="s">
        <v>0</v>
      </c>
      <c r="E512" s="16"/>
      <c r="F512" s="554"/>
      <c r="G512" s="16"/>
      <c r="H512" s="555"/>
      <c r="I512" s="554"/>
      <c r="J512" s="555"/>
      <c r="K512" s="555"/>
      <c r="L512" s="555"/>
      <c r="M512" s="554"/>
      <c r="N512" s="16"/>
      <c r="O512" s="16"/>
      <c r="P512" s="16"/>
      <c r="Q512" s="16"/>
      <c r="R512" s="16"/>
      <c r="S512" s="16"/>
      <c r="T512" s="16"/>
      <c r="U512" s="16"/>
      <c r="V512" s="16"/>
      <c r="W512" s="16"/>
      <c r="X512" s="16"/>
      <c r="Y512" s="16"/>
      <c r="Z512" s="16"/>
      <c r="AA512" s="16"/>
      <c r="AB512" s="16"/>
      <c r="AC512" s="16"/>
      <c r="AD512" s="16"/>
      <c r="AE512" s="16"/>
      <c r="AF512" s="16"/>
      <c r="AG512" s="16"/>
      <c r="AH512" s="16"/>
      <c r="AI512" s="16"/>
      <c r="AJ512" s="16"/>
      <c r="AK512" s="16"/>
      <c r="AL512" s="16"/>
      <c r="AM512" s="16"/>
      <c r="AN512" s="16"/>
      <c r="AO512" s="16"/>
      <c r="AP512" s="16"/>
      <c r="AQ512" s="16"/>
      <c r="AR512" s="16"/>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6"/>
      <c r="CX512" s="16"/>
      <c r="CY512" s="16"/>
    </row>
    <row r="513" spans="1:104" s="402" customFormat="1" hidden="1" outlineLevel="1" x14ac:dyDescent="0.25">
      <c r="A513" s="582"/>
      <c r="C513" s="453" t="s">
        <v>28</v>
      </c>
      <c r="D513" s="453"/>
      <c r="E513" s="467"/>
      <c r="F513" s="453"/>
      <c r="G513" s="467"/>
      <c r="H513" s="467"/>
      <c r="I513" s="453"/>
      <c r="J513" s="467"/>
      <c r="K513" s="467"/>
      <c r="L513" s="467"/>
      <c r="M513" s="453"/>
      <c r="N513" s="579"/>
      <c r="O513" s="453"/>
      <c r="P513" s="467"/>
      <c r="Q513" s="579"/>
      <c r="R513" s="453"/>
      <c r="S513" s="467"/>
      <c r="T513" s="579"/>
      <c r="U513" s="453"/>
      <c r="V513" s="467"/>
      <c r="W513" s="579"/>
      <c r="X513" s="453"/>
      <c r="Y513" s="467"/>
      <c r="Z513" s="579"/>
      <c r="AA513" s="453"/>
      <c r="AB513" s="467"/>
      <c r="AC513" s="579"/>
      <c r="AD513" s="453"/>
      <c r="AE513" s="467"/>
      <c r="AF513" s="579"/>
      <c r="AG513" s="453"/>
      <c r="AH513" s="467"/>
      <c r="AI513" s="579"/>
      <c r="AJ513" s="453"/>
      <c r="AK513" s="467"/>
      <c r="AL513" s="579"/>
      <c r="AM513" s="453"/>
      <c r="AN513" s="467"/>
      <c r="AO513" s="579"/>
      <c r="AP513" s="453"/>
      <c r="AQ513" s="467"/>
      <c r="AR513" s="579"/>
      <c r="AS513" s="453"/>
      <c r="AT513" s="467"/>
      <c r="AU513" s="579"/>
      <c r="AV513" s="453"/>
      <c r="AX513" s="579"/>
      <c r="AY513" s="453"/>
      <c r="AZ513" s="467"/>
      <c r="BA513" s="579"/>
      <c r="BB513" s="453"/>
      <c r="BC513" s="467"/>
      <c r="BD513" s="579"/>
      <c r="BE513" s="453"/>
      <c r="BF513" s="467"/>
      <c r="BG513" s="579"/>
      <c r="BH513" s="453"/>
      <c r="BI513" s="467"/>
      <c r="BJ513" s="579"/>
      <c r="BK513" s="453"/>
      <c r="BL513" s="467"/>
      <c r="BM513" s="579"/>
      <c r="BN513" s="453"/>
      <c r="BO513" s="467"/>
      <c r="BP513" s="579"/>
      <c r="BQ513" s="453"/>
      <c r="BR513" s="467"/>
      <c r="BS513" s="579"/>
      <c r="BT513" s="453"/>
      <c r="BU513" s="467"/>
      <c r="BV513" s="579"/>
      <c r="BW513" s="453"/>
      <c r="BX513" s="467"/>
      <c r="BY513" s="579"/>
      <c r="BZ513" s="453"/>
      <c r="CA513" s="467"/>
      <c r="CB513" s="579"/>
      <c r="CC513" s="453"/>
      <c r="CD513" s="467"/>
      <c r="CE513" s="579"/>
      <c r="CF513" s="453"/>
      <c r="CG513" s="467"/>
      <c r="CH513" s="579"/>
      <c r="CI513" s="453"/>
      <c r="CJ513" s="467"/>
      <c r="CK513" s="579"/>
      <c r="CL513" s="453"/>
      <c r="CM513" s="467"/>
      <c r="CN513" s="579"/>
      <c r="CO513" s="453"/>
      <c r="CP513" s="467"/>
      <c r="CQ513" s="579"/>
      <c r="CR513" s="453"/>
      <c r="CS513" s="467"/>
      <c r="CT513" s="579"/>
      <c r="CU513" s="453"/>
      <c r="CV513" s="467"/>
      <c r="CW513" s="579"/>
      <c r="CX513" s="453"/>
      <c r="CY513" s="467"/>
      <c r="CZ513" s="3"/>
    </row>
    <row r="514" spans="1:104" s="402" customFormat="1" hidden="1" outlineLevel="1" x14ac:dyDescent="0.25">
      <c r="A514" s="401"/>
      <c r="C514" s="565" t="s">
        <v>570</v>
      </c>
      <c r="D514" s="565"/>
      <c r="E514" s="10" t="s">
        <v>571</v>
      </c>
      <c r="F514" s="565"/>
      <c r="G514" s="728"/>
      <c r="H514" s="728" t="s">
        <v>572</v>
      </c>
      <c r="I514" s="565"/>
      <c r="J514" s="566"/>
      <c r="K514" s="566"/>
      <c r="L514" s="566"/>
      <c r="M514" s="565"/>
      <c r="N514" s="578"/>
      <c r="O514" s="565"/>
      <c r="P514" s="566"/>
      <c r="Q514" s="578"/>
      <c r="R514" s="565"/>
      <c r="S514" s="566"/>
      <c r="T514" s="578"/>
      <c r="U514" s="565"/>
      <c r="V514" s="566"/>
      <c r="W514" s="578"/>
      <c r="X514" s="565"/>
      <c r="Y514" s="566"/>
      <c r="Z514" s="578"/>
      <c r="AA514" s="565"/>
      <c r="AB514" s="566"/>
      <c r="AC514" s="578"/>
      <c r="AD514" s="565"/>
      <c r="AE514" s="566"/>
      <c r="AF514" s="578"/>
      <c r="AG514" s="565"/>
      <c r="AH514" s="566"/>
      <c r="AI514" s="578"/>
      <c r="AJ514" s="565"/>
      <c r="AK514" s="566"/>
      <c r="AL514" s="578"/>
      <c r="AM514" s="565"/>
      <c r="AN514" s="566"/>
      <c r="AO514" s="578"/>
      <c r="AP514" s="565"/>
      <c r="AQ514" s="566"/>
      <c r="AR514" s="578"/>
      <c r="AS514" s="565"/>
      <c r="AT514" s="566"/>
      <c r="AU514" s="578"/>
      <c r="AV514" s="565"/>
      <c r="AX514" s="578"/>
      <c r="AY514" s="565"/>
      <c r="AZ514" s="566"/>
      <c r="BA514" s="578"/>
      <c r="BB514" s="565"/>
      <c r="BC514" s="566"/>
      <c r="BD514" s="578"/>
      <c r="BE514" s="565"/>
      <c r="BF514" s="566"/>
      <c r="BG514" s="578"/>
      <c r="BH514" s="565"/>
      <c r="BI514" s="566"/>
      <c r="BJ514" s="578"/>
      <c r="BK514" s="565"/>
      <c r="BL514" s="566"/>
      <c r="BM514" s="578"/>
      <c r="BN514" s="565"/>
      <c r="BO514" s="566"/>
      <c r="BP514" s="578"/>
      <c r="BQ514" s="565"/>
      <c r="BR514" s="566"/>
      <c r="BS514" s="578"/>
      <c r="BT514" s="565"/>
      <c r="BU514" s="566"/>
      <c r="BV514" s="578"/>
      <c r="BW514" s="565"/>
      <c r="BX514" s="566"/>
      <c r="BY514" s="578"/>
      <c r="BZ514" s="565"/>
      <c r="CA514" s="566"/>
      <c r="CB514" s="578"/>
      <c r="CC514" s="565"/>
      <c r="CD514" s="566"/>
      <c r="CE514" s="578"/>
      <c r="CF514" s="565"/>
      <c r="CG514" s="566"/>
      <c r="CH514" s="578"/>
      <c r="CI514" s="565"/>
      <c r="CJ514" s="566"/>
      <c r="CK514" s="578"/>
      <c r="CL514" s="565"/>
      <c r="CM514" s="566"/>
      <c r="CN514" s="578"/>
      <c r="CO514" s="565"/>
      <c r="CP514" s="566"/>
      <c r="CQ514" s="578"/>
      <c r="CR514" s="565"/>
      <c r="CS514" s="566"/>
      <c r="CT514" s="578"/>
      <c r="CU514" s="565"/>
      <c r="CV514" s="566"/>
      <c r="CW514" s="578"/>
      <c r="CX514" s="565"/>
      <c r="CY514" s="566"/>
      <c r="CZ514" s="3"/>
    </row>
    <row r="515" spans="1:104" hidden="1" outlineLevel="1" x14ac:dyDescent="0.25">
      <c r="C515" s="455" t="s">
        <v>573</v>
      </c>
      <c r="D515" s="3" t="s">
        <v>0</v>
      </c>
      <c r="E515" s="19" t="e">
        <f>#REF!</f>
        <v>#REF!</v>
      </c>
      <c r="G515" s="19"/>
      <c r="H515" s="690" t="e">
        <f t="shared" ref="H515:H518" si="3866">G515-$E515</f>
        <v>#REF!</v>
      </c>
      <c r="J515" s="19"/>
      <c r="K515" s="19"/>
      <c r="L515" s="19"/>
      <c r="N515" s="72" t="e">
        <f t="shared" ref="N515:N518" si="3867">$H515*(1-($J515-N$6)/N$5)</f>
        <v>#REF!</v>
      </c>
      <c r="O515" s="72" t="e">
        <f t="shared" ref="O515:O518" si="3868">$H515-N515</f>
        <v>#REF!</v>
      </c>
      <c r="Q515" s="72" t="e">
        <f t="shared" ref="Q515:Q518" si="3869">$H515*(1-($J515-Q$6)/Q$5)</f>
        <v>#REF!</v>
      </c>
      <c r="R515" s="72" t="e">
        <f t="shared" ref="R515:R518" si="3870">$H515-Q515</f>
        <v>#REF!</v>
      </c>
      <c r="T515" s="72" t="e">
        <f t="shared" ref="T515:T518" si="3871">$H515*(1-($J515-T$6)/T$5)</f>
        <v>#REF!</v>
      </c>
      <c r="U515" s="72" t="e">
        <f t="shared" ref="U515:U518" si="3872">$H515-T515</f>
        <v>#REF!</v>
      </c>
      <c r="W515" s="72" t="e">
        <f t="shared" ref="W515:W518" si="3873">$H515*(1-($J515-W$6)/W$5)</f>
        <v>#REF!</v>
      </c>
      <c r="X515" s="72" t="e">
        <f t="shared" ref="X515:X518" si="3874">$H515-W515</f>
        <v>#REF!</v>
      </c>
      <c r="Z515" s="72" t="e">
        <f t="shared" ref="Z515:Z518" si="3875">$H515*(1-($J515-Z$6)/Z$5)</f>
        <v>#REF!</v>
      </c>
      <c r="AA515" s="72" t="e">
        <f t="shared" ref="AA515:AA518" si="3876">$H515-Z515</f>
        <v>#REF!</v>
      </c>
      <c r="AC515" s="72" t="e">
        <f t="shared" ref="AC515:AC518" si="3877">$H515*(1-($J515-AC$6)/AC$5)</f>
        <v>#REF!</v>
      </c>
      <c r="AD515" s="72" t="e">
        <f t="shared" ref="AD515:AD518" si="3878">$H515-AC515</f>
        <v>#REF!</v>
      </c>
      <c r="AF515" s="72" t="e">
        <f t="shared" ref="AF515:AF518" si="3879">$H515*(1-($J515-AF$6)/AF$5)</f>
        <v>#REF!</v>
      </c>
      <c r="AG515" s="72" t="e">
        <f t="shared" ref="AG515:AG518" si="3880">$H515-AF515</f>
        <v>#REF!</v>
      </c>
      <c r="AI515" s="72" t="e">
        <f t="shared" ref="AI515:AI518" si="3881">$H515*(1-($J515-AI$6)/AI$5)</f>
        <v>#REF!</v>
      </c>
      <c r="AJ515" s="72" t="e">
        <f t="shared" ref="AJ515:AJ518" si="3882">$H515-AI515</f>
        <v>#REF!</v>
      </c>
      <c r="AL515" s="72" t="e">
        <f t="shared" ref="AL515:AL518" si="3883">$H515*(1-($K515-AL$6)/AL$5)</f>
        <v>#REF!</v>
      </c>
      <c r="AM515" s="72" t="e">
        <f t="shared" ref="AM515:AM518" si="3884">$H515-AL515</f>
        <v>#REF!</v>
      </c>
      <c r="AO515" s="72" t="e">
        <f t="shared" ref="AO515:AO518" si="3885">$H515*(1-($K515-AO$6)/AO$5)</f>
        <v>#REF!</v>
      </c>
      <c r="AP515" s="72" t="e">
        <f t="shared" ref="AP515:AP518" si="3886">$H515-AO515</f>
        <v>#REF!</v>
      </c>
      <c r="AR515" s="72" t="e">
        <f t="shared" ref="AR515:AR518" si="3887">$H515*(1-($K515-AR$6)/AR$5)</f>
        <v>#REF!</v>
      </c>
      <c r="AS515" s="72" t="e">
        <f t="shared" ref="AS515:AS518" si="3888">$H515-AR515</f>
        <v>#REF!</v>
      </c>
      <c r="AU515" s="72" t="e">
        <f t="shared" ref="AU515:AU518" si="3889">$H515*(1-($K515-AU$6)/AU$5)</f>
        <v>#REF!</v>
      </c>
      <c r="AV515" s="72" t="e">
        <f t="shared" ref="AV515:AV518" si="3890">$H515-AU515</f>
        <v>#REF!</v>
      </c>
      <c r="AX515" s="72" t="e">
        <f t="shared" ref="AX515:AX518" si="3891">$H515*(1-($K515-AX$6)/AX$5)</f>
        <v>#REF!</v>
      </c>
      <c r="AY515" s="72" t="e">
        <f t="shared" ref="AY515:AY518" si="3892">$H515-AX515</f>
        <v>#REF!</v>
      </c>
      <c r="BA515" s="72" t="e">
        <f t="shared" ref="BA515:BA518" si="3893">$H515*(1-($K515-BA$6)/BA$5)</f>
        <v>#REF!</v>
      </c>
      <c r="BB515" s="72" t="e">
        <f t="shared" ref="BB515:BB518" si="3894">$H515-BA515</f>
        <v>#REF!</v>
      </c>
      <c r="BD515" s="72" t="e">
        <f t="shared" ref="BD515:BD518" si="3895">$H515*(1-($K515-BD$6)/BD$5)</f>
        <v>#REF!</v>
      </c>
      <c r="BE515" s="72" t="e">
        <f t="shared" ref="BE515:BE518" si="3896">$H515-BD515</f>
        <v>#REF!</v>
      </c>
      <c r="BG515" s="709" t="e">
        <f t="shared" ref="BG515:BG518" si="3897">$H515*(1-($K515-BG$6)/BG$5)</f>
        <v>#REF!</v>
      </c>
      <c r="BH515" s="709" t="e">
        <f t="shared" ref="BH515:BH518" si="3898">$H515-BG515</f>
        <v>#REF!</v>
      </c>
      <c r="BI515" s="710"/>
      <c r="BJ515" s="709" t="e">
        <f t="shared" ref="BJ515:BJ518" si="3899">$H515*(1-($K515-BJ$6)/BJ$5)</f>
        <v>#REF!</v>
      </c>
      <c r="BK515" s="709" t="e">
        <f t="shared" ref="BK515:BK518" si="3900">$H515-BJ515</f>
        <v>#REF!</v>
      </c>
      <c r="BL515" s="710"/>
      <c r="BM515" s="479"/>
      <c r="BN515" s="479"/>
      <c r="BP515" s="72" t="e">
        <f t="shared" ref="BP515:BP518" si="3901">$H515*(1-($K515-BP$6)/BP$5)</f>
        <v>#REF!</v>
      </c>
      <c r="BQ515" s="72" t="e">
        <f t="shared" ref="BQ515:BQ518" si="3902">$H515-BP515</f>
        <v>#REF!</v>
      </c>
      <c r="BS515" s="72" t="e">
        <f t="shared" ref="BS515:BS518" si="3903">$H515*(1-($K515-BS$6)/BS$5)</f>
        <v>#REF!</v>
      </c>
      <c r="BT515" s="72" t="e">
        <f t="shared" ref="BT515:BT518" si="3904">$H515-BS515</f>
        <v>#REF!</v>
      </c>
      <c r="BV515" s="72" t="e">
        <f t="shared" ref="BV515:BV518" si="3905">$H515*(1-($K515-BV$6)/BV$5)</f>
        <v>#REF!</v>
      </c>
      <c r="BW515" s="72" t="e">
        <f t="shared" ref="BW515:BW518" si="3906">$H515-BV515</f>
        <v>#REF!</v>
      </c>
      <c r="BY515" s="72" t="e">
        <f t="shared" ref="BY515:BY518" si="3907">$H515*(1-($K515-BY$6)/BY$5)</f>
        <v>#REF!</v>
      </c>
      <c r="BZ515" s="72" t="e">
        <f t="shared" ref="BZ515:BZ518" si="3908">$H515-BY515</f>
        <v>#REF!</v>
      </c>
      <c r="CB515" s="72" t="e">
        <f t="shared" ref="CB515:CB518" si="3909">$H515*(1-($L515-CB$6)/CB$5)</f>
        <v>#REF!</v>
      </c>
      <c r="CC515" s="72" t="e">
        <f t="shared" ref="CC515:CC518" si="3910">$H515-CB515</f>
        <v>#REF!</v>
      </c>
      <c r="CE515" s="72" t="e">
        <f t="shared" ref="CE515:CE518" si="3911">$H515*(1-($L515-CE$6)/CE$5)</f>
        <v>#REF!</v>
      </c>
      <c r="CF515" s="72" t="e">
        <f t="shared" ref="CF515:CF518" si="3912">$H515-CE515</f>
        <v>#REF!</v>
      </c>
      <c r="CH515" s="72" t="e">
        <f t="shared" ref="CH515:CH518" si="3913">$H515*(1-($L515-CH$6)/CH$5)</f>
        <v>#REF!</v>
      </c>
      <c r="CI515" s="72" t="e">
        <f t="shared" ref="CI515:CI518" si="3914">$H515-CH515</f>
        <v>#REF!</v>
      </c>
      <c r="CK515" s="72" t="e">
        <f t="shared" ref="CK515:CK518" si="3915">$H515*(1-($L515-CK$6)/CK$5)</f>
        <v>#REF!</v>
      </c>
      <c r="CL515" s="72" t="e">
        <f t="shared" ref="CL515:CL518" si="3916">$H515-CK515</f>
        <v>#REF!</v>
      </c>
      <c r="CN515" s="72" t="e">
        <f t="shared" ref="CN515:CN518" si="3917">$H515*(1-($L515-CN$6)/CN$5)</f>
        <v>#REF!</v>
      </c>
      <c r="CO515" s="72" t="e">
        <f t="shared" ref="CO515:CO518" si="3918">$H515-CN515</f>
        <v>#REF!</v>
      </c>
      <c r="CQ515" s="72" t="e">
        <f t="shared" ref="CQ515:CQ518" si="3919">$H515*(1-($L515-CQ$6)/CQ$5)</f>
        <v>#REF!</v>
      </c>
      <c r="CR515" s="72" t="e">
        <f t="shared" ref="CR515:CR518" si="3920">$H515-CQ515</f>
        <v>#REF!</v>
      </c>
      <c r="CT515" s="72" t="e">
        <f t="shared" ref="CT515:CT518" si="3921">$H515*(1-($L515-CT$6)/CT$5)</f>
        <v>#REF!</v>
      </c>
      <c r="CU515" s="72" t="e">
        <f t="shared" ref="CU515:CU518" si="3922">$H515-CT515</f>
        <v>#REF!</v>
      </c>
      <c r="CW515" s="72" t="e">
        <f t="shared" ref="CW515:CW518" si="3923">$H515*(1-($L515-CW$6)/CW$5)</f>
        <v>#REF!</v>
      </c>
      <c r="CX515" s="72" t="e">
        <f t="shared" ref="CX515:CX518" si="3924">$H515-CW515</f>
        <v>#REF!</v>
      </c>
    </row>
    <row r="516" spans="1:104" hidden="1" outlineLevel="1" x14ac:dyDescent="0.25">
      <c r="C516" s="455"/>
      <c r="D516" s="3" t="s">
        <v>0</v>
      </c>
      <c r="E516" s="19"/>
      <c r="G516" s="19"/>
      <c r="H516" s="690">
        <f t="shared" si="3866"/>
        <v>0</v>
      </c>
      <c r="J516" s="19"/>
      <c r="K516" s="19"/>
      <c r="L516" s="19"/>
      <c r="N516" s="72">
        <f t="shared" si="3867"/>
        <v>0</v>
      </c>
      <c r="O516" s="72">
        <f t="shared" si="3868"/>
        <v>0</v>
      </c>
      <c r="Q516" s="72">
        <f t="shared" si="3869"/>
        <v>0</v>
      </c>
      <c r="R516" s="72">
        <f t="shared" si="3870"/>
        <v>0</v>
      </c>
      <c r="T516" s="72">
        <f t="shared" si="3871"/>
        <v>0</v>
      </c>
      <c r="U516" s="72">
        <f t="shared" si="3872"/>
        <v>0</v>
      </c>
      <c r="W516" s="72">
        <f t="shared" si="3873"/>
        <v>0</v>
      </c>
      <c r="X516" s="72">
        <f t="shared" si="3874"/>
        <v>0</v>
      </c>
      <c r="Z516" s="72">
        <f t="shared" si="3875"/>
        <v>0</v>
      </c>
      <c r="AA516" s="72">
        <f t="shared" si="3876"/>
        <v>0</v>
      </c>
      <c r="AC516" s="72">
        <f t="shared" si="3877"/>
        <v>0</v>
      </c>
      <c r="AD516" s="72">
        <f t="shared" si="3878"/>
        <v>0</v>
      </c>
      <c r="AF516" s="72">
        <f t="shared" si="3879"/>
        <v>0</v>
      </c>
      <c r="AG516" s="72">
        <f t="shared" si="3880"/>
        <v>0</v>
      </c>
      <c r="AI516" s="72">
        <f t="shared" si="3881"/>
        <v>0</v>
      </c>
      <c r="AJ516" s="72">
        <f t="shared" si="3882"/>
        <v>0</v>
      </c>
      <c r="AL516" s="72">
        <f t="shared" si="3883"/>
        <v>0</v>
      </c>
      <c r="AM516" s="72">
        <f t="shared" si="3884"/>
        <v>0</v>
      </c>
      <c r="AO516" s="72">
        <f t="shared" si="3885"/>
        <v>0</v>
      </c>
      <c r="AP516" s="72">
        <f t="shared" si="3886"/>
        <v>0</v>
      </c>
      <c r="AR516" s="72">
        <f t="shared" si="3887"/>
        <v>0</v>
      </c>
      <c r="AS516" s="72">
        <f t="shared" si="3888"/>
        <v>0</v>
      </c>
      <c r="AU516" s="72">
        <f t="shared" si="3889"/>
        <v>0</v>
      </c>
      <c r="AV516" s="72">
        <f t="shared" si="3890"/>
        <v>0</v>
      </c>
      <c r="AX516" s="72">
        <f t="shared" si="3891"/>
        <v>0</v>
      </c>
      <c r="AY516" s="72">
        <f t="shared" si="3892"/>
        <v>0</v>
      </c>
      <c r="BA516" s="72">
        <f t="shared" si="3893"/>
        <v>0</v>
      </c>
      <c r="BB516" s="72">
        <f t="shared" si="3894"/>
        <v>0</v>
      </c>
      <c r="BD516" s="72">
        <f t="shared" si="3895"/>
        <v>0</v>
      </c>
      <c r="BE516" s="72">
        <f t="shared" si="3896"/>
        <v>0</v>
      </c>
      <c r="BG516" s="709">
        <f t="shared" si="3897"/>
        <v>0</v>
      </c>
      <c r="BH516" s="709">
        <f t="shared" si="3898"/>
        <v>0</v>
      </c>
      <c r="BI516" s="710"/>
      <c r="BJ516" s="709">
        <f t="shared" si="3899"/>
        <v>0</v>
      </c>
      <c r="BK516" s="709">
        <f t="shared" si="3900"/>
        <v>0</v>
      </c>
      <c r="BL516" s="710"/>
      <c r="BM516" s="479"/>
      <c r="BN516" s="479"/>
      <c r="BP516" s="72">
        <f t="shared" si="3901"/>
        <v>0</v>
      </c>
      <c r="BQ516" s="72">
        <f t="shared" si="3902"/>
        <v>0</v>
      </c>
      <c r="BS516" s="72">
        <f t="shared" si="3903"/>
        <v>0</v>
      </c>
      <c r="BT516" s="72">
        <f t="shared" si="3904"/>
        <v>0</v>
      </c>
      <c r="BV516" s="72">
        <f t="shared" si="3905"/>
        <v>0</v>
      </c>
      <c r="BW516" s="72">
        <f t="shared" si="3906"/>
        <v>0</v>
      </c>
      <c r="BY516" s="72">
        <f t="shared" si="3907"/>
        <v>0</v>
      </c>
      <c r="BZ516" s="72">
        <f t="shared" si="3908"/>
        <v>0</v>
      </c>
      <c r="CB516" s="72">
        <f t="shared" si="3909"/>
        <v>0</v>
      </c>
      <c r="CC516" s="72">
        <f t="shared" si="3910"/>
        <v>0</v>
      </c>
      <c r="CE516" s="72">
        <f t="shared" si="3911"/>
        <v>0</v>
      </c>
      <c r="CF516" s="72">
        <f t="shared" si="3912"/>
        <v>0</v>
      </c>
      <c r="CH516" s="72">
        <f t="shared" si="3913"/>
        <v>0</v>
      </c>
      <c r="CI516" s="72">
        <f t="shared" si="3914"/>
        <v>0</v>
      </c>
      <c r="CK516" s="72">
        <f t="shared" si="3915"/>
        <v>0</v>
      </c>
      <c r="CL516" s="72">
        <f t="shared" si="3916"/>
        <v>0</v>
      </c>
      <c r="CN516" s="72">
        <f t="shared" si="3917"/>
        <v>0</v>
      </c>
      <c r="CO516" s="72">
        <f t="shared" si="3918"/>
        <v>0</v>
      </c>
      <c r="CQ516" s="72">
        <f t="shared" si="3919"/>
        <v>0</v>
      </c>
      <c r="CR516" s="72">
        <f t="shared" si="3920"/>
        <v>0</v>
      </c>
      <c r="CT516" s="72">
        <f t="shared" si="3921"/>
        <v>0</v>
      </c>
      <c r="CU516" s="72">
        <f t="shared" si="3922"/>
        <v>0</v>
      </c>
      <c r="CW516" s="72">
        <f t="shared" si="3923"/>
        <v>0</v>
      </c>
      <c r="CX516" s="72">
        <f t="shared" si="3924"/>
        <v>0</v>
      </c>
    </row>
    <row r="517" spans="1:104" hidden="1" outlineLevel="1" x14ac:dyDescent="0.25">
      <c r="C517" s="729" t="s">
        <v>574</v>
      </c>
      <c r="D517" s="3" t="s">
        <v>0</v>
      </c>
      <c r="E517" s="19" t="e">
        <f>#REF!</f>
        <v>#REF!</v>
      </c>
      <c r="G517" s="478">
        <v>102.5</v>
      </c>
      <c r="H517" s="690" t="e">
        <f t="shared" ref="H517" si="3925">G517-$E517</f>
        <v>#REF!</v>
      </c>
      <c r="J517" s="19"/>
      <c r="K517" s="19"/>
      <c r="L517" s="19"/>
      <c r="N517" s="72" t="e">
        <f t="shared" si="3867"/>
        <v>#REF!</v>
      </c>
      <c r="O517" s="72" t="e">
        <f t="shared" si="3868"/>
        <v>#REF!</v>
      </c>
      <c r="Q517" s="72" t="e">
        <f t="shared" si="3869"/>
        <v>#REF!</v>
      </c>
      <c r="R517" s="72" t="e">
        <f t="shared" si="3870"/>
        <v>#REF!</v>
      </c>
      <c r="T517" s="72" t="e">
        <f t="shared" si="3871"/>
        <v>#REF!</v>
      </c>
      <c r="U517" s="72" t="e">
        <f t="shared" si="3872"/>
        <v>#REF!</v>
      </c>
      <c r="W517" s="72" t="e">
        <f t="shared" si="3873"/>
        <v>#REF!</v>
      </c>
      <c r="X517" s="72" t="e">
        <f t="shared" si="3874"/>
        <v>#REF!</v>
      </c>
      <c r="Z517" s="72" t="e">
        <f t="shared" si="3875"/>
        <v>#REF!</v>
      </c>
      <c r="AA517" s="72" t="e">
        <f t="shared" si="3876"/>
        <v>#REF!</v>
      </c>
      <c r="AC517" s="72" t="e">
        <f t="shared" si="3877"/>
        <v>#REF!</v>
      </c>
      <c r="AD517" s="72" t="e">
        <f t="shared" si="3878"/>
        <v>#REF!</v>
      </c>
      <c r="AF517" s="72" t="e">
        <f t="shared" si="3879"/>
        <v>#REF!</v>
      </c>
      <c r="AG517" s="72" t="e">
        <f t="shared" si="3880"/>
        <v>#REF!</v>
      </c>
      <c r="AI517" s="72" t="e">
        <f t="shared" si="3881"/>
        <v>#REF!</v>
      </c>
      <c r="AJ517" s="72" t="e">
        <f t="shared" si="3882"/>
        <v>#REF!</v>
      </c>
      <c r="AL517" s="72" t="e">
        <f t="shared" si="3883"/>
        <v>#REF!</v>
      </c>
      <c r="AM517" s="72" t="e">
        <f t="shared" si="3884"/>
        <v>#REF!</v>
      </c>
      <c r="AO517" s="72" t="e">
        <f t="shared" si="3885"/>
        <v>#REF!</v>
      </c>
      <c r="AP517" s="72" t="e">
        <f t="shared" si="3886"/>
        <v>#REF!</v>
      </c>
      <c r="AR517" s="72" t="e">
        <f t="shared" si="3887"/>
        <v>#REF!</v>
      </c>
      <c r="AS517" s="72" t="e">
        <f t="shared" si="3888"/>
        <v>#REF!</v>
      </c>
      <c r="AU517" s="72" t="e">
        <f t="shared" si="3889"/>
        <v>#REF!</v>
      </c>
      <c r="AV517" s="72" t="e">
        <f t="shared" si="3890"/>
        <v>#REF!</v>
      </c>
      <c r="AX517" s="72" t="e">
        <f t="shared" si="3891"/>
        <v>#REF!</v>
      </c>
      <c r="AY517" s="72" t="e">
        <f t="shared" si="3892"/>
        <v>#REF!</v>
      </c>
      <c r="BA517" s="72" t="e">
        <f t="shared" si="3893"/>
        <v>#REF!</v>
      </c>
      <c r="BB517" s="72" t="e">
        <f t="shared" si="3894"/>
        <v>#REF!</v>
      </c>
      <c r="BD517" s="72" t="e">
        <f t="shared" si="3895"/>
        <v>#REF!</v>
      </c>
      <c r="BE517" s="72" t="e">
        <f t="shared" si="3896"/>
        <v>#REF!</v>
      </c>
      <c r="BG517" s="709" t="e">
        <f t="shared" si="3897"/>
        <v>#REF!</v>
      </c>
      <c r="BH517" s="709" t="e">
        <f t="shared" si="3898"/>
        <v>#REF!</v>
      </c>
      <c r="BI517" s="710"/>
      <c r="BJ517" s="709" t="e">
        <f t="shared" si="3899"/>
        <v>#REF!</v>
      </c>
      <c r="BK517" s="709" t="e">
        <f t="shared" si="3900"/>
        <v>#REF!</v>
      </c>
      <c r="BL517" s="710"/>
      <c r="BM517" s="479"/>
      <c r="BN517" s="479"/>
      <c r="BP517" s="72" t="e">
        <f t="shared" si="3901"/>
        <v>#REF!</v>
      </c>
      <c r="BQ517" s="72" t="e">
        <f t="shared" si="3902"/>
        <v>#REF!</v>
      </c>
      <c r="BS517" s="72" t="e">
        <f t="shared" si="3903"/>
        <v>#REF!</v>
      </c>
      <c r="BT517" s="72" t="e">
        <f t="shared" si="3904"/>
        <v>#REF!</v>
      </c>
      <c r="BV517" s="72" t="e">
        <f t="shared" si="3905"/>
        <v>#REF!</v>
      </c>
      <c r="BW517" s="72" t="e">
        <f t="shared" si="3906"/>
        <v>#REF!</v>
      </c>
      <c r="BY517" s="72" t="e">
        <f t="shared" si="3907"/>
        <v>#REF!</v>
      </c>
      <c r="BZ517" s="72" t="e">
        <f t="shared" si="3908"/>
        <v>#REF!</v>
      </c>
      <c r="CB517" s="72" t="e">
        <f t="shared" si="3909"/>
        <v>#REF!</v>
      </c>
      <c r="CC517" s="72" t="e">
        <f t="shared" si="3910"/>
        <v>#REF!</v>
      </c>
      <c r="CE517" s="72" t="e">
        <f t="shared" si="3911"/>
        <v>#REF!</v>
      </c>
      <c r="CF517" s="72" t="e">
        <f t="shared" si="3912"/>
        <v>#REF!</v>
      </c>
      <c r="CH517" s="72" t="e">
        <f t="shared" si="3913"/>
        <v>#REF!</v>
      </c>
      <c r="CI517" s="72" t="e">
        <f t="shared" si="3914"/>
        <v>#REF!</v>
      </c>
      <c r="CK517" s="72" t="e">
        <f t="shared" si="3915"/>
        <v>#REF!</v>
      </c>
      <c r="CL517" s="72" t="e">
        <f t="shared" si="3916"/>
        <v>#REF!</v>
      </c>
      <c r="CN517" s="72" t="e">
        <f t="shared" si="3917"/>
        <v>#REF!</v>
      </c>
      <c r="CO517" s="72" t="e">
        <f t="shared" si="3918"/>
        <v>#REF!</v>
      </c>
      <c r="CQ517" s="72" t="e">
        <f t="shared" si="3919"/>
        <v>#REF!</v>
      </c>
      <c r="CR517" s="72" t="e">
        <f t="shared" si="3920"/>
        <v>#REF!</v>
      </c>
      <c r="CT517" s="72" t="e">
        <f t="shared" si="3921"/>
        <v>#REF!</v>
      </c>
      <c r="CU517" s="72" t="e">
        <f t="shared" si="3922"/>
        <v>#REF!</v>
      </c>
      <c r="CW517" s="72" t="e">
        <f t="shared" si="3923"/>
        <v>#REF!</v>
      </c>
      <c r="CX517" s="72" t="e">
        <f t="shared" si="3924"/>
        <v>#REF!</v>
      </c>
    </row>
    <row r="518" spans="1:104" hidden="1" outlineLevel="1" x14ac:dyDescent="0.25">
      <c r="C518" s="455"/>
      <c r="D518" s="3" t="s">
        <v>0</v>
      </c>
      <c r="E518" s="19"/>
      <c r="G518" s="19"/>
      <c r="H518" s="690">
        <f t="shared" si="3866"/>
        <v>0</v>
      </c>
      <c r="J518" s="19"/>
      <c r="K518" s="19"/>
      <c r="L518" s="19"/>
      <c r="N518" s="72">
        <f t="shared" si="3867"/>
        <v>0</v>
      </c>
      <c r="O518" s="72">
        <f t="shared" si="3868"/>
        <v>0</v>
      </c>
      <c r="Q518" s="72">
        <f t="shared" si="3869"/>
        <v>0</v>
      </c>
      <c r="R518" s="72">
        <f t="shared" si="3870"/>
        <v>0</v>
      </c>
      <c r="T518" s="72">
        <f t="shared" si="3871"/>
        <v>0</v>
      </c>
      <c r="U518" s="72">
        <f t="shared" si="3872"/>
        <v>0</v>
      </c>
      <c r="W518" s="72">
        <f t="shared" si="3873"/>
        <v>0</v>
      </c>
      <c r="X518" s="72">
        <f t="shared" si="3874"/>
        <v>0</v>
      </c>
      <c r="Z518" s="72">
        <f t="shared" si="3875"/>
        <v>0</v>
      </c>
      <c r="AA518" s="72">
        <f t="shared" si="3876"/>
        <v>0</v>
      </c>
      <c r="AC518" s="72">
        <f t="shared" si="3877"/>
        <v>0</v>
      </c>
      <c r="AD518" s="72">
        <f t="shared" si="3878"/>
        <v>0</v>
      </c>
      <c r="AF518" s="72">
        <f t="shared" si="3879"/>
        <v>0</v>
      </c>
      <c r="AG518" s="72">
        <f t="shared" si="3880"/>
        <v>0</v>
      </c>
      <c r="AI518" s="72">
        <f t="shared" si="3881"/>
        <v>0</v>
      </c>
      <c r="AJ518" s="72">
        <f t="shared" si="3882"/>
        <v>0</v>
      </c>
      <c r="AL518" s="72">
        <f t="shared" si="3883"/>
        <v>0</v>
      </c>
      <c r="AM518" s="72">
        <f t="shared" si="3884"/>
        <v>0</v>
      </c>
      <c r="AO518" s="72">
        <f t="shared" si="3885"/>
        <v>0</v>
      </c>
      <c r="AP518" s="72">
        <f t="shared" si="3886"/>
        <v>0</v>
      </c>
      <c r="AR518" s="72">
        <f t="shared" si="3887"/>
        <v>0</v>
      </c>
      <c r="AS518" s="72">
        <f t="shared" si="3888"/>
        <v>0</v>
      </c>
      <c r="AU518" s="72">
        <f t="shared" si="3889"/>
        <v>0</v>
      </c>
      <c r="AV518" s="72">
        <f t="shared" si="3890"/>
        <v>0</v>
      </c>
      <c r="AX518" s="72">
        <f t="shared" si="3891"/>
        <v>0</v>
      </c>
      <c r="AY518" s="72">
        <f t="shared" si="3892"/>
        <v>0</v>
      </c>
      <c r="BA518" s="72">
        <f t="shared" si="3893"/>
        <v>0</v>
      </c>
      <c r="BB518" s="72">
        <f t="shared" si="3894"/>
        <v>0</v>
      </c>
      <c r="BD518" s="72">
        <f t="shared" si="3895"/>
        <v>0</v>
      </c>
      <c r="BE518" s="72">
        <f t="shared" si="3896"/>
        <v>0</v>
      </c>
      <c r="BG518" s="709">
        <f t="shared" si="3897"/>
        <v>0</v>
      </c>
      <c r="BH518" s="709">
        <f t="shared" si="3898"/>
        <v>0</v>
      </c>
      <c r="BI518" s="710"/>
      <c r="BJ518" s="709">
        <f t="shared" si="3899"/>
        <v>0</v>
      </c>
      <c r="BK518" s="709">
        <f t="shared" si="3900"/>
        <v>0</v>
      </c>
      <c r="BL518" s="710"/>
      <c r="BM518" s="479"/>
      <c r="BN518" s="479"/>
      <c r="BP518" s="72">
        <f t="shared" si="3901"/>
        <v>0</v>
      </c>
      <c r="BQ518" s="72">
        <f t="shared" si="3902"/>
        <v>0</v>
      </c>
      <c r="BS518" s="72">
        <f t="shared" si="3903"/>
        <v>0</v>
      </c>
      <c r="BT518" s="72">
        <f t="shared" si="3904"/>
        <v>0</v>
      </c>
      <c r="BV518" s="72">
        <f t="shared" si="3905"/>
        <v>0</v>
      </c>
      <c r="BW518" s="72">
        <f t="shared" si="3906"/>
        <v>0</v>
      </c>
      <c r="BY518" s="72">
        <f t="shared" si="3907"/>
        <v>0</v>
      </c>
      <c r="BZ518" s="72">
        <f t="shared" si="3908"/>
        <v>0</v>
      </c>
      <c r="CB518" s="72">
        <f t="shared" si="3909"/>
        <v>0</v>
      </c>
      <c r="CC518" s="72">
        <f t="shared" si="3910"/>
        <v>0</v>
      </c>
      <c r="CE518" s="72">
        <f t="shared" si="3911"/>
        <v>0</v>
      </c>
      <c r="CF518" s="72">
        <f t="shared" si="3912"/>
        <v>0</v>
      </c>
      <c r="CH518" s="72">
        <f t="shared" si="3913"/>
        <v>0</v>
      </c>
      <c r="CI518" s="72">
        <f t="shared" si="3914"/>
        <v>0</v>
      </c>
      <c r="CK518" s="72">
        <f t="shared" si="3915"/>
        <v>0</v>
      </c>
      <c r="CL518" s="72">
        <f t="shared" si="3916"/>
        <v>0</v>
      </c>
      <c r="CN518" s="72">
        <f t="shared" si="3917"/>
        <v>0</v>
      </c>
      <c r="CO518" s="72">
        <f t="shared" si="3918"/>
        <v>0</v>
      </c>
      <c r="CQ518" s="72">
        <f t="shared" si="3919"/>
        <v>0</v>
      </c>
      <c r="CR518" s="72">
        <f t="shared" si="3920"/>
        <v>0</v>
      </c>
      <c r="CT518" s="72">
        <f t="shared" si="3921"/>
        <v>0</v>
      </c>
      <c r="CU518" s="72">
        <f t="shared" si="3922"/>
        <v>0</v>
      </c>
      <c r="CW518" s="72">
        <f t="shared" si="3923"/>
        <v>0</v>
      </c>
      <c r="CX518" s="72">
        <f t="shared" si="3924"/>
        <v>0</v>
      </c>
    </row>
    <row r="519" spans="1:104" ht="5.45" hidden="1" customHeight="1" outlineLevel="1" x14ac:dyDescent="0.25"/>
    <row r="520" spans="1:104" s="402" customFormat="1" hidden="1" outlineLevel="1" x14ac:dyDescent="0.25">
      <c r="A520" s="401"/>
      <c r="C520" s="565" t="s">
        <v>575</v>
      </c>
      <c r="D520" s="566"/>
      <c r="E520" s="566"/>
      <c r="F520" s="566"/>
      <c r="G520" s="566"/>
      <c r="H520" s="566"/>
      <c r="I520" s="566"/>
      <c r="J520" s="566"/>
      <c r="K520" s="566"/>
      <c r="L520" s="566"/>
      <c r="M520" s="565"/>
      <c r="N520" s="578"/>
      <c r="O520" s="565"/>
      <c r="P520" s="566"/>
      <c r="Q520" s="578"/>
      <c r="R520" s="565"/>
      <c r="S520" s="566"/>
      <c r="T520" s="578"/>
      <c r="U520" s="565"/>
      <c r="V520" s="566"/>
      <c r="W520" s="578"/>
      <c r="X520" s="565"/>
      <c r="Y520" s="566"/>
      <c r="Z520" s="578"/>
      <c r="AA520" s="565"/>
      <c r="AB520" s="566"/>
      <c r="AC520" s="578"/>
      <c r="AD520" s="565"/>
      <c r="AE520" s="566"/>
      <c r="AF520" s="578"/>
      <c r="AG520" s="565"/>
      <c r="AH520" s="566"/>
      <c r="AI520" s="578"/>
      <c r="AJ520" s="565"/>
      <c r="AK520" s="566"/>
      <c r="AL520" s="578"/>
      <c r="AM520" s="565"/>
      <c r="AN520" s="566"/>
      <c r="AO520" s="578"/>
      <c r="AP520" s="565"/>
      <c r="AQ520" s="566"/>
      <c r="AR520" s="578"/>
      <c r="AS520" s="565"/>
      <c r="AT520" s="566"/>
      <c r="AU520" s="578"/>
      <c r="AV520" s="565"/>
      <c r="AX520" s="578"/>
      <c r="AY520" s="565"/>
      <c r="AZ520" s="566"/>
      <c r="BA520" s="578"/>
      <c r="BB520" s="565"/>
      <c r="BC520" s="566"/>
      <c r="BD520" s="578"/>
      <c r="BE520" s="565"/>
      <c r="BF520" s="566"/>
      <c r="BG520" s="578"/>
      <c r="BH520" s="565"/>
      <c r="BI520" s="566"/>
      <c r="BJ520" s="578"/>
      <c r="BK520" s="565"/>
      <c r="BL520" s="566"/>
      <c r="BM520" s="578"/>
      <c r="BN520" s="565"/>
      <c r="BO520" s="566"/>
      <c r="BP520" s="578"/>
      <c r="BQ520" s="565"/>
      <c r="BR520" s="566"/>
      <c r="BS520" s="578"/>
      <c r="BT520" s="565"/>
      <c r="BU520" s="566"/>
      <c r="BV520" s="578"/>
      <c r="BW520" s="565"/>
      <c r="BX520" s="566"/>
      <c r="BY520" s="578"/>
      <c r="BZ520" s="565"/>
      <c r="CA520" s="566"/>
      <c r="CB520" s="578"/>
      <c r="CC520" s="565"/>
      <c r="CD520" s="566"/>
      <c r="CE520" s="578"/>
      <c r="CF520" s="565"/>
      <c r="CG520" s="566"/>
      <c r="CH520" s="578"/>
      <c r="CI520" s="565"/>
      <c r="CJ520" s="566"/>
      <c r="CK520" s="578"/>
      <c r="CL520" s="565"/>
      <c r="CM520" s="566"/>
      <c r="CN520" s="578"/>
      <c r="CO520" s="565"/>
      <c r="CP520" s="566"/>
      <c r="CQ520" s="578"/>
      <c r="CR520" s="565"/>
      <c r="CS520" s="566"/>
      <c r="CT520" s="578"/>
      <c r="CU520" s="565"/>
      <c r="CV520" s="566"/>
      <c r="CW520" s="578"/>
      <c r="CX520" s="565"/>
      <c r="CY520" s="566"/>
      <c r="CZ520" s="3"/>
    </row>
    <row r="521" spans="1:104" hidden="1" outlineLevel="1" x14ac:dyDescent="0.25">
      <c r="C521" s="455"/>
      <c r="D521" s="3" t="s">
        <v>0</v>
      </c>
      <c r="E521" s="19"/>
      <c r="G521" s="19"/>
      <c r="H521" s="690">
        <f t="shared" ref="H521:H522" si="3926">G521-$E521</f>
        <v>0</v>
      </c>
      <c r="J521" s="19"/>
      <c r="K521" s="19"/>
      <c r="L521" s="19"/>
      <c r="N521" s="72">
        <f t="shared" ref="N521:N522" si="3927">$H521*(1-($J521-N$6)/N$5)</f>
        <v>0</v>
      </c>
      <c r="O521" s="72">
        <f t="shared" ref="O521:O522" si="3928">$H521-N521</f>
        <v>0</v>
      </c>
      <c r="Q521" s="72">
        <f t="shared" ref="Q521:Q522" si="3929">$H521*(1-($J521-Q$6)/Q$5)</f>
        <v>0</v>
      </c>
      <c r="R521" s="72">
        <f t="shared" ref="R521:R522" si="3930">$H521-Q521</f>
        <v>0</v>
      </c>
      <c r="T521" s="72">
        <f t="shared" ref="T521:T522" si="3931">$H521*(1-($J521-T$6)/T$5)</f>
        <v>0</v>
      </c>
      <c r="U521" s="72">
        <f t="shared" ref="U521:U522" si="3932">$H521-T521</f>
        <v>0</v>
      </c>
      <c r="W521" s="72">
        <f t="shared" ref="W521:W522" si="3933">$H521*(1-($J521-W$6)/W$5)</f>
        <v>0</v>
      </c>
      <c r="X521" s="72">
        <f t="shared" ref="X521:X522" si="3934">$H521-W521</f>
        <v>0</v>
      </c>
      <c r="Z521" s="72">
        <f t="shared" ref="Z521:Z522" si="3935">$H521*(1-($J521-Z$6)/Z$5)</f>
        <v>0</v>
      </c>
      <c r="AA521" s="72">
        <f t="shared" ref="AA521:AA522" si="3936">$H521-Z521</f>
        <v>0</v>
      </c>
      <c r="AC521" s="72">
        <f t="shared" ref="AC521:AC522" si="3937">$H521*(1-($J521-AC$6)/AC$5)</f>
        <v>0</v>
      </c>
      <c r="AD521" s="72">
        <f t="shared" ref="AD521:AD522" si="3938">$H521-AC521</f>
        <v>0</v>
      </c>
      <c r="AF521" s="72">
        <f t="shared" ref="AF521:AF522" si="3939">$H521*(1-($J521-AF$6)/AF$5)</f>
        <v>0</v>
      </c>
      <c r="AG521" s="72">
        <f t="shared" ref="AG521:AG522" si="3940">$H521-AF521</f>
        <v>0</v>
      </c>
      <c r="AI521" s="72">
        <f t="shared" ref="AI521:AI522" si="3941">$H521*(1-($J521-AI$6)/AI$5)</f>
        <v>0</v>
      </c>
      <c r="AJ521" s="72">
        <f t="shared" ref="AJ521:AJ522" si="3942">$H521-AI521</f>
        <v>0</v>
      </c>
      <c r="AL521" s="72">
        <f t="shared" ref="AL521:AL522" si="3943">$H521*(1-($K521-AL$6)/AL$5)</f>
        <v>0</v>
      </c>
      <c r="AM521" s="72">
        <f t="shared" ref="AM521:AM522" si="3944">$H521-AL521</f>
        <v>0</v>
      </c>
      <c r="AO521" s="72">
        <f t="shared" ref="AO521:AO522" si="3945">$H521*(1-($K521-AO$6)/AO$5)</f>
        <v>0</v>
      </c>
      <c r="AP521" s="72">
        <f t="shared" ref="AP521:AP522" si="3946">$H521-AO521</f>
        <v>0</v>
      </c>
      <c r="AR521" s="72">
        <f t="shared" ref="AR521:AR522" si="3947">$H521*(1-($K521-AR$6)/AR$5)</f>
        <v>0</v>
      </c>
      <c r="AS521" s="72">
        <f t="shared" ref="AS521:AS522" si="3948">$H521-AR521</f>
        <v>0</v>
      </c>
      <c r="AU521" s="72">
        <f t="shared" ref="AU521:AU522" si="3949">$H521*(1-($K521-AU$6)/AU$5)</f>
        <v>0</v>
      </c>
      <c r="AV521" s="72">
        <f t="shared" ref="AV521:AV522" si="3950">$H521-AU521</f>
        <v>0</v>
      </c>
      <c r="AX521" s="72">
        <f t="shared" ref="AX521:AX522" si="3951">$H521*(1-($K521-AX$6)/AX$5)</f>
        <v>0</v>
      </c>
      <c r="AY521" s="72">
        <f t="shared" ref="AY521:AY522" si="3952">$H521-AX521</f>
        <v>0</v>
      </c>
      <c r="BA521" s="72">
        <f t="shared" ref="BA521:BA522" si="3953">$H521*(1-($K521-BA$6)/BA$5)</f>
        <v>0</v>
      </c>
      <c r="BB521" s="72">
        <f t="shared" ref="BB521:BB522" si="3954">$H521-BA521</f>
        <v>0</v>
      </c>
      <c r="BD521" s="72">
        <f t="shared" ref="BD521:BD522" si="3955">$H521*(1-($K521-BD$6)/BD$5)</f>
        <v>0</v>
      </c>
      <c r="BE521" s="72">
        <f t="shared" ref="BE521:BE522" si="3956">$H521-BD521</f>
        <v>0</v>
      </c>
      <c r="BG521" s="709">
        <f t="shared" ref="BG521:BG522" si="3957">$H521*(1-($K521-BG$6)/BG$5)</f>
        <v>0</v>
      </c>
      <c r="BH521" s="709">
        <f t="shared" ref="BH521:BH522" si="3958">$H521-BG521</f>
        <v>0</v>
      </c>
      <c r="BI521" s="710"/>
      <c r="BJ521" s="709">
        <f t="shared" ref="BJ521:BJ522" si="3959">$H521*(1-($K521-BJ$6)/BJ$5)</f>
        <v>0</v>
      </c>
      <c r="BK521" s="709">
        <f t="shared" ref="BK521:BK522" si="3960">$H521-BJ521</f>
        <v>0</v>
      </c>
      <c r="BL521" s="710"/>
      <c r="BM521" s="479"/>
      <c r="BN521" s="479"/>
      <c r="BP521" s="72">
        <f t="shared" ref="BP521:BP522" si="3961">$H521*(1-($K521-BP$6)/BP$5)</f>
        <v>0</v>
      </c>
      <c r="BQ521" s="72">
        <f t="shared" ref="BQ521:BQ522" si="3962">$H521-BP521</f>
        <v>0</v>
      </c>
      <c r="BS521" s="72">
        <f t="shared" ref="BS521:BS522" si="3963">$H521*(1-($K521-BS$6)/BS$5)</f>
        <v>0</v>
      </c>
      <c r="BT521" s="72">
        <f t="shared" ref="BT521:BT522" si="3964">$H521-BS521</f>
        <v>0</v>
      </c>
      <c r="BV521" s="72">
        <f t="shared" ref="BV521:BV522" si="3965">$H521*(1-($K521-BV$6)/BV$5)</f>
        <v>0</v>
      </c>
      <c r="BW521" s="72">
        <f t="shared" ref="BW521:BW522" si="3966">$H521-BV521</f>
        <v>0</v>
      </c>
      <c r="BY521" s="72">
        <f t="shared" ref="BY521:BY522" si="3967">$H521*(1-($K521-BY$6)/BY$5)</f>
        <v>0</v>
      </c>
      <c r="BZ521" s="72">
        <f t="shared" ref="BZ521:BZ522" si="3968">$H521-BY521</f>
        <v>0</v>
      </c>
      <c r="CB521" s="72">
        <f t="shared" ref="CB521:CB522" si="3969">$H521*(1-($L521-CB$6)/CB$5)</f>
        <v>0</v>
      </c>
      <c r="CC521" s="72">
        <f t="shared" ref="CC521:CC522" si="3970">$H521-CB521</f>
        <v>0</v>
      </c>
      <c r="CE521" s="72">
        <f t="shared" ref="CE521:CE522" si="3971">$H521*(1-($L521-CE$6)/CE$5)</f>
        <v>0</v>
      </c>
      <c r="CF521" s="72">
        <f t="shared" ref="CF521:CF522" si="3972">$H521-CE521</f>
        <v>0</v>
      </c>
      <c r="CH521" s="72">
        <f t="shared" ref="CH521:CH522" si="3973">$H521*(1-($L521-CH$6)/CH$5)</f>
        <v>0</v>
      </c>
      <c r="CI521" s="72">
        <f t="shared" ref="CI521:CI522" si="3974">$H521-CH521</f>
        <v>0</v>
      </c>
      <c r="CK521" s="72">
        <f t="shared" ref="CK521:CK522" si="3975">$H521*(1-($L521-CK$6)/CK$5)</f>
        <v>0</v>
      </c>
      <c r="CL521" s="72">
        <f t="shared" ref="CL521:CL522" si="3976">$H521-CK521</f>
        <v>0</v>
      </c>
      <c r="CN521" s="72">
        <f t="shared" ref="CN521:CN522" si="3977">$H521*(1-($L521-CN$6)/CN$5)</f>
        <v>0</v>
      </c>
      <c r="CO521" s="72">
        <f t="shared" ref="CO521:CO522" si="3978">$H521-CN521</f>
        <v>0</v>
      </c>
      <c r="CQ521" s="72">
        <f t="shared" ref="CQ521:CQ522" si="3979">$H521*(1-($L521-CQ$6)/CQ$5)</f>
        <v>0</v>
      </c>
      <c r="CR521" s="72">
        <f t="shared" ref="CR521:CR522" si="3980">$H521-CQ521</f>
        <v>0</v>
      </c>
      <c r="CT521" s="72">
        <f t="shared" ref="CT521:CT522" si="3981">$H521*(1-($L521-CT$6)/CT$5)</f>
        <v>0</v>
      </c>
      <c r="CU521" s="72">
        <f t="shared" ref="CU521:CU522" si="3982">$H521-CT521</f>
        <v>0</v>
      </c>
      <c r="CW521" s="72">
        <f t="shared" ref="CW521:CW522" si="3983">$H521*(1-($L521-CW$6)/CW$5)</f>
        <v>0</v>
      </c>
      <c r="CX521" s="72">
        <f t="shared" ref="CX521:CX522" si="3984">$H521-CW521</f>
        <v>0</v>
      </c>
    </row>
    <row r="522" spans="1:104" hidden="1" outlineLevel="1" x14ac:dyDescent="0.25">
      <c r="C522" s="455"/>
      <c r="D522" s="3" t="s">
        <v>0</v>
      </c>
      <c r="E522" s="19"/>
      <c r="G522" s="19"/>
      <c r="H522" s="690">
        <f t="shared" si="3926"/>
        <v>0</v>
      </c>
      <c r="J522" s="19"/>
      <c r="K522" s="19"/>
      <c r="L522" s="19"/>
      <c r="N522" s="72">
        <f t="shared" si="3927"/>
        <v>0</v>
      </c>
      <c r="O522" s="72">
        <f t="shared" si="3928"/>
        <v>0</v>
      </c>
      <c r="Q522" s="72">
        <f t="shared" si="3929"/>
        <v>0</v>
      </c>
      <c r="R522" s="72">
        <f t="shared" si="3930"/>
        <v>0</v>
      </c>
      <c r="T522" s="72">
        <f t="shared" si="3931"/>
        <v>0</v>
      </c>
      <c r="U522" s="72">
        <f t="shared" si="3932"/>
        <v>0</v>
      </c>
      <c r="W522" s="72">
        <f t="shared" si="3933"/>
        <v>0</v>
      </c>
      <c r="X522" s="72">
        <f t="shared" si="3934"/>
        <v>0</v>
      </c>
      <c r="Z522" s="72">
        <f t="shared" si="3935"/>
        <v>0</v>
      </c>
      <c r="AA522" s="72">
        <f t="shared" si="3936"/>
        <v>0</v>
      </c>
      <c r="AC522" s="72">
        <f t="shared" si="3937"/>
        <v>0</v>
      </c>
      <c r="AD522" s="72">
        <f t="shared" si="3938"/>
        <v>0</v>
      </c>
      <c r="AF522" s="72">
        <f t="shared" si="3939"/>
        <v>0</v>
      </c>
      <c r="AG522" s="72">
        <f t="shared" si="3940"/>
        <v>0</v>
      </c>
      <c r="AI522" s="72">
        <f t="shared" si="3941"/>
        <v>0</v>
      </c>
      <c r="AJ522" s="72">
        <f t="shared" si="3942"/>
        <v>0</v>
      </c>
      <c r="AL522" s="72">
        <f t="shared" si="3943"/>
        <v>0</v>
      </c>
      <c r="AM522" s="72">
        <f t="shared" si="3944"/>
        <v>0</v>
      </c>
      <c r="AO522" s="72">
        <f t="shared" si="3945"/>
        <v>0</v>
      </c>
      <c r="AP522" s="72">
        <f t="shared" si="3946"/>
        <v>0</v>
      </c>
      <c r="AR522" s="72">
        <f t="shared" si="3947"/>
        <v>0</v>
      </c>
      <c r="AS522" s="72">
        <f t="shared" si="3948"/>
        <v>0</v>
      </c>
      <c r="AU522" s="72">
        <f t="shared" si="3949"/>
        <v>0</v>
      </c>
      <c r="AV522" s="72">
        <f t="shared" si="3950"/>
        <v>0</v>
      </c>
      <c r="AX522" s="72">
        <f t="shared" si="3951"/>
        <v>0</v>
      </c>
      <c r="AY522" s="72">
        <f t="shared" si="3952"/>
        <v>0</v>
      </c>
      <c r="BA522" s="72">
        <f t="shared" si="3953"/>
        <v>0</v>
      </c>
      <c r="BB522" s="72">
        <f t="shared" si="3954"/>
        <v>0</v>
      </c>
      <c r="BD522" s="72">
        <f t="shared" si="3955"/>
        <v>0</v>
      </c>
      <c r="BE522" s="72">
        <f t="shared" si="3956"/>
        <v>0</v>
      </c>
      <c r="BG522" s="709">
        <f t="shared" si="3957"/>
        <v>0</v>
      </c>
      <c r="BH522" s="709">
        <f t="shared" si="3958"/>
        <v>0</v>
      </c>
      <c r="BI522" s="710"/>
      <c r="BJ522" s="709">
        <f t="shared" si="3959"/>
        <v>0</v>
      </c>
      <c r="BK522" s="709">
        <f t="shared" si="3960"/>
        <v>0</v>
      </c>
      <c r="BL522" s="710"/>
      <c r="BM522" s="479"/>
      <c r="BN522" s="479"/>
      <c r="BP522" s="72">
        <f t="shared" si="3961"/>
        <v>0</v>
      </c>
      <c r="BQ522" s="72">
        <f t="shared" si="3962"/>
        <v>0</v>
      </c>
      <c r="BS522" s="72">
        <f t="shared" si="3963"/>
        <v>0</v>
      </c>
      <c r="BT522" s="72">
        <f t="shared" si="3964"/>
        <v>0</v>
      </c>
      <c r="BV522" s="72">
        <f t="shared" si="3965"/>
        <v>0</v>
      </c>
      <c r="BW522" s="72">
        <f t="shared" si="3966"/>
        <v>0</v>
      </c>
      <c r="BY522" s="72">
        <f t="shared" si="3967"/>
        <v>0</v>
      </c>
      <c r="BZ522" s="72">
        <f t="shared" si="3968"/>
        <v>0</v>
      </c>
      <c r="CB522" s="72">
        <f t="shared" si="3969"/>
        <v>0</v>
      </c>
      <c r="CC522" s="72">
        <f t="shared" si="3970"/>
        <v>0</v>
      </c>
      <c r="CE522" s="72">
        <f t="shared" si="3971"/>
        <v>0</v>
      </c>
      <c r="CF522" s="72">
        <f t="shared" si="3972"/>
        <v>0</v>
      </c>
      <c r="CH522" s="72">
        <f t="shared" si="3973"/>
        <v>0</v>
      </c>
      <c r="CI522" s="72">
        <f t="shared" si="3974"/>
        <v>0</v>
      </c>
      <c r="CK522" s="72">
        <f t="shared" si="3975"/>
        <v>0</v>
      </c>
      <c r="CL522" s="72">
        <f t="shared" si="3976"/>
        <v>0</v>
      </c>
      <c r="CN522" s="72">
        <f t="shared" si="3977"/>
        <v>0</v>
      </c>
      <c r="CO522" s="72">
        <f t="shared" si="3978"/>
        <v>0</v>
      </c>
      <c r="CQ522" s="72">
        <f t="shared" si="3979"/>
        <v>0</v>
      </c>
      <c r="CR522" s="72">
        <f t="shared" si="3980"/>
        <v>0</v>
      </c>
      <c r="CT522" s="72">
        <f t="shared" si="3981"/>
        <v>0</v>
      </c>
      <c r="CU522" s="72">
        <f t="shared" si="3982"/>
        <v>0</v>
      </c>
      <c r="CW522" s="72">
        <f t="shared" si="3983"/>
        <v>0</v>
      </c>
      <c r="CX522" s="72">
        <f t="shared" si="3984"/>
        <v>0</v>
      </c>
    </row>
    <row r="523" spans="1:104" hidden="1" outlineLevel="1" x14ac:dyDescent="0.25"/>
    <row r="524" spans="1:104" s="402" customFormat="1" hidden="1" outlineLevel="1" x14ac:dyDescent="0.25">
      <c r="A524" s="582"/>
      <c r="C524" s="453" t="s">
        <v>197</v>
      </c>
      <c r="D524" s="453"/>
      <c r="E524" s="467"/>
      <c r="F524" s="453"/>
      <c r="G524" s="467"/>
      <c r="H524" s="467"/>
      <c r="I524" s="453"/>
      <c r="J524" s="467"/>
      <c r="K524" s="467"/>
      <c r="L524" s="467"/>
      <c r="M524" s="453"/>
      <c r="N524" s="579"/>
      <c r="O524" s="453"/>
      <c r="P524" s="467"/>
      <c r="Q524" s="579"/>
      <c r="R524" s="453"/>
      <c r="S524" s="467"/>
      <c r="T524" s="579"/>
      <c r="U524" s="453"/>
      <c r="V524" s="467"/>
      <c r="W524" s="579"/>
      <c r="X524" s="453"/>
      <c r="Y524" s="467"/>
      <c r="Z524" s="579"/>
      <c r="AA524" s="453"/>
      <c r="AB524" s="467"/>
      <c r="AC524" s="579"/>
      <c r="AD524" s="453"/>
      <c r="AE524" s="467"/>
      <c r="AF524" s="579"/>
      <c r="AG524" s="453"/>
      <c r="AH524" s="467"/>
      <c r="AI524" s="579"/>
      <c r="AJ524" s="453"/>
      <c r="AK524" s="467"/>
      <c r="AL524" s="579"/>
      <c r="AM524" s="453"/>
      <c r="AN524" s="467"/>
      <c r="AO524" s="579"/>
      <c r="AP524" s="453"/>
      <c r="AQ524" s="467"/>
      <c r="AR524" s="579"/>
      <c r="AS524" s="453"/>
      <c r="AT524" s="467"/>
      <c r="AU524" s="579"/>
      <c r="AV524" s="453"/>
      <c r="AX524" s="579"/>
      <c r="AY524" s="453"/>
      <c r="AZ524" s="467"/>
      <c r="BA524" s="579"/>
      <c r="BB524" s="453"/>
      <c r="BC524" s="467"/>
      <c r="BD524" s="579"/>
      <c r="BE524" s="453"/>
      <c r="BF524" s="467"/>
      <c r="BG524" s="579"/>
      <c r="BH524" s="453"/>
      <c r="BI524" s="467"/>
      <c r="BJ524" s="579"/>
      <c r="BK524" s="453"/>
      <c r="BL524" s="467"/>
      <c r="BM524" s="579"/>
      <c r="BN524" s="453"/>
      <c r="BO524" s="467"/>
      <c r="BP524" s="579"/>
      <c r="BQ524" s="453"/>
      <c r="BR524" s="467"/>
      <c r="BS524" s="579"/>
      <c r="BT524" s="453"/>
      <c r="BU524" s="467"/>
      <c r="BV524" s="579"/>
      <c r="BW524" s="453"/>
      <c r="BX524" s="467"/>
      <c r="BY524" s="579"/>
      <c r="BZ524" s="453"/>
      <c r="CA524" s="467"/>
      <c r="CB524" s="579"/>
      <c r="CC524" s="453"/>
      <c r="CD524" s="467"/>
      <c r="CE524" s="579"/>
      <c r="CF524" s="453"/>
      <c r="CG524" s="467"/>
      <c r="CH524" s="579"/>
      <c r="CI524" s="453"/>
      <c r="CJ524" s="467"/>
      <c r="CK524" s="579"/>
      <c r="CL524" s="453"/>
      <c r="CM524" s="467"/>
      <c r="CN524" s="579"/>
      <c r="CO524" s="453"/>
      <c r="CP524" s="467"/>
      <c r="CQ524" s="579"/>
      <c r="CR524" s="453"/>
      <c r="CS524" s="467"/>
      <c r="CT524" s="579"/>
      <c r="CU524" s="453"/>
      <c r="CV524" s="467"/>
      <c r="CW524" s="579"/>
      <c r="CX524" s="453"/>
      <c r="CY524" s="467"/>
      <c r="CZ524" s="3"/>
    </row>
    <row r="525" spans="1:104" s="402" customFormat="1" hidden="1" outlineLevel="1" x14ac:dyDescent="0.25">
      <c r="A525" s="401"/>
      <c r="C525" s="565" t="s">
        <v>576</v>
      </c>
      <c r="D525" s="565"/>
      <c r="E525" s="566"/>
      <c r="F525" s="565"/>
      <c r="G525" s="566"/>
      <c r="H525" s="725"/>
      <c r="I525" s="565"/>
      <c r="J525" s="566"/>
      <c r="K525" s="566"/>
      <c r="L525" s="566"/>
      <c r="M525" s="565"/>
      <c r="N525" s="578"/>
      <c r="O525" s="565"/>
      <c r="P525" s="566"/>
      <c r="Q525" s="578"/>
      <c r="R525" s="565"/>
      <c r="S525" s="566"/>
      <c r="T525" s="578"/>
      <c r="U525" s="565"/>
      <c r="V525" s="566"/>
      <c r="W525" s="578"/>
      <c r="X525" s="565"/>
      <c r="Y525" s="566"/>
      <c r="Z525" s="578"/>
      <c r="AA525" s="565"/>
      <c r="AB525" s="566"/>
      <c r="AC525" s="578"/>
      <c r="AD525" s="565"/>
      <c r="AE525" s="566"/>
      <c r="AF525" s="578"/>
      <c r="AG525" s="565"/>
      <c r="AH525" s="566"/>
      <c r="AI525" s="578"/>
      <c r="AJ525" s="565"/>
      <c r="AK525" s="566"/>
      <c r="AL525" s="578"/>
      <c r="AM525" s="565"/>
      <c r="AN525" s="566"/>
      <c r="AO525" s="578"/>
      <c r="AP525" s="565"/>
      <c r="AQ525" s="566"/>
      <c r="AR525" s="578"/>
      <c r="AS525" s="565"/>
      <c r="AT525" s="566"/>
      <c r="AU525" s="578"/>
      <c r="AV525" s="565"/>
      <c r="AX525" s="578"/>
      <c r="AY525" s="565"/>
      <c r="AZ525" s="566"/>
      <c r="BA525" s="578"/>
      <c r="BB525" s="565"/>
      <c r="BC525" s="566"/>
      <c r="BD525" s="578"/>
      <c r="BE525" s="565"/>
      <c r="BF525" s="566"/>
      <c r="BG525" s="578"/>
      <c r="BH525" s="565"/>
      <c r="BI525" s="566"/>
      <c r="BJ525" s="578"/>
      <c r="BK525" s="565"/>
      <c r="BL525" s="566"/>
      <c r="BM525" s="578"/>
      <c r="BN525" s="565"/>
      <c r="BO525" s="566"/>
      <c r="BP525" s="578"/>
      <c r="BQ525" s="565"/>
      <c r="BR525" s="566"/>
      <c r="BS525" s="578"/>
      <c r="BT525" s="565"/>
      <c r="BU525" s="566"/>
      <c r="BV525" s="578"/>
      <c r="BW525" s="565"/>
      <c r="BX525" s="566"/>
      <c r="BY525" s="578"/>
      <c r="BZ525" s="565"/>
      <c r="CA525" s="566"/>
      <c r="CB525" s="578"/>
      <c r="CC525" s="565"/>
      <c r="CD525" s="566"/>
      <c r="CE525" s="578"/>
      <c r="CF525" s="565"/>
      <c r="CG525" s="566"/>
      <c r="CH525" s="578"/>
      <c r="CI525" s="565"/>
      <c r="CJ525" s="566"/>
      <c r="CK525" s="578"/>
      <c r="CL525" s="565"/>
      <c r="CM525" s="566"/>
      <c r="CN525" s="578"/>
      <c r="CO525" s="565"/>
      <c r="CP525" s="566"/>
      <c r="CQ525" s="578"/>
      <c r="CR525" s="565"/>
      <c r="CS525" s="566"/>
      <c r="CT525" s="578"/>
      <c r="CU525" s="565"/>
      <c r="CV525" s="566"/>
      <c r="CW525" s="578"/>
      <c r="CX525" s="565"/>
      <c r="CY525" s="566"/>
      <c r="CZ525" s="3"/>
    </row>
    <row r="526" spans="1:104" hidden="1" outlineLevel="1" x14ac:dyDescent="0.25">
      <c r="C526" s="455"/>
      <c r="D526" s="3" t="s">
        <v>0</v>
      </c>
      <c r="E526" s="19"/>
      <c r="G526" s="19"/>
      <c r="H526" s="690">
        <f t="shared" ref="H526:H528" si="3985">G526-$E526</f>
        <v>0</v>
      </c>
      <c r="J526" s="19"/>
      <c r="K526" s="19"/>
      <c r="L526" s="19"/>
      <c r="N526" s="72">
        <f t="shared" ref="N526:N528" si="3986">$H526*(1-($J526-N$6)/N$5)</f>
        <v>0</v>
      </c>
      <c r="O526" s="72">
        <f t="shared" ref="O526:O528" si="3987">$H526-N526</f>
        <v>0</v>
      </c>
      <c r="Q526" s="72">
        <f t="shared" ref="Q526:Q528" si="3988">$H526*(1-($J526-Q$6)/Q$5)</f>
        <v>0</v>
      </c>
      <c r="R526" s="72">
        <f t="shared" ref="R526:R528" si="3989">$H526-Q526</f>
        <v>0</v>
      </c>
      <c r="T526" s="72">
        <f t="shared" ref="T526:T528" si="3990">$H526*(1-($J526-T$6)/T$5)</f>
        <v>0</v>
      </c>
      <c r="U526" s="72">
        <f t="shared" ref="U526:U528" si="3991">$H526-T526</f>
        <v>0</v>
      </c>
      <c r="W526" s="72">
        <f t="shared" ref="W526:W528" si="3992">$H526*(1-($J526-W$6)/W$5)</f>
        <v>0</v>
      </c>
      <c r="X526" s="72">
        <f t="shared" ref="X526:X528" si="3993">$H526-W526</f>
        <v>0</v>
      </c>
      <c r="Z526" s="72">
        <f t="shared" ref="Z526:Z528" si="3994">$H526*(1-($J526-Z$6)/Z$5)</f>
        <v>0</v>
      </c>
      <c r="AA526" s="72">
        <f t="shared" ref="AA526:AA528" si="3995">$H526-Z526</f>
        <v>0</v>
      </c>
      <c r="AC526" s="72">
        <f t="shared" ref="AC526:AC528" si="3996">$H526*(1-($J526-AC$6)/AC$5)</f>
        <v>0</v>
      </c>
      <c r="AD526" s="72">
        <f t="shared" ref="AD526:AD528" si="3997">$H526-AC526</f>
        <v>0</v>
      </c>
      <c r="AF526" s="72">
        <f t="shared" ref="AF526:AF528" si="3998">$H526*(1-($J526-AF$6)/AF$5)</f>
        <v>0</v>
      </c>
      <c r="AG526" s="72">
        <f t="shared" ref="AG526:AG528" si="3999">$H526-AF526</f>
        <v>0</v>
      </c>
      <c r="AI526" s="72">
        <f t="shared" ref="AI526:AI528" si="4000">$H526*(1-($J526-AI$6)/AI$5)</f>
        <v>0</v>
      </c>
      <c r="AJ526" s="72">
        <f t="shared" ref="AJ526:AJ528" si="4001">$H526-AI526</f>
        <v>0</v>
      </c>
      <c r="AL526" s="72">
        <f t="shared" ref="AL526:AL528" si="4002">$H526*(1-($K526-AL$6)/AL$5)</f>
        <v>0</v>
      </c>
      <c r="AM526" s="72">
        <f t="shared" ref="AM526:AM528" si="4003">$H526-AL526</f>
        <v>0</v>
      </c>
      <c r="AO526" s="72">
        <f t="shared" ref="AO526:AO528" si="4004">$H526*(1-($K526-AO$6)/AO$5)</f>
        <v>0</v>
      </c>
      <c r="AP526" s="72">
        <f t="shared" ref="AP526:AP528" si="4005">$H526-AO526</f>
        <v>0</v>
      </c>
      <c r="AR526" s="72">
        <f t="shared" ref="AR526:AR528" si="4006">$H526*(1-($K526-AR$6)/AR$5)</f>
        <v>0</v>
      </c>
      <c r="AS526" s="72">
        <f t="shared" ref="AS526:AS528" si="4007">$H526-AR526</f>
        <v>0</v>
      </c>
      <c r="AU526" s="72">
        <f t="shared" ref="AU526:AU528" si="4008">$H526*(1-($K526-AU$6)/AU$5)</f>
        <v>0</v>
      </c>
      <c r="AV526" s="72">
        <f t="shared" ref="AV526:AV528" si="4009">$H526-AU526</f>
        <v>0</v>
      </c>
      <c r="AX526" s="72">
        <f t="shared" ref="AX526:AX528" si="4010">$H526*(1-($K526-AX$6)/AX$5)</f>
        <v>0</v>
      </c>
      <c r="AY526" s="72">
        <f t="shared" ref="AY526:AY528" si="4011">$H526-AX526</f>
        <v>0</v>
      </c>
      <c r="BA526" s="72">
        <f t="shared" ref="BA526:BA528" si="4012">$H526*(1-($K526-BA$6)/BA$5)</f>
        <v>0</v>
      </c>
      <c r="BB526" s="72">
        <f t="shared" ref="BB526:BB528" si="4013">$H526-BA526</f>
        <v>0</v>
      </c>
      <c r="BD526" s="72">
        <f t="shared" ref="BD526:BD528" si="4014">$H526*(1-($K526-BD$6)/BD$5)</f>
        <v>0</v>
      </c>
      <c r="BE526" s="72">
        <f t="shared" ref="BE526:BE528" si="4015">$H526-BD526</f>
        <v>0</v>
      </c>
      <c r="BG526" s="709">
        <f t="shared" ref="BG526:BG528" si="4016">$H526*(1-($K526-BG$6)/BG$5)</f>
        <v>0</v>
      </c>
      <c r="BH526" s="709">
        <f t="shared" ref="BH526:BH528" si="4017">$H526-BG526</f>
        <v>0</v>
      </c>
      <c r="BI526" s="710"/>
      <c r="BJ526" s="709">
        <f t="shared" ref="BJ526:BJ528" si="4018">$H526*(1-($K526-BJ$6)/BJ$5)</f>
        <v>0</v>
      </c>
      <c r="BK526" s="709">
        <f t="shared" ref="BK526:BK528" si="4019">$H526-BJ526</f>
        <v>0</v>
      </c>
      <c r="BL526" s="710"/>
      <c r="BM526" s="479"/>
      <c r="BN526" s="479"/>
      <c r="BP526" s="72">
        <f t="shared" ref="BP526:BP528" si="4020">$H526*(1-($K526-BP$6)/BP$5)</f>
        <v>0</v>
      </c>
      <c r="BQ526" s="72">
        <f t="shared" ref="BQ526:BQ528" si="4021">$H526-BP526</f>
        <v>0</v>
      </c>
      <c r="BS526" s="72">
        <f t="shared" ref="BS526:BS528" si="4022">$H526*(1-($K526-BS$6)/BS$5)</f>
        <v>0</v>
      </c>
      <c r="BT526" s="72">
        <f t="shared" ref="BT526:BT528" si="4023">$H526-BS526</f>
        <v>0</v>
      </c>
      <c r="BV526" s="72">
        <f t="shared" ref="BV526:BV528" si="4024">$H526*(1-($K526-BV$6)/BV$5)</f>
        <v>0</v>
      </c>
      <c r="BW526" s="72">
        <f t="shared" ref="BW526:BW528" si="4025">$H526-BV526</f>
        <v>0</v>
      </c>
      <c r="BY526" s="72">
        <f t="shared" ref="BY526:BY528" si="4026">$H526*(1-($K526-BY$6)/BY$5)</f>
        <v>0</v>
      </c>
      <c r="BZ526" s="72">
        <f t="shared" ref="BZ526:BZ528" si="4027">$H526-BY526</f>
        <v>0</v>
      </c>
      <c r="CB526" s="72">
        <f t="shared" ref="CB526:CB528" si="4028">$H526*(1-($L526-CB$6)/CB$5)</f>
        <v>0</v>
      </c>
      <c r="CC526" s="72">
        <f t="shared" ref="CC526:CC528" si="4029">$H526-CB526</f>
        <v>0</v>
      </c>
      <c r="CE526" s="72">
        <f t="shared" ref="CE526:CE528" si="4030">$H526*(1-($L526-CE$6)/CE$5)</f>
        <v>0</v>
      </c>
      <c r="CF526" s="72">
        <f t="shared" ref="CF526:CF528" si="4031">$H526-CE526</f>
        <v>0</v>
      </c>
      <c r="CH526" s="72">
        <f t="shared" ref="CH526:CH528" si="4032">$H526*(1-($L526-CH$6)/CH$5)</f>
        <v>0</v>
      </c>
      <c r="CI526" s="72">
        <f t="shared" ref="CI526:CI528" si="4033">$H526-CH526</f>
        <v>0</v>
      </c>
      <c r="CK526" s="72">
        <f t="shared" ref="CK526:CK528" si="4034">$H526*(1-($L526-CK$6)/CK$5)</f>
        <v>0</v>
      </c>
      <c r="CL526" s="72">
        <f t="shared" ref="CL526:CL528" si="4035">$H526-CK526</f>
        <v>0</v>
      </c>
      <c r="CN526" s="72">
        <f t="shared" ref="CN526:CN528" si="4036">$H526*(1-($L526-CN$6)/CN$5)</f>
        <v>0</v>
      </c>
      <c r="CO526" s="72">
        <f t="shared" ref="CO526:CO528" si="4037">$H526-CN526</f>
        <v>0</v>
      </c>
      <c r="CQ526" s="72">
        <f t="shared" ref="CQ526:CQ528" si="4038">$H526*(1-($L526-CQ$6)/CQ$5)</f>
        <v>0</v>
      </c>
      <c r="CR526" s="72">
        <f t="shared" ref="CR526:CR528" si="4039">$H526-CQ526</f>
        <v>0</v>
      </c>
      <c r="CT526" s="72">
        <f t="shared" ref="CT526:CT528" si="4040">$H526*(1-($L526-CT$6)/CT$5)</f>
        <v>0</v>
      </c>
      <c r="CU526" s="72">
        <f t="shared" ref="CU526:CU528" si="4041">$H526-CT526</f>
        <v>0</v>
      </c>
      <c r="CW526" s="72">
        <f t="shared" ref="CW526:CW528" si="4042">$H526*(1-($L526-CW$6)/CW$5)</f>
        <v>0</v>
      </c>
      <c r="CX526" s="72">
        <f t="shared" ref="CX526:CX528" si="4043">$H526-CW526</f>
        <v>0</v>
      </c>
    </row>
    <row r="527" spans="1:104" hidden="1" outlineLevel="1" x14ac:dyDescent="0.25">
      <c r="C527" s="455"/>
      <c r="D527" s="3" t="s">
        <v>0</v>
      </c>
      <c r="E527" s="19"/>
      <c r="G527" s="19"/>
      <c r="H527" s="690">
        <f t="shared" ref="H527" si="4044">G527-$E527</f>
        <v>0</v>
      </c>
      <c r="J527" s="19"/>
      <c r="K527" s="19"/>
      <c r="L527" s="19"/>
      <c r="N527" s="72">
        <f t="shared" si="3986"/>
        <v>0</v>
      </c>
      <c r="O527" s="72">
        <f t="shared" si="3987"/>
        <v>0</v>
      </c>
      <c r="Q527" s="72">
        <f t="shared" si="3988"/>
        <v>0</v>
      </c>
      <c r="R527" s="72">
        <f t="shared" si="3989"/>
        <v>0</v>
      </c>
      <c r="T527" s="72">
        <f t="shared" si="3990"/>
        <v>0</v>
      </c>
      <c r="U527" s="72">
        <f t="shared" si="3991"/>
        <v>0</v>
      </c>
      <c r="W527" s="72">
        <f t="shared" si="3992"/>
        <v>0</v>
      </c>
      <c r="X527" s="72">
        <f t="shared" si="3993"/>
        <v>0</v>
      </c>
      <c r="Z527" s="72">
        <f t="shared" si="3994"/>
        <v>0</v>
      </c>
      <c r="AA527" s="72">
        <f t="shared" si="3995"/>
        <v>0</v>
      </c>
      <c r="AC527" s="72">
        <f t="shared" si="3996"/>
        <v>0</v>
      </c>
      <c r="AD527" s="72">
        <f t="shared" si="3997"/>
        <v>0</v>
      </c>
      <c r="AF527" s="72">
        <f t="shared" si="3998"/>
        <v>0</v>
      </c>
      <c r="AG527" s="72">
        <f t="shared" si="3999"/>
        <v>0</v>
      </c>
      <c r="AI527" s="72">
        <f t="shared" si="4000"/>
        <v>0</v>
      </c>
      <c r="AJ527" s="72">
        <f t="shared" si="4001"/>
        <v>0</v>
      </c>
      <c r="AL527" s="72">
        <f t="shared" si="4002"/>
        <v>0</v>
      </c>
      <c r="AM527" s="72">
        <f t="shared" si="4003"/>
        <v>0</v>
      </c>
      <c r="AO527" s="72">
        <f t="shared" si="4004"/>
        <v>0</v>
      </c>
      <c r="AP527" s="72">
        <f t="shared" si="4005"/>
        <v>0</v>
      </c>
      <c r="AR527" s="72">
        <f t="shared" si="4006"/>
        <v>0</v>
      </c>
      <c r="AS527" s="72">
        <f t="shared" si="4007"/>
        <v>0</v>
      </c>
      <c r="AU527" s="72">
        <f t="shared" si="4008"/>
        <v>0</v>
      </c>
      <c r="AV527" s="72">
        <f t="shared" si="4009"/>
        <v>0</v>
      </c>
      <c r="AX527" s="72">
        <f t="shared" si="4010"/>
        <v>0</v>
      </c>
      <c r="AY527" s="72">
        <f t="shared" si="4011"/>
        <v>0</v>
      </c>
      <c r="BA527" s="72">
        <f t="shared" si="4012"/>
        <v>0</v>
      </c>
      <c r="BB527" s="72">
        <f t="shared" si="4013"/>
        <v>0</v>
      </c>
      <c r="BD527" s="72">
        <f t="shared" si="4014"/>
        <v>0</v>
      </c>
      <c r="BE527" s="72">
        <f t="shared" si="4015"/>
        <v>0</v>
      </c>
      <c r="BG527" s="709">
        <f t="shared" si="4016"/>
        <v>0</v>
      </c>
      <c r="BH527" s="709">
        <f t="shared" si="4017"/>
        <v>0</v>
      </c>
      <c r="BI527" s="710"/>
      <c r="BJ527" s="709">
        <f t="shared" si="4018"/>
        <v>0</v>
      </c>
      <c r="BK527" s="709">
        <f t="shared" si="4019"/>
        <v>0</v>
      </c>
      <c r="BL527" s="710"/>
      <c r="BM527" s="479"/>
      <c r="BN527" s="479"/>
      <c r="BP527" s="72">
        <f t="shared" si="4020"/>
        <v>0</v>
      </c>
      <c r="BQ527" s="72">
        <f t="shared" si="4021"/>
        <v>0</v>
      </c>
      <c r="BS527" s="72">
        <f t="shared" si="4022"/>
        <v>0</v>
      </c>
      <c r="BT527" s="72">
        <f t="shared" si="4023"/>
        <v>0</v>
      </c>
      <c r="BV527" s="72">
        <f t="shared" si="4024"/>
        <v>0</v>
      </c>
      <c r="BW527" s="72">
        <f t="shared" si="4025"/>
        <v>0</v>
      </c>
      <c r="BY527" s="72">
        <f t="shared" si="4026"/>
        <v>0</v>
      </c>
      <c r="BZ527" s="72">
        <f t="shared" si="4027"/>
        <v>0</v>
      </c>
      <c r="CB527" s="72">
        <f t="shared" si="4028"/>
        <v>0</v>
      </c>
      <c r="CC527" s="72">
        <f t="shared" si="4029"/>
        <v>0</v>
      </c>
      <c r="CE527" s="72">
        <f t="shared" si="4030"/>
        <v>0</v>
      </c>
      <c r="CF527" s="72">
        <f t="shared" si="4031"/>
        <v>0</v>
      </c>
      <c r="CH527" s="72">
        <f t="shared" si="4032"/>
        <v>0</v>
      </c>
      <c r="CI527" s="72">
        <f t="shared" si="4033"/>
        <v>0</v>
      </c>
      <c r="CK527" s="72">
        <f t="shared" si="4034"/>
        <v>0</v>
      </c>
      <c r="CL527" s="72">
        <f t="shared" si="4035"/>
        <v>0</v>
      </c>
      <c r="CN527" s="72">
        <f t="shared" si="4036"/>
        <v>0</v>
      </c>
      <c r="CO527" s="72">
        <f t="shared" si="4037"/>
        <v>0</v>
      </c>
      <c r="CQ527" s="72">
        <f t="shared" si="4038"/>
        <v>0</v>
      </c>
      <c r="CR527" s="72">
        <f t="shared" si="4039"/>
        <v>0</v>
      </c>
      <c r="CT527" s="72">
        <f t="shared" si="4040"/>
        <v>0</v>
      </c>
      <c r="CU527" s="72">
        <f t="shared" si="4041"/>
        <v>0</v>
      </c>
      <c r="CW527" s="72">
        <f t="shared" si="4042"/>
        <v>0</v>
      </c>
      <c r="CX527" s="72">
        <f t="shared" si="4043"/>
        <v>0</v>
      </c>
    </row>
    <row r="528" spans="1:104" hidden="1" outlineLevel="1" x14ac:dyDescent="0.25">
      <c r="C528" s="455"/>
      <c r="D528" s="3" t="s">
        <v>0</v>
      </c>
      <c r="E528" s="19"/>
      <c r="G528" s="19"/>
      <c r="H528" s="690">
        <f t="shared" si="3985"/>
        <v>0</v>
      </c>
      <c r="J528" s="19"/>
      <c r="K528" s="19"/>
      <c r="L528" s="19"/>
      <c r="N528" s="72">
        <f t="shared" si="3986"/>
        <v>0</v>
      </c>
      <c r="O528" s="72">
        <f t="shared" si="3987"/>
        <v>0</v>
      </c>
      <c r="Q528" s="72">
        <f t="shared" si="3988"/>
        <v>0</v>
      </c>
      <c r="R528" s="72">
        <f t="shared" si="3989"/>
        <v>0</v>
      </c>
      <c r="T528" s="72">
        <f t="shared" si="3990"/>
        <v>0</v>
      </c>
      <c r="U528" s="72">
        <f t="shared" si="3991"/>
        <v>0</v>
      </c>
      <c r="W528" s="72">
        <f t="shared" si="3992"/>
        <v>0</v>
      </c>
      <c r="X528" s="72">
        <f t="shared" si="3993"/>
        <v>0</v>
      </c>
      <c r="Z528" s="72">
        <f t="shared" si="3994"/>
        <v>0</v>
      </c>
      <c r="AA528" s="72">
        <f t="shared" si="3995"/>
        <v>0</v>
      </c>
      <c r="AC528" s="72">
        <f t="shared" si="3996"/>
        <v>0</v>
      </c>
      <c r="AD528" s="72">
        <f t="shared" si="3997"/>
        <v>0</v>
      </c>
      <c r="AF528" s="72">
        <f t="shared" si="3998"/>
        <v>0</v>
      </c>
      <c r="AG528" s="72">
        <f t="shared" si="3999"/>
        <v>0</v>
      </c>
      <c r="AI528" s="72">
        <f t="shared" si="4000"/>
        <v>0</v>
      </c>
      <c r="AJ528" s="72">
        <f t="shared" si="4001"/>
        <v>0</v>
      </c>
      <c r="AL528" s="72">
        <f t="shared" si="4002"/>
        <v>0</v>
      </c>
      <c r="AM528" s="72">
        <f t="shared" si="4003"/>
        <v>0</v>
      </c>
      <c r="AO528" s="72">
        <f t="shared" si="4004"/>
        <v>0</v>
      </c>
      <c r="AP528" s="72">
        <f t="shared" si="4005"/>
        <v>0</v>
      </c>
      <c r="AR528" s="72">
        <f t="shared" si="4006"/>
        <v>0</v>
      </c>
      <c r="AS528" s="72">
        <f t="shared" si="4007"/>
        <v>0</v>
      </c>
      <c r="AU528" s="72">
        <f t="shared" si="4008"/>
        <v>0</v>
      </c>
      <c r="AV528" s="72">
        <f t="shared" si="4009"/>
        <v>0</v>
      </c>
      <c r="AX528" s="72">
        <f t="shared" si="4010"/>
        <v>0</v>
      </c>
      <c r="AY528" s="72">
        <f t="shared" si="4011"/>
        <v>0</v>
      </c>
      <c r="BA528" s="72">
        <f t="shared" si="4012"/>
        <v>0</v>
      </c>
      <c r="BB528" s="72">
        <f t="shared" si="4013"/>
        <v>0</v>
      </c>
      <c r="BD528" s="72">
        <f t="shared" si="4014"/>
        <v>0</v>
      </c>
      <c r="BE528" s="72">
        <f t="shared" si="4015"/>
        <v>0</v>
      </c>
      <c r="BG528" s="709">
        <f t="shared" si="4016"/>
        <v>0</v>
      </c>
      <c r="BH528" s="709">
        <f t="shared" si="4017"/>
        <v>0</v>
      </c>
      <c r="BI528" s="710"/>
      <c r="BJ528" s="709">
        <f t="shared" si="4018"/>
        <v>0</v>
      </c>
      <c r="BK528" s="709">
        <f t="shared" si="4019"/>
        <v>0</v>
      </c>
      <c r="BL528" s="710"/>
      <c r="BM528" s="479"/>
      <c r="BN528" s="479"/>
      <c r="BP528" s="72">
        <f t="shared" si="4020"/>
        <v>0</v>
      </c>
      <c r="BQ528" s="72">
        <f t="shared" si="4021"/>
        <v>0</v>
      </c>
      <c r="BS528" s="72">
        <f t="shared" si="4022"/>
        <v>0</v>
      </c>
      <c r="BT528" s="72">
        <f t="shared" si="4023"/>
        <v>0</v>
      </c>
      <c r="BV528" s="72">
        <f t="shared" si="4024"/>
        <v>0</v>
      </c>
      <c r="BW528" s="72">
        <f t="shared" si="4025"/>
        <v>0</v>
      </c>
      <c r="BY528" s="72">
        <f t="shared" si="4026"/>
        <v>0</v>
      </c>
      <c r="BZ528" s="72">
        <f t="shared" si="4027"/>
        <v>0</v>
      </c>
      <c r="CB528" s="72">
        <f t="shared" si="4028"/>
        <v>0</v>
      </c>
      <c r="CC528" s="72">
        <f t="shared" si="4029"/>
        <v>0</v>
      </c>
      <c r="CE528" s="72">
        <f t="shared" si="4030"/>
        <v>0</v>
      </c>
      <c r="CF528" s="72">
        <f t="shared" si="4031"/>
        <v>0</v>
      </c>
      <c r="CH528" s="72">
        <f t="shared" si="4032"/>
        <v>0</v>
      </c>
      <c r="CI528" s="72">
        <f t="shared" si="4033"/>
        <v>0</v>
      </c>
      <c r="CK528" s="72">
        <f t="shared" si="4034"/>
        <v>0</v>
      </c>
      <c r="CL528" s="72">
        <f t="shared" si="4035"/>
        <v>0</v>
      </c>
      <c r="CN528" s="72">
        <f t="shared" si="4036"/>
        <v>0</v>
      </c>
      <c r="CO528" s="72">
        <f t="shared" si="4037"/>
        <v>0</v>
      </c>
      <c r="CQ528" s="72">
        <f t="shared" si="4038"/>
        <v>0</v>
      </c>
      <c r="CR528" s="72">
        <f t="shared" si="4039"/>
        <v>0</v>
      </c>
      <c r="CT528" s="72">
        <f t="shared" si="4040"/>
        <v>0</v>
      </c>
      <c r="CU528" s="72">
        <f t="shared" si="4041"/>
        <v>0</v>
      </c>
      <c r="CW528" s="72">
        <f t="shared" si="4042"/>
        <v>0</v>
      </c>
      <c r="CX528" s="72">
        <f t="shared" si="4043"/>
        <v>0</v>
      </c>
    </row>
    <row r="529" spans="1:104" ht="5.45" hidden="1" customHeight="1" outlineLevel="1" x14ac:dyDescent="0.25"/>
    <row r="530" spans="1:104" s="402" customFormat="1" hidden="1" outlineLevel="1" x14ac:dyDescent="0.25">
      <c r="A530" s="401"/>
      <c r="C530" s="565" t="s">
        <v>577</v>
      </c>
      <c r="D530" s="565"/>
      <c r="E530" s="566"/>
      <c r="F530" s="565"/>
      <c r="G530" s="566"/>
      <c r="H530" s="725"/>
      <c r="I530" s="565"/>
      <c r="J530" s="566"/>
      <c r="K530" s="566"/>
      <c r="L530" s="566"/>
      <c r="M530" s="565"/>
      <c r="N530" s="578"/>
      <c r="O530" s="565"/>
      <c r="P530" s="566"/>
      <c r="Q530" s="578"/>
      <c r="R530" s="565"/>
      <c r="S530" s="566"/>
      <c r="T530" s="578"/>
      <c r="U530" s="565"/>
      <c r="V530" s="566"/>
      <c r="W530" s="578"/>
      <c r="X530" s="565"/>
      <c r="Y530" s="566"/>
      <c r="Z530" s="578"/>
      <c r="AA530" s="565"/>
      <c r="AB530" s="566"/>
      <c r="AC530" s="578"/>
      <c r="AD530" s="565"/>
      <c r="AE530" s="566"/>
      <c r="AF530" s="578"/>
      <c r="AG530" s="565"/>
      <c r="AH530" s="566"/>
      <c r="AI530" s="578"/>
      <c r="AJ530" s="565"/>
      <c r="AK530" s="566"/>
      <c r="AL530" s="578"/>
      <c r="AM530" s="565"/>
      <c r="AN530" s="566"/>
      <c r="AO530" s="578"/>
      <c r="AP530" s="565"/>
      <c r="AQ530" s="566"/>
      <c r="AR530" s="578"/>
      <c r="AS530" s="565"/>
      <c r="AT530" s="566"/>
      <c r="AU530" s="578"/>
      <c r="AV530" s="565"/>
      <c r="AX530" s="578"/>
      <c r="AY530" s="565"/>
      <c r="AZ530" s="566"/>
      <c r="BA530" s="578"/>
      <c r="BB530" s="565"/>
      <c r="BC530" s="566"/>
      <c r="BD530" s="578"/>
      <c r="BE530" s="565"/>
      <c r="BF530" s="566"/>
      <c r="BG530" s="578"/>
      <c r="BH530" s="565"/>
      <c r="BI530" s="566"/>
      <c r="BJ530" s="578"/>
      <c r="BK530" s="565"/>
      <c r="BL530" s="566"/>
      <c r="BM530" s="578"/>
      <c r="BN530" s="565"/>
      <c r="BO530" s="566"/>
      <c r="BP530" s="578"/>
      <c r="BQ530" s="565"/>
      <c r="BR530" s="566"/>
      <c r="BS530" s="578"/>
      <c r="BT530" s="565"/>
      <c r="BU530" s="566"/>
      <c r="BV530" s="578"/>
      <c r="BW530" s="565"/>
      <c r="BX530" s="566"/>
      <c r="BY530" s="578"/>
      <c r="BZ530" s="565"/>
      <c r="CA530" s="566"/>
      <c r="CB530" s="578"/>
      <c r="CC530" s="565"/>
      <c r="CD530" s="566"/>
      <c r="CE530" s="578"/>
      <c r="CF530" s="565"/>
      <c r="CG530" s="566"/>
      <c r="CH530" s="578"/>
      <c r="CI530" s="565"/>
      <c r="CJ530" s="566"/>
      <c r="CK530" s="578"/>
      <c r="CL530" s="565"/>
      <c r="CM530" s="566"/>
      <c r="CN530" s="578"/>
      <c r="CO530" s="565"/>
      <c r="CP530" s="566"/>
      <c r="CQ530" s="578"/>
      <c r="CR530" s="565"/>
      <c r="CS530" s="566"/>
      <c r="CT530" s="578"/>
      <c r="CU530" s="565"/>
      <c r="CV530" s="566"/>
      <c r="CW530" s="578"/>
      <c r="CX530" s="565"/>
      <c r="CY530" s="566"/>
      <c r="CZ530" s="3"/>
    </row>
    <row r="531" spans="1:104" hidden="1" outlineLevel="1" x14ac:dyDescent="0.25">
      <c r="C531" s="455"/>
      <c r="D531" s="3" t="s">
        <v>0</v>
      </c>
      <c r="E531" s="19"/>
      <c r="G531" s="19"/>
      <c r="H531" s="690">
        <f t="shared" ref="H531" si="4045">G531-$E531</f>
        <v>0</v>
      </c>
      <c r="J531" s="19"/>
      <c r="K531" s="19"/>
      <c r="L531" s="19"/>
      <c r="N531" s="72">
        <f t="shared" ref="N531" si="4046">$H531*(1-($J531-N$6)/N$5)</f>
        <v>0</v>
      </c>
      <c r="O531" s="72">
        <f t="shared" ref="O531" si="4047">$H531-N531</f>
        <v>0</v>
      </c>
      <c r="Q531" s="72">
        <f t="shared" ref="Q531" si="4048">$H531*(1-($J531-Q$6)/Q$5)</f>
        <v>0</v>
      </c>
      <c r="R531" s="72">
        <f t="shared" ref="R531" si="4049">$H531-Q531</f>
        <v>0</v>
      </c>
      <c r="T531" s="72">
        <f t="shared" ref="T531" si="4050">$H531*(1-($J531-T$6)/T$5)</f>
        <v>0</v>
      </c>
      <c r="U531" s="72">
        <f t="shared" ref="U531" si="4051">$H531-T531</f>
        <v>0</v>
      </c>
      <c r="W531" s="72">
        <f t="shared" ref="W531" si="4052">$H531*(1-($J531-W$6)/W$5)</f>
        <v>0</v>
      </c>
      <c r="X531" s="72">
        <f t="shared" ref="X531" si="4053">$H531-W531</f>
        <v>0</v>
      </c>
      <c r="Z531" s="72">
        <f t="shared" ref="Z531" si="4054">$H531*(1-($J531-Z$6)/Z$5)</f>
        <v>0</v>
      </c>
      <c r="AA531" s="72">
        <f t="shared" ref="AA531" si="4055">$H531-Z531</f>
        <v>0</v>
      </c>
      <c r="AC531" s="72">
        <f t="shared" ref="AC531" si="4056">$H531*(1-($J531-AC$6)/AC$5)</f>
        <v>0</v>
      </c>
      <c r="AD531" s="72">
        <f t="shared" ref="AD531" si="4057">$H531-AC531</f>
        <v>0</v>
      </c>
      <c r="AF531" s="72">
        <f t="shared" ref="AF531" si="4058">$H531*(1-($J531-AF$6)/AF$5)</f>
        <v>0</v>
      </c>
      <c r="AG531" s="72">
        <f t="shared" ref="AG531" si="4059">$H531-AF531</f>
        <v>0</v>
      </c>
      <c r="AI531" s="72">
        <f t="shared" ref="AI531" si="4060">$H531*(1-($J531-AI$6)/AI$5)</f>
        <v>0</v>
      </c>
      <c r="AJ531" s="72">
        <f t="shared" ref="AJ531" si="4061">$H531-AI531</f>
        <v>0</v>
      </c>
      <c r="AL531" s="72">
        <f t="shared" ref="AL531" si="4062">$H531*(1-($K531-AL$6)/AL$5)</f>
        <v>0</v>
      </c>
      <c r="AM531" s="72">
        <f t="shared" ref="AM531" si="4063">$H531-AL531</f>
        <v>0</v>
      </c>
      <c r="AO531" s="72">
        <f t="shared" ref="AO531" si="4064">$H531*(1-($K531-AO$6)/AO$5)</f>
        <v>0</v>
      </c>
      <c r="AP531" s="72">
        <f t="shared" ref="AP531" si="4065">$H531-AO531</f>
        <v>0</v>
      </c>
      <c r="AR531" s="72">
        <f t="shared" ref="AR531" si="4066">$H531*(1-($K531-AR$6)/AR$5)</f>
        <v>0</v>
      </c>
      <c r="AS531" s="72">
        <f t="shared" ref="AS531" si="4067">$H531-AR531</f>
        <v>0</v>
      </c>
      <c r="AU531" s="72">
        <f t="shared" ref="AU531" si="4068">$H531*(1-($K531-AU$6)/AU$5)</f>
        <v>0</v>
      </c>
      <c r="AV531" s="72">
        <f t="shared" ref="AV531" si="4069">$H531-AU531</f>
        <v>0</v>
      </c>
      <c r="AX531" s="72">
        <f t="shared" ref="AX531" si="4070">$H531*(1-($K531-AX$6)/AX$5)</f>
        <v>0</v>
      </c>
      <c r="AY531" s="72">
        <f t="shared" ref="AY531" si="4071">$H531-AX531</f>
        <v>0</v>
      </c>
      <c r="BA531" s="72">
        <f t="shared" ref="BA531" si="4072">$H531*(1-($K531-BA$6)/BA$5)</f>
        <v>0</v>
      </c>
      <c r="BB531" s="72">
        <f t="shared" ref="BB531" si="4073">$H531-BA531</f>
        <v>0</v>
      </c>
      <c r="BD531" s="72">
        <f t="shared" ref="BD531" si="4074">$H531*(1-($K531-BD$6)/BD$5)</f>
        <v>0</v>
      </c>
      <c r="BE531" s="72">
        <f t="shared" ref="BE531" si="4075">$H531-BD531</f>
        <v>0</v>
      </c>
      <c r="BG531" s="709">
        <f t="shared" ref="BG531" si="4076">$H531*(1-($K531-BG$6)/BG$5)</f>
        <v>0</v>
      </c>
      <c r="BH531" s="709">
        <f t="shared" ref="BH531" si="4077">$H531-BG531</f>
        <v>0</v>
      </c>
      <c r="BI531" s="710"/>
      <c r="BJ531" s="709">
        <f t="shared" ref="BJ531" si="4078">$H531*(1-($K531-BJ$6)/BJ$5)</f>
        <v>0</v>
      </c>
      <c r="BK531" s="709">
        <f t="shared" ref="BK531" si="4079">$H531-BJ531</f>
        <v>0</v>
      </c>
      <c r="BL531" s="710"/>
      <c r="BM531" s="479"/>
      <c r="BN531" s="479"/>
      <c r="BP531" s="72">
        <f t="shared" ref="BP531" si="4080">$H531*(1-($K531-BP$6)/BP$5)</f>
        <v>0</v>
      </c>
      <c r="BQ531" s="72">
        <f t="shared" ref="BQ531" si="4081">$H531-BP531</f>
        <v>0</v>
      </c>
      <c r="BS531" s="72">
        <f t="shared" ref="BS531" si="4082">$H531*(1-($K531-BS$6)/BS$5)</f>
        <v>0</v>
      </c>
      <c r="BT531" s="72">
        <f t="shared" ref="BT531" si="4083">$H531-BS531</f>
        <v>0</v>
      </c>
      <c r="BV531" s="72">
        <f t="shared" ref="BV531" si="4084">$H531*(1-($K531-BV$6)/BV$5)</f>
        <v>0</v>
      </c>
      <c r="BW531" s="72">
        <f t="shared" ref="BW531" si="4085">$H531-BV531</f>
        <v>0</v>
      </c>
      <c r="BY531" s="72">
        <f t="shared" ref="BY531" si="4086">$H531*(1-($K531-BY$6)/BY$5)</f>
        <v>0</v>
      </c>
      <c r="BZ531" s="72">
        <f t="shared" ref="BZ531" si="4087">$H531-BY531</f>
        <v>0</v>
      </c>
      <c r="CB531" s="72">
        <f t="shared" ref="CB531" si="4088">$H531*(1-($L531-CB$6)/CB$5)</f>
        <v>0</v>
      </c>
      <c r="CC531" s="72">
        <f t="shared" ref="CC531" si="4089">$H531-CB531</f>
        <v>0</v>
      </c>
      <c r="CE531" s="72">
        <f t="shared" ref="CE531" si="4090">$H531*(1-($L531-CE$6)/CE$5)</f>
        <v>0</v>
      </c>
      <c r="CF531" s="72">
        <f t="shared" ref="CF531" si="4091">$H531-CE531</f>
        <v>0</v>
      </c>
      <c r="CH531" s="72">
        <f t="shared" ref="CH531" si="4092">$H531*(1-($L531-CH$6)/CH$5)</f>
        <v>0</v>
      </c>
      <c r="CI531" s="72">
        <f t="shared" ref="CI531" si="4093">$H531-CH531</f>
        <v>0</v>
      </c>
      <c r="CK531" s="72">
        <f t="shared" ref="CK531" si="4094">$H531*(1-($L531-CK$6)/CK$5)</f>
        <v>0</v>
      </c>
      <c r="CL531" s="72">
        <f t="shared" ref="CL531" si="4095">$H531-CK531</f>
        <v>0</v>
      </c>
      <c r="CN531" s="72">
        <f t="shared" ref="CN531" si="4096">$H531*(1-($L531-CN$6)/CN$5)</f>
        <v>0</v>
      </c>
      <c r="CO531" s="72">
        <f t="shared" ref="CO531" si="4097">$H531-CN531</f>
        <v>0</v>
      </c>
      <c r="CQ531" s="72">
        <f t="shared" ref="CQ531" si="4098">$H531*(1-($L531-CQ$6)/CQ$5)</f>
        <v>0</v>
      </c>
      <c r="CR531" s="72">
        <f t="shared" ref="CR531" si="4099">$H531-CQ531</f>
        <v>0</v>
      </c>
      <c r="CT531" s="72">
        <f t="shared" ref="CT531" si="4100">$H531*(1-($L531-CT$6)/CT$5)</f>
        <v>0</v>
      </c>
      <c r="CU531" s="72">
        <f t="shared" ref="CU531" si="4101">$H531-CT531</f>
        <v>0</v>
      </c>
      <c r="CW531" s="72">
        <f t="shared" ref="CW531" si="4102">$H531*(1-($L531-CW$6)/CW$5)</f>
        <v>0</v>
      </c>
      <c r="CX531" s="72">
        <f t="shared" ref="CX531" si="4103">$H531-CW531</f>
        <v>0</v>
      </c>
    </row>
    <row r="532" spans="1:104" ht="5.45" hidden="1" customHeight="1" outlineLevel="1" x14ac:dyDescent="0.25"/>
    <row r="533" spans="1:104" s="402" customFormat="1" hidden="1" outlineLevel="1" x14ac:dyDescent="0.25">
      <c r="A533" s="401"/>
      <c r="C533" s="565" t="s">
        <v>578</v>
      </c>
      <c r="D533" s="565"/>
      <c r="E533" s="566"/>
      <c r="F533" s="565"/>
      <c r="G533" s="566"/>
      <c r="H533" s="725"/>
      <c r="I533" s="565"/>
      <c r="J533" s="566"/>
      <c r="K533" s="566"/>
      <c r="L533" s="566"/>
      <c r="M533" s="565"/>
      <c r="N533" s="578"/>
      <c r="O533" s="565"/>
      <c r="P533" s="566"/>
      <c r="Q533" s="578"/>
      <c r="R533" s="565"/>
      <c r="S533" s="566"/>
      <c r="T533" s="578"/>
      <c r="U533" s="565"/>
      <c r="V533" s="566"/>
      <c r="W533" s="578"/>
      <c r="X533" s="565"/>
      <c r="Y533" s="566"/>
      <c r="Z533" s="578"/>
      <c r="AA533" s="565"/>
      <c r="AB533" s="566"/>
      <c r="AC533" s="578"/>
      <c r="AD533" s="565"/>
      <c r="AE533" s="566"/>
      <c r="AF533" s="578"/>
      <c r="AG533" s="565"/>
      <c r="AH533" s="566"/>
      <c r="AI533" s="578"/>
      <c r="AJ533" s="565"/>
      <c r="AK533" s="566"/>
      <c r="AL533" s="578"/>
      <c r="AM533" s="565"/>
      <c r="AN533" s="566"/>
      <c r="AO533" s="578"/>
      <c r="AP533" s="565"/>
      <c r="AQ533" s="566"/>
      <c r="AR533" s="578"/>
      <c r="AS533" s="565"/>
      <c r="AT533" s="566"/>
      <c r="AU533" s="578"/>
      <c r="AV533" s="565"/>
      <c r="AX533" s="578"/>
      <c r="AY533" s="565"/>
      <c r="AZ533" s="566"/>
      <c r="BA533" s="578"/>
      <c r="BB533" s="565"/>
      <c r="BC533" s="566"/>
      <c r="BD533" s="578"/>
      <c r="BE533" s="565"/>
      <c r="BF533" s="566"/>
      <c r="BG533" s="578"/>
      <c r="BH533" s="565"/>
      <c r="BI533" s="566"/>
      <c r="BJ533" s="578"/>
      <c r="BK533" s="565"/>
      <c r="BL533" s="566"/>
      <c r="BM533" s="578"/>
      <c r="BN533" s="565"/>
      <c r="BO533" s="566"/>
      <c r="BP533" s="578"/>
      <c r="BQ533" s="565"/>
      <c r="BR533" s="566"/>
      <c r="BS533" s="578"/>
      <c r="BT533" s="565"/>
      <c r="BU533" s="566"/>
      <c r="BV533" s="578"/>
      <c r="BW533" s="565"/>
      <c r="BX533" s="566"/>
      <c r="BY533" s="578"/>
      <c r="BZ533" s="565"/>
      <c r="CA533" s="566"/>
      <c r="CB533" s="578"/>
      <c r="CC533" s="565"/>
      <c r="CD533" s="566"/>
      <c r="CE533" s="578"/>
      <c r="CF533" s="565"/>
      <c r="CG533" s="566"/>
      <c r="CH533" s="578"/>
      <c r="CI533" s="565"/>
      <c r="CJ533" s="566"/>
      <c r="CK533" s="578"/>
      <c r="CL533" s="565"/>
      <c r="CM533" s="566"/>
      <c r="CN533" s="578"/>
      <c r="CO533" s="565"/>
      <c r="CP533" s="566"/>
      <c r="CQ533" s="578"/>
      <c r="CR533" s="565"/>
      <c r="CS533" s="566"/>
      <c r="CT533" s="578"/>
      <c r="CU533" s="565"/>
      <c r="CV533" s="566"/>
      <c r="CW533" s="578"/>
      <c r="CX533" s="565"/>
      <c r="CY533" s="566"/>
      <c r="CZ533" s="3"/>
    </row>
    <row r="534" spans="1:104" hidden="1" outlineLevel="1" x14ac:dyDescent="0.25">
      <c r="C534" s="455"/>
      <c r="D534" s="3" t="s">
        <v>0</v>
      </c>
      <c r="E534" s="19"/>
      <c r="G534" s="19"/>
      <c r="H534" s="690">
        <f t="shared" ref="H534" si="4104">G534-$E534</f>
        <v>0</v>
      </c>
      <c r="J534" s="19"/>
      <c r="K534" s="19"/>
      <c r="L534" s="19"/>
      <c r="N534" s="72">
        <f t="shared" ref="N534:N535" si="4105">$H534*(1-($J534-N$6)/N$5)</f>
        <v>0</v>
      </c>
      <c r="O534" s="72">
        <f t="shared" ref="O534:O535" si="4106">$H534-N534</f>
        <v>0</v>
      </c>
      <c r="Q534" s="72">
        <f t="shared" ref="Q534:Q535" si="4107">$H534*(1-($J534-Q$6)/Q$5)</f>
        <v>0</v>
      </c>
      <c r="R534" s="72">
        <f t="shared" ref="R534:R535" si="4108">$H534-Q534</f>
        <v>0</v>
      </c>
      <c r="T534" s="72">
        <f t="shared" ref="T534:T535" si="4109">$H534*(1-($J534-T$6)/T$5)</f>
        <v>0</v>
      </c>
      <c r="U534" s="72">
        <f t="shared" ref="U534:U535" si="4110">$H534-T534</f>
        <v>0</v>
      </c>
      <c r="W534" s="72">
        <f t="shared" ref="W534:W535" si="4111">$H534*(1-($J534-W$6)/W$5)</f>
        <v>0</v>
      </c>
      <c r="X534" s="72">
        <f t="shared" ref="X534:X535" si="4112">$H534-W534</f>
        <v>0</v>
      </c>
      <c r="Z534" s="72">
        <f t="shared" ref="Z534:Z535" si="4113">$H534*(1-($J534-Z$6)/Z$5)</f>
        <v>0</v>
      </c>
      <c r="AA534" s="72">
        <f t="shared" ref="AA534:AA535" si="4114">$H534-Z534</f>
        <v>0</v>
      </c>
      <c r="AC534" s="72">
        <f t="shared" ref="AC534:AC535" si="4115">$H534*(1-($J534-AC$6)/AC$5)</f>
        <v>0</v>
      </c>
      <c r="AD534" s="72">
        <f t="shared" ref="AD534:AD535" si="4116">$H534-AC534</f>
        <v>0</v>
      </c>
      <c r="AF534" s="72">
        <f t="shared" ref="AF534:AF535" si="4117">$H534*(1-($J534-AF$6)/AF$5)</f>
        <v>0</v>
      </c>
      <c r="AG534" s="72">
        <f t="shared" ref="AG534:AG535" si="4118">$H534-AF534</f>
        <v>0</v>
      </c>
      <c r="AI534" s="72">
        <f t="shared" ref="AI534:AI535" si="4119">$H534*(1-($J534-AI$6)/AI$5)</f>
        <v>0</v>
      </c>
      <c r="AJ534" s="72">
        <f t="shared" ref="AJ534:AJ535" si="4120">$H534-AI534</f>
        <v>0</v>
      </c>
      <c r="AL534" s="72">
        <f t="shared" ref="AL534:AL535" si="4121">$H534*(1-($K534-AL$6)/AL$5)</f>
        <v>0</v>
      </c>
      <c r="AM534" s="72">
        <f t="shared" ref="AM534:AM535" si="4122">$H534-AL534</f>
        <v>0</v>
      </c>
      <c r="AO534" s="72">
        <f t="shared" ref="AO534:AO535" si="4123">$H534*(1-($K534-AO$6)/AO$5)</f>
        <v>0</v>
      </c>
      <c r="AP534" s="72">
        <f t="shared" ref="AP534:AP535" si="4124">$H534-AO534</f>
        <v>0</v>
      </c>
      <c r="AR534" s="72">
        <f t="shared" ref="AR534:AR535" si="4125">$H534*(1-($K534-AR$6)/AR$5)</f>
        <v>0</v>
      </c>
      <c r="AS534" s="72">
        <f t="shared" ref="AS534:AS535" si="4126">$H534-AR534</f>
        <v>0</v>
      </c>
      <c r="AU534" s="72">
        <f t="shared" ref="AU534:AU535" si="4127">$H534*(1-($K534-AU$6)/AU$5)</f>
        <v>0</v>
      </c>
      <c r="AV534" s="72">
        <f t="shared" ref="AV534:AV535" si="4128">$H534-AU534</f>
        <v>0</v>
      </c>
      <c r="AX534" s="72">
        <f t="shared" ref="AX534:AX535" si="4129">$H534*(1-($K534-AX$6)/AX$5)</f>
        <v>0</v>
      </c>
      <c r="AY534" s="72">
        <f t="shared" ref="AY534:AY535" si="4130">$H534-AX534</f>
        <v>0</v>
      </c>
      <c r="BA534" s="72">
        <f t="shared" ref="BA534:BA535" si="4131">$H534*(1-($K534-BA$6)/BA$5)</f>
        <v>0</v>
      </c>
      <c r="BB534" s="72">
        <f t="shared" ref="BB534:BB535" si="4132">$H534-BA534</f>
        <v>0</v>
      </c>
      <c r="BD534" s="72">
        <f t="shared" ref="BD534:BD535" si="4133">$H534*(1-($K534-BD$6)/BD$5)</f>
        <v>0</v>
      </c>
      <c r="BE534" s="72">
        <f t="shared" ref="BE534:BE535" si="4134">$H534-BD534</f>
        <v>0</v>
      </c>
      <c r="BG534" s="709">
        <f t="shared" ref="BG534:BG535" si="4135">$H534*(1-($K534-BG$6)/BG$5)</f>
        <v>0</v>
      </c>
      <c r="BH534" s="709">
        <f t="shared" ref="BH534:BH535" si="4136">$H534-BG534</f>
        <v>0</v>
      </c>
      <c r="BI534" s="710"/>
      <c r="BJ534" s="709">
        <f t="shared" ref="BJ534:BJ535" si="4137">$H534*(1-($K534-BJ$6)/BJ$5)</f>
        <v>0</v>
      </c>
      <c r="BK534" s="709">
        <f t="shared" ref="BK534:BK535" si="4138">$H534-BJ534</f>
        <v>0</v>
      </c>
      <c r="BL534" s="710"/>
      <c r="BM534" s="479"/>
      <c r="BN534" s="479"/>
      <c r="BP534" s="72">
        <f t="shared" ref="BP534:BP535" si="4139">$H534*(1-($K534-BP$6)/BP$5)</f>
        <v>0</v>
      </c>
      <c r="BQ534" s="72">
        <f t="shared" ref="BQ534:BQ535" si="4140">$H534-BP534</f>
        <v>0</v>
      </c>
      <c r="BS534" s="72">
        <f t="shared" ref="BS534:BS535" si="4141">$H534*(1-($K534-BS$6)/BS$5)</f>
        <v>0</v>
      </c>
      <c r="BT534" s="72">
        <f t="shared" ref="BT534:BT535" si="4142">$H534-BS534</f>
        <v>0</v>
      </c>
      <c r="BV534" s="72">
        <f t="shared" ref="BV534:BV535" si="4143">$H534*(1-($K534-BV$6)/BV$5)</f>
        <v>0</v>
      </c>
      <c r="BW534" s="72">
        <f t="shared" ref="BW534:BW535" si="4144">$H534-BV534</f>
        <v>0</v>
      </c>
      <c r="BY534" s="72">
        <f t="shared" ref="BY534:BY535" si="4145">$H534*(1-($K534-BY$6)/BY$5)</f>
        <v>0</v>
      </c>
      <c r="BZ534" s="72">
        <f t="shared" ref="BZ534:BZ535" si="4146">$H534-BY534</f>
        <v>0</v>
      </c>
      <c r="CB534" s="72">
        <f t="shared" ref="CB534:CB535" si="4147">$H534*(1-($L534-CB$6)/CB$5)</f>
        <v>0</v>
      </c>
      <c r="CC534" s="72">
        <f t="shared" ref="CC534:CC535" si="4148">$H534-CB534</f>
        <v>0</v>
      </c>
      <c r="CE534" s="72">
        <f t="shared" ref="CE534:CE535" si="4149">$H534*(1-($L534-CE$6)/CE$5)</f>
        <v>0</v>
      </c>
      <c r="CF534" s="72">
        <f t="shared" ref="CF534:CF535" si="4150">$H534-CE534</f>
        <v>0</v>
      </c>
      <c r="CH534" s="72">
        <f t="shared" ref="CH534:CH535" si="4151">$H534*(1-($L534-CH$6)/CH$5)</f>
        <v>0</v>
      </c>
      <c r="CI534" s="72">
        <f t="shared" ref="CI534:CI535" si="4152">$H534-CH534</f>
        <v>0</v>
      </c>
      <c r="CK534" s="72">
        <f t="shared" ref="CK534:CK535" si="4153">$H534*(1-($L534-CK$6)/CK$5)</f>
        <v>0</v>
      </c>
      <c r="CL534" s="72">
        <f t="shared" ref="CL534:CL535" si="4154">$H534-CK534</f>
        <v>0</v>
      </c>
      <c r="CN534" s="72">
        <f t="shared" ref="CN534:CN535" si="4155">$H534*(1-($L534-CN$6)/CN$5)</f>
        <v>0</v>
      </c>
      <c r="CO534" s="72">
        <f t="shared" ref="CO534:CO535" si="4156">$H534-CN534</f>
        <v>0</v>
      </c>
      <c r="CQ534" s="72">
        <f t="shared" ref="CQ534:CQ535" si="4157">$H534*(1-($L534-CQ$6)/CQ$5)</f>
        <v>0</v>
      </c>
      <c r="CR534" s="72">
        <f t="shared" ref="CR534:CR535" si="4158">$H534-CQ534</f>
        <v>0</v>
      </c>
      <c r="CT534" s="72">
        <f t="shared" ref="CT534:CT535" si="4159">$H534*(1-($L534-CT$6)/CT$5)</f>
        <v>0</v>
      </c>
      <c r="CU534" s="72">
        <f t="shared" ref="CU534:CU535" si="4160">$H534-CT534</f>
        <v>0</v>
      </c>
      <c r="CW534" s="72">
        <f t="shared" ref="CW534:CW535" si="4161">$H534*(1-($L534-CW$6)/CW$5)</f>
        <v>0</v>
      </c>
      <c r="CX534" s="72">
        <f t="shared" ref="CX534:CX535" si="4162">$H534-CW534</f>
        <v>0</v>
      </c>
    </row>
    <row r="535" spans="1:104" hidden="1" outlineLevel="1" x14ac:dyDescent="0.25">
      <c r="C535" s="455"/>
      <c r="D535" s="3" t="s">
        <v>0</v>
      </c>
      <c r="E535" s="19"/>
      <c r="G535" s="19"/>
      <c r="H535" s="690">
        <f t="shared" ref="H535" si="4163">G535-$E535</f>
        <v>0</v>
      </c>
      <c r="J535" s="19"/>
      <c r="K535" s="19"/>
      <c r="L535" s="19"/>
      <c r="N535" s="72">
        <f t="shared" si="4105"/>
        <v>0</v>
      </c>
      <c r="O535" s="72">
        <f t="shared" si="4106"/>
        <v>0</v>
      </c>
      <c r="Q535" s="72">
        <f t="shared" si="4107"/>
        <v>0</v>
      </c>
      <c r="R535" s="72">
        <f t="shared" si="4108"/>
        <v>0</v>
      </c>
      <c r="T535" s="72">
        <f t="shared" si="4109"/>
        <v>0</v>
      </c>
      <c r="U535" s="72">
        <f t="shared" si="4110"/>
        <v>0</v>
      </c>
      <c r="W535" s="72">
        <f t="shared" si="4111"/>
        <v>0</v>
      </c>
      <c r="X535" s="72">
        <f t="shared" si="4112"/>
        <v>0</v>
      </c>
      <c r="Z535" s="72">
        <f t="shared" si="4113"/>
        <v>0</v>
      </c>
      <c r="AA535" s="72">
        <f t="shared" si="4114"/>
        <v>0</v>
      </c>
      <c r="AC535" s="72">
        <f t="shared" si="4115"/>
        <v>0</v>
      </c>
      <c r="AD535" s="72">
        <f t="shared" si="4116"/>
        <v>0</v>
      </c>
      <c r="AF535" s="72">
        <f t="shared" si="4117"/>
        <v>0</v>
      </c>
      <c r="AG535" s="72">
        <f t="shared" si="4118"/>
        <v>0</v>
      </c>
      <c r="AI535" s="72">
        <f t="shared" si="4119"/>
        <v>0</v>
      </c>
      <c r="AJ535" s="72">
        <f t="shared" si="4120"/>
        <v>0</v>
      </c>
      <c r="AL535" s="72">
        <f t="shared" si="4121"/>
        <v>0</v>
      </c>
      <c r="AM535" s="72">
        <f t="shared" si="4122"/>
        <v>0</v>
      </c>
      <c r="AO535" s="72">
        <f t="shared" si="4123"/>
        <v>0</v>
      </c>
      <c r="AP535" s="72">
        <f t="shared" si="4124"/>
        <v>0</v>
      </c>
      <c r="AR535" s="72">
        <f t="shared" si="4125"/>
        <v>0</v>
      </c>
      <c r="AS535" s="72">
        <f t="shared" si="4126"/>
        <v>0</v>
      </c>
      <c r="AU535" s="72">
        <f t="shared" si="4127"/>
        <v>0</v>
      </c>
      <c r="AV535" s="72">
        <f t="shared" si="4128"/>
        <v>0</v>
      </c>
      <c r="AX535" s="72">
        <f t="shared" si="4129"/>
        <v>0</v>
      </c>
      <c r="AY535" s="72">
        <f t="shared" si="4130"/>
        <v>0</v>
      </c>
      <c r="BA535" s="72">
        <f t="shared" si="4131"/>
        <v>0</v>
      </c>
      <c r="BB535" s="72">
        <f t="shared" si="4132"/>
        <v>0</v>
      </c>
      <c r="BD535" s="72">
        <f t="shared" si="4133"/>
        <v>0</v>
      </c>
      <c r="BE535" s="72">
        <f t="shared" si="4134"/>
        <v>0</v>
      </c>
      <c r="BG535" s="709">
        <f t="shared" si="4135"/>
        <v>0</v>
      </c>
      <c r="BH535" s="709">
        <f t="shared" si="4136"/>
        <v>0</v>
      </c>
      <c r="BI535" s="710"/>
      <c r="BJ535" s="709">
        <f t="shared" si="4137"/>
        <v>0</v>
      </c>
      <c r="BK535" s="709">
        <f t="shared" si="4138"/>
        <v>0</v>
      </c>
      <c r="BL535" s="710"/>
      <c r="BM535" s="479"/>
      <c r="BN535" s="479"/>
      <c r="BP535" s="72">
        <f t="shared" si="4139"/>
        <v>0</v>
      </c>
      <c r="BQ535" s="72">
        <f t="shared" si="4140"/>
        <v>0</v>
      </c>
      <c r="BS535" s="72">
        <f t="shared" si="4141"/>
        <v>0</v>
      </c>
      <c r="BT535" s="72">
        <f t="shared" si="4142"/>
        <v>0</v>
      </c>
      <c r="BV535" s="72">
        <f t="shared" si="4143"/>
        <v>0</v>
      </c>
      <c r="BW535" s="72">
        <f t="shared" si="4144"/>
        <v>0</v>
      </c>
      <c r="BY535" s="72">
        <f t="shared" si="4145"/>
        <v>0</v>
      </c>
      <c r="BZ535" s="72">
        <f t="shared" si="4146"/>
        <v>0</v>
      </c>
      <c r="CB535" s="72">
        <f t="shared" si="4147"/>
        <v>0</v>
      </c>
      <c r="CC535" s="72">
        <f t="shared" si="4148"/>
        <v>0</v>
      </c>
      <c r="CE535" s="72">
        <f t="shared" si="4149"/>
        <v>0</v>
      </c>
      <c r="CF535" s="72">
        <f t="shared" si="4150"/>
        <v>0</v>
      </c>
      <c r="CH535" s="72">
        <f t="shared" si="4151"/>
        <v>0</v>
      </c>
      <c r="CI535" s="72">
        <f t="shared" si="4152"/>
        <v>0</v>
      </c>
      <c r="CK535" s="72">
        <f t="shared" si="4153"/>
        <v>0</v>
      </c>
      <c r="CL535" s="72">
        <f t="shared" si="4154"/>
        <v>0</v>
      </c>
      <c r="CN535" s="72">
        <f t="shared" si="4155"/>
        <v>0</v>
      </c>
      <c r="CO535" s="72">
        <f t="shared" si="4156"/>
        <v>0</v>
      </c>
      <c r="CQ535" s="72">
        <f t="shared" si="4157"/>
        <v>0</v>
      </c>
      <c r="CR535" s="72">
        <f t="shared" si="4158"/>
        <v>0</v>
      </c>
      <c r="CT535" s="72">
        <f t="shared" si="4159"/>
        <v>0</v>
      </c>
      <c r="CU535" s="72">
        <f t="shared" si="4160"/>
        <v>0</v>
      </c>
      <c r="CW535" s="72">
        <f t="shared" si="4161"/>
        <v>0</v>
      </c>
      <c r="CX535" s="72">
        <f t="shared" si="4162"/>
        <v>0</v>
      </c>
    </row>
    <row r="536" spans="1:104" ht="5.45" hidden="1" customHeight="1" outlineLevel="1" x14ac:dyDescent="0.25"/>
    <row r="537" spans="1:104" s="402" customFormat="1" hidden="1" outlineLevel="1" x14ac:dyDescent="0.25">
      <c r="A537" s="401"/>
      <c r="C537" s="565" t="s">
        <v>579</v>
      </c>
      <c r="D537" s="565"/>
      <c r="E537" s="566"/>
      <c r="F537" s="565"/>
      <c r="G537" s="566"/>
      <c r="H537" s="725"/>
      <c r="I537" s="565"/>
      <c r="J537" s="566"/>
      <c r="K537" s="566"/>
      <c r="L537" s="566"/>
      <c r="M537" s="565"/>
      <c r="N537" s="578"/>
      <c r="O537" s="565"/>
      <c r="P537" s="566"/>
      <c r="Q537" s="578"/>
      <c r="R537" s="565"/>
      <c r="S537" s="566"/>
      <c r="T537" s="578"/>
      <c r="U537" s="565"/>
      <c r="V537" s="566"/>
      <c r="W537" s="578"/>
      <c r="X537" s="565"/>
      <c r="Y537" s="566"/>
      <c r="Z537" s="578"/>
      <c r="AA537" s="565"/>
      <c r="AB537" s="566"/>
      <c r="AC537" s="578"/>
      <c r="AD537" s="565"/>
      <c r="AE537" s="566"/>
      <c r="AF537" s="578"/>
      <c r="AG537" s="565"/>
      <c r="AH537" s="566"/>
      <c r="AI537" s="578"/>
      <c r="AJ537" s="565"/>
      <c r="AK537" s="566"/>
      <c r="AL537" s="578"/>
      <c r="AM537" s="565"/>
      <c r="AN537" s="566"/>
      <c r="AO537" s="578"/>
      <c r="AP537" s="565"/>
      <c r="AQ537" s="566"/>
      <c r="AR537" s="578"/>
      <c r="AS537" s="565"/>
      <c r="AT537" s="566"/>
      <c r="AU537" s="578"/>
      <c r="AV537" s="565"/>
      <c r="AX537" s="578"/>
      <c r="AY537" s="565"/>
      <c r="AZ537" s="566"/>
      <c r="BA537" s="578"/>
      <c r="BB537" s="565"/>
      <c r="BC537" s="566"/>
      <c r="BD537" s="578"/>
      <c r="BE537" s="565"/>
      <c r="BF537" s="566"/>
      <c r="BG537" s="578"/>
      <c r="BH537" s="565"/>
      <c r="BI537" s="566"/>
      <c r="BJ537" s="578"/>
      <c r="BK537" s="565"/>
      <c r="BL537" s="566"/>
      <c r="BM537" s="578"/>
      <c r="BN537" s="565"/>
      <c r="BO537" s="566"/>
      <c r="BP537" s="578"/>
      <c r="BQ537" s="565"/>
      <c r="BR537" s="566"/>
      <c r="BS537" s="578"/>
      <c r="BT537" s="565"/>
      <c r="BU537" s="566"/>
      <c r="BV537" s="578"/>
      <c r="BW537" s="565"/>
      <c r="BX537" s="566"/>
      <c r="BY537" s="578"/>
      <c r="BZ537" s="565"/>
      <c r="CA537" s="566"/>
      <c r="CB537" s="578"/>
      <c r="CC537" s="565"/>
      <c r="CD537" s="566"/>
      <c r="CE537" s="578"/>
      <c r="CF537" s="565"/>
      <c r="CG537" s="566"/>
      <c r="CH537" s="578"/>
      <c r="CI537" s="565"/>
      <c r="CJ537" s="566"/>
      <c r="CK537" s="578"/>
      <c r="CL537" s="565"/>
      <c r="CM537" s="566"/>
      <c r="CN537" s="578"/>
      <c r="CO537" s="565"/>
      <c r="CP537" s="566"/>
      <c r="CQ537" s="578"/>
      <c r="CR537" s="565"/>
      <c r="CS537" s="566"/>
      <c r="CT537" s="578"/>
      <c r="CU537" s="565"/>
      <c r="CV537" s="566"/>
      <c r="CW537" s="578"/>
      <c r="CX537" s="565"/>
      <c r="CY537" s="566"/>
      <c r="CZ537" s="3"/>
    </row>
    <row r="538" spans="1:104" hidden="1" outlineLevel="1" x14ac:dyDescent="0.25">
      <c r="C538" s="455"/>
      <c r="D538" s="3" t="s">
        <v>0</v>
      </c>
      <c r="E538" s="19"/>
      <c r="G538" s="19"/>
      <c r="H538" s="690">
        <f t="shared" ref="H538:H539" si="4164">G538-$E538</f>
        <v>0</v>
      </c>
      <c r="J538" s="19"/>
      <c r="K538" s="19"/>
      <c r="L538" s="19"/>
      <c r="N538" s="72">
        <f t="shared" ref="N538:N539" si="4165">$H538*(1-($J538-N$6)/N$5)</f>
        <v>0</v>
      </c>
      <c r="O538" s="72">
        <f t="shared" ref="O538:O539" si="4166">$H538-N538</f>
        <v>0</v>
      </c>
      <c r="Q538" s="72">
        <f t="shared" ref="Q538:Q539" si="4167">$H538*(1-($J538-Q$6)/Q$5)</f>
        <v>0</v>
      </c>
      <c r="R538" s="72">
        <f t="shared" ref="R538:R539" si="4168">$H538-Q538</f>
        <v>0</v>
      </c>
      <c r="T538" s="72">
        <f t="shared" ref="T538:T539" si="4169">$H538*(1-($J538-T$6)/T$5)</f>
        <v>0</v>
      </c>
      <c r="U538" s="72">
        <f t="shared" ref="U538:U539" si="4170">$H538-T538</f>
        <v>0</v>
      </c>
      <c r="W538" s="72">
        <f t="shared" ref="W538:W539" si="4171">$H538*(1-($J538-W$6)/W$5)</f>
        <v>0</v>
      </c>
      <c r="X538" s="72">
        <f t="shared" ref="X538:X539" si="4172">$H538-W538</f>
        <v>0</v>
      </c>
      <c r="Z538" s="72">
        <f t="shared" ref="Z538:Z539" si="4173">$H538*(1-($J538-Z$6)/Z$5)</f>
        <v>0</v>
      </c>
      <c r="AA538" s="72">
        <f t="shared" ref="AA538:AA539" si="4174">$H538-Z538</f>
        <v>0</v>
      </c>
      <c r="AC538" s="72">
        <f t="shared" ref="AC538:AC539" si="4175">$H538*(1-($J538-AC$6)/AC$5)</f>
        <v>0</v>
      </c>
      <c r="AD538" s="72">
        <f t="shared" ref="AD538:AD539" si="4176">$H538-AC538</f>
        <v>0</v>
      </c>
      <c r="AF538" s="72">
        <f t="shared" ref="AF538:AF539" si="4177">$H538*(1-($J538-AF$6)/AF$5)</f>
        <v>0</v>
      </c>
      <c r="AG538" s="72">
        <f t="shared" ref="AG538:AG539" si="4178">$H538-AF538</f>
        <v>0</v>
      </c>
      <c r="AI538" s="72">
        <f t="shared" ref="AI538:AI539" si="4179">$H538*(1-($J538-AI$6)/AI$5)</f>
        <v>0</v>
      </c>
      <c r="AJ538" s="72">
        <f t="shared" ref="AJ538:AJ539" si="4180">$H538-AI538</f>
        <v>0</v>
      </c>
      <c r="AL538" s="72">
        <f t="shared" ref="AL538:AL539" si="4181">$H538*(1-($K538-AL$6)/AL$5)</f>
        <v>0</v>
      </c>
      <c r="AM538" s="72">
        <f t="shared" ref="AM538:AM539" si="4182">$H538-AL538</f>
        <v>0</v>
      </c>
      <c r="AO538" s="72">
        <f t="shared" ref="AO538:AO539" si="4183">$H538*(1-($K538-AO$6)/AO$5)</f>
        <v>0</v>
      </c>
      <c r="AP538" s="72">
        <f t="shared" ref="AP538:AP539" si="4184">$H538-AO538</f>
        <v>0</v>
      </c>
      <c r="AR538" s="72">
        <f t="shared" ref="AR538:AR539" si="4185">$H538*(1-($K538-AR$6)/AR$5)</f>
        <v>0</v>
      </c>
      <c r="AS538" s="72">
        <f t="shared" ref="AS538:AS539" si="4186">$H538-AR538</f>
        <v>0</v>
      </c>
      <c r="AU538" s="72">
        <f t="shared" ref="AU538:AU539" si="4187">$H538*(1-($K538-AU$6)/AU$5)</f>
        <v>0</v>
      </c>
      <c r="AV538" s="72">
        <f t="shared" ref="AV538:AV539" si="4188">$H538-AU538</f>
        <v>0</v>
      </c>
      <c r="AX538" s="72">
        <f t="shared" ref="AX538:AX539" si="4189">$H538*(1-($K538-AX$6)/AX$5)</f>
        <v>0</v>
      </c>
      <c r="AY538" s="72">
        <f t="shared" ref="AY538:AY539" si="4190">$H538-AX538</f>
        <v>0</v>
      </c>
      <c r="BA538" s="72">
        <f t="shared" ref="BA538:BA539" si="4191">$H538*(1-($K538-BA$6)/BA$5)</f>
        <v>0</v>
      </c>
      <c r="BB538" s="72">
        <f t="shared" ref="BB538:BB539" si="4192">$H538-BA538</f>
        <v>0</v>
      </c>
      <c r="BD538" s="72">
        <f t="shared" ref="BD538:BD539" si="4193">$H538*(1-($K538-BD$6)/BD$5)</f>
        <v>0</v>
      </c>
      <c r="BE538" s="72">
        <f t="shared" ref="BE538:BE539" si="4194">$H538-BD538</f>
        <v>0</v>
      </c>
      <c r="BG538" s="709">
        <f t="shared" ref="BG538:BG539" si="4195">$H538*(1-($K538-BG$6)/BG$5)</f>
        <v>0</v>
      </c>
      <c r="BH538" s="709">
        <f t="shared" ref="BH538:BH539" si="4196">$H538-BG538</f>
        <v>0</v>
      </c>
      <c r="BI538" s="710"/>
      <c r="BJ538" s="709">
        <f t="shared" ref="BJ538:BJ539" si="4197">$H538*(1-($K538-BJ$6)/BJ$5)</f>
        <v>0</v>
      </c>
      <c r="BK538" s="709">
        <f t="shared" ref="BK538:BK539" si="4198">$H538-BJ538</f>
        <v>0</v>
      </c>
      <c r="BL538" s="710"/>
      <c r="BM538" s="479"/>
      <c r="BN538" s="479"/>
      <c r="BP538" s="72">
        <f t="shared" ref="BP538:BP539" si="4199">$H538*(1-($K538-BP$6)/BP$5)</f>
        <v>0</v>
      </c>
      <c r="BQ538" s="72">
        <f t="shared" ref="BQ538:BQ539" si="4200">$H538-BP538</f>
        <v>0</v>
      </c>
      <c r="BS538" s="72">
        <f t="shared" ref="BS538:BS539" si="4201">$H538*(1-($K538-BS$6)/BS$5)</f>
        <v>0</v>
      </c>
      <c r="BT538" s="72">
        <f t="shared" ref="BT538:BT539" si="4202">$H538-BS538</f>
        <v>0</v>
      </c>
      <c r="BV538" s="72">
        <f t="shared" ref="BV538:BV539" si="4203">$H538*(1-($K538-BV$6)/BV$5)</f>
        <v>0</v>
      </c>
      <c r="BW538" s="72">
        <f t="shared" ref="BW538:BW539" si="4204">$H538-BV538</f>
        <v>0</v>
      </c>
      <c r="BY538" s="72">
        <f t="shared" ref="BY538:BY539" si="4205">$H538*(1-($K538-BY$6)/BY$5)</f>
        <v>0</v>
      </c>
      <c r="BZ538" s="72">
        <f t="shared" ref="BZ538:BZ539" si="4206">$H538-BY538</f>
        <v>0</v>
      </c>
      <c r="CB538" s="72">
        <f t="shared" ref="CB538:CB539" si="4207">$H538*(1-($L538-CB$6)/CB$5)</f>
        <v>0</v>
      </c>
      <c r="CC538" s="72">
        <f t="shared" ref="CC538:CC539" si="4208">$H538-CB538</f>
        <v>0</v>
      </c>
      <c r="CE538" s="72">
        <f t="shared" ref="CE538:CE539" si="4209">$H538*(1-($L538-CE$6)/CE$5)</f>
        <v>0</v>
      </c>
      <c r="CF538" s="72">
        <f t="shared" ref="CF538:CF539" si="4210">$H538-CE538</f>
        <v>0</v>
      </c>
      <c r="CH538" s="72">
        <f t="shared" ref="CH538:CH539" si="4211">$H538*(1-($L538-CH$6)/CH$5)</f>
        <v>0</v>
      </c>
      <c r="CI538" s="72">
        <f t="shared" ref="CI538:CI539" si="4212">$H538-CH538</f>
        <v>0</v>
      </c>
      <c r="CK538" s="72">
        <f t="shared" ref="CK538:CK539" si="4213">$H538*(1-($L538-CK$6)/CK$5)</f>
        <v>0</v>
      </c>
      <c r="CL538" s="72">
        <f t="shared" ref="CL538:CL539" si="4214">$H538-CK538</f>
        <v>0</v>
      </c>
      <c r="CN538" s="72">
        <f t="shared" ref="CN538:CN539" si="4215">$H538*(1-($L538-CN$6)/CN$5)</f>
        <v>0</v>
      </c>
      <c r="CO538" s="72">
        <f t="shared" ref="CO538:CO539" si="4216">$H538-CN538</f>
        <v>0</v>
      </c>
      <c r="CQ538" s="72">
        <f t="shared" ref="CQ538:CQ539" si="4217">$H538*(1-($L538-CQ$6)/CQ$5)</f>
        <v>0</v>
      </c>
      <c r="CR538" s="72">
        <f t="shared" ref="CR538:CR539" si="4218">$H538-CQ538</f>
        <v>0</v>
      </c>
      <c r="CT538" s="72">
        <f t="shared" ref="CT538:CT539" si="4219">$H538*(1-($L538-CT$6)/CT$5)</f>
        <v>0</v>
      </c>
      <c r="CU538" s="72">
        <f t="shared" ref="CU538:CU539" si="4220">$H538-CT538</f>
        <v>0</v>
      </c>
      <c r="CW538" s="72">
        <f t="shared" ref="CW538:CW539" si="4221">$H538*(1-($L538-CW$6)/CW$5)</f>
        <v>0</v>
      </c>
      <c r="CX538" s="72">
        <f t="shared" ref="CX538:CX539" si="4222">$H538-CW538</f>
        <v>0</v>
      </c>
    </row>
    <row r="539" spans="1:104" hidden="1" outlineLevel="1" x14ac:dyDescent="0.25">
      <c r="C539" s="455"/>
      <c r="D539" s="3" t="s">
        <v>0</v>
      </c>
      <c r="E539" s="19"/>
      <c r="G539" s="19"/>
      <c r="H539" s="690">
        <f t="shared" si="4164"/>
        <v>0</v>
      </c>
      <c r="J539" s="19"/>
      <c r="K539" s="19"/>
      <c r="L539" s="19"/>
      <c r="N539" s="72">
        <f t="shared" si="4165"/>
        <v>0</v>
      </c>
      <c r="O539" s="72">
        <f t="shared" si="4166"/>
        <v>0</v>
      </c>
      <c r="Q539" s="72">
        <f t="shared" si="4167"/>
        <v>0</v>
      </c>
      <c r="R539" s="72">
        <f t="shared" si="4168"/>
        <v>0</v>
      </c>
      <c r="T539" s="72">
        <f t="shared" si="4169"/>
        <v>0</v>
      </c>
      <c r="U539" s="72">
        <f t="shared" si="4170"/>
        <v>0</v>
      </c>
      <c r="W539" s="72">
        <f t="shared" si="4171"/>
        <v>0</v>
      </c>
      <c r="X539" s="72">
        <f t="shared" si="4172"/>
        <v>0</v>
      </c>
      <c r="Z539" s="72">
        <f t="shared" si="4173"/>
        <v>0</v>
      </c>
      <c r="AA539" s="72">
        <f t="shared" si="4174"/>
        <v>0</v>
      </c>
      <c r="AC539" s="72">
        <f t="shared" si="4175"/>
        <v>0</v>
      </c>
      <c r="AD539" s="72">
        <f t="shared" si="4176"/>
        <v>0</v>
      </c>
      <c r="AF539" s="72">
        <f t="shared" si="4177"/>
        <v>0</v>
      </c>
      <c r="AG539" s="72">
        <f t="shared" si="4178"/>
        <v>0</v>
      </c>
      <c r="AI539" s="72">
        <f t="shared" si="4179"/>
        <v>0</v>
      </c>
      <c r="AJ539" s="72">
        <f t="shared" si="4180"/>
        <v>0</v>
      </c>
      <c r="AL539" s="72">
        <f t="shared" si="4181"/>
        <v>0</v>
      </c>
      <c r="AM539" s="72">
        <f t="shared" si="4182"/>
        <v>0</v>
      </c>
      <c r="AO539" s="72">
        <f t="shared" si="4183"/>
        <v>0</v>
      </c>
      <c r="AP539" s="72">
        <f t="shared" si="4184"/>
        <v>0</v>
      </c>
      <c r="AR539" s="72">
        <f t="shared" si="4185"/>
        <v>0</v>
      </c>
      <c r="AS539" s="72">
        <f t="shared" si="4186"/>
        <v>0</v>
      </c>
      <c r="AU539" s="72">
        <f t="shared" si="4187"/>
        <v>0</v>
      </c>
      <c r="AV539" s="72">
        <f t="shared" si="4188"/>
        <v>0</v>
      </c>
      <c r="AX539" s="72">
        <f t="shared" si="4189"/>
        <v>0</v>
      </c>
      <c r="AY539" s="72">
        <f t="shared" si="4190"/>
        <v>0</v>
      </c>
      <c r="BA539" s="72">
        <f t="shared" si="4191"/>
        <v>0</v>
      </c>
      <c r="BB539" s="72">
        <f t="shared" si="4192"/>
        <v>0</v>
      </c>
      <c r="BD539" s="72">
        <f t="shared" si="4193"/>
        <v>0</v>
      </c>
      <c r="BE539" s="72">
        <f t="shared" si="4194"/>
        <v>0</v>
      </c>
      <c r="BG539" s="709">
        <f t="shared" si="4195"/>
        <v>0</v>
      </c>
      <c r="BH539" s="709">
        <f t="shared" si="4196"/>
        <v>0</v>
      </c>
      <c r="BI539" s="710"/>
      <c r="BJ539" s="709">
        <f t="shared" si="4197"/>
        <v>0</v>
      </c>
      <c r="BK539" s="709">
        <f t="shared" si="4198"/>
        <v>0</v>
      </c>
      <c r="BL539" s="710"/>
      <c r="BM539" s="479"/>
      <c r="BN539" s="479"/>
      <c r="BP539" s="72">
        <f t="shared" si="4199"/>
        <v>0</v>
      </c>
      <c r="BQ539" s="72">
        <f t="shared" si="4200"/>
        <v>0</v>
      </c>
      <c r="BS539" s="72">
        <f t="shared" si="4201"/>
        <v>0</v>
      </c>
      <c r="BT539" s="72">
        <f t="shared" si="4202"/>
        <v>0</v>
      </c>
      <c r="BV539" s="72">
        <f t="shared" si="4203"/>
        <v>0</v>
      </c>
      <c r="BW539" s="72">
        <f t="shared" si="4204"/>
        <v>0</v>
      </c>
      <c r="BY539" s="72">
        <f t="shared" si="4205"/>
        <v>0</v>
      </c>
      <c r="BZ539" s="72">
        <f t="shared" si="4206"/>
        <v>0</v>
      </c>
      <c r="CB539" s="72">
        <f t="shared" si="4207"/>
        <v>0</v>
      </c>
      <c r="CC539" s="72">
        <f t="shared" si="4208"/>
        <v>0</v>
      </c>
      <c r="CE539" s="72">
        <f t="shared" si="4209"/>
        <v>0</v>
      </c>
      <c r="CF539" s="72">
        <f t="shared" si="4210"/>
        <v>0</v>
      </c>
      <c r="CH539" s="72">
        <f t="shared" si="4211"/>
        <v>0</v>
      </c>
      <c r="CI539" s="72">
        <f t="shared" si="4212"/>
        <v>0</v>
      </c>
      <c r="CK539" s="72">
        <f t="shared" si="4213"/>
        <v>0</v>
      </c>
      <c r="CL539" s="72">
        <f t="shared" si="4214"/>
        <v>0</v>
      </c>
      <c r="CN539" s="72">
        <f t="shared" si="4215"/>
        <v>0</v>
      </c>
      <c r="CO539" s="72">
        <f t="shared" si="4216"/>
        <v>0</v>
      </c>
      <c r="CQ539" s="72">
        <f t="shared" si="4217"/>
        <v>0</v>
      </c>
      <c r="CR539" s="72">
        <f t="shared" si="4218"/>
        <v>0</v>
      </c>
      <c r="CT539" s="72">
        <f t="shared" si="4219"/>
        <v>0</v>
      </c>
      <c r="CU539" s="72">
        <f t="shared" si="4220"/>
        <v>0</v>
      </c>
      <c r="CW539" s="72">
        <f t="shared" si="4221"/>
        <v>0</v>
      </c>
      <c r="CX539" s="72">
        <f t="shared" si="4222"/>
        <v>0</v>
      </c>
    </row>
    <row r="540" spans="1:104" ht="5.45" hidden="1" customHeight="1" outlineLevel="1" x14ac:dyDescent="0.25"/>
    <row r="541" spans="1:104" s="402" customFormat="1" hidden="1" outlineLevel="1" x14ac:dyDescent="0.25">
      <c r="A541" s="401"/>
      <c r="C541" s="565" t="s">
        <v>580</v>
      </c>
      <c r="D541" s="565"/>
      <c r="E541" s="566"/>
      <c r="F541" s="565"/>
      <c r="G541" s="566"/>
      <c r="H541" s="725"/>
      <c r="I541" s="565"/>
      <c r="J541" s="566"/>
      <c r="K541" s="566"/>
      <c r="L541" s="566"/>
      <c r="M541" s="565"/>
      <c r="N541" s="578"/>
      <c r="O541" s="565"/>
      <c r="P541" s="566"/>
      <c r="Q541" s="578"/>
      <c r="R541" s="565"/>
      <c r="S541" s="566"/>
      <c r="T541" s="578"/>
      <c r="U541" s="565"/>
      <c r="V541" s="566"/>
      <c r="W541" s="578"/>
      <c r="X541" s="565"/>
      <c r="Y541" s="566"/>
      <c r="Z541" s="578"/>
      <c r="AA541" s="565"/>
      <c r="AB541" s="566"/>
      <c r="AC541" s="578"/>
      <c r="AD541" s="565"/>
      <c r="AE541" s="566"/>
      <c r="AF541" s="578"/>
      <c r="AG541" s="565"/>
      <c r="AH541" s="566"/>
      <c r="AI541" s="578"/>
      <c r="AJ541" s="565"/>
      <c r="AK541" s="566"/>
      <c r="AL541" s="578"/>
      <c r="AM541" s="565"/>
      <c r="AN541" s="566"/>
      <c r="AO541" s="578"/>
      <c r="AP541" s="565"/>
      <c r="AQ541" s="566"/>
      <c r="AR541" s="578"/>
      <c r="AS541" s="565"/>
      <c r="AT541" s="566"/>
      <c r="AU541" s="578"/>
      <c r="AV541" s="565"/>
      <c r="AX541" s="578"/>
      <c r="AY541" s="565"/>
      <c r="AZ541" s="566"/>
      <c r="BA541" s="578"/>
      <c r="BB541" s="565"/>
      <c r="BC541" s="566"/>
      <c r="BD541" s="578"/>
      <c r="BE541" s="565"/>
      <c r="BF541" s="566"/>
      <c r="BG541" s="578"/>
      <c r="BH541" s="565"/>
      <c r="BI541" s="566"/>
      <c r="BJ541" s="578"/>
      <c r="BK541" s="565"/>
      <c r="BL541" s="566"/>
      <c r="BM541" s="578"/>
      <c r="BN541" s="565"/>
      <c r="BO541" s="566"/>
      <c r="BP541" s="578"/>
      <c r="BQ541" s="565"/>
      <c r="BR541" s="566"/>
      <c r="BS541" s="578"/>
      <c r="BT541" s="565"/>
      <c r="BU541" s="566"/>
      <c r="BV541" s="578"/>
      <c r="BW541" s="565"/>
      <c r="BX541" s="566"/>
      <c r="BY541" s="578"/>
      <c r="BZ541" s="565"/>
      <c r="CA541" s="566"/>
      <c r="CB541" s="578"/>
      <c r="CC541" s="565"/>
      <c r="CD541" s="566"/>
      <c r="CE541" s="578"/>
      <c r="CF541" s="565"/>
      <c r="CG541" s="566"/>
      <c r="CH541" s="578"/>
      <c r="CI541" s="565"/>
      <c r="CJ541" s="566"/>
      <c r="CK541" s="578"/>
      <c r="CL541" s="565"/>
      <c r="CM541" s="566"/>
      <c r="CN541" s="578"/>
      <c r="CO541" s="565"/>
      <c r="CP541" s="566"/>
      <c r="CQ541" s="578"/>
      <c r="CR541" s="565"/>
      <c r="CS541" s="566"/>
      <c r="CT541" s="578"/>
      <c r="CU541" s="565"/>
      <c r="CV541" s="566"/>
      <c r="CW541" s="578"/>
      <c r="CX541" s="565"/>
      <c r="CY541" s="566"/>
      <c r="CZ541" s="3"/>
    </row>
    <row r="542" spans="1:104" hidden="1" outlineLevel="1" x14ac:dyDescent="0.25">
      <c r="C542" s="721"/>
      <c r="D542" s="3" t="s">
        <v>0</v>
      </c>
      <c r="E542" s="19"/>
      <c r="G542" s="19"/>
      <c r="H542" s="690">
        <f t="shared" ref="H542:H543" si="4223">G542-$E542</f>
        <v>0</v>
      </c>
      <c r="J542" s="19"/>
      <c r="K542" s="19"/>
      <c r="L542" s="19"/>
      <c r="N542" s="72">
        <f t="shared" ref="N542:N543" si="4224">$H542*(1-($J542-N$6)/N$5)</f>
        <v>0</v>
      </c>
      <c r="O542" s="72">
        <f t="shared" ref="O542:O543" si="4225">$H542-N542</f>
        <v>0</v>
      </c>
      <c r="Q542" s="72">
        <f t="shared" ref="Q542:Q543" si="4226">$H542*(1-($J542-Q$6)/Q$5)</f>
        <v>0</v>
      </c>
      <c r="R542" s="72">
        <f t="shared" ref="R542:R543" si="4227">$H542-Q542</f>
        <v>0</v>
      </c>
      <c r="T542" s="72">
        <f t="shared" ref="T542:T543" si="4228">$H542*(1-($J542-T$6)/T$5)</f>
        <v>0</v>
      </c>
      <c r="U542" s="72">
        <f t="shared" ref="U542:U543" si="4229">$H542-T542</f>
        <v>0</v>
      </c>
      <c r="W542" s="72">
        <f t="shared" ref="W542:W543" si="4230">$H542*(1-($J542-W$6)/W$5)</f>
        <v>0</v>
      </c>
      <c r="X542" s="72">
        <f t="shared" ref="X542:X543" si="4231">$H542-W542</f>
        <v>0</v>
      </c>
      <c r="Z542" s="72">
        <f t="shared" ref="Z542:Z543" si="4232">$H542*(1-($J542-Z$6)/Z$5)</f>
        <v>0</v>
      </c>
      <c r="AA542" s="72">
        <f t="shared" ref="AA542:AA543" si="4233">$H542-Z542</f>
        <v>0</v>
      </c>
      <c r="AC542" s="72">
        <f t="shared" ref="AC542:AC543" si="4234">$H542*(1-($J542-AC$6)/AC$5)</f>
        <v>0</v>
      </c>
      <c r="AD542" s="72">
        <f t="shared" ref="AD542:AD543" si="4235">$H542-AC542</f>
        <v>0</v>
      </c>
      <c r="AF542" s="72">
        <f t="shared" ref="AF542:AF543" si="4236">$H542*(1-($J542-AF$6)/AF$5)</f>
        <v>0</v>
      </c>
      <c r="AG542" s="72">
        <f t="shared" ref="AG542:AG543" si="4237">$H542-AF542</f>
        <v>0</v>
      </c>
      <c r="AI542" s="72">
        <f t="shared" ref="AI542:AI543" si="4238">$H542*(1-($J542-AI$6)/AI$5)</f>
        <v>0</v>
      </c>
      <c r="AJ542" s="72">
        <f t="shared" ref="AJ542:AJ543" si="4239">$H542-AI542</f>
        <v>0</v>
      </c>
      <c r="AL542" s="72">
        <f t="shared" ref="AL542:AL543" si="4240">$H542*(1-($K542-AL$6)/AL$5)</f>
        <v>0</v>
      </c>
      <c r="AM542" s="72">
        <f t="shared" ref="AM542:AM543" si="4241">$H542-AL542</f>
        <v>0</v>
      </c>
      <c r="AO542" s="72">
        <f t="shared" ref="AO542:AO543" si="4242">$H542*(1-($K542-AO$6)/AO$5)</f>
        <v>0</v>
      </c>
      <c r="AP542" s="72">
        <f t="shared" ref="AP542:AP543" si="4243">$H542-AO542</f>
        <v>0</v>
      </c>
      <c r="AR542" s="72">
        <f t="shared" ref="AR542:AR543" si="4244">$H542*(1-($K542-AR$6)/AR$5)</f>
        <v>0</v>
      </c>
      <c r="AS542" s="72">
        <f t="shared" ref="AS542:AS543" si="4245">$H542-AR542</f>
        <v>0</v>
      </c>
      <c r="AU542" s="72">
        <f t="shared" ref="AU542:AU543" si="4246">$H542*(1-($K542-AU$6)/AU$5)</f>
        <v>0</v>
      </c>
      <c r="AV542" s="72">
        <f t="shared" ref="AV542:AV543" si="4247">$H542-AU542</f>
        <v>0</v>
      </c>
      <c r="AX542" s="72">
        <f t="shared" ref="AX542:AX543" si="4248">$H542*(1-($K542-AX$6)/AX$5)</f>
        <v>0</v>
      </c>
      <c r="AY542" s="72">
        <f t="shared" ref="AY542:AY543" si="4249">$H542-AX542</f>
        <v>0</v>
      </c>
      <c r="BA542" s="72">
        <f t="shared" ref="BA542:BA543" si="4250">$H542*(1-($K542-BA$6)/BA$5)</f>
        <v>0</v>
      </c>
      <c r="BB542" s="72">
        <f t="shared" ref="BB542:BB543" si="4251">$H542-BA542</f>
        <v>0</v>
      </c>
      <c r="BD542" s="72">
        <f t="shared" ref="BD542:BD543" si="4252">$H542*(1-($K542-BD$6)/BD$5)</f>
        <v>0</v>
      </c>
      <c r="BE542" s="72">
        <f t="shared" ref="BE542:BE543" si="4253">$H542-BD542</f>
        <v>0</v>
      </c>
      <c r="BG542" s="709">
        <f t="shared" ref="BG542:BG543" si="4254">$H542*(1-($K542-BG$6)/BG$5)</f>
        <v>0</v>
      </c>
      <c r="BH542" s="709">
        <f t="shared" ref="BH542:BH543" si="4255">$H542-BG542</f>
        <v>0</v>
      </c>
      <c r="BI542" s="710"/>
      <c r="BJ542" s="709">
        <f t="shared" ref="BJ542:BJ543" si="4256">$H542*(1-($K542-BJ$6)/BJ$5)</f>
        <v>0</v>
      </c>
      <c r="BK542" s="709">
        <f t="shared" ref="BK542:BK543" si="4257">$H542-BJ542</f>
        <v>0</v>
      </c>
      <c r="BL542" s="710"/>
      <c r="BM542" s="479"/>
      <c r="BN542" s="479"/>
      <c r="BP542" s="72">
        <f t="shared" ref="BP542:BP543" si="4258">$H542*(1-($K542-BP$6)/BP$5)</f>
        <v>0</v>
      </c>
      <c r="BQ542" s="72">
        <f t="shared" ref="BQ542:BQ543" si="4259">$H542-BP542</f>
        <v>0</v>
      </c>
      <c r="BS542" s="72">
        <f t="shared" ref="BS542:BS543" si="4260">$H542*(1-($K542-BS$6)/BS$5)</f>
        <v>0</v>
      </c>
      <c r="BT542" s="72">
        <f t="shared" ref="BT542:BT543" si="4261">$H542-BS542</f>
        <v>0</v>
      </c>
      <c r="BV542" s="72">
        <f t="shared" ref="BV542:BV543" si="4262">$H542*(1-($K542-BV$6)/BV$5)</f>
        <v>0</v>
      </c>
      <c r="BW542" s="72">
        <f t="shared" ref="BW542:BW543" si="4263">$H542-BV542</f>
        <v>0</v>
      </c>
      <c r="BY542" s="72">
        <f t="shared" ref="BY542:BY543" si="4264">$H542*(1-($K542-BY$6)/BY$5)</f>
        <v>0</v>
      </c>
      <c r="BZ542" s="72">
        <f t="shared" ref="BZ542:BZ543" si="4265">$H542-BY542</f>
        <v>0</v>
      </c>
      <c r="CB542" s="72">
        <f t="shared" ref="CB542:CB543" si="4266">$H542*(1-($L542-CB$6)/CB$5)</f>
        <v>0</v>
      </c>
      <c r="CC542" s="72">
        <f t="shared" ref="CC542:CC543" si="4267">$H542-CB542</f>
        <v>0</v>
      </c>
      <c r="CE542" s="72">
        <f t="shared" ref="CE542:CE543" si="4268">$H542*(1-($L542-CE$6)/CE$5)</f>
        <v>0</v>
      </c>
      <c r="CF542" s="72">
        <f t="shared" ref="CF542:CF543" si="4269">$H542-CE542</f>
        <v>0</v>
      </c>
      <c r="CH542" s="72">
        <f t="shared" ref="CH542:CH543" si="4270">$H542*(1-($L542-CH$6)/CH$5)</f>
        <v>0</v>
      </c>
      <c r="CI542" s="72">
        <f t="shared" ref="CI542:CI543" si="4271">$H542-CH542</f>
        <v>0</v>
      </c>
      <c r="CK542" s="72">
        <f t="shared" ref="CK542:CK543" si="4272">$H542*(1-($L542-CK$6)/CK$5)</f>
        <v>0</v>
      </c>
      <c r="CL542" s="72">
        <f t="shared" ref="CL542:CL543" si="4273">$H542-CK542</f>
        <v>0</v>
      </c>
      <c r="CN542" s="72">
        <f t="shared" ref="CN542:CN543" si="4274">$H542*(1-($L542-CN$6)/CN$5)</f>
        <v>0</v>
      </c>
      <c r="CO542" s="72">
        <f t="shared" ref="CO542:CO543" si="4275">$H542-CN542</f>
        <v>0</v>
      </c>
      <c r="CQ542" s="72">
        <f t="shared" ref="CQ542:CQ543" si="4276">$H542*(1-($L542-CQ$6)/CQ$5)</f>
        <v>0</v>
      </c>
      <c r="CR542" s="72">
        <f t="shared" ref="CR542:CR543" si="4277">$H542-CQ542</f>
        <v>0</v>
      </c>
      <c r="CT542" s="72">
        <f t="shared" ref="CT542:CT543" si="4278">$H542*(1-($L542-CT$6)/CT$5)</f>
        <v>0</v>
      </c>
      <c r="CU542" s="72">
        <f t="shared" ref="CU542:CU543" si="4279">$H542-CT542</f>
        <v>0</v>
      </c>
      <c r="CW542" s="72">
        <f t="shared" ref="CW542:CW543" si="4280">$H542*(1-($L542-CW$6)/CW$5)</f>
        <v>0</v>
      </c>
      <c r="CX542" s="72">
        <f t="shared" ref="CX542:CX543" si="4281">$H542-CW542</f>
        <v>0</v>
      </c>
    </row>
    <row r="543" spans="1:104" hidden="1" outlineLevel="1" x14ac:dyDescent="0.25">
      <c r="C543" s="721"/>
      <c r="D543" s="3" t="s">
        <v>0</v>
      </c>
      <c r="E543" s="19"/>
      <c r="G543" s="19"/>
      <c r="H543" s="690">
        <f t="shared" si="4223"/>
        <v>0</v>
      </c>
      <c r="J543" s="19"/>
      <c r="K543" s="19"/>
      <c r="L543" s="19"/>
      <c r="N543" s="72">
        <f t="shared" si="4224"/>
        <v>0</v>
      </c>
      <c r="O543" s="72">
        <f t="shared" si="4225"/>
        <v>0</v>
      </c>
      <c r="Q543" s="72">
        <f t="shared" si="4226"/>
        <v>0</v>
      </c>
      <c r="R543" s="72">
        <f t="shared" si="4227"/>
        <v>0</v>
      </c>
      <c r="T543" s="72">
        <f t="shared" si="4228"/>
        <v>0</v>
      </c>
      <c r="U543" s="72">
        <f t="shared" si="4229"/>
        <v>0</v>
      </c>
      <c r="W543" s="72">
        <f t="shared" si="4230"/>
        <v>0</v>
      </c>
      <c r="X543" s="72">
        <f t="shared" si="4231"/>
        <v>0</v>
      </c>
      <c r="Z543" s="72">
        <f t="shared" si="4232"/>
        <v>0</v>
      </c>
      <c r="AA543" s="72">
        <f t="shared" si="4233"/>
        <v>0</v>
      </c>
      <c r="AC543" s="72">
        <f t="shared" si="4234"/>
        <v>0</v>
      </c>
      <c r="AD543" s="72">
        <f t="shared" si="4235"/>
        <v>0</v>
      </c>
      <c r="AF543" s="72">
        <f t="shared" si="4236"/>
        <v>0</v>
      </c>
      <c r="AG543" s="72">
        <f t="shared" si="4237"/>
        <v>0</v>
      </c>
      <c r="AI543" s="72">
        <f t="shared" si="4238"/>
        <v>0</v>
      </c>
      <c r="AJ543" s="72">
        <f t="shared" si="4239"/>
        <v>0</v>
      </c>
      <c r="AL543" s="72">
        <f t="shared" si="4240"/>
        <v>0</v>
      </c>
      <c r="AM543" s="72">
        <f t="shared" si="4241"/>
        <v>0</v>
      </c>
      <c r="AO543" s="72">
        <f t="shared" si="4242"/>
        <v>0</v>
      </c>
      <c r="AP543" s="72">
        <f t="shared" si="4243"/>
        <v>0</v>
      </c>
      <c r="AR543" s="72">
        <f t="shared" si="4244"/>
        <v>0</v>
      </c>
      <c r="AS543" s="72">
        <f t="shared" si="4245"/>
        <v>0</v>
      </c>
      <c r="AU543" s="72">
        <f t="shared" si="4246"/>
        <v>0</v>
      </c>
      <c r="AV543" s="72">
        <f t="shared" si="4247"/>
        <v>0</v>
      </c>
      <c r="AX543" s="72">
        <f t="shared" si="4248"/>
        <v>0</v>
      </c>
      <c r="AY543" s="72">
        <f t="shared" si="4249"/>
        <v>0</v>
      </c>
      <c r="BA543" s="72">
        <f t="shared" si="4250"/>
        <v>0</v>
      </c>
      <c r="BB543" s="72">
        <f t="shared" si="4251"/>
        <v>0</v>
      </c>
      <c r="BD543" s="72">
        <f t="shared" si="4252"/>
        <v>0</v>
      </c>
      <c r="BE543" s="72">
        <f t="shared" si="4253"/>
        <v>0</v>
      </c>
      <c r="BG543" s="709">
        <f t="shared" si="4254"/>
        <v>0</v>
      </c>
      <c r="BH543" s="709">
        <f t="shared" si="4255"/>
        <v>0</v>
      </c>
      <c r="BI543" s="710"/>
      <c r="BJ543" s="709">
        <f t="shared" si="4256"/>
        <v>0</v>
      </c>
      <c r="BK543" s="709">
        <f t="shared" si="4257"/>
        <v>0</v>
      </c>
      <c r="BL543" s="710"/>
      <c r="BM543" s="479"/>
      <c r="BN543" s="479"/>
      <c r="BP543" s="72">
        <f t="shared" si="4258"/>
        <v>0</v>
      </c>
      <c r="BQ543" s="72">
        <f t="shared" si="4259"/>
        <v>0</v>
      </c>
      <c r="BS543" s="72">
        <f t="shared" si="4260"/>
        <v>0</v>
      </c>
      <c r="BT543" s="72">
        <f t="shared" si="4261"/>
        <v>0</v>
      </c>
      <c r="BV543" s="72">
        <f t="shared" si="4262"/>
        <v>0</v>
      </c>
      <c r="BW543" s="72">
        <f t="shared" si="4263"/>
        <v>0</v>
      </c>
      <c r="BY543" s="72">
        <f t="shared" si="4264"/>
        <v>0</v>
      </c>
      <c r="BZ543" s="72">
        <f t="shared" si="4265"/>
        <v>0</v>
      </c>
      <c r="CB543" s="72">
        <f t="shared" si="4266"/>
        <v>0</v>
      </c>
      <c r="CC543" s="72">
        <f t="shared" si="4267"/>
        <v>0</v>
      </c>
      <c r="CE543" s="72">
        <f t="shared" si="4268"/>
        <v>0</v>
      </c>
      <c r="CF543" s="72">
        <f t="shared" si="4269"/>
        <v>0</v>
      </c>
      <c r="CH543" s="72">
        <f t="shared" si="4270"/>
        <v>0</v>
      </c>
      <c r="CI543" s="72">
        <f t="shared" si="4271"/>
        <v>0</v>
      </c>
      <c r="CK543" s="72">
        <f t="shared" si="4272"/>
        <v>0</v>
      </c>
      <c r="CL543" s="72">
        <f t="shared" si="4273"/>
        <v>0</v>
      </c>
      <c r="CN543" s="72">
        <f t="shared" si="4274"/>
        <v>0</v>
      </c>
      <c r="CO543" s="72">
        <f t="shared" si="4275"/>
        <v>0</v>
      </c>
      <c r="CQ543" s="72">
        <f t="shared" si="4276"/>
        <v>0</v>
      </c>
      <c r="CR543" s="72">
        <f t="shared" si="4277"/>
        <v>0</v>
      </c>
      <c r="CT543" s="72">
        <f t="shared" si="4278"/>
        <v>0</v>
      </c>
      <c r="CU543" s="72">
        <f t="shared" si="4279"/>
        <v>0</v>
      </c>
      <c r="CW543" s="72">
        <f t="shared" si="4280"/>
        <v>0</v>
      </c>
      <c r="CX543" s="72">
        <f t="shared" si="4281"/>
        <v>0</v>
      </c>
    </row>
    <row r="544" spans="1:104" hidden="1" outlineLevel="1" x14ac:dyDescent="0.25"/>
    <row r="545" spans="1:104" s="402" customFormat="1" hidden="1" outlineLevel="1" x14ac:dyDescent="0.25">
      <c r="A545" s="582"/>
      <c r="C545" s="453" t="s">
        <v>581</v>
      </c>
      <c r="D545" s="453"/>
      <c r="E545" s="467"/>
      <c r="F545" s="453"/>
      <c r="G545" s="467"/>
      <c r="H545" s="467"/>
      <c r="I545" s="453"/>
      <c r="J545" s="467"/>
      <c r="K545" s="467"/>
      <c r="L545" s="467"/>
      <c r="M545" s="453"/>
      <c r="N545" s="579"/>
      <c r="O545" s="453"/>
      <c r="P545" s="467"/>
      <c r="Q545" s="579"/>
      <c r="R545" s="453"/>
      <c r="S545" s="467"/>
      <c r="T545" s="579"/>
      <c r="U545" s="453"/>
      <c r="V545" s="467"/>
      <c r="W545" s="579"/>
      <c r="X545" s="453"/>
      <c r="Y545" s="467"/>
      <c r="Z545" s="579"/>
      <c r="AA545" s="453"/>
      <c r="AB545" s="467"/>
      <c r="AC545" s="579"/>
      <c r="AD545" s="453"/>
      <c r="AE545" s="467"/>
      <c r="AF545" s="579"/>
      <c r="AG545" s="453"/>
      <c r="AH545" s="467"/>
      <c r="AI545" s="579"/>
      <c r="AJ545" s="453"/>
      <c r="AK545" s="467"/>
      <c r="AL545" s="579"/>
      <c r="AM545" s="453"/>
      <c r="AN545" s="467"/>
      <c r="AO545" s="579"/>
      <c r="AP545" s="453"/>
      <c r="AQ545" s="467"/>
      <c r="AR545" s="579"/>
      <c r="AS545" s="453"/>
      <c r="AT545" s="467"/>
      <c r="AU545" s="579"/>
      <c r="AV545" s="453"/>
      <c r="AX545" s="579"/>
      <c r="AY545" s="453"/>
      <c r="AZ545" s="467"/>
      <c r="BA545" s="579"/>
      <c r="BB545" s="453"/>
      <c r="BC545" s="467"/>
      <c r="BD545" s="579"/>
      <c r="BE545" s="453"/>
      <c r="BF545" s="467"/>
      <c r="BG545" s="579"/>
      <c r="BH545" s="453"/>
      <c r="BI545" s="467"/>
      <c r="BJ545" s="579"/>
      <c r="BK545" s="453"/>
      <c r="BL545" s="467"/>
      <c r="BM545" s="579"/>
      <c r="BN545" s="453"/>
      <c r="BO545" s="467"/>
      <c r="BP545" s="579"/>
      <c r="BQ545" s="453"/>
      <c r="BR545" s="467"/>
      <c r="BS545" s="579"/>
      <c r="BT545" s="453"/>
      <c r="BU545" s="467"/>
      <c r="BV545" s="579"/>
      <c r="BW545" s="453"/>
      <c r="BX545" s="467"/>
      <c r="BY545" s="579"/>
      <c r="BZ545" s="453"/>
      <c r="CA545" s="467"/>
      <c r="CB545" s="579"/>
      <c r="CC545" s="453"/>
      <c r="CD545" s="467"/>
      <c r="CE545" s="579"/>
      <c r="CF545" s="453"/>
      <c r="CG545" s="467"/>
      <c r="CH545" s="579"/>
      <c r="CI545" s="453"/>
      <c r="CJ545" s="467"/>
      <c r="CK545" s="579"/>
      <c r="CL545" s="453"/>
      <c r="CM545" s="467"/>
      <c r="CN545" s="579"/>
      <c r="CO545" s="453"/>
      <c r="CP545" s="467"/>
      <c r="CQ545" s="579"/>
      <c r="CR545" s="453"/>
      <c r="CS545" s="467"/>
      <c r="CT545" s="579"/>
      <c r="CU545" s="453"/>
      <c r="CV545" s="467"/>
      <c r="CW545" s="579"/>
      <c r="CX545" s="453"/>
      <c r="CY545" s="467"/>
      <c r="CZ545" s="3"/>
    </row>
    <row r="546" spans="1:104" s="402" customFormat="1" hidden="1" outlineLevel="1" x14ac:dyDescent="0.25">
      <c r="A546" s="401"/>
      <c r="C546" s="565" t="s">
        <v>582</v>
      </c>
      <c r="D546" s="565"/>
      <c r="E546" s="566"/>
      <c r="F546" s="565"/>
      <c r="G546" s="566"/>
      <c r="H546" s="725"/>
      <c r="I546" s="565"/>
      <c r="J546" s="566"/>
      <c r="K546" s="566"/>
      <c r="L546" s="566"/>
      <c r="M546" s="565"/>
      <c r="N546" s="578"/>
      <c r="O546" s="565"/>
      <c r="P546" s="566"/>
      <c r="Q546" s="578"/>
      <c r="R546" s="565"/>
      <c r="S546" s="566"/>
      <c r="T546" s="578"/>
      <c r="U546" s="565"/>
      <c r="V546" s="566"/>
      <c r="W546" s="578"/>
      <c r="X546" s="565"/>
      <c r="Y546" s="566"/>
      <c r="Z546" s="578"/>
      <c r="AA546" s="565"/>
      <c r="AB546" s="566"/>
      <c r="AC546" s="578"/>
      <c r="AD546" s="565"/>
      <c r="AE546" s="566"/>
      <c r="AF546" s="578"/>
      <c r="AG546" s="565"/>
      <c r="AH546" s="566"/>
      <c r="AI546" s="578"/>
      <c r="AJ546" s="565"/>
      <c r="AK546" s="566"/>
      <c r="AL546" s="578"/>
      <c r="AM546" s="565"/>
      <c r="AN546" s="566"/>
      <c r="AO546" s="578"/>
      <c r="AP546" s="565"/>
      <c r="AQ546" s="566"/>
      <c r="AR546" s="578"/>
      <c r="AS546" s="565"/>
      <c r="AT546" s="566"/>
      <c r="AU546" s="578"/>
      <c r="AV546" s="565"/>
      <c r="AX546" s="578"/>
      <c r="AY546" s="565"/>
      <c r="AZ546" s="566"/>
      <c r="BA546" s="578"/>
      <c r="BB546" s="565"/>
      <c r="BC546" s="566"/>
      <c r="BD546" s="578"/>
      <c r="BE546" s="565"/>
      <c r="BF546" s="566"/>
      <c r="BG546" s="578"/>
      <c r="BH546" s="565"/>
      <c r="BI546" s="566"/>
      <c r="BJ546" s="578"/>
      <c r="BK546" s="565"/>
      <c r="BL546" s="566"/>
      <c r="BM546" s="578"/>
      <c r="BN546" s="565"/>
      <c r="BO546" s="566"/>
      <c r="BP546" s="578"/>
      <c r="BQ546" s="565"/>
      <c r="BR546" s="566"/>
      <c r="BS546" s="578"/>
      <c r="BT546" s="565"/>
      <c r="BU546" s="566"/>
      <c r="BV546" s="578"/>
      <c r="BW546" s="565"/>
      <c r="BX546" s="566"/>
      <c r="BY546" s="578"/>
      <c r="BZ546" s="565"/>
      <c r="CA546" s="566"/>
      <c r="CB546" s="578"/>
      <c r="CC546" s="565"/>
      <c r="CD546" s="566"/>
      <c r="CE546" s="578"/>
      <c r="CF546" s="565"/>
      <c r="CG546" s="566"/>
      <c r="CH546" s="578"/>
      <c r="CI546" s="565"/>
      <c r="CJ546" s="566"/>
      <c r="CK546" s="578"/>
      <c r="CL546" s="565"/>
      <c r="CM546" s="566"/>
      <c r="CN546" s="578"/>
      <c r="CO546" s="565"/>
      <c r="CP546" s="566"/>
      <c r="CQ546" s="578"/>
      <c r="CR546" s="565"/>
      <c r="CS546" s="566"/>
      <c r="CT546" s="578"/>
      <c r="CU546" s="565"/>
      <c r="CV546" s="566"/>
      <c r="CW546" s="578"/>
      <c r="CX546" s="565"/>
      <c r="CY546" s="566"/>
      <c r="CZ546" s="3"/>
    </row>
    <row r="547" spans="1:104" hidden="1" outlineLevel="1" x14ac:dyDescent="0.25">
      <c r="C547" s="455"/>
      <c r="D547" s="3" t="s">
        <v>0</v>
      </c>
      <c r="E547" s="19"/>
      <c r="G547" s="19"/>
      <c r="H547" s="690">
        <f t="shared" ref="H547:H549" si="4282">G547-$E547</f>
        <v>0</v>
      </c>
      <c r="J547" s="19"/>
      <c r="K547" s="19"/>
      <c r="L547" s="19"/>
      <c r="N547" s="72">
        <f t="shared" ref="N547:N549" si="4283">$H547*(1-($J547-N$6)/N$5)</f>
        <v>0</v>
      </c>
      <c r="O547" s="72">
        <f t="shared" ref="O547:O549" si="4284">$H547-N547</f>
        <v>0</v>
      </c>
      <c r="Q547" s="72">
        <f t="shared" ref="Q547:Q549" si="4285">$H547*(1-($J547-Q$6)/Q$5)</f>
        <v>0</v>
      </c>
      <c r="R547" s="72">
        <f t="shared" ref="R547:R549" si="4286">$H547-Q547</f>
        <v>0</v>
      </c>
      <c r="T547" s="72">
        <f t="shared" ref="T547:T549" si="4287">$H547*(1-($J547-T$6)/T$5)</f>
        <v>0</v>
      </c>
      <c r="U547" s="72">
        <f t="shared" ref="U547:U549" si="4288">$H547-T547</f>
        <v>0</v>
      </c>
      <c r="W547" s="72">
        <f t="shared" ref="W547:W549" si="4289">$H547*(1-($J547-W$6)/W$5)</f>
        <v>0</v>
      </c>
      <c r="X547" s="72">
        <f t="shared" ref="X547:X549" si="4290">$H547-W547</f>
        <v>0</v>
      </c>
      <c r="Z547" s="72">
        <f t="shared" ref="Z547:Z549" si="4291">$H547*(1-($J547-Z$6)/Z$5)</f>
        <v>0</v>
      </c>
      <c r="AA547" s="72">
        <f t="shared" ref="AA547:AA549" si="4292">$H547-Z547</f>
        <v>0</v>
      </c>
      <c r="AC547" s="72">
        <f t="shared" ref="AC547:AC549" si="4293">$H547*(1-($J547-AC$6)/AC$5)</f>
        <v>0</v>
      </c>
      <c r="AD547" s="72">
        <f t="shared" ref="AD547:AD549" si="4294">$H547-AC547</f>
        <v>0</v>
      </c>
      <c r="AF547" s="72">
        <f t="shared" ref="AF547:AF549" si="4295">$H547*(1-($J547-AF$6)/AF$5)</f>
        <v>0</v>
      </c>
      <c r="AG547" s="72">
        <f t="shared" ref="AG547:AG549" si="4296">$H547-AF547</f>
        <v>0</v>
      </c>
      <c r="AI547" s="72">
        <f t="shared" ref="AI547:AI549" si="4297">$H547*(1-($J547-AI$6)/AI$5)</f>
        <v>0</v>
      </c>
      <c r="AJ547" s="72">
        <f t="shared" ref="AJ547:AJ549" si="4298">$H547-AI547</f>
        <v>0</v>
      </c>
      <c r="AL547" s="72">
        <f t="shared" ref="AL547:AL549" si="4299">$H547*(1-($K547-AL$6)/AL$5)</f>
        <v>0</v>
      </c>
      <c r="AM547" s="72">
        <f t="shared" ref="AM547:AM549" si="4300">$H547-AL547</f>
        <v>0</v>
      </c>
      <c r="AO547" s="72">
        <f t="shared" ref="AO547:AO549" si="4301">$H547*(1-($K547-AO$6)/AO$5)</f>
        <v>0</v>
      </c>
      <c r="AP547" s="72">
        <f t="shared" ref="AP547:AP549" si="4302">$H547-AO547</f>
        <v>0</v>
      </c>
      <c r="AR547" s="72">
        <f t="shared" ref="AR547:AR549" si="4303">$H547*(1-($K547-AR$6)/AR$5)</f>
        <v>0</v>
      </c>
      <c r="AS547" s="72">
        <f t="shared" ref="AS547:AS549" si="4304">$H547-AR547</f>
        <v>0</v>
      </c>
      <c r="AU547" s="72">
        <f t="shared" ref="AU547:AU549" si="4305">$H547*(1-($K547-AU$6)/AU$5)</f>
        <v>0</v>
      </c>
      <c r="AV547" s="72">
        <f t="shared" ref="AV547:AV549" si="4306">$H547-AU547</f>
        <v>0</v>
      </c>
      <c r="AX547" s="72">
        <f t="shared" ref="AX547:AX549" si="4307">$H547*(1-($K547-AX$6)/AX$5)</f>
        <v>0</v>
      </c>
      <c r="AY547" s="72">
        <f t="shared" ref="AY547:AY549" si="4308">$H547-AX547</f>
        <v>0</v>
      </c>
      <c r="BA547" s="72">
        <f t="shared" ref="BA547:BA549" si="4309">$H547*(1-($K547-BA$6)/BA$5)</f>
        <v>0</v>
      </c>
      <c r="BB547" s="72">
        <f t="shared" ref="BB547:BB549" si="4310">$H547-BA547</f>
        <v>0</v>
      </c>
      <c r="BD547" s="72">
        <f t="shared" ref="BD547:BD549" si="4311">$H547*(1-($K547-BD$6)/BD$5)</f>
        <v>0</v>
      </c>
      <c r="BE547" s="72">
        <f t="shared" ref="BE547:BE549" si="4312">$H547-BD547</f>
        <v>0</v>
      </c>
      <c r="BG547" s="709">
        <f t="shared" ref="BG547:BG549" si="4313">$H547*(1-($K547-BG$6)/BG$5)</f>
        <v>0</v>
      </c>
      <c r="BH547" s="709">
        <f t="shared" ref="BH547:BH549" si="4314">$H547-BG547</f>
        <v>0</v>
      </c>
      <c r="BI547" s="710"/>
      <c r="BJ547" s="709">
        <f t="shared" ref="BJ547:BJ549" si="4315">$H547*(1-($K547-BJ$6)/BJ$5)</f>
        <v>0</v>
      </c>
      <c r="BK547" s="709">
        <f t="shared" ref="BK547:BK549" si="4316">$H547-BJ547</f>
        <v>0</v>
      </c>
      <c r="BL547" s="710"/>
      <c r="BM547" s="479"/>
      <c r="BN547" s="479"/>
      <c r="BP547" s="72">
        <f t="shared" ref="BP547:BP549" si="4317">$H547*(1-($K547-BP$6)/BP$5)</f>
        <v>0</v>
      </c>
      <c r="BQ547" s="72">
        <f t="shared" ref="BQ547:BQ549" si="4318">$H547-BP547</f>
        <v>0</v>
      </c>
      <c r="BS547" s="72">
        <f t="shared" ref="BS547:BS549" si="4319">$H547*(1-($K547-BS$6)/BS$5)</f>
        <v>0</v>
      </c>
      <c r="BT547" s="72">
        <f t="shared" ref="BT547:BT549" si="4320">$H547-BS547</f>
        <v>0</v>
      </c>
      <c r="BV547" s="72">
        <f t="shared" ref="BV547:BV549" si="4321">$H547*(1-($K547-BV$6)/BV$5)</f>
        <v>0</v>
      </c>
      <c r="BW547" s="72">
        <f t="shared" ref="BW547:BW549" si="4322">$H547-BV547</f>
        <v>0</v>
      </c>
      <c r="BY547" s="72">
        <f t="shared" ref="BY547:BY549" si="4323">$H547*(1-($K547-BY$6)/BY$5)</f>
        <v>0</v>
      </c>
      <c r="BZ547" s="72">
        <f t="shared" ref="BZ547:BZ549" si="4324">$H547-BY547</f>
        <v>0</v>
      </c>
      <c r="CB547" s="72">
        <f t="shared" ref="CB547:CB549" si="4325">$H547*(1-($L547-CB$6)/CB$5)</f>
        <v>0</v>
      </c>
      <c r="CC547" s="72">
        <f t="shared" ref="CC547:CC549" si="4326">$H547-CB547</f>
        <v>0</v>
      </c>
      <c r="CE547" s="72">
        <f t="shared" ref="CE547:CE549" si="4327">$H547*(1-($L547-CE$6)/CE$5)</f>
        <v>0</v>
      </c>
      <c r="CF547" s="72">
        <f t="shared" ref="CF547:CF549" si="4328">$H547-CE547</f>
        <v>0</v>
      </c>
      <c r="CH547" s="72">
        <f t="shared" ref="CH547:CH549" si="4329">$H547*(1-($L547-CH$6)/CH$5)</f>
        <v>0</v>
      </c>
      <c r="CI547" s="72">
        <f t="shared" ref="CI547:CI549" si="4330">$H547-CH547</f>
        <v>0</v>
      </c>
      <c r="CK547" s="72">
        <f t="shared" ref="CK547:CK549" si="4331">$H547*(1-($L547-CK$6)/CK$5)</f>
        <v>0</v>
      </c>
      <c r="CL547" s="72">
        <f t="shared" ref="CL547:CL549" si="4332">$H547-CK547</f>
        <v>0</v>
      </c>
      <c r="CN547" s="72">
        <f t="shared" ref="CN547:CN549" si="4333">$H547*(1-($L547-CN$6)/CN$5)</f>
        <v>0</v>
      </c>
      <c r="CO547" s="72">
        <f t="shared" ref="CO547:CO549" si="4334">$H547-CN547</f>
        <v>0</v>
      </c>
      <c r="CQ547" s="72">
        <f t="shared" ref="CQ547:CQ549" si="4335">$H547*(1-($L547-CQ$6)/CQ$5)</f>
        <v>0</v>
      </c>
      <c r="CR547" s="72">
        <f t="shared" ref="CR547:CR549" si="4336">$H547-CQ547</f>
        <v>0</v>
      </c>
      <c r="CT547" s="72">
        <f t="shared" ref="CT547:CT549" si="4337">$H547*(1-($L547-CT$6)/CT$5)</f>
        <v>0</v>
      </c>
      <c r="CU547" s="72">
        <f t="shared" ref="CU547:CU549" si="4338">$H547-CT547</f>
        <v>0</v>
      </c>
      <c r="CW547" s="72">
        <f t="shared" ref="CW547:CW549" si="4339">$H547*(1-($L547-CW$6)/CW$5)</f>
        <v>0</v>
      </c>
      <c r="CX547" s="72">
        <f t="shared" ref="CX547:CX549" si="4340">$H547-CW547</f>
        <v>0</v>
      </c>
    </row>
    <row r="548" spans="1:104" hidden="1" outlineLevel="1" x14ac:dyDescent="0.25">
      <c r="C548" s="455"/>
      <c r="D548" s="3" t="s">
        <v>0</v>
      </c>
      <c r="E548" s="19"/>
      <c r="G548" s="19"/>
      <c r="H548" s="690">
        <f t="shared" si="4282"/>
        <v>0</v>
      </c>
      <c r="J548" s="19"/>
      <c r="K548" s="19"/>
      <c r="L548" s="19"/>
      <c r="N548" s="72">
        <f t="shared" si="4283"/>
        <v>0</v>
      </c>
      <c r="O548" s="72">
        <f t="shared" si="4284"/>
        <v>0</v>
      </c>
      <c r="Q548" s="72">
        <f t="shared" si="4285"/>
        <v>0</v>
      </c>
      <c r="R548" s="72">
        <f t="shared" si="4286"/>
        <v>0</v>
      </c>
      <c r="T548" s="72">
        <f t="shared" si="4287"/>
        <v>0</v>
      </c>
      <c r="U548" s="72">
        <f t="shared" si="4288"/>
        <v>0</v>
      </c>
      <c r="W548" s="72">
        <f t="shared" si="4289"/>
        <v>0</v>
      </c>
      <c r="X548" s="72">
        <f t="shared" si="4290"/>
        <v>0</v>
      </c>
      <c r="Z548" s="72">
        <f t="shared" si="4291"/>
        <v>0</v>
      </c>
      <c r="AA548" s="72">
        <f t="shared" si="4292"/>
        <v>0</v>
      </c>
      <c r="AC548" s="72">
        <f t="shared" si="4293"/>
        <v>0</v>
      </c>
      <c r="AD548" s="72">
        <f t="shared" si="4294"/>
        <v>0</v>
      </c>
      <c r="AF548" s="72">
        <f t="shared" si="4295"/>
        <v>0</v>
      </c>
      <c r="AG548" s="72">
        <f t="shared" si="4296"/>
        <v>0</v>
      </c>
      <c r="AI548" s="72">
        <f t="shared" si="4297"/>
        <v>0</v>
      </c>
      <c r="AJ548" s="72">
        <f t="shared" si="4298"/>
        <v>0</v>
      </c>
      <c r="AL548" s="72">
        <f t="shared" si="4299"/>
        <v>0</v>
      </c>
      <c r="AM548" s="72">
        <f t="shared" si="4300"/>
        <v>0</v>
      </c>
      <c r="AO548" s="72">
        <f t="shared" si="4301"/>
        <v>0</v>
      </c>
      <c r="AP548" s="72">
        <f t="shared" si="4302"/>
        <v>0</v>
      </c>
      <c r="AR548" s="72">
        <f t="shared" si="4303"/>
        <v>0</v>
      </c>
      <c r="AS548" s="72">
        <f t="shared" si="4304"/>
        <v>0</v>
      </c>
      <c r="AU548" s="72">
        <f t="shared" si="4305"/>
        <v>0</v>
      </c>
      <c r="AV548" s="72">
        <f t="shared" si="4306"/>
        <v>0</v>
      </c>
      <c r="AX548" s="72">
        <f t="shared" si="4307"/>
        <v>0</v>
      </c>
      <c r="AY548" s="72">
        <f t="shared" si="4308"/>
        <v>0</v>
      </c>
      <c r="BA548" s="72">
        <f t="shared" si="4309"/>
        <v>0</v>
      </c>
      <c r="BB548" s="72">
        <f t="shared" si="4310"/>
        <v>0</v>
      </c>
      <c r="BD548" s="72">
        <f t="shared" si="4311"/>
        <v>0</v>
      </c>
      <c r="BE548" s="72">
        <f t="shared" si="4312"/>
        <v>0</v>
      </c>
      <c r="BG548" s="709">
        <f t="shared" si="4313"/>
        <v>0</v>
      </c>
      <c r="BH548" s="709">
        <f t="shared" si="4314"/>
        <v>0</v>
      </c>
      <c r="BI548" s="710"/>
      <c r="BJ548" s="709">
        <f t="shared" si="4315"/>
        <v>0</v>
      </c>
      <c r="BK548" s="709">
        <f t="shared" si="4316"/>
        <v>0</v>
      </c>
      <c r="BL548" s="710"/>
      <c r="BM548" s="479"/>
      <c r="BN548" s="479"/>
      <c r="BP548" s="72">
        <f t="shared" si="4317"/>
        <v>0</v>
      </c>
      <c r="BQ548" s="72">
        <f t="shared" si="4318"/>
        <v>0</v>
      </c>
      <c r="BS548" s="72">
        <f t="shared" si="4319"/>
        <v>0</v>
      </c>
      <c r="BT548" s="72">
        <f t="shared" si="4320"/>
        <v>0</v>
      </c>
      <c r="BV548" s="72">
        <f t="shared" si="4321"/>
        <v>0</v>
      </c>
      <c r="BW548" s="72">
        <f t="shared" si="4322"/>
        <v>0</v>
      </c>
      <c r="BY548" s="72">
        <f t="shared" si="4323"/>
        <v>0</v>
      </c>
      <c r="BZ548" s="72">
        <f t="shared" si="4324"/>
        <v>0</v>
      </c>
      <c r="CB548" s="72">
        <f t="shared" si="4325"/>
        <v>0</v>
      </c>
      <c r="CC548" s="72">
        <f t="shared" si="4326"/>
        <v>0</v>
      </c>
      <c r="CE548" s="72">
        <f t="shared" si="4327"/>
        <v>0</v>
      </c>
      <c r="CF548" s="72">
        <f t="shared" si="4328"/>
        <v>0</v>
      </c>
      <c r="CH548" s="72">
        <f t="shared" si="4329"/>
        <v>0</v>
      </c>
      <c r="CI548" s="72">
        <f t="shared" si="4330"/>
        <v>0</v>
      </c>
      <c r="CK548" s="72">
        <f t="shared" si="4331"/>
        <v>0</v>
      </c>
      <c r="CL548" s="72">
        <f t="shared" si="4332"/>
        <v>0</v>
      </c>
      <c r="CN548" s="72">
        <f t="shared" si="4333"/>
        <v>0</v>
      </c>
      <c r="CO548" s="72">
        <f t="shared" si="4334"/>
        <v>0</v>
      </c>
      <c r="CQ548" s="72">
        <f t="shared" si="4335"/>
        <v>0</v>
      </c>
      <c r="CR548" s="72">
        <f t="shared" si="4336"/>
        <v>0</v>
      </c>
      <c r="CT548" s="72">
        <f t="shared" si="4337"/>
        <v>0</v>
      </c>
      <c r="CU548" s="72">
        <f t="shared" si="4338"/>
        <v>0</v>
      </c>
      <c r="CW548" s="72">
        <f t="shared" si="4339"/>
        <v>0</v>
      </c>
      <c r="CX548" s="72">
        <f t="shared" si="4340"/>
        <v>0</v>
      </c>
    </row>
    <row r="549" spans="1:104" hidden="1" outlineLevel="1" x14ac:dyDescent="0.25">
      <c r="C549" s="455"/>
      <c r="D549" s="3" t="s">
        <v>0</v>
      </c>
      <c r="E549" s="19"/>
      <c r="G549" s="19"/>
      <c r="H549" s="690">
        <f t="shared" si="4282"/>
        <v>0</v>
      </c>
      <c r="J549" s="19"/>
      <c r="K549" s="19"/>
      <c r="L549" s="19"/>
      <c r="N549" s="72">
        <f t="shared" si="4283"/>
        <v>0</v>
      </c>
      <c r="O549" s="72">
        <f t="shared" si="4284"/>
        <v>0</v>
      </c>
      <c r="Q549" s="72">
        <f t="shared" si="4285"/>
        <v>0</v>
      </c>
      <c r="R549" s="72">
        <f t="shared" si="4286"/>
        <v>0</v>
      </c>
      <c r="T549" s="72">
        <f t="shared" si="4287"/>
        <v>0</v>
      </c>
      <c r="U549" s="72">
        <f t="shared" si="4288"/>
        <v>0</v>
      </c>
      <c r="W549" s="72">
        <f t="shared" si="4289"/>
        <v>0</v>
      </c>
      <c r="X549" s="72">
        <f t="shared" si="4290"/>
        <v>0</v>
      </c>
      <c r="Z549" s="72">
        <f t="shared" si="4291"/>
        <v>0</v>
      </c>
      <c r="AA549" s="72">
        <f t="shared" si="4292"/>
        <v>0</v>
      </c>
      <c r="AC549" s="72">
        <f t="shared" si="4293"/>
        <v>0</v>
      </c>
      <c r="AD549" s="72">
        <f t="shared" si="4294"/>
        <v>0</v>
      </c>
      <c r="AF549" s="72">
        <f t="shared" si="4295"/>
        <v>0</v>
      </c>
      <c r="AG549" s="72">
        <f t="shared" si="4296"/>
        <v>0</v>
      </c>
      <c r="AI549" s="72">
        <f t="shared" si="4297"/>
        <v>0</v>
      </c>
      <c r="AJ549" s="72">
        <f t="shared" si="4298"/>
        <v>0</v>
      </c>
      <c r="AL549" s="72">
        <f t="shared" si="4299"/>
        <v>0</v>
      </c>
      <c r="AM549" s="72">
        <f t="shared" si="4300"/>
        <v>0</v>
      </c>
      <c r="AO549" s="72">
        <f t="shared" si="4301"/>
        <v>0</v>
      </c>
      <c r="AP549" s="72">
        <f t="shared" si="4302"/>
        <v>0</v>
      </c>
      <c r="AR549" s="72">
        <f t="shared" si="4303"/>
        <v>0</v>
      </c>
      <c r="AS549" s="72">
        <f t="shared" si="4304"/>
        <v>0</v>
      </c>
      <c r="AU549" s="72">
        <f t="shared" si="4305"/>
        <v>0</v>
      </c>
      <c r="AV549" s="72">
        <f t="shared" si="4306"/>
        <v>0</v>
      </c>
      <c r="AX549" s="72">
        <f t="shared" si="4307"/>
        <v>0</v>
      </c>
      <c r="AY549" s="72">
        <f t="shared" si="4308"/>
        <v>0</v>
      </c>
      <c r="BA549" s="72">
        <f t="shared" si="4309"/>
        <v>0</v>
      </c>
      <c r="BB549" s="72">
        <f t="shared" si="4310"/>
        <v>0</v>
      </c>
      <c r="BD549" s="72">
        <f t="shared" si="4311"/>
        <v>0</v>
      </c>
      <c r="BE549" s="72">
        <f t="shared" si="4312"/>
        <v>0</v>
      </c>
      <c r="BG549" s="709">
        <f t="shared" si="4313"/>
        <v>0</v>
      </c>
      <c r="BH549" s="709">
        <f t="shared" si="4314"/>
        <v>0</v>
      </c>
      <c r="BI549" s="710"/>
      <c r="BJ549" s="709">
        <f t="shared" si="4315"/>
        <v>0</v>
      </c>
      <c r="BK549" s="709">
        <f t="shared" si="4316"/>
        <v>0</v>
      </c>
      <c r="BL549" s="710"/>
      <c r="BM549" s="479"/>
      <c r="BN549" s="479"/>
      <c r="BP549" s="72">
        <f t="shared" si="4317"/>
        <v>0</v>
      </c>
      <c r="BQ549" s="72">
        <f t="shared" si="4318"/>
        <v>0</v>
      </c>
      <c r="BS549" s="72">
        <f t="shared" si="4319"/>
        <v>0</v>
      </c>
      <c r="BT549" s="72">
        <f t="shared" si="4320"/>
        <v>0</v>
      </c>
      <c r="BV549" s="72">
        <f t="shared" si="4321"/>
        <v>0</v>
      </c>
      <c r="BW549" s="72">
        <f t="shared" si="4322"/>
        <v>0</v>
      </c>
      <c r="BY549" s="72">
        <f t="shared" si="4323"/>
        <v>0</v>
      </c>
      <c r="BZ549" s="72">
        <f t="shared" si="4324"/>
        <v>0</v>
      </c>
      <c r="CB549" s="72">
        <f t="shared" si="4325"/>
        <v>0</v>
      </c>
      <c r="CC549" s="72">
        <f t="shared" si="4326"/>
        <v>0</v>
      </c>
      <c r="CE549" s="72">
        <f t="shared" si="4327"/>
        <v>0</v>
      </c>
      <c r="CF549" s="72">
        <f t="shared" si="4328"/>
        <v>0</v>
      </c>
      <c r="CH549" s="72">
        <f t="shared" si="4329"/>
        <v>0</v>
      </c>
      <c r="CI549" s="72">
        <f t="shared" si="4330"/>
        <v>0</v>
      </c>
      <c r="CK549" s="72">
        <f t="shared" si="4331"/>
        <v>0</v>
      </c>
      <c r="CL549" s="72">
        <f t="shared" si="4332"/>
        <v>0</v>
      </c>
      <c r="CN549" s="72">
        <f t="shared" si="4333"/>
        <v>0</v>
      </c>
      <c r="CO549" s="72">
        <f t="shared" si="4334"/>
        <v>0</v>
      </c>
      <c r="CQ549" s="72">
        <f t="shared" si="4335"/>
        <v>0</v>
      </c>
      <c r="CR549" s="72">
        <f t="shared" si="4336"/>
        <v>0</v>
      </c>
      <c r="CT549" s="72">
        <f t="shared" si="4337"/>
        <v>0</v>
      </c>
      <c r="CU549" s="72">
        <f t="shared" si="4338"/>
        <v>0</v>
      </c>
      <c r="CW549" s="72">
        <f t="shared" si="4339"/>
        <v>0</v>
      </c>
      <c r="CX549" s="72">
        <f t="shared" si="4340"/>
        <v>0</v>
      </c>
    </row>
    <row r="550" spans="1:104" ht="5.45" hidden="1" customHeight="1" outlineLevel="1" x14ac:dyDescent="0.25"/>
    <row r="551" spans="1:104" s="402" customFormat="1" hidden="1" outlineLevel="1" x14ac:dyDescent="0.25">
      <c r="A551" s="401"/>
      <c r="C551" s="565" t="s">
        <v>583</v>
      </c>
      <c r="D551" s="565"/>
      <c r="E551" s="566"/>
      <c r="F551" s="565"/>
      <c r="G551" s="566"/>
      <c r="H551" s="725"/>
      <c r="I551" s="565"/>
      <c r="J551" s="566"/>
      <c r="K551" s="566"/>
      <c r="L551" s="566"/>
      <c r="M551" s="565"/>
      <c r="N551" s="578"/>
      <c r="O551" s="565"/>
      <c r="P551" s="566"/>
      <c r="Q551" s="578"/>
      <c r="R551" s="565"/>
      <c r="S551" s="566"/>
      <c r="T551" s="578"/>
      <c r="U551" s="565"/>
      <c r="V551" s="566"/>
      <c r="W551" s="578"/>
      <c r="X551" s="565"/>
      <c r="Y551" s="566"/>
      <c r="Z551" s="578"/>
      <c r="AA551" s="565"/>
      <c r="AB551" s="566"/>
      <c r="AC551" s="578"/>
      <c r="AD551" s="565"/>
      <c r="AE551" s="566"/>
      <c r="AF551" s="578"/>
      <c r="AG551" s="565"/>
      <c r="AH551" s="566"/>
      <c r="AI551" s="578"/>
      <c r="AJ551" s="565"/>
      <c r="AK551" s="566"/>
      <c r="AL551" s="578"/>
      <c r="AM551" s="565"/>
      <c r="AN551" s="566"/>
      <c r="AO551" s="578"/>
      <c r="AP551" s="565"/>
      <c r="AQ551" s="566"/>
      <c r="AR551" s="578"/>
      <c r="AS551" s="565"/>
      <c r="AT551" s="566"/>
      <c r="AU551" s="578"/>
      <c r="AV551" s="565"/>
      <c r="AX551" s="578"/>
      <c r="AY551" s="565"/>
      <c r="AZ551" s="566"/>
      <c r="BA551" s="578"/>
      <c r="BB551" s="565"/>
      <c r="BC551" s="566"/>
      <c r="BD551" s="578"/>
      <c r="BE551" s="565"/>
      <c r="BF551" s="566"/>
      <c r="BG551" s="578"/>
      <c r="BH551" s="565"/>
      <c r="BI551" s="566"/>
      <c r="BJ551" s="578"/>
      <c r="BK551" s="565"/>
      <c r="BL551" s="566"/>
      <c r="BM551" s="578"/>
      <c r="BN551" s="565"/>
      <c r="BO551" s="566"/>
      <c r="BP551" s="578"/>
      <c r="BQ551" s="565"/>
      <c r="BR551" s="566"/>
      <c r="BS551" s="578"/>
      <c r="BT551" s="565"/>
      <c r="BU551" s="566"/>
      <c r="BV551" s="578"/>
      <c r="BW551" s="565"/>
      <c r="BX551" s="566"/>
      <c r="BY551" s="578"/>
      <c r="BZ551" s="565"/>
      <c r="CA551" s="566"/>
      <c r="CB551" s="578"/>
      <c r="CC551" s="565"/>
      <c r="CD551" s="566"/>
      <c r="CE551" s="578"/>
      <c r="CF551" s="565"/>
      <c r="CG551" s="566"/>
      <c r="CH551" s="578"/>
      <c r="CI551" s="565"/>
      <c r="CJ551" s="566"/>
      <c r="CK551" s="578"/>
      <c r="CL551" s="565"/>
      <c r="CM551" s="566"/>
      <c r="CN551" s="578"/>
      <c r="CO551" s="565"/>
      <c r="CP551" s="566"/>
      <c r="CQ551" s="578"/>
      <c r="CR551" s="565"/>
      <c r="CS551" s="566"/>
      <c r="CT551" s="578"/>
      <c r="CU551" s="565"/>
      <c r="CV551" s="566"/>
      <c r="CW551" s="578"/>
      <c r="CX551" s="565"/>
      <c r="CY551" s="566"/>
      <c r="CZ551" s="3"/>
    </row>
    <row r="552" spans="1:104" hidden="1" outlineLevel="1" x14ac:dyDescent="0.25">
      <c r="C552" s="455"/>
      <c r="D552" s="3" t="s">
        <v>0</v>
      </c>
      <c r="E552" s="19"/>
      <c r="G552" s="19"/>
      <c r="H552" s="690">
        <f t="shared" ref="H552:H554" si="4341">G552-$E552</f>
        <v>0</v>
      </c>
      <c r="J552" s="19"/>
      <c r="K552" s="19"/>
      <c r="L552" s="19"/>
      <c r="N552" s="72">
        <f t="shared" ref="N552:N554" si="4342">$H552*(1-($J552-N$6)/N$5)</f>
        <v>0</v>
      </c>
      <c r="O552" s="72">
        <f t="shared" ref="O552:O554" si="4343">$H552-N552</f>
        <v>0</v>
      </c>
      <c r="Q552" s="72">
        <f t="shared" ref="Q552:Q554" si="4344">$H552*(1-($J552-Q$6)/Q$5)</f>
        <v>0</v>
      </c>
      <c r="R552" s="72">
        <f t="shared" ref="R552:R554" si="4345">$H552-Q552</f>
        <v>0</v>
      </c>
      <c r="T552" s="72">
        <f t="shared" ref="T552:T554" si="4346">$H552*(1-($J552-T$6)/T$5)</f>
        <v>0</v>
      </c>
      <c r="U552" s="72">
        <f t="shared" ref="U552:U554" si="4347">$H552-T552</f>
        <v>0</v>
      </c>
      <c r="W552" s="72">
        <f t="shared" ref="W552:W554" si="4348">$H552*(1-($J552-W$6)/W$5)</f>
        <v>0</v>
      </c>
      <c r="X552" s="72">
        <f t="shared" ref="X552:X554" si="4349">$H552-W552</f>
        <v>0</v>
      </c>
      <c r="Z552" s="72">
        <f t="shared" ref="Z552:Z554" si="4350">$H552*(1-($J552-Z$6)/Z$5)</f>
        <v>0</v>
      </c>
      <c r="AA552" s="72">
        <f t="shared" ref="AA552:AA554" si="4351">$H552-Z552</f>
        <v>0</v>
      </c>
      <c r="AC552" s="72">
        <f t="shared" ref="AC552:AC554" si="4352">$H552*(1-($J552-AC$6)/AC$5)</f>
        <v>0</v>
      </c>
      <c r="AD552" s="72">
        <f t="shared" ref="AD552:AD554" si="4353">$H552-AC552</f>
        <v>0</v>
      </c>
      <c r="AF552" s="72">
        <f t="shared" ref="AF552:AF554" si="4354">$H552*(1-($J552-AF$6)/AF$5)</f>
        <v>0</v>
      </c>
      <c r="AG552" s="72">
        <f t="shared" ref="AG552:AG554" si="4355">$H552-AF552</f>
        <v>0</v>
      </c>
      <c r="AI552" s="72">
        <f t="shared" ref="AI552:AI554" si="4356">$H552*(1-($J552-AI$6)/AI$5)</f>
        <v>0</v>
      </c>
      <c r="AJ552" s="72">
        <f t="shared" ref="AJ552:AJ554" si="4357">$H552-AI552</f>
        <v>0</v>
      </c>
      <c r="AL552" s="72">
        <f t="shared" ref="AL552:AL554" si="4358">$H552*(1-($K552-AL$6)/AL$5)</f>
        <v>0</v>
      </c>
      <c r="AM552" s="72">
        <f t="shared" ref="AM552:AM554" si="4359">$H552-AL552</f>
        <v>0</v>
      </c>
      <c r="AO552" s="72">
        <f t="shared" ref="AO552:AO554" si="4360">$H552*(1-($K552-AO$6)/AO$5)</f>
        <v>0</v>
      </c>
      <c r="AP552" s="72">
        <f t="shared" ref="AP552:AP554" si="4361">$H552-AO552</f>
        <v>0</v>
      </c>
      <c r="AR552" s="72">
        <f t="shared" ref="AR552:AR554" si="4362">$H552*(1-($K552-AR$6)/AR$5)</f>
        <v>0</v>
      </c>
      <c r="AS552" s="72">
        <f t="shared" ref="AS552:AS554" si="4363">$H552-AR552</f>
        <v>0</v>
      </c>
      <c r="AU552" s="72">
        <f t="shared" ref="AU552:AU554" si="4364">$H552*(1-($K552-AU$6)/AU$5)</f>
        <v>0</v>
      </c>
      <c r="AV552" s="72">
        <f t="shared" ref="AV552:AV554" si="4365">$H552-AU552</f>
        <v>0</v>
      </c>
      <c r="AX552" s="72">
        <f t="shared" ref="AX552:AX554" si="4366">$H552*(1-($K552-AX$6)/AX$5)</f>
        <v>0</v>
      </c>
      <c r="AY552" s="72">
        <f t="shared" ref="AY552:AY554" si="4367">$H552-AX552</f>
        <v>0</v>
      </c>
      <c r="BA552" s="72">
        <f t="shared" ref="BA552:BA554" si="4368">$H552*(1-($K552-BA$6)/BA$5)</f>
        <v>0</v>
      </c>
      <c r="BB552" s="72">
        <f t="shared" ref="BB552:BB554" si="4369">$H552-BA552</f>
        <v>0</v>
      </c>
      <c r="BD552" s="72">
        <f t="shared" ref="BD552:BD554" si="4370">$H552*(1-($K552-BD$6)/BD$5)</f>
        <v>0</v>
      </c>
      <c r="BE552" s="72">
        <f t="shared" ref="BE552:BE554" si="4371">$H552-BD552</f>
        <v>0</v>
      </c>
      <c r="BG552" s="709">
        <f t="shared" ref="BG552:BG554" si="4372">$H552*(1-($K552-BG$6)/BG$5)</f>
        <v>0</v>
      </c>
      <c r="BH552" s="709">
        <f t="shared" ref="BH552:BH554" si="4373">$H552-BG552</f>
        <v>0</v>
      </c>
      <c r="BI552" s="710"/>
      <c r="BJ552" s="709">
        <f t="shared" ref="BJ552:BJ554" si="4374">$H552*(1-($K552-BJ$6)/BJ$5)</f>
        <v>0</v>
      </c>
      <c r="BK552" s="709">
        <f t="shared" ref="BK552:BK554" si="4375">$H552-BJ552</f>
        <v>0</v>
      </c>
      <c r="BL552" s="710"/>
      <c r="BM552" s="479"/>
      <c r="BN552" s="479"/>
      <c r="BP552" s="72">
        <f t="shared" ref="BP552:BP554" si="4376">$H552*(1-($K552-BP$6)/BP$5)</f>
        <v>0</v>
      </c>
      <c r="BQ552" s="72">
        <f t="shared" ref="BQ552:BQ554" si="4377">$H552-BP552</f>
        <v>0</v>
      </c>
      <c r="BS552" s="72">
        <f t="shared" ref="BS552:BS554" si="4378">$H552*(1-($K552-BS$6)/BS$5)</f>
        <v>0</v>
      </c>
      <c r="BT552" s="72">
        <f t="shared" ref="BT552:BT554" si="4379">$H552-BS552</f>
        <v>0</v>
      </c>
      <c r="BV552" s="72">
        <f t="shared" ref="BV552:BV554" si="4380">$H552*(1-($K552-BV$6)/BV$5)</f>
        <v>0</v>
      </c>
      <c r="BW552" s="72">
        <f t="shared" ref="BW552:BW554" si="4381">$H552-BV552</f>
        <v>0</v>
      </c>
      <c r="BY552" s="72">
        <f t="shared" ref="BY552:BY554" si="4382">$H552*(1-($K552-BY$6)/BY$5)</f>
        <v>0</v>
      </c>
      <c r="BZ552" s="72">
        <f t="shared" ref="BZ552:BZ554" si="4383">$H552-BY552</f>
        <v>0</v>
      </c>
      <c r="CB552" s="72">
        <f t="shared" ref="CB552:CB554" si="4384">$H552*(1-($L552-CB$6)/CB$5)</f>
        <v>0</v>
      </c>
      <c r="CC552" s="72">
        <f t="shared" ref="CC552:CC554" si="4385">$H552-CB552</f>
        <v>0</v>
      </c>
      <c r="CE552" s="72">
        <f t="shared" ref="CE552:CE554" si="4386">$H552*(1-($L552-CE$6)/CE$5)</f>
        <v>0</v>
      </c>
      <c r="CF552" s="72">
        <f t="shared" ref="CF552:CF554" si="4387">$H552-CE552</f>
        <v>0</v>
      </c>
      <c r="CH552" s="72">
        <f t="shared" ref="CH552:CH554" si="4388">$H552*(1-($L552-CH$6)/CH$5)</f>
        <v>0</v>
      </c>
      <c r="CI552" s="72">
        <f t="shared" ref="CI552:CI554" si="4389">$H552-CH552</f>
        <v>0</v>
      </c>
      <c r="CK552" s="72">
        <f t="shared" ref="CK552:CK554" si="4390">$H552*(1-($L552-CK$6)/CK$5)</f>
        <v>0</v>
      </c>
      <c r="CL552" s="72">
        <f t="shared" ref="CL552:CL554" si="4391">$H552-CK552</f>
        <v>0</v>
      </c>
      <c r="CN552" s="72">
        <f t="shared" ref="CN552:CN554" si="4392">$H552*(1-($L552-CN$6)/CN$5)</f>
        <v>0</v>
      </c>
      <c r="CO552" s="72">
        <f t="shared" ref="CO552:CO554" si="4393">$H552-CN552</f>
        <v>0</v>
      </c>
      <c r="CQ552" s="72">
        <f t="shared" ref="CQ552:CQ554" si="4394">$H552*(1-($L552-CQ$6)/CQ$5)</f>
        <v>0</v>
      </c>
      <c r="CR552" s="72">
        <f t="shared" ref="CR552:CR554" si="4395">$H552-CQ552</f>
        <v>0</v>
      </c>
      <c r="CT552" s="72">
        <f t="shared" ref="CT552:CT554" si="4396">$H552*(1-($L552-CT$6)/CT$5)</f>
        <v>0</v>
      </c>
      <c r="CU552" s="72">
        <f t="shared" ref="CU552:CU554" si="4397">$H552-CT552</f>
        <v>0</v>
      </c>
      <c r="CW552" s="72">
        <f t="shared" ref="CW552:CW554" si="4398">$H552*(1-($L552-CW$6)/CW$5)</f>
        <v>0</v>
      </c>
      <c r="CX552" s="72">
        <f t="shared" ref="CX552:CX554" si="4399">$H552-CW552</f>
        <v>0</v>
      </c>
    </row>
    <row r="553" spans="1:104" hidden="1" outlineLevel="1" x14ac:dyDescent="0.25">
      <c r="C553" s="455"/>
      <c r="D553" s="3" t="s">
        <v>0</v>
      </c>
      <c r="E553" s="19"/>
      <c r="G553" s="19"/>
      <c r="H553" s="690">
        <f t="shared" si="4341"/>
        <v>0</v>
      </c>
      <c r="J553" s="19"/>
      <c r="K553" s="19"/>
      <c r="L553" s="19"/>
      <c r="N553" s="72">
        <f t="shared" si="4342"/>
        <v>0</v>
      </c>
      <c r="O553" s="72">
        <f t="shared" si="4343"/>
        <v>0</v>
      </c>
      <c r="Q553" s="72">
        <f t="shared" si="4344"/>
        <v>0</v>
      </c>
      <c r="R553" s="72">
        <f t="shared" si="4345"/>
        <v>0</v>
      </c>
      <c r="T553" s="72">
        <f t="shared" si="4346"/>
        <v>0</v>
      </c>
      <c r="U553" s="72">
        <f t="shared" si="4347"/>
        <v>0</v>
      </c>
      <c r="W553" s="72">
        <f t="shared" si="4348"/>
        <v>0</v>
      </c>
      <c r="X553" s="72">
        <f t="shared" si="4349"/>
        <v>0</v>
      </c>
      <c r="Z553" s="72">
        <f t="shared" si="4350"/>
        <v>0</v>
      </c>
      <c r="AA553" s="72">
        <f t="shared" si="4351"/>
        <v>0</v>
      </c>
      <c r="AC553" s="72">
        <f t="shared" si="4352"/>
        <v>0</v>
      </c>
      <c r="AD553" s="72">
        <f t="shared" si="4353"/>
        <v>0</v>
      </c>
      <c r="AF553" s="72">
        <f t="shared" si="4354"/>
        <v>0</v>
      </c>
      <c r="AG553" s="72">
        <f t="shared" si="4355"/>
        <v>0</v>
      </c>
      <c r="AI553" s="72">
        <f t="shared" si="4356"/>
        <v>0</v>
      </c>
      <c r="AJ553" s="72">
        <f t="shared" si="4357"/>
        <v>0</v>
      </c>
      <c r="AL553" s="72">
        <f t="shared" si="4358"/>
        <v>0</v>
      </c>
      <c r="AM553" s="72">
        <f t="shared" si="4359"/>
        <v>0</v>
      </c>
      <c r="AO553" s="72">
        <f t="shared" si="4360"/>
        <v>0</v>
      </c>
      <c r="AP553" s="72">
        <f t="shared" si="4361"/>
        <v>0</v>
      </c>
      <c r="AR553" s="72">
        <f t="shared" si="4362"/>
        <v>0</v>
      </c>
      <c r="AS553" s="72">
        <f t="shared" si="4363"/>
        <v>0</v>
      </c>
      <c r="AU553" s="72">
        <f t="shared" si="4364"/>
        <v>0</v>
      </c>
      <c r="AV553" s="72">
        <f t="shared" si="4365"/>
        <v>0</v>
      </c>
      <c r="AX553" s="72">
        <f t="shared" si="4366"/>
        <v>0</v>
      </c>
      <c r="AY553" s="72">
        <f t="shared" si="4367"/>
        <v>0</v>
      </c>
      <c r="BA553" s="72">
        <f t="shared" si="4368"/>
        <v>0</v>
      </c>
      <c r="BB553" s="72">
        <f t="shared" si="4369"/>
        <v>0</v>
      </c>
      <c r="BD553" s="72">
        <f t="shared" si="4370"/>
        <v>0</v>
      </c>
      <c r="BE553" s="72">
        <f t="shared" si="4371"/>
        <v>0</v>
      </c>
      <c r="BG553" s="709">
        <f t="shared" si="4372"/>
        <v>0</v>
      </c>
      <c r="BH553" s="709">
        <f t="shared" si="4373"/>
        <v>0</v>
      </c>
      <c r="BI553" s="710"/>
      <c r="BJ553" s="709">
        <f t="shared" si="4374"/>
        <v>0</v>
      </c>
      <c r="BK553" s="709">
        <f t="shared" si="4375"/>
        <v>0</v>
      </c>
      <c r="BL553" s="710"/>
      <c r="BM553" s="479"/>
      <c r="BN553" s="479"/>
      <c r="BP553" s="72">
        <f t="shared" si="4376"/>
        <v>0</v>
      </c>
      <c r="BQ553" s="72">
        <f t="shared" si="4377"/>
        <v>0</v>
      </c>
      <c r="BS553" s="72">
        <f t="shared" si="4378"/>
        <v>0</v>
      </c>
      <c r="BT553" s="72">
        <f t="shared" si="4379"/>
        <v>0</v>
      </c>
      <c r="BV553" s="72">
        <f t="shared" si="4380"/>
        <v>0</v>
      </c>
      <c r="BW553" s="72">
        <f t="shared" si="4381"/>
        <v>0</v>
      </c>
      <c r="BY553" s="72">
        <f t="shared" si="4382"/>
        <v>0</v>
      </c>
      <c r="BZ553" s="72">
        <f t="shared" si="4383"/>
        <v>0</v>
      </c>
      <c r="CB553" s="72">
        <f t="shared" si="4384"/>
        <v>0</v>
      </c>
      <c r="CC553" s="72">
        <f t="shared" si="4385"/>
        <v>0</v>
      </c>
      <c r="CE553" s="72">
        <f t="shared" si="4386"/>
        <v>0</v>
      </c>
      <c r="CF553" s="72">
        <f t="shared" si="4387"/>
        <v>0</v>
      </c>
      <c r="CH553" s="72">
        <f t="shared" si="4388"/>
        <v>0</v>
      </c>
      <c r="CI553" s="72">
        <f t="shared" si="4389"/>
        <v>0</v>
      </c>
      <c r="CK553" s="72">
        <f t="shared" si="4390"/>
        <v>0</v>
      </c>
      <c r="CL553" s="72">
        <f t="shared" si="4391"/>
        <v>0</v>
      </c>
      <c r="CN553" s="72">
        <f t="shared" si="4392"/>
        <v>0</v>
      </c>
      <c r="CO553" s="72">
        <f t="shared" si="4393"/>
        <v>0</v>
      </c>
      <c r="CQ553" s="72">
        <f t="shared" si="4394"/>
        <v>0</v>
      </c>
      <c r="CR553" s="72">
        <f t="shared" si="4395"/>
        <v>0</v>
      </c>
      <c r="CT553" s="72">
        <f t="shared" si="4396"/>
        <v>0</v>
      </c>
      <c r="CU553" s="72">
        <f t="shared" si="4397"/>
        <v>0</v>
      </c>
      <c r="CW553" s="72">
        <f t="shared" si="4398"/>
        <v>0</v>
      </c>
      <c r="CX553" s="72">
        <f t="shared" si="4399"/>
        <v>0</v>
      </c>
    </row>
    <row r="554" spans="1:104" hidden="1" outlineLevel="1" x14ac:dyDescent="0.25">
      <c r="C554" s="455"/>
      <c r="D554" s="3" t="s">
        <v>0</v>
      </c>
      <c r="E554" s="19"/>
      <c r="G554" s="19"/>
      <c r="H554" s="690">
        <f t="shared" si="4341"/>
        <v>0</v>
      </c>
      <c r="J554" s="19"/>
      <c r="K554" s="19"/>
      <c r="L554" s="19"/>
      <c r="N554" s="72">
        <f t="shared" si="4342"/>
        <v>0</v>
      </c>
      <c r="O554" s="72">
        <f t="shared" si="4343"/>
        <v>0</v>
      </c>
      <c r="Q554" s="72">
        <f t="shared" si="4344"/>
        <v>0</v>
      </c>
      <c r="R554" s="72">
        <f t="shared" si="4345"/>
        <v>0</v>
      </c>
      <c r="T554" s="72">
        <f t="shared" si="4346"/>
        <v>0</v>
      </c>
      <c r="U554" s="72">
        <f t="shared" si="4347"/>
        <v>0</v>
      </c>
      <c r="W554" s="72">
        <f t="shared" si="4348"/>
        <v>0</v>
      </c>
      <c r="X554" s="72">
        <f t="shared" si="4349"/>
        <v>0</v>
      </c>
      <c r="Z554" s="72">
        <f t="shared" si="4350"/>
        <v>0</v>
      </c>
      <c r="AA554" s="72">
        <f t="shared" si="4351"/>
        <v>0</v>
      </c>
      <c r="AC554" s="72">
        <f t="shared" si="4352"/>
        <v>0</v>
      </c>
      <c r="AD554" s="72">
        <f t="shared" si="4353"/>
        <v>0</v>
      </c>
      <c r="AF554" s="72">
        <f t="shared" si="4354"/>
        <v>0</v>
      </c>
      <c r="AG554" s="72">
        <f t="shared" si="4355"/>
        <v>0</v>
      </c>
      <c r="AI554" s="72">
        <f t="shared" si="4356"/>
        <v>0</v>
      </c>
      <c r="AJ554" s="72">
        <f t="shared" si="4357"/>
        <v>0</v>
      </c>
      <c r="AL554" s="72">
        <f t="shared" si="4358"/>
        <v>0</v>
      </c>
      <c r="AM554" s="72">
        <f t="shared" si="4359"/>
        <v>0</v>
      </c>
      <c r="AO554" s="72">
        <f t="shared" si="4360"/>
        <v>0</v>
      </c>
      <c r="AP554" s="72">
        <f t="shared" si="4361"/>
        <v>0</v>
      </c>
      <c r="AR554" s="72">
        <f t="shared" si="4362"/>
        <v>0</v>
      </c>
      <c r="AS554" s="72">
        <f t="shared" si="4363"/>
        <v>0</v>
      </c>
      <c r="AU554" s="72">
        <f t="shared" si="4364"/>
        <v>0</v>
      </c>
      <c r="AV554" s="72">
        <f t="shared" si="4365"/>
        <v>0</v>
      </c>
      <c r="AX554" s="72">
        <f t="shared" si="4366"/>
        <v>0</v>
      </c>
      <c r="AY554" s="72">
        <f t="shared" si="4367"/>
        <v>0</v>
      </c>
      <c r="BA554" s="72">
        <f t="shared" si="4368"/>
        <v>0</v>
      </c>
      <c r="BB554" s="72">
        <f t="shared" si="4369"/>
        <v>0</v>
      </c>
      <c r="BD554" s="72">
        <f t="shared" si="4370"/>
        <v>0</v>
      </c>
      <c r="BE554" s="72">
        <f t="shared" si="4371"/>
        <v>0</v>
      </c>
      <c r="BG554" s="709">
        <f t="shared" si="4372"/>
        <v>0</v>
      </c>
      <c r="BH554" s="709">
        <f t="shared" si="4373"/>
        <v>0</v>
      </c>
      <c r="BI554" s="710"/>
      <c r="BJ554" s="709">
        <f t="shared" si="4374"/>
        <v>0</v>
      </c>
      <c r="BK554" s="709">
        <f t="shared" si="4375"/>
        <v>0</v>
      </c>
      <c r="BL554" s="710"/>
      <c r="BM554" s="479"/>
      <c r="BN554" s="479"/>
      <c r="BP554" s="72">
        <f t="shared" si="4376"/>
        <v>0</v>
      </c>
      <c r="BQ554" s="72">
        <f t="shared" si="4377"/>
        <v>0</v>
      </c>
      <c r="BS554" s="72">
        <f t="shared" si="4378"/>
        <v>0</v>
      </c>
      <c r="BT554" s="72">
        <f t="shared" si="4379"/>
        <v>0</v>
      </c>
      <c r="BV554" s="72">
        <f t="shared" si="4380"/>
        <v>0</v>
      </c>
      <c r="BW554" s="72">
        <f t="shared" si="4381"/>
        <v>0</v>
      </c>
      <c r="BY554" s="72">
        <f t="shared" si="4382"/>
        <v>0</v>
      </c>
      <c r="BZ554" s="72">
        <f t="shared" si="4383"/>
        <v>0</v>
      </c>
      <c r="CB554" s="72">
        <f t="shared" si="4384"/>
        <v>0</v>
      </c>
      <c r="CC554" s="72">
        <f t="shared" si="4385"/>
        <v>0</v>
      </c>
      <c r="CE554" s="72">
        <f t="shared" si="4386"/>
        <v>0</v>
      </c>
      <c r="CF554" s="72">
        <f t="shared" si="4387"/>
        <v>0</v>
      </c>
      <c r="CH554" s="72">
        <f t="shared" si="4388"/>
        <v>0</v>
      </c>
      <c r="CI554" s="72">
        <f t="shared" si="4389"/>
        <v>0</v>
      </c>
      <c r="CK554" s="72">
        <f t="shared" si="4390"/>
        <v>0</v>
      </c>
      <c r="CL554" s="72">
        <f t="shared" si="4391"/>
        <v>0</v>
      </c>
      <c r="CN554" s="72">
        <f t="shared" si="4392"/>
        <v>0</v>
      </c>
      <c r="CO554" s="72">
        <f t="shared" si="4393"/>
        <v>0</v>
      </c>
      <c r="CQ554" s="72">
        <f t="shared" si="4394"/>
        <v>0</v>
      </c>
      <c r="CR554" s="72">
        <f t="shared" si="4395"/>
        <v>0</v>
      </c>
      <c r="CT554" s="72">
        <f t="shared" si="4396"/>
        <v>0</v>
      </c>
      <c r="CU554" s="72">
        <f t="shared" si="4397"/>
        <v>0</v>
      </c>
      <c r="CW554" s="72">
        <f t="shared" si="4398"/>
        <v>0</v>
      </c>
      <c r="CX554" s="72">
        <f t="shared" si="4399"/>
        <v>0</v>
      </c>
    </row>
    <row r="555" spans="1:104" hidden="1" outlineLevel="1" x14ac:dyDescent="0.25"/>
    <row r="556" spans="1:104" hidden="1" outlineLevel="1" x14ac:dyDescent="0.25"/>
    <row r="557" spans="1:104" hidden="1" outlineLevel="1" x14ac:dyDescent="0.25"/>
    <row r="558" spans="1:104" hidden="1" outlineLevel="1" x14ac:dyDescent="0.25"/>
    <row r="559" spans="1:104" hidden="1" outlineLevel="1" x14ac:dyDescent="0.25"/>
    <row r="560" spans="1:104" hidden="1" outlineLevel="1" x14ac:dyDescent="0.25">
      <c r="C560" s="583" t="s">
        <v>584</v>
      </c>
      <c r="D560" s="580" t="s">
        <v>0</v>
      </c>
      <c r="E560" s="581"/>
      <c r="F560" s="580"/>
      <c r="G560" s="581"/>
      <c r="H560" s="584"/>
      <c r="I560" s="580"/>
      <c r="J560" s="581"/>
      <c r="K560" s="581"/>
      <c r="L560" s="581"/>
      <c r="M560" s="580"/>
      <c r="N560" s="834"/>
      <c r="O560" s="835"/>
      <c r="P560" s="581"/>
      <c r="Q560" s="581"/>
      <c r="R560" s="581"/>
      <c r="S560" s="581"/>
      <c r="T560" s="581"/>
      <c r="U560" s="581"/>
      <c r="V560" s="581"/>
      <c r="W560" s="581"/>
      <c r="X560" s="581"/>
      <c r="Y560" s="581"/>
      <c r="Z560" s="581"/>
      <c r="AA560" s="581"/>
      <c r="AB560" s="581"/>
      <c r="AC560" s="581"/>
      <c r="AD560" s="581"/>
      <c r="AE560" s="581"/>
      <c r="AF560" s="581"/>
      <c r="AG560" s="581"/>
      <c r="AH560" s="581"/>
      <c r="AI560" s="581"/>
      <c r="AJ560" s="581"/>
      <c r="AK560" s="581"/>
      <c r="AL560" s="581"/>
      <c r="AM560" s="581"/>
      <c r="AN560" s="581"/>
      <c r="AO560" s="581"/>
      <c r="AP560" s="581"/>
      <c r="AQ560" s="581"/>
      <c r="AR560" s="581"/>
      <c r="AS560" s="581"/>
      <c r="AT560" s="581"/>
      <c r="AU560" s="581"/>
      <c r="AV560" s="581"/>
      <c r="AW560" s="581"/>
      <c r="AX560" s="581"/>
      <c r="AY560" s="581"/>
      <c r="AZ560" s="581"/>
      <c r="BA560" s="581"/>
      <c r="BB560" s="581"/>
      <c r="BC560" s="581"/>
      <c r="BD560" s="581"/>
      <c r="BE560" s="581"/>
      <c r="BF560" s="581"/>
      <c r="BG560" s="581"/>
      <c r="BH560" s="581"/>
      <c r="BI560" s="581"/>
      <c r="BJ560" s="581"/>
      <c r="BK560" s="581"/>
      <c r="BL560" s="581"/>
      <c r="BM560" s="581"/>
      <c r="BN560" s="581"/>
      <c r="BO560" s="581"/>
      <c r="BP560" s="828"/>
      <c r="BQ560" s="836"/>
      <c r="BR560" s="584"/>
      <c r="BS560" s="828"/>
      <c r="BT560" s="836"/>
      <c r="BU560" s="584"/>
      <c r="BV560" s="828"/>
      <c r="BW560" s="836"/>
      <c r="BX560" s="584"/>
      <c r="BY560" s="828"/>
      <c r="BZ560" s="836"/>
      <c r="CA560" s="581"/>
      <c r="CB560" s="581"/>
      <c r="CC560" s="581"/>
      <c r="CD560" s="581"/>
      <c r="CE560" s="581"/>
      <c r="CF560" s="581"/>
      <c r="CG560" s="581"/>
      <c r="CH560" s="581"/>
      <c r="CI560" s="581"/>
      <c r="CJ560" s="581"/>
      <c r="CK560" s="581"/>
      <c r="CL560" s="581"/>
      <c r="CM560" s="581"/>
      <c r="CN560" s="581"/>
      <c r="CO560" s="581"/>
      <c r="CP560" s="581"/>
      <c r="CQ560" s="581"/>
      <c r="CR560" s="581"/>
      <c r="CS560" s="581"/>
      <c r="CT560" s="581"/>
      <c r="CU560" s="581"/>
      <c r="CV560" s="581"/>
      <c r="CW560" s="581"/>
      <c r="CX560" s="581"/>
      <c r="CY560" s="581"/>
    </row>
    <row r="561" spans="1:103" s="402" customFormat="1" hidden="1" outlineLevel="1" x14ac:dyDescent="0.25">
      <c r="A561" s="1"/>
      <c r="C561" s="696" t="s">
        <v>552</v>
      </c>
      <c r="D561" s="696" t="s">
        <v>0</v>
      </c>
      <c r="E561" s="697"/>
      <c r="F561" s="696"/>
      <c r="G561" s="697"/>
      <c r="H561" s="697"/>
      <c r="I561" s="696"/>
      <c r="J561" s="697"/>
      <c r="K561" s="697"/>
      <c r="L561" s="697"/>
      <c r="M561" s="696"/>
      <c r="N561" s="829">
        <f>N562+O562</f>
        <v>0</v>
      </c>
      <c r="O561" s="829"/>
      <c r="P561" s="697"/>
      <c r="Q561" s="829">
        <f>Q562+R562</f>
        <v>0</v>
      </c>
      <c r="R561" s="829"/>
      <c r="S561" s="697"/>
      <c r="T561" s="829">
        <f>T562+U562</f>
        <v>0</v>
      </c>
      <c r="U561" s="829"/>
      <c r="V561" s="697"/>
      <c r="W561" s="829">
        <f>W562+X562</f>
        <v>0</v>
      </c>
      <c r="X561" s="829"/>
      <c r="Y561" s="697"/>
      <c r="Z561" s="829">
        <f>Z562+AA562</f>
        <v>0</v>
      </c>
      <c r="AA561" s="829"/>
      <c r="AB561" s="697"/>
      <c r="AC561" s="829">
        <f>AC562+AD562</f>
        <v>0</v>
      </c>
      <c r="AD561" s="829"/>
      <c r="AE561" s="697"/>
      <c r="AF561" s="829">
        <f>AF562+AG562</f>
        <v>0</v>
      </c>
      <c r="AG561" s="829"/>
      <c r="AH561" s="697"/>
      <c r="AI561" s="829">
        <f>AI562+AJ562</f>
        <v>0</v>
      </c>
      <c r="AJ561" s="829"/>
      <c r="AK561" s="697"/>
      <c r="AL561" s="829">
        <f>AL562+AM562</f>
        <v>0</v>
      </c>
      <c r="AM561" s="829"/>
      <c r="AN561" s="697"/>
      <c r="AO561" s="829">
        <f>AO562+AP562</f>
        <v>0</v>
      </c>
      <c r="AP561" s="829"/>
      <c r="AQ561" s="697"/>
      <c r="AR561" s="829">
        <f>AR562+AS562</f>
        <v>0</v>
      </c>
      <c r="AS561" s="829"/>
      <c r="AT561" s="697"/>
      <c r="AU561" s="829">
        <f>AU562+AV562</f>
        <v>0</v>
      </c>
      <c r="AV561" s="829"/>
      <c r="AW561" s="697"/>
      <c r="AX561" s="829" t="e">
        <f>AX562+AY562</f>
        <v>#REF!</v>
      </c>
      <c r="AY561" s="829"/>
      <c r="AZ561" s="697"/>
      <c r="BA561" s="829" t="e">
        <f>BA562+BB562</f>
        <v>#REF!</v>
      </c>
      <c r="BB561" s="829"/>
      <c r="BC561" s="697"/>
      <c r="BD561" s="829" t="e">
        <f>BD562+BE562</f>
        <v>#REF!</v>
      </c>
      <c r="BE561" s="829"/>
      <c r="BF561" s="697"/>
      <c r="BG561" s="829" t="e">
        <f>BG562+BH562</f>
        <v>#REF!</v>
      </c>
      <c r="BH561" s="829"/>
      <c r="BI561" s="697"/>
      <c r="BJ561" s="829" t="e">
        <f>BJ562+BK562</f>
        <v>#REF!</v>
      </c>
      <c r="BK561" s="829"/>
      <c r="BL561" s="697"/>
      <c r="BM561" s="778"/>
      <c r="BN561" s="778"/>
      <c r="BO561" s="697"/>
      <c r="BP561" s="829">
        <f>BP562+BQ562</f>
        <v>0</v>
      </c>
      <c r="BQ561" s="829"/>
      <c r="BR561" s="697"/>
      <c r="BS561" s="829">
        <f>BS562+BT562</f>
        <v>0</v>
      </c>
      <c r="BT561" s="829"/>
      <c r="BU561" s="697"/>
      <c r="BV561" s="829">
        <f>BV562+BW562</f>
        <v>0</v>
      </c>
      <c r="BW561" s="829"/>
      <c r="BX561" s="697"/>
      <c r="BY561" s="829">
        <f>BY562+BZ562</f>
        <v>0</v>
      </c>
      <c r="BZ561" s="829"/>
      <c r="CA561" s="697"/>
      <c r="CB561" s="829">
        <f>CB562+CC562</f>
        <v>0</v>
      </c>
      <c r="CC561" s="829"/>
      <c r="CD561" s="697"/>
      <c r="CE561" s="829">
        <f>CE562+CF562</f>
        <v>0</v>
      </c>
      <c r="CF561" s="829"/>
      <c r="CG561" s="697"/>
      <c r="CH561" s="829">
        <f>CH562+CI562</f>
        <v>0</v>
      </c>
      <c r="CI561" s="829"/>
      <c r="CJ561" s="697"/>
      <c r="CK561" s="829">
        <f>CK562+CL562</f>
        <v>0</v>
      </c>
      <c r="CL561" s="829"/>
      <c r="CM561" s="697"/>
      <c r="CN561" s="829">
        <f>CN562+CO562</f>
        <v>0</v>
      </c>
      <c r="CO561" s="829"/>
      <c r="CP561" s="697"/>
      <c r="CQ561" s="829">
        <f>CQ562+CR562</f>
        <v>0</v>
      </c>
      <c r="CR561" s="829"/>
      <c r="CS561" s="697"/>
      <c r="CT561" s="829">
        <f>CT562+CU562</f>
        <v>0</v>
      </c>
      <c r="CU561" s="829"/>
      <c r="CV561" s="697"/>
      <c r="CW561" s="829">
        <f>CW562+CX562</f>
        <v>0</v>
      </c>
      <c r="CX561" s="829"/>
      <c r="CY561" s="697"/>
    </row>
    <row r="562" spans="1:103" s="402" customFormat="1" hidden="1" outlineLevel="1" x14ac:dyDescent="0.25">
      <c r="A562" s="401"/>
      <c r="C562" s="696"/>
      <c r="D562" s="696" t="s">
        <v>0</v>
      </c>
      <c r="E562" s="697"/>
      <c r="F562" s="696"/>
      <c r="G562" s="697"/>
      <c r="H562" s="697"/>
      <c r="I562" s="696"/>
      <c r="J562" s="697"/>
      <c r="K562" s="697"/>
      <c r="L562" s="697"/>
      <c r="M562" s="696"/>
      <c r="N562" s="701"/>
      <c r="O562" s="701"/>
      <c r="P562" s="697"/>
      <c r="Q562" s="701"/>
      <c r="R562" s="701"/>
      <c r="S562" s="697"/>
      <c r="T562" s="701"/>
      <c r="U562" s="701"/>
      <c r="V562" s="697"/>
      <c r="W562" s="701"/>
      <c r="X562" s="701"/>
      <c r="Y562" s="697"/>
      <c r="Z562" s="701"/>
      <c r="AA562" s="701"/>
      <c r="AB562" s="697"/>
      <c r="AC562" s="701"/>
      <c r="AD562" s="701"/>
      <c r="AE562" s="697"/>
      <c r="AF562" s="701"/>
      <c r="AG562" s="701"/>
      <c r="AH562" s="697"/>
      <c r="AI562" s="701"/>
      <c r="AJ562" s="701"/>
      <c r="AK562" s="697"/>
      <c r="AL562" s="701"/>
      <c r="AM562" s="701"/>
      <c r="AN562" s="697"/>
      <c r="AO562" s="701"/>
      <c r="AP562" s="701"/>
      <c r="AQ562" s="697"/>
      <c r="AR562" s="701"/>
      <c r="AS562" s="701"/>
      <c r="AT562" s="697"/>
      <c r="AU562" s="701"/>
      <c r="AV562" s="701"/>
      <c r="AW562" s="697"/>
      <c r="AX562" s="701" t="e">
        <f>SUM(AX513:AX559)</f>
        <v>#REF!</v>
      </c>
      <c r="AY562" s="701" t="e">
        <f>SUM(AY513:AY559)</f>
        <v>#REF!</v>
      </c>
      <c r="AZ562" s="697"/>
      <c r="BA562" s="701" t="e">
        <f>SUM(BA513:BA559)</f>
        <v>#REF!</v>
      </c>
      <c r="BB562" s="701" t="e">
        <f>SUM(BB513:BB559)</f>
        <v>#REF!</v>
      </c>
      <c r="BC562" s="697"/>
      <c r="BD562" s="701" t="e">
        <f>SUM(BD513:BD559)</f>
        <v>#REF!</v>
      </c>
      <c r="BE562" s="701" t="e">
        <f>SUM(BE513:BE559)</f>
        <v>#REF!</v>
      </c>
      <c r="BF562" s="697"/>
      <c r="BG562" s="701" t="e">
        <f>SUM(BG513:BG559)</f>
        <v>#REF!</v>
      </c>
      <c r="BH562" s="701" t="e">
        <f>SUM(BH513:BH559)</f>
        <v>#REF!</v>
      </c>
      <c r="BI562" s="697"/>
      <c r="BJ562" s="701" t="e">
        <f>SUM(BJ513:BJ559)</f>
        <v>#REF!</v>
      </c>
      <c r="BK562" s="701" t="e">
        <f>SUM(BK513:BK559)</f>
        <v>#REF!</v>
      </c>
      <c r="BL562" s="697"/>
      <c r="BM562" s="778"/>
      <c r="BN562" s="778"/>
      <c r="BO562" s="697"/>
      <c r="BP562" s="701"/>
      <c r="BQ562" s="701"/>
      <c r="BR562" s="697"/>
      <c r="BS562" s="701"/>
      <c r="BT562" s="701"/>
      <c r="BU562" s="697"/>
      <c r="BV562" s="701"/>
      <c r="BW562" s="701"/>
      <c r="BX562" s="697"/>
      <c r="BY562" s="701"/>
      <c r="BZ562" s="701"/>
      <c r="CA562" s="697"/>
      <c r="CB562" s="701"/>
      <c r="CC562" s="701"/>
      <c r="CD562" s="697"/>
      <c r="CE562" s="701"/>
      <c r="CF562" s="701"/>
      <c r="CG562" s="697"/>
      <c r="CH562" s="701"/>
      <c r="CI562" s="701"/>
      <c r="CJ562" s="697"/>
      <c r="CK562" s="701"/>
      <c r="CL562" s="701"/>
      <c r="CM562" s="697"/>
      <c r="CN562" s="701"/>
      <c r="CO562" s="701"/>
      <c r="CP562" s="697"/>
      <c r="CQ562" s="701"/>
      <c r="CR562" s="701"/>
      <c r="CS562" s="697"/>
      <c r="CT562" s="701"/>
      <c r="CU562" s="701"/>
      <c r="CV562" s="697"/>
      <c r="CW562" s="701"/>
      <c r="CX562" s="701"/>
      <c r="CY562" s="697"/>
    </row>
    <row r="563" spans="1:103" hidden="1" outlineLevel="1" x14ac:dyDescent="0.25"/>
    <row r="564" spans="1:103" hidden="1" outlineLevel="1" x14ac:dyDescent="0.25">
      <c r="B564" s="708" t="s">
        <v>56</v>
      </c>
      <c r="C564" s="583" t="s">
        <v>585</v>
      </c>
      <c r="D564" s="580" t="s">
        <v>0</v>
      </c>
      <c r="E564" s="581"/>
      <c r="F564" s="580"/>
      <c r="G564" s="581"/>
      <c r="H564" s="584"/>
      <c r="I564" s="580"/>
      <c r="J564" s="581"/>
      <c r="K564" s="581"/>
      <c r="L564" s="581"/>
      <c r="M564" s="580"/>
      <c r="N564" s="834" t="str">
        <f>N455</f>
        <v>Level 0</v>
      </c>
      <c r="O564" s="835"/>
      <c r="P564" s="584"/>
      <c r="Q564" s="828"/>
      <c r="R564" s="836"/>
      <c r="S564" s="584"/>
      <c r="T564" s="828"/>
      <c r="U564" s="836"/>
      <c r="V564" s="584"/>
      <c r="W564" s="828"/>
      <c r="X564" s="836"/>
      <c r="Y564" s="584"/>
      <c r="Z564" s="828"/>
      <c r="AA564" s="836"/>
      <c r="AB564" s="584"/>
      <c r="AC564" s="828"/>
      <c r="AD564" s="836"/>
      <c r="AE564" s="584"/>
      <c r="AF564" s="828"/>
      <c r="AG564" s="836"/>
      <c r="AH564" s="584"/>
      <c r="AI564" s="828"/>
      <c r="AJ564" s="836"/>
      <c r="AK564" s="581"/>
      <c r="AL564" s="828"/>
      <c r="AM564" s="836"/>
      <c r="AN564" s="584"/>
      <c r="AO564" s="828"/>
      <c r="AP564" s="836"/>
      <c r="AQ564" s="584"/>
      <c r="AR564" s="828"/>
      <c r="AS564" s="836"/>
      <c r="AT564" s="584"/>
      <c r="AU564" s="828"/>
      <c r="AV564" s="836"/>
      <c r="AW564" s="581"/>
      <c r="AX564" s="828" t="str">
        <f>AX10</f>
        <v>Level 0</v>
      </c>
      <c r="AY564" s="836"/>
      <c r="AZ564" s="584"/>
      <c r="BA564" s="828" t="str">
        <f>BA10</f>
        <v>ALTITUDE</v>
      </c>
      <c r="BB564" s="836"/>
      <c r="BC564" s="584"/>
      <c r="BD564" s="828" t="str">
        <f>BD10</f>
        <v>SUMMIT</v>
      </c>
      <c r="BE564" s="836"/>
      <c r="BF564" s="581"/>
      <c r="BG564" s="828" t="str">
        <f>BG10</f>
        <v>SPRINT</v>
      </c>
      <c r="BH564" s="836"/>
      <c r="BI564" s="584"/>
      <c r="BJ564" s="828" t="str">
        <f>BJ10</f>
        <v>TI</v>
      </c>
      <c r="BK564" s="836"/>
      <c r="BL564" s="584"/>
      <c r="BM564" s="828"/>
      <c r="BN564" s="836"/>
      <c r="BO564" s="581"/>
      <c r="BP564" s="828"/>
      <c r="BQ564" s="836"/>
      <c r="BR564" s="584"/>
      <c r="BS564" s="828"/>
      <c r="BT564" s="836"/>
      <c r="BU564" s="584"/>
      <c r="BV564" s="828"/>
      <c r="BW564" s="836"/>
      <c r="BX564" s="584"/>
      <c r="BY564" s="828"/>
      <c r="BZ564" s="836"/>
      <c r="CA564" s="581"/>
      <c r="CB564" s="834"/>
      <c r="CC564" s="835"/>
      <c r="CD564" s="584"/>
      <c r="CE564" s="828"/>
      <c r="CF564" s="836"/>
      <c r="CG564" s="584"/>
      <c r="CH564" s="828"/>
      <c r="CI564" s="836"/>
      <c r="CJ564" s="584"/>
      <c r="CK564" s="828"/>
      <c r="CL564" s="836"/>
      <c r="CM564" s="584"/>
      <c r="CN564" s="828"/>
      <c r="CO564" s="836"/>
      <c r="CP564" s="584"/>
      <c r="CQ564" s="828"/>
      <c r="CR564" s="836"/>
      <c r="CS564" s="584"/>
      <c r="CT564" s="828"/>
      <c r="CU564" s="836"/>
      <c r="CV564" s="584"/>
      <c r="CW564" s="828"/>
      <c r="CX564" s="836"/>
      <c r="CY564" s="581"/>
    </row>
    <row r="565" spans="1:103" s="402" customFormat="1" hidden="1" outlineLevel="1" x14ac:dyDescent="0.25">
      <c r="A565" s="1"/>
      <c r="C565" s="696" t="s">
        <v>552</v>
      </c>
      <c r="D565" s="696" t="s">
        <v>0</v>
      </c>
      <c r="E565" s="697"/>
      <c r="F565" s="696"/>
      <c r="G565" s="697"/>
      <c r="H565" s="697"/>
      <c r="I565" s="696"/>
      <c r="J565" s="697"/>
      <c r="K565" s="697"/>
      <c r="L565" s="697"/>
      <c r="M565" s="696"/>
      <c r="N565" s="837">
        <f>N567+O567</f>
        <v>0</v>
      </c>
      <c r="O565" s="837"/>
      <c r="P565" s="719"/>
      <c r="Q565" s="837">
        <f>Q567+R567</f>
        <v>0</v>
      </c>
      <c r="R565" s="837"/>
      <c r="S565" s="697"/>
      <c r="T565" s="837">
        <f>T567+U567</f>
        <v>0</v>
      </c>
      <c r="U565" s="837"/>
      <c r="V565" s="697"/>
      <c r="W565" s="829">
        <f>W567+X567</f>
        <v>0</v>
      </c>
      <c r="X565" s="829"/>
      <c r="Y565" s="697"/>
      <c r="Z565" s="829">
        <f>Z567+AA567</f>
        <v>0</v>
      </c>
      <c r="AA565" s="829"/>
      <c r="AB565" s="697"/>
      <c r="AC565" s="829">
        <f>AC567+AD567</f>
        <v>0</v>
      </c>
      <c r="AD565" s="829"/>
      <c r="AE565" s="697"/>
      <c r="AF565" s="829">
        <f>AF567+AG567</f>
        <v>0</v>
      </c>
      <c r="AG565" s="829"/>
      <c r="AH565" s="697"/>
      <c r="AI565" s="829">
        <f>AI567+AJ567</f>
        <v>0</v>
      </c>
      <c r="AJ565" s="829"/>
      <c r="AK565" s="697"/>
      <c r="AL565" s="837">
        <f>AL567+AM567</f>
        <v>0</v>
      </c>
      <c r="AM565" s="837"/>
      <c r="AN565" s="719"/>
      <c r="AO565" s="837">
        <f>AO567+AP567</f>
        <v>0</v>
      </c>
      <c r="AP565" s="837"/>
      <c r="AQ565" s="719"/>
      <c r="AR565" s="837">
        <f>AR567+AS567</f>
        <v>0</v>
      </c>
      <c r="AS565" s="837"/>
      <c r="AT565" s="697"/>
      <c r="AU565" s="829">
        <f>AU567+AV567</f>
        <v>0</v>
      </c>
      <c r="AV565" s="829"/>
      <c r="AW565" s="697"/>
      <c r="AX565" s="837" t="e">
        <f>AX567+AY567</f>
        <v>#REF!</v>
      </c>
      <c r="AY565" s="837"/>
      <c r="AZ565" s="697"/>
      <c r="BA565" s="829" t="e">
        <f>BA567+BB567</f>
        <v>#REF!</v>
      </c>
      <c r="BB565" s="829"/>
      <c r="BC565" s="697"/>
      <c r="BD565" s="829" t="e">
        <f>BD567+BE567</f>
        <v>#REF!</v>
      </c>
      <c r="BE565" s="829"/>
      <c r="BF565" s="697"/>
      <c r="BG565" s="829" t="e">
        <f>BG567+BH567</f>
        <v>#REF!</v>
      </c>
      <c r="BH565" s="829"/>
      <c r="BI565" s="697"/>
      <c r="BJ565" s="829" t="e">
        <f>BJ567+BK567</f>
        <v>#REF!</v>
      </c>
      <c r="BK565" s="829"/>
      <c r="BL565" s="697"/>
      <c r="BM565" s="778"/>
      <c r="BN565" s="778"/>
      <c r="BO565" s="697"/>
      <c r="BP565" s="829">
        <f>BP567+BQ567</f>
        <v>0</v>
      </c>
      <c r="BQ565" s="829"/>
      <c r="BR565" s="697"/>
      <c r="BS565" s="829">
        <f>BS567+BT567</f>
        <v>0</v>
      </c>
      <c r="BT565" s="829"/>
      <c r="BU565" s="697"/>
      <c r="BV565" s="829">
        <f>BV567+BW567</f>
        <v>0</v>
      </c>
      <c r="BW565" s="829"/>
      <c r="BX565" s="697"/>
      <c r="BY565" s="829">
        <f>BY567+BZ567</f>
        <v>0</v>
      </c>
      <c r="BZ565" s="829"/>
      <c r="CA565" s="697"/>
      <c r="CB565" s="829">
        <f>CB567+CC567</f>
        <v>0</v>
      </c>
      <c r="CC565" s="829"/>
      <c r="CD565" s="697"/>
      <c r="CE565" s="829">
        <f>CE567+CF567</f>
        <v>0</v>
      </c>
      <c r="CF565" s="829"/>
      <c r="CG565" s="697"/>
      <c r="CH565" s="829">
        <f>CH567+CI567</f>
        <v>0</v>
      </c>
      <c r="CI565" s="829"/>
      <c r="CJ565" s="697"/>
      <c r="CK565" s="829">
        <f>CK567+CL567</f>
        <v>0</v>
      </c>
      <c r="CL565" s="829"/>
      <c r="CM565" s="697"/>
      <c r="CN565" s="829">
        <f>CN567+CO567</f>
        <v>0</v>
      </c>
      <c r="CO565" s="829"/>
      <c r="CP565" s="697"/>
      <c r="CQ565" s="829">
        <f>CQ567+CR567</f>
        <v>0</v>
      </c>
      <c r="CR565" s="829"/>
      <c r="CS565" s="697"/>
      <c r="CT565" s="829">
        <f>CT567+CU567</f>
        <v>0</v>
      </c>
      <c r="CU565" s="829"/>
      <c r="CV565" s="697"/>
      <c r="CW565" s="829">
        <f>CW567+CX567</f>
        <v>0</v>
      </c>
      <c r="CX565" s="829"/>
      <c r="CY565" s="697"/>
    </row>
    <row r="566" spans="1:103" hidden="1" outlineLevel="1" x14ac:dyDescent="0.25">
      <c r="C566" s="698"/>
      <c r="D566" s="698" t="s">
        <v>0</v>
      </c>
      <c r="E566" s="699"/>
      <c r="F566" s="698"/>
      <c r="G566" s="699"/>
      <c r="H566" s="699"/>
      <c r="I566" s="698"/>
      <c r="J566" s="699"/>
      <c r="K566" s="699"/>
      <c r="L566" s="699"/>
      <c r="M566" s="698"/>
      <c r="N566" s="831"/>
      <c r="O566" s="831"/>
      <c r="P566" s="699"/>
      <c r="Q566" s="831"/>
      <c r="R566" s="831"/>
      <c r="S566" s="699"/>
      <c r="T566" s="831"/>
      <c r="U566" s="831"/>
      <c r="V566" s="699"/>
      <c r="W566" s="831"/>
      <c r="X566" s="831"/>
      <c r="Y566" s="699"/>
      <c r="Z566" s="831"/>
      <c r="AA566" s="831"/>
      <c r="AB566" s="699"/>
      <c r="AC566" s="831"/>
      <c r="AD566" s="831"/>
      <c r="AE566" s="699"/>
      <c r="AF566" s="830"/>
      <c r="AG566" s="830"/>
      <c r="AH566" s="699"/>
      <c r="AI566" s="831"/>
      <c r="AJ566" s="831"/>
      <c r="AK566" s="699"/>
      <c r="AL566" s="830"/>
      <c r="AM566" s="830"/>
      <c r="AN566" s="699"/>
      <c r="AO566" s="830"/>
      <c r="AP566" s="830"/>
      <c r="AQ566" s="699"/>
      <c r="AR566" s="830"/>
      <c r="AS566" s="830"/>
      <c r="AT566" s="699"/>
      <c r="AU566" s="831"/>
      <c r="AV566" s="831"/>
      <c r="AW566" s="699"/>
      <c r="AX566" s="830" t="str">
        <f>AX11</f>
        <v>225/60R18</v>
      </c>
      <c r="AY566" s="830"/>
      <c r="AZ566" s="699"/>
      <c r="BA566" s="830" t="str">
        <f>BA11</f>
        <v>225/60R18</v>
      </c>
      <c r="BB566" s="830"/>
      <c r="BC566" s="699"/>
      <c r="BD566" s="830" t="str">
        <f>BD11</f>
        <v>225/55R19</v>
      </c>
      <c r="BE566" s="830"/>
      <c r="BF566" s="699"/>
      <c r="BG566" s="830" t="str">
        <f>BG11</f>
        <v>225/55R19 Alu</v>
      </c>
      <c r="BH566" s="830"/>
      <c r="BI566" s="699"/>
      <c r="BJ566" s="830" t="str">
        <f>BJ11</f>
        <v>245/45R20 Alu</v>
      </c>
      <c r="BK566" s="830"/>
      <c r="BL566" s="699"/>
      <c r="BM566" s="778"/>
      <c r="BN566" s="778"/>
      <c r="BO566" s="699"/>
      <c r="BP566" s="833"/>
      <c r="BQ566" s="833"/>
      <c r="BR566" s="699"/>
      <c r="BS566" s="833"/>
      <c r="BT566" s="833"/>
      <c r="BU566" s="699"/>
      <c r="BV566" s="833"/>
      <c r="BW566" s="833"/>
      <c r="BX566" s="699"/>
      <c r="BY566" s="833"/>
      <c r="BZ566" s="833"/>
      <c r="CA566" s="699"/>
      <c r="CB566" s="831"/>
      <c r="CC566" s="831"/>
      <c r="CD566" s="699"/>
      <c r="CE566" s="831"/>
      <c r="CF566" s="831"/>
      <c r="CG566" s="699"/>
      <c r="CH566" s="831"/>
      <c r="CI566" s="831"/>
      <c r="CJ566" s="699"/>
      <c r="CK566" s="831"/>
      <c r="CL566" s="831"/>
      <c r="CM566" s="699"/>
      <c r="CN566" s="831"/>
      <c r="CO566" s="831"/>
      <c r="CP566" s="699"/>
      <c r="CQ566" s="831"/>
      <c r="CR566" s="831"/>
      <c r="CS566" s="699"/>
      <c r="CT566" s="830"/>
      <c r="CU566" s="830"/>
      <c r="CV566" s="699"/>
      <c r="CW566" s="831"/>
      <c r="CX566" s="831"/>
      <c r="CY566" s="699"/>
    </row>
    <row r="567" spans="1:103" s="402" customFormat="1" hidden="1" outlineLevel="1" x14ac:dyDescent="0.25">
      <c r="A567" s="401"/>
      <c r="C567" s="696"/>
      <c r="D567" s="696" t="s">
        <v>0</v>
      </c>
      <c r="E567" s="697"/>
      <c r="F567" s="696"/>
      <c r="G567" s="697"/>
      <c r="H567" s="697"/>
      <c r="I567" s="696"/>
      <c r="J567" s="697"/>
      <c r="K567" s="697"/>
      <c r="L567" s="697"/>
      <c r="M567" s="696"/>
      <c r="N567" s="701"/>
      <c r="O567" s="701"/>
      <c r="P567" s="697"/>
      <c r="Q567" s="701"/>
      <c r="R567" s="701"/>
      <c r="S567" s="697"/>
      <c r="T567" s="701"/>
      <c r="U567" s="701"/>
      <c r="V567" s="697"/>
      <c r="W567" s="701"/>
      <c r="X567" s="701"/>
      <c r="Y567" s="697"/>
      <c r="Z567" s="701"/>
      <c r="AA567" s="701"/>
      <c r="AB567" s="697"/>
      <c r="AC567" s="701"/>
      <c r="AD567" s="701"/>
      <c r="AE567" s="697"/>
      <c r="AF567" s="701"/>
      <c r="AG567" s="701"/>
      <c r="AH567" s="697"/>
      <c r="AI567" s="701"/>
      <c r="AJ567" s="701"/>
      <c r="AK567" s="697"/>
      <c r="AL567" s="701"/>
      <c r="AM567" s="701"/>
      <c r="AN567" s="697"/>
      <c r="AO567" s="701"/>
      <c r="AP567" s="701"/>
      <c r="AQ567" s="697"/>
      <c r="AR567" s="701"/>
      <c r="AS567" s="701"/>
      <c r="AT567" s="697"/>
      <c r="AU567" s="701"/>
      <c r="AV567" s="701"/>
      <c r="AW567" s="697"/>
      <c r="AX567" s="701" t="e">
        <f>AX497+AX562</f>
        <v>#REF!</v>
      </c>
      <c r="AY567" s="701" t="e">
        <f>AY497+AY562</f>
        <v>#REF!</v>
      </c>
      <c r="AZ567" s="697"/>
      <c r="BA567" s="701" t="e">
        <f>BA497+BA562</f>
        <v>#REF!</v>
      </c>
      <c r="BB567" s="701" t="e">
        <f>BB497+BB562</f>
        <v>#REF!</v>
      </c>
      <c r="BC567" s="697"/>
      <c r="BD567" s="701" t="e">
        <f>BD497+BD562</f>
        <v>#REF!</v>
      </c>
      <c r="BE567" s="701" t="e">
        <f>BE497+BE562</f>
        <v>#REF!</v>
      </c>
      <c r="BF567" s="697"/>
      <c r="BG567" s="701" t="e">
        <f>BG497+BG562</f>
        <v>#REF!</v>
      </c>
      <c r="BH567" s="701" t="e">
        <f>BH497+BH562</f>
        <v>#REF!</v>
      </c>
      <c r="BI567" s="697"/>
      <c r="BJ567" s="701" t="e">
        <f>BJ497+BJ562</f>
        <v>#REF!</v>
      </c>
      <c r="BK567" s="701" t="e">
        <f>BK497+BK562</f>
        <v>#REF!</v>
      </c>
      <c r="BL567" s="697"/>
      <c r="BM567" s="778"/>
      <c r="BN567" s="778"/>
      <c r="BO567" s="697"/>
      <c r="BP567" s="701"/>
      <c r="BQ567" s="701"/>
      <c r="BR567" s="697"/>
      <c r="BS567" s="701"/>
      <c r="BT567" s="701"/>
      <c r="BU567" s="697"/>
      <c r="BV567" s="701"/>
      <c r="BW567" s="701"/>
      <c r="BX567" s="697"/>
      <c r="BY567" s="701"/>
      <c r="BZ567" s="701"/>
      <c r="CA567" s="697"/>
      <c r="CB567" s="701"/>
      <c r="CC567" s="701"/>
      <c r="CD567" s="697"/>
      <c r="CE567" s="701"/>
      <c r="CF567" s="701"/>
      <c r="CG567" s="697"/>
      <c r="CH567" s="701"/>
      <c r="CI567" s="701"/>
      <c r="CJ567" s="697"/>
      <c r="CK567" s="701"/>
      <c r="CL567" s="701"/>
      <c r="CM567" s="697"/>
      <c r="CN567" s="701"/>
      <c r="CO567" s="701"/>
      <c r="CP567" s="697"/>
      <c r="CQ567" s="701"/>
      <c r="CR567" s="701"/>
      <c r="CS567" s="697"/>
      <c r="CT567" s="701"/>
      <c r="CU567" s="701"/>
      <c r="CV567" s="697"/>
      <c r="CW567" s="701"/>
      <c r="CX567" s="701"/>
      <c r="CY567" s="697"/>
    </row>
    <row r="568" spans="1:103" s="402" customFormat="1" hidden="1" outlineLevel="1" x14ac:dyDescent="0.25">
      <c r="A568" s="401"/>
      <c r="C568" s="696"/>
      <c r="D568" s="696" t="s">
        <v>0</v>
      </c>
      <c r="E568" s="697"/>
      <c r="F568" s="696"/>
      <c r="G568" s="697"/>
      <c r="H568" s="697"/>
      <c r="I568" s="696"/>
      <c r="J568" s="697"/>
      <c r="K568" s="697"/>
      <c r="L568" s="697"/>
      <c r="M568" s="696"/>
      <c r="N568" s="702" t="e">
        <f>N567/N565</f>
        <v>#DIV/0!</v>
      </c>
      <c r="O568" s="701"/>
      <c r="P568" s="697"/>
      <c r="Q568" s="702" t="e">
        <f>Q567/Q565</f>
        <v>#DIV/0!</v>
      </c>
      <c r="R568" s="701"/>
      <c r="S568" s="697"/>
      <c r="T568" s="702" t="e">
        <f>T567/T565</f>
        <v>#DIV/0!</v>
      </c>
      <c r="U568" s="701"/>
      <c r="V568" s="697"/>
      <c r="W568" s="702" t="e">
        <f>W567/W565</f>
        <v>#DIV/0!</v>
      </c>
      <c r="X568" s="701"/>
      <c r="Y568" s="697"/>
      <c r="Z568" s="702" t="e">
        <f>Z567/Z565</f>
        <v>#DIV/0!</v>
      </c>
      <c r="AA568" s="701"/>
      <c r="AB568" s="697"/>
      <c r="AC568" s="702" t="e">
        <f>AC567/AC565</f>
        <v>#DIV/0!</v>
      </c>
      <c r="AD568" s="701"/>
      <c r="AE568" s="697"/>
      <c r="AF568" s="702" t="e">
        <f>AF567/AF565</f>
        <v>#DIV/0!</v>
      </c>
      <c r="AG568" s="701"/>
      <c r="AH568" s="697"/>
      <c r="AI568" s="702" t="e">
        <f>AI567/AI565</f>
        <v>#DIV/0!</v>
      </c>
      <c r="AJ568" s="701"/>
      <c r="AK568" s="697"/>
      <c r="AL568" s="702" t="e">
        <f>AL567/AL565</f>
        <v>#DIV/0!</v>
      </c>
      <c r="AM568" s="701"/>
      <c r="AN568" s="697"/>
      <c r="AO568" s="702" t="e">
        <f>AO567/AO565</f>
        <v>#DIV/0!</v>
      </c>
      <c r="AP568" s="701"/>
      <c r="AQ568" s="697"/>
      <c r="AR568" s="702" t="e">
        <f>AR567/AR565</f>
        <v>#DIV/0!</v>
      </c>
      <c r="AS568" s="701"/>
      <c r="AT568" s="697"/>
      <c r="AU568" s="702" t="e">
        <f>AU567/AU565</f>
        <v>#DIV/0!</v>
      </c>
      <c r="AV568" s="701"/>
      <c r="AW568" s="697"/>
      <c r="AX568" s="702" t="e">
        <f>AX567/AX565</f>
        <v>#REF!</v>
      </c>
      <c r="AY568" s="701"/>
      <c r="AZ568" s="697"/>
      <c r="BA568" s="702" t="e">
        <f>BA567/BA565</f>
        <v>#REF!</v>
      </c>
      <c r="BB568" s="701"/>
      <c r="BC568" s="697"/>
      <c r="BD568" s="702" t="e">
        <f>BD567/BD565</f>
        <v>#REF!</v>
      </c>
      <c r="BE568" s="701"/>
      <c r="BF568" s="697"/>
      <c r="BG568" s="702" t="e">
        <f>BG567/BG565</f>
        <v>#REF!</v>
      </c>
      <c r="BH568" s="701"/>
      <c r="BI568" s="697"/>
      <c r="BJ568" s="702" t="e">
        <f>BJ567/BJ565</f>
        <v>#REF!</v>
      </c>
      <c r="BK568" s="701"/>
      <c r="BL568" s="697"/>
      <c r="BM568" s="778"/>
      <c r="BN568" s="778"/>
      <c r="BO568" s="697"/>
      <c r="BP568" s="702" t="e">
        <f>BP567/BP565</f>
        <v>#DIV/0!</v>
      </c>
      <c r="BQ568" s="701"/>
      <c r="BR568" s="697"/>
      <c r="BS568" s="702" t="e">
        <f>BS567/BS565</f>
        <v>#DIV/0!</v>
      </c>
      <c r="BT568" s="701"/>
      <c r="BU568" s="697"/>
      <c r="BV568" s="702" t="e">
        <f>BV567/BV565</f>
        <v>#DIV/0!</v>
      </c>
      <c r="BW568" s="701"/>
      <c r="BX568" s="697"/>
      <c r="BY568" s="702" t="e">
        <f>BY567/BY565</f>
        <v>#DIV/0!</v>
      </c>
      <c r="BZ568" s="701"/>
      <c r="CA568" s="697"/>
      <c r="CB568" s="702" t="e">
        <f>CB567/CB565</f>
        <v>#DIV/0!</v>
      </c>
      <c r="CC568" s="701"/>
      <c r="CD568" s="697"/>
      <c r="CE568" s="702" t="e">
        <f>CE567/CE565</f>
        <v>#DIV/0!</v>
      </c>
      <c r="CF568" s="701"/>
      <c r="CG568" s="697"/>
      <c r="CH568" s="702" t="e">
        <f>CH567/CH565</f>
        <v>#DIV/0!</v>
      </c>
      <c r="CI568" s="701"/>
      <c r="CJ568" s="697"/>
      <c r="CK568" s="702" t="e">
        <f>CK567/CK565</f>
        <v>#DIV/0!</v>
      </c>
      <c r="CL568" s="701"/>
      <c r="CM568" s="697"/>
      <c r="CN568" s="702" t="e">
        <f>CN567/CN565</f>
        <v>#DIV/0!</v>
      </c>
      <c r="CO568" s="701"/>
      <c r="CP568" s="697"/>
      <c r="CQ568" s="702" t="e">
        <f>CQ567/CQ565</f>
        <v>#DIV/0!</v>
      </c>
      <c r="CR568" s="701"/>
      <c r="CS568" s="697"/>
      <c r="CT568" s="702" t="e">
        <f>CT567/CT565</f>
        <v>#DIV/0!</v>
      </c>
      <c r="CU568" s="701"/>
      <c r="CV568" s="697"/>
      <c r="CW568" s="702" t="e">
        <f>CW567/CW565</f>
        <v>#DIV/0!</v>
      </c>
      <c r="CX568" s="701"/>
      <c r="CY568" s="697"/>
    </row>
    <row r="569" spans="1:103" ht="6.6" hidden="1" customHeight="1" outlineLevel="1" x14ac:dyDescent="0.25">
      <c r="D569" s="3" t="s">
        <v>0</v>
      </c>
    </row>
    <row r="570" spans="1:103" s="402" customFormat="1" hidden="1" outlineLevel="1" x14ac:dyDescent="0.25">
      <c r="A570" s="1"/>
      <c r="C570" s="696" t="s">
        <v>244</v>
      </c>
      <c r="D570" s="696" t="s">
        <v>0</v>
      </c>
      <c r="E570" s="697"/>
      <c r="F570" s="696"/>
      <c r="G570" s="697"/>
      <c r="H570" s="697"/>
      <c r="I570" s="696"/>
      <c r="J570" s="697"/>
      <c r="K570" s="697"/>
      <c r="L570" s="697"/>
      <c r="M570" s="696"/>
      <c r="N570" s="829">
        <f>N571+O571</f>
        <v>0.39499999999999946</v>
      </c>
      <c r="O570" s="829"/>
      <c r="P570" s="697"/>
      <c r="Q570" s="829">
        <f>Q571+R571</f>
        <v>0.39499999999999946</v>
      </c>
      <c r="R570" s="829"/>
      <c r="S570" s="697"/>
      <c r="T570" s="829">
        <f>T571+U571</f>
        <v>0</v>
      </c>
      <c r="U570" s="829"/>
      <c r="V570" s="697"/>
      <c r="W570" s="829">
        <f>W571+X571</f>
        <v>0</v>
      </c>
      <c r="X570" s="829"/>
      <c r="Y570" s="697"/>
      <c r="Z570" s="829">
        <f>Z571+AA571</f>
        <v>0</v>
      </c>
      <c r="AA570" s="829"/>
      <c r="AB570" s="697"/>
      <c r="AC570" s="829">
        <f>AC571+AD571</f>
        <v>0</v>
      </c>
      <c r="AD570" s="829"/>
      <c r="AE570" s="697"/>
      <c r="AF570" s="829">
        <f>AF571+AG571</f>
        <v>0</v>
      </c>
      <c r="AG570" s="829"/>
      <c r="AH570" s="697"/>
      <c r="AI570" s="829">
        <f>AI571+AJ571</f>
        <v>0</v>
      </c>
      <c r="AJ570" s="829"/>
      <c r="AK570" s="697"/>
      <c r="AL570" s="829">
        <f>AL571+AM571</f>
        <v>0</v>
      </c>
      <c r="AM570" s="829"/>
      <c r="AN570" s="697"/>
      <c r="AO570" s="829">
        <f>AO571+AP571</f>
        <v>0</v>
      </c>
      <c r="AP570" s="829"/>
      <c r="AQ570" s="697"/>
      <c r="AR570" s="829">
        <f>AR571+AS571</f>
        <v>0</v>
      </c>
      <c r="AS570" s="829"/>
      <c r="AT570" s="697"/>
      <c r="AU570" s="829">
        <f>AU571+AV571</f>
        <v>0</v>
      </c>
      <c r="AV570" s="829"/>
      <c r="AW570" s="697"/>
      <c r="AX570" s="829">
        <f>AX571+AY571</f>
        <v>70.510000000000005</v>
      </c>
      <c r="AY570" s="829"/>
      <c r="AZ570" s="697"/>
      <c r="BA570" s="829">
        <f>BA571+BB571</f>
        <v>70.510000000000005</v>
      </c>
      <c r="BB570" s="829"/>
      <c r="BC570" s="697"/>
      <c r="BD570" s="829">
        <f>BD571+BE571</f>
        <v>64.045999999999992</v>
      </c>
      <c r="BE570" s="829"/>
      <c r="BF570" s="697"/>
      <c r="BG570" s="829">
        <f>BG571+BH571</f>
        <v>97.009000000000029</v>
      </c>
      <c r="BH570" s="829"/>
      <c r="BI570" s="697"/>
      <c r="BJ570" s="829">
        <f>BJ571+BK571</f>
        <v>83.270999999999987</v>
      </c>
      <c r="BK570" s="829"/>
      <c r="BL570" s="697"/>
      <c r="BM570" s="778"/>
      <c r="BN570" s="778"/>
      <c r="BO570" s="697"/>
      <c r="BP570" s="829">
        <f>BP571+BQ571</f>
        <v>0</v>
      </c>
      <c r="BQ570" s="829"/>
      <c r="BR570" s="697"/>
      <c r="BS570" s="829">
        <f>BS571+BT571</f>
        <v>0</v>
      </c>
      <c r="BT570" s="829"/>
      <c r="BU570" s="697"/>
      <c r="BV570" s="829">
        <f>BV571+BW571</f>
        <v>0</v>
      </c>
      <c r="BW570" s="829"/>
      <c r="BX570" s="697"/>
      <c r="BY570" s="829">
        <f>BY571+BZ571</f>
        <v>0</v>
      </c>
      <c r="BZ570" s="829"/>
      <c r="CA570" s="697"/>
      <c r="CB570" s="829">
        <f>CB571+CC571</f>
        <v>0</v>
      </c>
      <c r="CC570" s="829"/>
      <c r="CD570" s="697"/>
      <c r="CE570" s="829">
        <f>CE571+CF571</f>
        <v>0</v>
      </c>
      <c r="CF570" s="829"/>
      <c r="CG570" s="697"/>
      <c r="CH570" s="829">
        <f>CH571+CI571</f>
        <v>0</v>
      </c>
      <c r="CI570" s="829"/>
      <c r="CJ570" s="697"/>
      <c r="CK570" s="829">
        <f>CK571+CL571</f>
        <v>0</v>
      </c>
      <c r="CL570" s="829"/>
      <c r="CM570" s="697"/>
      <c r="CN570" s="829">
        <f>CN571+CO571</f>
        <v>0</v>
      </c>
      <c r="CO570" s="829"/>
      <c r="CP570" s="697"/>
      <c r="CQ570" s="829">
        <f>CQ571+CR571</f>
        <v>0</v>
      </c>
      <c r="CR570" s="829"/>
      <c r="CS570" s="697"/>
      <c r="CT570" s="829">
        <f>CT571+CU571</f>
        <v>0</v>
      </c>
      <c r="CU570" s="829"/>
      <c r="CV570" s="697"/>
      <c r="CW570" s="829">
        <f>CW571+CX571</f>
        <v>0</v>
      </c>
      <c r="CX570" s="829"/>
      <c r="CY570" s="697"/>
    </row>
    <row r="571" spans="1:103" s="402" customFormat="1" hidden="1" outlineLevel="1" x14ac:dyDescent="0.25">
      <c r="A571" s="401"/>
      <c r="C571" s="696"/>
      <c r="D571" s="696" t="s">
        <v>0</v>
      </c>
      <c r="E571" s="697"/>
      <c r="F571" s="696"/>
      <c r="G571" s="697"/>
      <c r="H571" s="697"/>
      <c r="I571" s="696"/>
      <c r="J571" s="697"/>
      <c r="K571" s="697"/>
      <c r="L571" s="697"/>
      <c r="M571" s="696"/>
      <c r="N571" s="701">
        <f>N492</f>
        <v>0.31232527472527438</v>
      </c>
      <c r="O571" s="701">
        <f>O492</f>
        <v>8.267472527472508E-2</v>
      </c>
      <c r="P571" s="697"/>
      <c r="Q571" s="701">
        <f>Q492</f>
        <v>0.31232527472527438</v>
      </c>
      <c r="R571" s="701">
        <f>R492</f>
        <v>8.267472527472508E-2</v>
      </c>
      <c r="S571" s="697"/>
      <c r="T571" s="701"/>
      <c r="U571" s="701"/>
      <c r="V571" s="697"/>
      <c r="W571" s="701"/>
      <c r="X571" s="701"/>
      <c r="Y571" s="697"/>
      <c r="Z571" s="701"/>
      <c r="AA571" s="701"/>
      <c r="AB571" s="697"/>
      <c r="AC571" s="701"/>
      <c r="AD571" s="701"/>
      <c r="AE571" s="697"/>
      <c r="AF571" s="701"/>
      <c r="AG571" s="701"/>
      <c r="AH571" s="697"/>
      <c r="AI571" s="701"/>
      <c r="AJ571" s="701"/>
      <c r="AK571" s="697"/>
      <c r="AL571" s="701"/>
      <c r="AM571" s="701"/>
      <c r="AN571" s="697"/>
      <c r="AO571" s="701"/>
      <c r="AP571" s="701"/>
      <c r="AQ571" s="697"/>
      <c r="AR571" s="701"/>
      <c r="AS571" s="701"/>
      <c r="AT571" s="697"/>
      <c r="AU571" s="701"/>
      <c r="AV571" s="701"/>
      <c r="AW571" s="697"/>
      <c r="AX571" s="701">
        <f>AX501</f>
        <v>35.181273246518423</v>
      </c>
      <c r="AY571" s="701">
        <f>AY501</f>
        <v>35.328726753481583</v>
      </c>
      <c r="AZ571" s="697"/>
      <c r="BA571" s="701">
        <f>BA501</f>
        <v>35.181273246518423</v>
      </c>
      <c r="BB571" s="701">
        <f>BB501</f>
        <v>35.328726753481583</v>
      </c>
      <c r="BC571" s="697"/>
      <c r="BD571" s="701">
        <f>BD501</f>
        <v>30.913265743923546</v>
      </c>
      <c r="BE571" s="701">
        <f>BE501</f>
        <v>33.132734256076446</v>
      </c>
      <c r="BF571" s="697"/>
      <c r="BG571" s="701">
        <f>BG501</f>
        <v>26.238379429870474</v>
      </c>
      <c r="BH571" s="701">
        <f>BH501</f>
        <v>70.770620570129552</v>
      </c>
      <c r="BI571" s="697"/>
      <c r="BJ571" s="701">
        <f>BJ501</f>
        <v>19.772086718918946</v>
      </c>
      <c r="BK571" s="701">
        <f>BK501</f>
        <v>63.498913281081045</v>
      </c>
      <c r="BL571" s="697"/>
      <c r="BM571" s="778"/>
      <c r="BN571" s="778"/>
      <c r="BO571" s="697"/>
      <c r="BP571" s="701"/>
      <c r="BQ571" s="701"/>
      <c r="BR571" s="697"/>
      <c r="BS571" s="701"/>
      <c r="BT571" s="701"/>
      <c r="BU571" s="697"/>
      <c r="BV571" s="701"/>
      <c r="BW571" s="701"/>
      <c r="BX571" s="697"/>
      <c r="BY571" s="701"/>
      <c r="BZ571" s="701"/>
      <c r="CA571" s="697"/>
      <c r="CB571" s="701"/>
      <c r="CC571" s="701"/>
      <c r="CD571" s="697"/>
      <c r="CE571" s="701"/>
      <c r="CF571" s="701"/>
      <c r="CG571" s="697"/>
      <c r="CH571" s="701"/>
      <c r="CI571" s="701"/>
      <c r="CJ571" s="697"/>
      <c r="CK571" s="701"/>
      <c r="CL571" s="701"/>
      <c r="CM571" s="697"/>
      <c r="CN571" s="701"/>
      <c r="CO571" s="701"/>
      <c r="CP571" s="697"/>
      <c r="CQ571" s="701"/>
      <c r="CR571" s="701"/>
      <c r="CS571" s="697"/>
      <c r="CT571" s="701"/>
      <c r="CU571" s="701"/>
      <c r="CV571" s="697"/>
      <c r="CW571" s="701"/>
      <c r="CX571" s="701"/>
      <c r="CY571" s="697"/>
    </row>
    <row r="572" spans="1:103" ht="6.6" hidden="1" customHeight="1" outlineLevel="1" x14ac:dyDescent="0.25">
      <c r="D572" s="3" t="s">
        <v>0</v>
      </c>
    </row>
    <row r="573" spans="1:103" s="402" customFormat="1" hidden="1" outlineLevel="1" x14ac:dyDescent="0.25">
      <c r="A573" s="1"/>
      <c r="C573" s="696" t="s">
        <v>557</v>
      </c>
      <c r="D573" s="696" t="s">
        <v>0</v>
      </c>
      <c r="E573" s="697"/>
      <c r="F573" s="696"/>
      <c r="G573" s="697"/>
      <c r="H573" s="697"/>
      <c r="I573" s="696"/>
      <c r="J573" s="697"/>
      <c r="K573" s="697"/>
      <c r="L573" s="697"/>
      <c r="M573" s="696"/>
      <c r="N573" s="829"/>
      <c r="O573" s="829"/>
      <c r="P573" s="697"/>
      <c r="Q573" s="829"/>
      <c r="R573" s="829"/>
      <c r="S573" s="697"/>
      <c r="T573" s="829"/>
      <c r="U573" s="829"/>
      <c r="V573" s="697"/>
      <c r="W573" s="829"/>
      <c r="X573" s="829"/>
      <c r="Y573" s="697"/>
      <c r="Z573" s="829"/>
      <c r="AA573" s="829"/>
      <c r="AB573" s="697"/>
      <c r="AC573" s="829"/>
      <c r="AD573" s="829"/>
      <c r="AE573" s="697"/>
      <c r="AF573" s="829"/>
      <c r="AG573" s="829"/>
      <c r="AH573" s="697"/>
      <c r="AI573" s="829"/>
      <c r="AJ573" s="829"/>
      <c r="AK573" s="697"/>
      <c r="AL573" s="829"/>
      <c r="AM573" s="829"/>
      <c r="AN573" s="697"/>
      <c r="AO573" s="829"/>
      <c r="AP573" s="829"/>
      <c r="AQ573" s="697"/>
      <c r="AR573" s="829"/>
      <c r="AS573" s="829"/>
      <c r="AT573" s="697"/>
      <c r="AU573" s="829"/>
      <c r="AV573" s="829"/>
      <c r="AW573" s="697"/>
      <c r="AX573" s="829"/>
      <c r="AY573" s="829"/>
      <c r="AZ573" s="697"/>
      <c r="BA573" s="829"/>
      <c r="BB573" s="829"/>
      <c r="BC573" s="697"/>
      <c r="BD573" s="829"/>
      <c r="BE573" s="829"/>
      <c r="BF573" s="697"/>
      <c r="BG573" s="829"/>
      <c r="BH573" s="829"/>
      <c r="BI573" s="697"/>
      <c r="BJ573" s="829"/>
      <c r="BK573" s="829"/>
      <c r="BL573" s="697"/>
      <c r="BM573" s="778"/>
      <c r="BN573" s="778"/>
      <c r="BO573" s="697"/>
      <c r="BP573" s="829"/>
      <c r="BQ573" s="829"/>
      <c r="BR573" s="697"/>
      <c r="BS573" s="829"/>
      <c r="BT573" s="829"/>
      <c r="BU573" s="697"/>
      <c r="BV573" s="829"/>
      <c r="BW573" s="829"/>
      <c r="BX573" s="697"/>
      <c r="BY573" s="829"/>
      <c r="BZ573" s="829"/>
      <c r="CA573" s="697"/>
      <c r="CB573" s="829"/>
      <c r="CC573" s="829"/>
      <c r="CD573" s="697"/>
      <c r="CE573" s="829"/>
      <c r="CF573" s="829"/>
      <c r="CG573" s="697"/>
      <c r="CH573" s="829"/>
      <c r="CI573" s="829"/>
      <c r="CJ573" s="697"/>
      <c r="CK573" s="829"/>
      <c r="CL573" s="829"/>
      <c r="CM573" s="697"/>
      <c r="CN573" s="829"/>
      <c r="CO573" s="829"/>
      <c r="CP573" s="697"/>
      <c r="CQ573" s="829"/>
      <c r="CR573" s="829"/>
      <c r="CS573" s="697"/>
      <c r="CT573" s="829"/>
      <c r="CU573" s="829"/>
      <c r="CV573" s="697"/>
      <c r="CW573" s="829"/>
      <c r="CX573" s="829"/>
      <c r="CY573" s="697"/>
    </row>
    <row r="574" spans="1:103" hidden="1" outlineLevel="1" x14ac:dyDescent="0.25"/>
    <row r="575" spans="1:103" hidden="1" outlineLevel="1" x14ac:dyDescent="0.25"/>
    <row r="582" spans="1:104" x14ac:dyDescent="0.25">
      <c r="F582" s="1"/>
      <c r="H582" s="1"/>
      <c r="I582" s="1"/>
    </row>
    <row r="583" spans="1:104" ht="43.15" customHeight="1" x14ac:dyDescent="0.25">
      <c r="B583" s="553" t="s">
        <v>586</v>
      </c>
      <c r="C583" s="554"/>
      <c r="D583" s="554" t="s">
        <v>0</v>
      </c>
      <c r="E583" s="773" t="s">
        <v>571</v>
      </c>
      <c r="F583" s="555"/>
      <c r="G583" s="774"/>
      <c r="H583" s="781" t="s">
        <v>587</v>
      </c>
      <c r="I583" s="554"/>
      <c r="J583" s="555"/>
      <c r="K583" s="555"/>
      <c r="L583" s="555"/>
      <c r="M583" s="554"/>
      <c r="N583" s="16"/>
      <c r="O583" s="16"/>
      <c r="P583" s="16"/>
      <c r="Q583" s="16"/>
      <c r="R583" s="16"/>
      <c r="S583" s="16"/>
      <c r="T583" s="16"/>
      <c r="U583" s="16"/>
      <c r="V583" s="16"/>
      <c r="W583" s="16"/>
      <c r="X583" s="16"/>
      <c r="Y583" s="16"/>
      <c r="Z583" s="16"/>
      <c r="AA583" s="16"/>
      <c r="AB583" s="16"/>
      <c r="AC583" s="16"/>
      <c r="AD583" s="16"/>
      <c r="AE583" s="16"/>
      <c r="AF583" s="16"/>
      <c r="AG583" s="16"/>
      <c r="AH583" s="16"/>
      <c r="AI583" s="16"/>
      <c r="AJ583" s="16"/>
      <c r="AK583" s="16"/>
      <c r="AL583" s="16"/>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6"/>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c r="CX583" s="16"/>
      <c r="CY583" s="16"/>
    </row>
    <row r="584" spans="1:104" s="402" customFormat="1" x14ac:dyDescent="0.25">
      <c r="A584" s="401"/>
      <c r="B584" s="776"/>
      <c r="C584" s="775" t="s">
        <v>588</v>
      </c>
      <c r="D584" s="775" t="s">
        <v>0</v>
      </c>
      <c r="E584" s="776"/>
      <c r="F584" s="775"/>
      <c r="G584" s="776"/>
      <c r="H584" s="776"/>
      <c r="I584" s="775"/>
      <c r="J584" s="776"/>
      <c r="K584" s="776"/>
      <c r="L584" s="776"/>
      <c r="M584" s="775"/>
      <c r="N584" s="777"/>
      <c r="O584" s="775"/>
      <c r="P584" s="776"/>
      <c r="Q584" s="777"/>
      <c r="R584" s="775"/>
      <c r="S584" s="776"/>
      <c r="T584" s="777"/>
      <c r="U584" s="775"/>
      <c r="V584" s="776"/>
      <c r="W584" s="777"/>
      <c r="X584" s="775"/>
      <c r="Y584" s="776"/>
      <c r="Z584" s="777"/>
      <c r="AA584" s="775"/>
      <c r="AB584" s="776"/>
      <c r="AC584" s="777"/>
      <c r="AD584" s="775"/>
      <c r="AE584" s="776"/>
      <c r="AF584" s="777"/>
      <c r="AG584" s="775"/>
      <c r="AH584" s="776"/>
      <c r="AI584" s="777"/>
      <c r="AJ584" s="775"/>
      <c r="AK584" s="776"/>
      <c r="AL584" s="777"/>
      <c r="AM584" s="775"/>
      <c r="AN584" s="776"/>
      <c r="AO584" s="777"/>
      <c r="AP584" s="775"/>
      <c r="AQ584" s="776"/>
      <c r="AR584" s="777"/>
      <c r="AS584" s="775"/>
      <c r="AT584" s="776"/>
      <c r="AU584" s="777"/>
      <c r="AV584" s="775"/>
      <c r="AW584" s="776"/>
      <c r="AX584" s="777"/>
      <c r="AY584" s="775"/>
      <c r="AZ584" s="776"/>
      <c r="BA584" s="777"/>
      <c r="BB584" s="775"/>
      <c r="BC584" s="776"/>
      <c r="BD584" s="777"/>
      <c r="BE584" s="775"/>
      <c r="BF584" s="776"/>
      <c r="BG584" s="777"/>
      <c r="BH584" s="775"/>
      <c r="BI584" s="776"/>
      <c r="BJ584" s="777"/>
      <c r="BK584" s="775"/>
      <c r="BL584" s="776"/>
      <c r="BM584" s="777"/>
      <c r="BN584" s="775"/>
      <c r="BO584" s="776"/>
      <c r="BP584" s="777"/>
      <c r="BQ584" s="775"/>
      <c r="BR584" s="776"/>
      <c r="BS584" s="777"/>
      <c r="BT584" s="775"/>
      <c r="BU584" s="776"/>
      <c r="BV584" s="777"/>
      <c r="BW584" s="775"/>
      <c r="BX584" s="776"/>
      <c r="BY584" s="777"/>
      <c r="BZ584" s="775"/>
      <c r="CA584" s="776"/>
      <c r="CB584" s="777"/>
      <c r="CC584" s="775"/>
      <c r="CD584" s="776"/>
      <c r="CE584" s="777"/>
      <c r="CF584" s="775"/>
      <c r="CG584" s="776"/>
      <c r="CH584" s="777"/>
      <c r="CI584" s="775"/>
      <c r="CJ584" s="776"/>
      <c r="CK584" s="777"/>
      <c r="CL584" s="775"/>
      <c r="CM584" s="776"/>
      <c r="CN584" s="777"/>
      <c r="CO584" s="775"/>
      <c r="CP584" s="776"/>
      <c r="CQ584" s="777"/>
      <c r="CR584" s="775"/>
      <c r="CS584" s="776"/>
      <c r="CT584" s="777"/>
      <c r="CU584" s="775"/>
      <c r="CV584" s="776"/>
      <c r="CW584" s="777"/>
      <c r="CX584" s="775"/>
      <c r="CY584" s="776"/>
    </row>
    <row r="585" spans="1:104" s="402" customFormat="1" x14ac:dyDescent="0.25">
      <c r="A585" s="401"/>
      <c r="C585" s="453" t="s">
        <v>311</v>
      </c>
      <c r="D585" s="453" t="s">
        <v>0</v>
      </c>
      <c r="E585" s="467"/>
      <c r="F585" s="453"/>
      <c r="G585" s="467"/>
      <c r="H585" s="467"/>
      <c r="I585" s="453"/>
      <c r="J585" s="467"/>
      <c r="K585" s="467"/>
      <c r="L585" s="467"/>
      <c r="M585" s="453"/>
      <c r="N585" s="579"/>
      <c r="O585" s="453"/>
      <c r="P585" s="467"/>
      <c r="Q585" s="579"/>
      <c r="R585" s="453"/>
      <c r="S585" s="467"/>
      <c r="T585" s="579"/>
      <c r="U585" s="453"/>
      <c r="V585" s="467"/>
      <c r="W585" s="579"/>
      <c r="X585" s="453"/>
      <c r="Y585" s="467"/>
      <c r="Z585" s="579"/>
      <c r="AA585" s="453"/>
      <c r="AB585" s="467"/>
      <c r="AC585" s="579"/>
      <c r="AD585" s="453"/>
      <c r="AE585" s="467"/>
      <c r="AF585" s="579"/>
      <c r="AG585" s="453"/>
      <c r="AH585" s="467"/>
      <c r="AI585" s="579"/>
      <c r="AJ585" s="453"/>
      <c r="AK585" s="467"/>
      <c r="AL585" s="579"/>
      <c r="AM585" s="453"/>
      <c r="AN585" s="467"/>
      <c r="AO585" s="579"/>
      <c r="AP585" s="453"/>
      <c r="AQ585" s="467"/>
      <c r="AR585" s="579"/>
      <c r="AS585" s="453"/>
      <c r="AT585" s="467"/>
      <c r="AU585" s="579"/>
      <c r="AV585" s="453"/>
      <c r="AW585" s="467"/>
      <c r="AX585" s="579"/>
      <c r="AY585" s="453"/>
      <c r="AZ585" s="467"/>
      <c r="BA585" s="579"/>
      <c r="BB585" s="453"/>
      <c r="BC585" s="467"/>
      <c r="BD585" s="579"/>
      <c r="BE585" s="453"/>
      <c r="BF585" s="467"/>
      <c r="BG585" s="579"/>
      <c r="BH585" s="453"/>
      <c r="BI585" s="467"/>
      <c r="BJ585" s="579"/>
      <c r="BK585" s="453"/>
      <c r="BL585" s="467"/>
      <c r="BM585" s="579"/>
      <c r="BN585" s="453"/>
      <c r="BO585" s="467"/>
      <c r="BP585" s="579"/>
      <c r="BQ585" s="453"/>
      <c r="BR585" s="467"/>
      <c r="BS585" s="579"/>
      <c r="BT585" s="453"/>
      <c r="BU585" s="467"/>
      <c r="BV585" s="579"/>
      <c r="BW585" s="453"/>
      <c r="BX585" s="467"/>
      <c r="BY585" s="579"/>
      <c r="BZ585" s="453"/>
      <c r="CA585" s="467"/>
      <c r="CB585" s="579"/>
      <c r="CC585" s="453"/>
      <c r="CD585" s="467"/>
      <c r="CE585" s="579"/>
      <c r="CF585" s="453"/>
      <c r="CG585" s="467"/>
      <c r="CH585" s="579"/>
      <c r="CI585" s="453"/>
      <c r="CJ585" s="467"/>
      <c r="CK585" s="579"/>
      <c r="CL585" s="453"/>
      <c r="CM585" s="467"/>
      <c r="CN585" s="579"/>
      <c r="CO585" s="453"/>
      <c r="CP585" s="467"/>
      <c r="CQ585" s="579"/>
      <c r="CR585" s="453"/>
      <c r="CS585" s="467"/>
      <c r="CT585" s="579"/>
      <c r="CU585" s="453"/>
      <c r="CV585" s="467"/>
      <c r="CW585" s="579"/>
      <c r="CX585" s="453"/>
      <c r="CY585" s="467"/>
    </row>
    <row r="586" spans="1:104" s="402" customFormat="1" x14ac:dyDescent="0.25">
      <c r="A586" s="401"/>
      <c r="C586" s="565" t="s">
        <v>589</v>
      </c>
      <c r="D586" s="565"/>
      <c r="E586" s="566"/>
      <c r="F586" s="565"/>
      <c r="G586" s="566"/>
      <c r="H586" s="725"/>
      <c r="I586" s="565"/>
      <c r="J586" s="566"/>
      <c r="K586" s="566"/>
      <c r="L586" s="566"/>
      <c r="M586" s="565"/>
      <c r="N586" s="578"/>
      <c r="O586" s="565"/>
      <c r="P586" s="566"/>
      <c r="Q586" s="578"/>
      <c r="R586" s="565"/>
      <c r="S586" s="566"/>
      <c r="T586" s="578"/>
      <c r="U586" s="565"/>
      <c r="V586" s="566"/>
      <c r="W586" s="578"/>
      <c r="X586" s="565"/>
      <c r="Y586" s="566"/>
      <c r="Z586" s="578"/>
      <c r="AA586" s="565"/>
      <c r="AB586" s="566"/>
      <c r="AC586" s="578"/>
      <c r="AD586" s="565"/>
      <c r="AE586" s="566"/>
      <c r="AF586" s="578"/>
      <c r="AG586" s="565"/>
      <c r="AH586" s="566"/>
      <c r="AI586" s="578"/>
      <c r="AJ586" s="565"/>
      <c r="AK586" s="566"/>
      <c r="AL586" s="578"/>
      <c r="AM586" s="565"/>
      <c r="AN586" s="566"/>
      <c r="AO586" s="578"/>
      <c r="AP586" s="565"/>
      <c r="AQ586" s="566"/>
      <c r="AR586" s="578"/>
      <c r="AS586" s="565"/>
      <c r="AT586" s="566"/>
      <c r="AU586" s="578"/>
      <c r="AV586" s="565"/>
      <c r="AX586" s="578"/>
      <c r="AY586" s="565"/>
      <c r="AZ586" s="566"/>
      <c r="BA586" s="578"/>
      <c r="BB586" s="565"/>
      <c r="BC586" s="566"/>
      <c r="BD586" s="578"/>
      <c r="BE586" s="565"/>
      <c r="BF586" s="566"/>
      <c r="BG586" s="578"/>
      <c r="BH586" s="565"/>
      <c r="BI586" s="566"/>
      <c r="BJ586" s="578"/>
      <c r="BK586" s="565"/>
      <c r="BL586" s="566"/>
      <c r="BM586" s="578"/>
      <c r="BN586" s="565"/>
      <c r="BO586" s="566"/>
      <c r="BP586" s="578"/>
      <c r="BQ586" s="565"/>
      <c r="BR586" s="566"/>
      <c r="BS586" s="578"/>
      <c r="BT586" s="565"/>
      <c r="BU586" s="566"/>
      <c r="BV586" s="578"/>
      <c r="BW586" s="565"/>
      <c r="BX586" s="566"/>
      <c r="BY586" s="578"/>
      <c r="BZ586" s="565"/>
      <c r="CA586" s="566"/>
      <c r="CB586" s="578"/>
      <c r="CC586" s="565"/>
      <c r="CD586" s="566"/>
      <c r="CE586" s="578"/>
      <c r="CF586" s="565"/>
      <c r="CG586" s="566"/>
      <c r="CH586" s="578"/>
      <c r="CI586" s="565"/>
      <c r="CJ586" s="566"/>
      <c r="CK586" s="578"/>
      <c r="CL586" s="565"/>
      <c r="CM586" s="566"/>
      <c r="CN586" s="578"/>
      <c r="CO586" s="565"/>
      <c r="CP586" s="566"/>
      <c r="CQ586" s="578"/>
      <c r="CR586" s="565"/>
      <c r="CS586" s="566"/>
      <c r="CT586" s="578"/>
      <c r="CU586" s="565"/>
      <c r="CV586" s="566"/>
      <c r="CW586" s="578"/>
      <c r="CX586" s="565"/>
      <c r="CY586" s="566"/>
      <c r="CZ586" s="3"/>
    </row>
    <row r="587" spans="1:104" x14ac:dyDescent="0.25">
      <c r="C587" s="455" t="s">
        <v>590</v>
      </c>
      <c r="D587" s="3" t="s">
        <v>0</v>
      </c>
      <c r="E587" s="19" t="e">
        <f>#REF!</f>
        <v>#REF!</v>
      </c>
      <c r="G587" s="479"/>
      <c r="H587" s="703" t="e">
        <f t="shared" ref="H587:H589" si="4400">G587-$E587</f>
        <v>#REF!</v>
      </c>
      <c r="J587" s="19">
        <v>-265</v>
      </c>
      <c r="K587" s="488">
        <f>J587</f>
        <v>-265</v>
      </c>
      <c r="L587" s="488">
        <f>J587</f>
        <v>-265</v>
      </c>
      <c r="N587" s="72" t="e">
        <f t="shared" ref="N587:N589" si="4401">$H587*(1-($J587-N$6)/N$5)</f>
        <v>#REF!</v>
      </c>
      <c r="O587" s="72" t="e">
        <f t="shared" ref="O587:O589" si="4402">$H587-N587</f>
        <v>#REF!</v>
      </c>
      <c r="Q587" s="72" t="e">
        <f t="shared" ref="Q587:Q589" si="4403">$H587*(1-($J587-Q$6)/Q$5)</f>
        <v>#REF!</v>
      </c>
      <c r="R587" s="72" t="e">
        <f t="shared" ref="R587:R589" si="4404">$H587-Q587</f>
        <v>#REF!</v>
      </c>
      <c r="T587" s="72" t="e">
        <f t="shared" ref="T587:T589" si="4405">$H587*(1-($J587-T$6)/T$5)</f>
        <v>#REF!</v>
      </c>
      <c r="U587" s="72" t="e">
        <f t="shared" ref="U587:U589" si="4406">$H587-T587</f>
        <v>#REF!</v>
      </c>
      <c r="W587" s="72" t="e">
        <f t="shared" ref="W587:W589" si="4407">$H587*(1-($J587-W$6)/W$5)</f>
        <v>#REF!</v>
      </c>
      <c r="X587" s="72" t="e">
        <f t="shared" ref="X587:X589" si="4408">$H587-W587</f>
        <v>#REF!</v>
      </c>
      <c r="Z587" s="72" t="e">
        <f t="shared" ref="Z587:Z589" si="4409">$H587*(1-($J587-Z$6)/Z$5)</f>
        <v>#REF!</v>
      </c>
      <c r="AA587" s="72" t="e">
        <f t="shared" ref="AA587:AA589" si="4410">$H587-Z587</f>
        <v>#REF!</v>
      </c>
      <c r="AC587" s="72" t="e">
        <f t="shared" ref="AC587:AC589" si="4411">$H587*(1-($J587-AC$6)/AC$5)</f>
        <v>#REF!</v>
      </c>
      <c r="AD587" s="72" t="e">
        <f t="shared" ref="AD587:AD589" si="4412">$H587-AC587</f>
        <v>#REF!</v>
      </c>
      <c r="AF587" s="72" t="e">
        <f t="shared" ref="AF587:AF589" si="4413">$H587*(1-($J587-AF$6)/AF$5)</f>
        <v>#REF!</v>
      </c>
      <c r="AG587" s="72" t="e">
        <f t="shared" ref="AG587:AG589" si="4414">$H587-AF587</f>
        <v>#REF!</v>
      </c>
      <c r="AI587" s="72" t="e">
        <f t="shared" ref="AI587:AI589" si="4415">$H587*(1-($J587-AI$6)/AI$5)</f>
        <v>#REF!</v>
      </c>
      <c r="AJ587" s="72" t="e">
        <f t="shared" ref="AJ587:AJ589" si="4416">$H587-AI587</f>
        <v>#REF!</v>
      </c>
      <c r="AL587" s="72" t="e">
        <f t="shared" ref="AL587:AL589" si="4417">$H587*(1-($K587-AL$6)/AL$5)</f>
        <v>#REF!</v>
      </c>
      <c r="AM587" s="72" t="e">
        <f t="shared" ref="AM587:AM589" si="4418">$H587-AL587</f>
        <v>#REF!</v>
      </c>
      <c r="AO587" s="72" t="e">
        <f t="shared" ref="AO587:AO589" si="4419">$H587*(1-($K587-AO$6)/AO$5)</f>
        <v>#REF!</v>
      </c>
      <c r="AP587" s="72" t="e">
        <f t="shared" ref="AP587:AP589" si="4420">$H587-AO587</f>
        <v>#REF!</v>
      </c>
      <c r="AR587" s="72" t="e">
        <f t="shared" ref="AR587:AR589" si="4421">$H587*(1-($K587-AR$6)/AR$5)</f>
        <v>#REF!</v>
      </c>
      <c r="AS587" s="72" t="e">
        <f t="shared" ref="AS587:AS589" si="4422">$H587-AR587</f>
        <v>#REF!</v>
      </c>
      <c r="AU587" s="72" t="e">
        <f t="shared" ref="AU587:AU589" si="4423">$H587*(1-($K587-AU$6)/AU$5)</f>
        <v>#REF!</v>
      </c>
      <c r="AV587" s="72" t="e">
        <f t="shared" ref="AV587:AV589" si="4424">$H587-AU587</f>
        <v>#REF!</v>
      </c>
      <c r="AX587" s="72" t="e">
        <f t="shared" ref="AX587:AX589" si="4425">$H587*(1-($K587-AX$6)/AX$5)</f>
        <v>#REF!</v>
      </c>
      <c r="AY587" s="72" t="e">
        <f t="shared" ref="AY587:AY589" si="4426">$H587-AX587</f>
        <v>#REF!</v>
      </c>
      <c r="BA587" s="72" t="e">
        <f t="shared" ref="BA587:BA589" si="4427">$H587*(1-($K587-BA$6)/BA$5)</f>
        <v>#REF!</v>
      </c>
      <c r="BB587" s="72" t="e">
        <f t="shared" ref="BB587:BB589" si="4428">$H587-BA587</f>
        <v>#REF!</v>
      </c>
      <c r="BD587" s="72" t="e">
        <f t="shared" ref="BD587:BD589" si="4429">$H587*(1-($K587-BD$6)/BD$5)</f>
        <v>#REF!</v>
      </c>
      <c r="BE587" s="72" t="e">
        <f t="shared" ref="BE587:BE589" si="4430">$H587-BD587</f>
        <v>#REF!</v>
      </c>
      <c r="BG587" s="709" t="e">
        <f t="shared" ref="BG587:BG589" si="4431">$H587*(1-($K587-BG$6)/BG$5)</f>
        <v>#REF!</v>
      </c>
      <c r="BH587" s="709" t="e">
        <f t="shared" ref="BH587:BH589" si="4432">$H587-BG587</f>
        <v>#REF!</v>
      </c>
      <c r="BI587" s="710"/>
      <c r="BJ587" s="709" t="e">
        <f t="shared" ref="BJ587:BJ589" si="4433">$H587*(1-($K587-BJ$6)/BJ$5)</f>
        <v>#REF!</v>
      </c>
      <c r="BK587" s="709" t="e">
        <f t="shared" ref="BK587:BK589" si="4434">$H587-BJ587</f>
        <v>#REF!</v>
      </c>
      <c r="BL587" s="710"/>
      <c r="BM587" s="479"/>
      <c r="BN587" s="479"/>
      <c r="BP587" s="72" t="e">
        <f t="shared" ref="BP587:BP589" si="4435">$H587*(1-($K587-BP$6)/BP$5)</f>
        <v>#REF!</v>
      </c>
      <c r="BQ587" s="72" t="e">
        <f t="shared" ref="BQ587:BQ589" si="4436">$H587-BP587</f>
        <v>#REF!</v>
      </c>
      <c r="BS587" s="72" t="e">
        <f t="shared" ref="BS587:BS589" si="4437">$H587*(1-($K587-BS$6)/BS$5)</f>
        <v>#REF!</v>
      </c>
      <c r="BT587" s="72" t="e">
        <f t="shared" ref="BT587:BT589" si="4438">$H587-BS587</f>
        <v>#REF!</v>
      </c>
      <c r="BV587" s="72" t="e">
        <f t="shared" ref="BV587:BV589" si="4439">$H587*(1-($K587-BV$6)/BV$5)</f>
        <v>#REF!</v>
      </c>
      <c r="BW587" s="72" t="e">
        <f t="shared" ref="BW587:BW589" si="4440">$H587-BV587</f>
        <v>#REF!</v>
      </c>
      <c r="BY587" s="72" t="e">
        <f t="shared" ref="BY587:BY589" si="4441">$H587*(1-($K587-BY$6)/BY$5)</f>
        <v>#REF!</v>
      </c>
      <c r="BZ587" s="72" t="e">
        <f t="shared" ref="BZ587:BZ589" si="4442">$H587-BY587</f>
        <v>#REF!</v>
      </c>
      <c r="CB587" s="72" t="e">
        <f t="shared" ref="CB587:CB589" si="4443">$H587*(1-($L587-CB$6)/CB$5)</f>
        <v>#REF!</v>
      </c>
      <c r="CC587" s="72" t="e">
        <f t="shared" ref="CC587:CC589" si="4444">$H587-CB587</f>
        <v>#REF!</v>
      </c>
      <c r="CE587" s="72" t="e">
        <f t="shared" ref="CE587:CE589" si="4445">$H587*(1-($L587-CE$6)/CE$5)</f>
        <v>#REF!</v>
      </c>
      <c r="CF587" s="72" t="e">
        <f t="shared" ref="CF587:CF589" si="4446">$H587-CE587</f>
        <v>#REF!</v>
      </c>
      <c r="CH587" s="72" t="e">
        <f t="shared" ref="CH587:CH589" si="4447">$H587*(1-($L587-CH$6)/CH$5)</f>
        <v>#REF!</v>
      </c>
      <c r="CI587" s="72" t="e">
        <f t="shared" ref="CI587:CI589" si="4448">$H587-CH587</f>
        <v>#REF!</v>
      </c>
      <c r="CK587" s="72" t="e">
        <f t="shared" ref="CK587:CK589" si="4449">$H587*(1-($L587-CK$6)/CK$5)</f>
        <v>#REF!</v>
      </c>
      <c r="CL587" s="72" t="e">
        <f t="shared" ref="CL587:CL589" si="4450">$H587-CK587</f>
        <v>#REF!</v>
      </c>
      <c r="CN587" s="72" t="e">
        <f t="shared" ref="CN587:CN589" si="4451">$H587*(1-($L587-CN$6)/CN$5)</f>
        <v>#REF!</v>
      </c>
      <c r="CO587" s="72" t="e">
        <f t="shared" ref="CO587:CO589" si="4452">$H587-CN587</f>
        <v>#REF!</v>
      </c>
      <c r="CQ587" s="72" t="e">
        <f t="shared" ref="CQ587:CQ589" si="4453">$H587*(1-($L587-CQ$6)/CQ$5)</f>
        <v>#REF!</v>
      </c>
      <c r="CR587" s="72" t="e">
        <f t="shared" ref="CR587:CR589" si="4454">$H587-CQ587</f>
        <v>#REF!</v>
      </c>
      <c r="CT587" s="72" t="e">
        <f t="shared" ref="CT587:CT589" si="4455">$H587*(1-($L587-CT$6)/CT$5)</f>
        <v>#REF!</v>
      </c>
      <c r="CU587" s="72" t="e">
        <f t="shared" ref="CU587:CU589" si="4456">$H587-CT587</f>
        <v>#REF!</v>
      </c>
      <c r="CW587" s="72" t="e">
        <f t="shared" ref="CW587:CW589" si="4457">$H587*(1-($L587-CW$6)/CW$5)</f>
        <v>#REF!</v>
      </c>
      <c r="CX587" s="72" t="e">
        <f t="shared" ref="CX587:CX589" si="4458">$H587-CW587</f>
        <v>#REF!</v>
      </c>
    </row>
    <row r="588" spans="1:104" x14ac:dyDescent="0.25">
      <c r="C588" s="455" t="s">
        <v>591</v>
      </c>
      <c r="D588" s="3" t="s">
        <v>0</v>
      </c>
      <c r="E588" s="479"/>
      <c r="G588" s="19">
        <v>105.199</v>
      </c>
      <c r="H588" s="703">
        <f t="shared" si="4400"/>
        <v>105.199</v>
      </c>
      <c r="J588" s="19">
        <v>-255</v>
      </c>
      <c r="K588" s="488">
        <f>J588</f>
        <v>-255</v>
      </c>
      <c r="L588" s="488">
        <f>J588</f>
        <v>-255</v>
      </c>
      <c r="N588" s="72">
        <f t="shared" si="4401"/>
        <v>112.42035260073261</v>
      </c>
      <c r="O588" s="72">
        <f t="shared" si="4402"/>
        <v>-7.2213526007326152</v>
      </c>
      <c r="Q588" s="72">
        <f t="shared" si="4403"/>
        <v>112.42035260073261</v>
      </c>
      <c r="R588" s="72">
        <f t="shared" si="4404"/>
        <v>-7.2213526007326152</v>
      </c>
      <c r="T588" s="72">
        <f t="shared" si="4405"/>
        <v>112.42035260073261</v>
      </c>
      <c r="U588" s="72">
        <f t="shared" si="4406"/>
        <v>-7.2213526007326152</v>
      </c>
      <c r="W588" s="72">
        <f t="shared" si="4407"/>
        <v>112.42035260073261</v>
      </c>
      <c r="X588" s="72">
        <f t="shared" si="4408"/>
        <v>-7.2213526007326152</v>
      </c>
      <c r="Z588" s="72">
        <f t="shared" si="4409"/>
        <v>112.42035260073261</v>
      </c>
      <c r="AA588" s="72">
        <f t="shared" si="4410"/>
        <v>-7.2213526007326152</v>
      </c>
      <c r="AC588" s="72">
        <f t="shared" si="4411"/>
        <v>112.42035260073261</v>
      </c>
      <c r="AD588" s="72">
        <f t="shared" si="4412"/>
        <v>-7.2213526007326152</v>
      </c>
      <c r="AF588" s="72">
        <f t="shared" si="4413"/>
        <v>112.42035260073261</v>
      </c>
      <c r="AG588" s="72">
        <f t="shared" si="4414"/>
        <v>-7.2213526007326152</v>
      </c>
      <c r="AI588" s="72">
        <f t="shared" si="4415"/>
        <v>112.42035260073261</v>
      </c>
      <c r="AJ588" s="72">
        <f t="shared" si="4416"/>
        <v>-7.2213526007326152</v>
      </c>
      <c r="AL588" s="72">
        <f t="shared" si="4417"/>
        <v>112.27774061041292</v>
      </c>
      <c r="AM588" s="72">
        <f t="shared" si="4418"/>
        <v>-7.0787406104129218</v>
      </c>
      <c r="AO588" s="72">
        <f t="shared" si="4419"/>
        <v>112.27774061041292</v>
      </c>
      <c r="AP588" s="72">
        <f t="shared" si="4420"/>
        <v>-7.0787406104129218</v>
      </c>
      <c r="AR588" s="72">
        <f t="shared" si="4421"/>
        <v>112.27774061041292</v>
      </c>
      <c r="AS588" s="72">
        <f t="shared" si="4422"/>
        <v>-7.0787406104129218</v>
      </c>
      <c r="AU588" s="72">
        <f t="shared" si="4423"/>
        <v>112.27774061041292</v>
      </c>
      <c r="AV588" s="72">
        <f t="shared" si="4424"/>
        <v>-7.0787406104129218</v>
      </c>
      <c r="AX588" s="72">
        <f t="shared" si="4425"/>
        <v>112.27774061041292</v>
      </c>
      <c r="AY588" s="72">
        <f t="shared" si="4426"/>
        <v>-7.0787406104129218</v>
      </c>
      <c r="BA588" s="72">
        <f t="shared" si="4427"/>
        <v>112.27774061041292</v>
      </c>
      <c r="BB588" s="72">
        <f t="shared" si="4428"/>
        <v>-7.0787406104129218</v>
      </c>
      <c r="BD588" s="72">
        <f t="shared" si="4429"/>
        <v>112.27774061041292</v>
      </c>
      <c r="BE588" s="72">
        <f t="shared" si="4430"/>
        <v>-7.0787406104129218</v>
      </c>
      <c r="BG588" s="709">
        <f t="shared" si="4431"/>
        <v>112.27774061041292</v>
      </c>
      <c r="BH588" s="709">
        <f t="shared" si="4432"/>
        <v>-7.0787406104129218</v>
      </c>
      <c r="BI588" s="710"/>
      <c r="BJ588" s="709">
        <f t="shared" si="4433"/>
        <v>112.27774061041292</v>
      </c>
      <c r="BK588" s="709">
        <f t="shared" si="4434"/>
        <v>-7.0787406104129218</v>
      </c>
      <c r="BL588" s="710"/>
      <c r="BM588" s="479"/>
      <c r="BN588" s="479"/>
      <c r="BP588" s="72">
        <f t="shared" si="4435"/>
        <v>112.27774061041292</v>
      </c>
      <c r="BQ588" s="72">
        <f t="shared" si="4436"/>
        <v>-7.0787406104129218</v>
      </c>
      <c r="BS588" s="72">
        <f t="shared" si="4437"/>
        <v>112.27774061041292</v>
      </c>
      <c r="BT588" s="72">
        <f t="shared" si="4438"/>
        <v>-7.0787406104129218</v>
      </c>
      <c r="BV588" s="72">
        <f t="shared" si="4439"/>
        <v>112.27774061041292</v>
      </c>
      <c r="BW588" s="72">
        <f t="shared" si="4440"/>
        <v>-7.0787406104129218</v>
      </c>
      <c r="BY588" s="72">
        <f t="shared" si="4441"/>
        <v>112.27774061041292</v>
      </c>
      <c r="BZ588" s="72">
        <f t="shared" si="4442"/>
        <v>-7.0787406104129218</v>
      </c>
      <c r="CB588" s="72">
        <f t="shared" si="4443"/>
        <v>112.00877291882556</v>
      </c>
      <c r="CC588" s="72">
        <f t="shared" si="4444"/>
        <v>-6.8097729188255585</v>
      </c>
      <c r="CE588" s="72">
        <f t="shared" si="4445"/>
        <v>112.00877291882556</v>
      </c>
      <c r="CF588" s="72">
        <f t="shared" si="4446"/>
        <v>-6.8097729188255585</v>
      </c>
      <c r="CH588" s="72">
        <f t="shared" si="4447"/>
        <v>112.00877291882556</v>
      </c>
      <c r="CI588" s="72">
        <f t="shared" si="4448"/>
        <v>-6.8097729188255585</v>
      </c>
      <c r="CK588" s="72">
        <f t="shared" si="4449"/>
        <v>112.00877291882556</v>
      </c>
      <c r="CL588" s="72">
        <f t="shared" si="4450"/>
        <v>-6.8097729188255585</v>
      </c>
      <c r="CN588" s="72">
        <f t="shared" si="4451"/>
        <v>112.00877291882556</v>
      </c>
      <c r="CO588" s="72">
        <f t="shared" si="4452"/>
        <v>-6.8097729188255585</v>
      </c>
      <c r="CQ588" s="72">
        <f t="shared" si="4453"/>
        <v>112.00877291882556</v>
      </c>
      <c r="CR588" s="72">
        <f t="shared" si="4454"/>
        <v>-6.8097729188255585</v>
      </c>
      <c r="CT588" s="72">
        <f t="shared" si="4455"/>
        <v>112.00877291882556</v>
      </c>
      <c r="CU588" s="72">
        <f t="shared" si="4456"/>
        <v>-6.8097729188255585</v>
      </c>
      <c r="CW588" s="72">
        <f t="shared" si="4457"/>
        <v>112.00877291882556</v>
      </c>
      <c r="CX588" s="72">
        <f t="shared" si="4458"/>
        <v>-6.8097729188255585</v>
      </c>
    </row>
    <row r="589" spans="1:104" x14ac:dyDescent="0.25">
      <c r="C589" s="455"/>
      <c r="D589" s="3" t="s">
        <v>0</v>
      </c>
      <c r="E589" s="19"/>
      <c r="G589" s="19"/>
      <c r="H589" s="703">
        <f t="shared" si="4400"/>
        <v>0</v>
      </c>
      <c r="J589" s="19"/>
      <c r="K589" s="19"/>
      <c r="L589" s="19"/>
      <c r="N589" s="72">
        <f t="shared" si="4401"/>
        <v>0</v>
      </c>
      <c r="O589" s="72">
        <f t="shared" si="4402"/>
        <v>0</v>
      </c>
      <c r="Q589" s="72">
        <f t="shared" si="4403"/>
        <v>0</v>
      </c>
      <c r="R589" s="72">
        <f t="shared" si="4404"/>
        <v>0</v>
      </c>
      <c r="T589" s="72">
        <f t="shared" si="4405"/>
        <v>0</v>
      </c>
      <c r="U589" s="72">
        <f t="shared" si="4406"/>
        <v>0</v>
      </c>
      <c r="W589" s="72">
        <f t="shared" si="4407"/>
        <v>0</v>
      </c>
      <c r="X589" s="72">
        <f t="shared" si="4408"/>
        <v>0</v>
      </c>
      <c r="Z589" s="72">
        <f t="shared" si="4409"/>
        <v>0</v>
      </c>
      <c r="AA589" s="72">
        <f t="shared" si="4410"/>
        <v>0</v>
      </c>
      <c r="AC589" s="72">
        <f t="shared" si="4411"/>
        <v>0</v>
      </c>
      <c r="AD589" s="72">
        <f t="shared" si="4412"/>
        <v>0</v>
      </c>
      <c r="AF589" s="72">
        <f t="shared" si="4413"/>
        <v>0</v>
      </c>
      <c r="AG589" s="72">
        <f t="shared" si="4414"/>
        <v>0</v>
      </c>
      <c r="AI589" s="72">
        <f t="shared" si="4415"/>
        <v>0</v>
      </c>
      <c r="AJ589" s="72">
        <f t="shared" si="4416"/>
        <v>0</v>
      </c>
      <c r="AL589" s="72">
        <f t="shared" si="4417"/>
        <v>0</v>
      </c>
      <c r="AM589" s="72">
        <f t="shared" si="4418"/>
        <v>0</v>
      </c>
      <c r="AO589" s="72">
        <f t="shared" si="4419"/>
        <v>0</v>
      </c>
      <c r="AP589" s="72">
        <f t="shared" si="4420"/>
        <v>0</v>
      </c>
      <c r="AR589" s="72">
        <f t="shared" si="4421"/>
        <v>0</v>
      </c>
      <c r="AS589" s="72">
        <f t="shared" si="4422"/>
        <v>0</v>
      </c>
      <c r="AU589" s="72">
        <f t="shared" si="4423"/>
        <v>0</v>
      </c>
      <c r="AV589" s="72">
        <f t="shared" si="4424"/>
        <v>0</v>
      </c>
      <c r="AX589" s="72">
        <f t="shared" si="4425"/>
        <v>0</v>
      </c>
      <c r="AY589" s="72">
        <f t="shared" si="4426"/>
        <v>0</v>
      </c>
      <c r="BA589" s="72">
        <f t="shared" si="4427"/>
        <v>0</v>
      </c>
      <c r="BB589" s="72">
        <f t="shared" si="4428"/>
        <v>0</v>
      </c>
      <c r="BD589" s="72">
        <f t="shared" si="4429"/>
        <v>0</v>
      </c>
      <c r="BE589" s="72">
        <f t="shared" si="4430"/>
        <v>0</v>
      </c>
      <c r="BG589" s="709">
        <f t="shared" si="4431"/>
        <v>0</v>
      </c>
      <c r="BH589" s="709">
        <f t="shared" si="4432"/>
        <v>0</v>
      </c>
      <c r="BI589" s="710"/>
      <c r="BJ589" s="709">
        <f t="shared" si="4433"/>
        <v>0</v>
      </c>
      <c r="BK589" s="709">
        <f t="shared" si="4434"/>
        <v>0</v>
      </c>
      <c r="BL589" s="710"/>
      <c r="BM589" s="479"/>
      <c r="BN589" s="479"/>
      <c r="BP589" s="72">
        <f t="shared" si="4435"/>
        <v>0</v>
      </c>
      <c r="BQ589" s="72">
        <f t="shared" si="4436"/>
        <v>0</v>
      </c>
      <c r="BS589" s="72">
        <f t="shared" si="4437"/>
        <v>0</v>
      </c>
      <c r="BT589" s="72">
        <f t="shared" si="4438"/>
        <v>0</v>
      </c>
      <c r="BV589" s="72">
        <f t="shared" si="4439"/>
        <v>0</v>
      </c>
      <c r="BW589" s="72">
        <f t="shared" si="4440"/>
        <v>0</v>
      </c>
      <c r="BY589" s="72">
        <f t="shared" si="4441"/>
        <v>0</v>
      </c>
      <c r="BZ589" s="72">
        <f t="shared" si="4442"/>
        <v>0</v>
      </c>
      <c r="CB589" s="72">
        <f t="shared" si="4443"/>
        <v>0</v>
      </c>
      <c r="CC589" s="72">
        <f t="shared" si="4444"/>
        <v>0</v>
      </c>
      <c r="CE589" s="72">
        <f t="shared" si="4445"/>
        <v>0</v>
      </c>
      <c r="CF589" s="72">
        <f t="shared" si="4446"/>
        <v>0</v>
      </c>
      <c r="CH589" s="72">
        <f t="shared" si="4447"/>
        <v>0</v>
      </c>
      <c r="CI589" s="72">
        <f t="shared" si="4448"/>
        <v>0</v>
      </c>
      <c r="CK589" s="72">
        <f t="shared" si="4449"/>
        <v>0</v>
      </c>
      <c r="CL589" s="72">
        <f t="shared" si="4450"/>
        <v>0</v>
      </c>
      <c r="CN589" s="72">
        <f t="shared" si="4451"/>
        <v>0</v>
      </c>
      <c r="CO589" s="72">
        <f t="shared" si="4452"/>
        <v>0</v>
      </c>
      <c r="CQ589" s="72">
        <f t="shared" si="4453"/>
        <v>0</v>
      </c>
      <c r="CR589" s="72">
        <f t="shared" si="4454"/>
        <v>0</v>
      </c>
      <c r="CT589" s="72">
        <f t="shared" si="4455"/>
        <v>0</v>
      </c>
      <c r="CU589" s="72">
        <f t="shared" si="4456"/>
        <v>0</v>
      </c>
      <c r="CW589" s="72">
        <f t="shared" si="4457"/>
        <v>0</v>
      </c>
      <c r="CX589" s="72">
        <f t="shared" si="4458"/>
        <v>0</v>
      </c>
    </row>
    <row r="590" spans="1:104" ht="5.45" customHeight="1" x14ac:dyDescent="0.25"/>
    <row r="591" spans="1:104" s="402" customFormat="1" x14ac:dyDescent="0.25">
      <c r="A591" s="401"/>
      <c r="C591" s="565" t="s">
        <v>62</v>
      </c>
      <c r="D591" s="565"/>
      <c r="E591" s="566"/>
      <c r="F591" s="565"/>
      <c r="G591" s="566"/>
      <c r="H591" s="725"/>
      <c r="I591" s="565"/>
      <c r="J591" s="566"/>
      <c r="K591" s="566"/>
      <c r="L591" s="566"/>
      <c r="M591" s="565"/>
      <c r="N591" s="578"/>
      <c r="O591" s="565"/>
      <c r="P591" s="566"/>
      <c r="Q591" s="578"/>
      <c r="R591" s="565"/>
      <c r="S591" s="566"/>
      <c r="T591" s="578"/>
      <c r="U591" s="565"/>
      <c r="V591" s="566"/>
      <c r="W591" s="578"/>
      <c r="X591" s="565"/>
      <c r="Y591" s="566"/>
      <c r="Z591" s="578"/>
      <c r="AA591" s="565"/>
      <c r="AB591" s="566"/>
      <c r="AC591" s="578"/>
      <c r="AD591" s="565"/>
      <c r="AE591" s="566"/>
      <c r="AF591" s="578"/>
      <c r="AG591" s="565"/>
      <c r="AH591" s="566"/>
      <c r="AI591" s="578"/>
      <c r="AJ591" s="565"/>
      <c r="AK591" s="566"/>
      <c r="AL591" s="578"/>
      <c r="AM591" s="565"/>
      <c r="AN591" s="566"/>
      <c r="AO591" s="578"/>
      <c r="AP591" s="565"/>
      <c r="AQ591" s="566"/>
      <c r="AR591" s="578"/>
      <c r="AS591" s="565"/>
      <c r="AT591" s="566"/>
      <c r="AU591" s="578"/>
      <c r="AV591" s="565"/>
      <c r="AX591" s="578"/>
      <c r="AY591" s="565"/>
      <c r="AZ591" s="566"/>
      <c r="BA591" s="578"/>
      <c r="BB591" s="565"/>
      <c r="BC591" s="566"/>
      <c r="BD591" s="578"/>
      <c r="BE591" s="565"/>
      <c r="BF591" s="566"/>
      <c r="BG591" s="578"/>
      <c r="BH591" s="565"/>
      <c r="BI591" s="566"/>
      <c r="BJ591" s="578"/>
      <c r="BK591" s="565"/>
      <c r="BL591" s="566"/>
      <c r="BM591" s="578"/>
      <c r="BN591" s="565"/>
      <c r="BO591" s="566"/>
      <c r="BP591" s="578"/>
      <c r="BQ591" s="565"/>
      <c r="BR591" s="566"/>
      <c r="BS591" s="578"/>
      <c r="BT591" s="565"/>
      <c r="BU591" s="566"/>
      <c r="BV591" s="578"/>
      <c r="BW591" s="565"/>
      <c r="BX591" s="566"/>
      <c r="BY591" s="578"/>
      <c r="BZ591" s="565"/>
      <c r="CA591" s="566"/>
      <c r="CB591" s="578"/>
      <c r="CC591" s="565"/>
      <c r="CD591" s="566"/>
      <c r="CE591" s="578"/>
      <c r="CF591" s="565"/>
      <c r="CG591" s="566"/>
      <c r="CH591" s="578"/>
      <c r="CI591" s="565"/>
      <c r="CJ591" s="566"/>
      <c r="CK591" s="578"/>
      <c r="CL591" s="565"/>
      <c r="CM591" s="566"/>
      <c r="CN591" s="578"/>
      <c r="CO591" s="565"/>
      <c r="CP591" s="566"/>
      <c r="CQ591" s="578"/>
      <c r="CR591" s="565"/>
      <c r="CS591" s="566"/>
      <c r="CT591" s="578"/>
      <c r="CU591" s="565"/>
      <c r="CV591" s="566"/>
      <c r="CW591" s="578"/>
      <c r="CX591" s="565"/>
      <c r="CY591" s="566"/>
      <c r="CZ591" s="3"/>
    </row>
    <row r="592" spans="1:104" x14ac:dyDescent="0.25">
      <c r="C592" s="729" t="s">
        <v>592</v>
      </c>
      <c r="D592" s="3" t="s">
        <v>0</v>
      </c>
      <c r="E592" s="72">
        <f>0.67*0</f>
        <v>0</v>
      </c>
      <c r="G592" s="479"/>
      <c r="H592" s="763">
        <f t="shared" ref="H592" si="4459">G592-$E592</f>
        <v>0</v>
      </c>
      <c r="J592" s="19">
        <v>-150</v>
      </c>
      <c r="K592" s="488">
        <f>J592</f>
        <v>-150</v>
      </c>
      <c r="L592" s="488">
        <f>J592</f>
        <v>-150</v>
      </c>
      <c r="N592" s="72">
        <f t="shared" ref="N592:N595" si="4460">$H592*(1-($J592-N$6)/N$5)</f>
        <v>0</v>
      </c>
      <c r="O592" s="72">
        <f t="shared" ref="O592" si="4461">$H592-N592</f>
        <v>0</v>
      </c>
      <c r="Q592" s="72">
        <f t="shared" ref="Q592:Q595" si="4462">$H592*(1-($J592-Q$6)/Q$5)</f>
        <v>0</v>
      </c>
      <c r="R592" s="72">
        <f t="shared" ref="R592" si="4463">$H592-Q592</f>
        <v>0</v>
      </c>
      <c r="T592" s="72">
        <f t="shared" ref="T592:T595" si="4464">$H592*(1-($J592-T$6)/T$5)</f>
        <v>0</v>
      </c>
      <c r="U592" s="72">
        <f t="shared" ref="U592" si="4465">$H592-T592</f>
        <v>0</v>
      </c>
      <c r="W592" s="72">
        <f t="shared" ref="W592:W595" si="4466">$H592*(1-($J592-W$6)/W$5)</f>
        <v>0</v>
      </c>
      <c r="X592" s="72">
        <f t="shared" ref="X592" si="4467">$H592-W592</f>
        <v>0</v>
      </c>
      <c r="Z592" s="72">
        <f t="shared" ref="Z592:Z595" si="4468">$H592*(1-($J592-Z$6)/Z$5)</f>
        <v>0</v>
      </c>
      <c r="AA592" s="72">
        <f t="shared" ref="AA592" si="4469">$H592-Z592</f>
        <v>0</v>
      </c>
      <c r="AC592" s="72">
        <f t="shared" ref="AC592:AC595" si="4470">$H592*(1-($J592-AC$6)/AC$5)</f>
        <v>0</v>
      </c>
      <c r="AD592" s="72">
        <f t="shared" ref="AD592" si="4471">$H592-AC592</f>
        <v>0</v>
      </c>
      <c r="AF592" s="72">
        <f t="shared" ref="AF592:AF595" si="4472">$H592*(1-($J592-AF$6)/AF$5)</f>
        <v>0</v>
      </c>
      <c r="AG592" s="72">
        <f t="shared" ref="AG592" si="4473">$H592-AF592</f>
        <v>0</v>
      </c>
      <c r="AI592" s="72">
        <f t="shared" ref="AI592:AI595" si="4474">$H592*(1-($J592-AI$6)/AI$5)</f>
        <v>0</v>
      </c>
      <c r="AJ592" s="72">
        <f t="shared" ref="AJ592" si="4475">$H592-AI592</f>
        <v>0</v>
      </c>
      <c r="AL592" s="72">
        <f t="shared" ref="AL592:AL595" si="4476">$H592*(1-($K592-AL$6)/AL$5)</f>
        <v>0</v>
      </c>
      <c r="AM592" s="72">
        <f t="shared" ref="AM592" si="4477">$H592-AL592</f>
        <v>0</v>
      </c>
      <c r="AO592" s="72">
        <f t="shared" ref="AO592:AO595" si="4478">$H592*(1-($K592-AO$6)/AO$5)</f>
        <v>0</v>
      </c>
      <c r="AP592" s="72">
        <f t="shared" ref="AP592" si="4479">$H592-AO592</f>
        <v>0</v>
      </c>
      <c r="AR592" s="72">
        <f t="shared" ref="AR592:AR595" si="4480">$H592*(1-($K592-AR$6)/AR$5)</f>
        <v>0</v>
      </c>
      <c r="AS592" s="72">
        <f t="shared" ref="AS592" si="4481">$H592-AR592</f>
        <v>0</v>
      </c>
      <c r="AU592" s="72">
        <f t="shared" ref="AU592:AU595" si="4482">$H592*(1-($K592-AU$6)/AU$5)</f>
        <v>0</v>
      </c>
      <c r="AV592" s="72">
        <f t="shared" ref="AV592" si="4483">$H592-AU592</f>
        <v>0</v>
      </c>
      <c r="AX592" s="72">
        <f t="shared" ref="AX592:AX595" si="4484">$H592*(1-($K592-AX$6)/AX$5)</f>
        <v>0</v>
      </c>
      <c r="AY592" s="72">
        <f t="shared" ref="AY592" si="4485">$H592-AX592</f>
        <v>0</v>
      </c>
      <c r="BA592" s="72">
        <f t="shared" ref="BA592:BA595" si="4486">$H592*(1-($K592-BA$6)/BA$5)</f>
        <v>0</v>
      </c>
      <c r="BB592" s="72">
        <f t="shared" ref="BB592" si="4487">$H592-BA592</f>
        <v>0</v>
      </c>
      <c r="BD592" s="72">
        <f t="shared" ref="BD592:BD595" si="4488">$H592*(1-($K592-BD$6)/BD$5)</f>
        <v>0</v>
      </c>
      <c r="BE592" s="72">
        <f t="shared" ref="BE592" si="4489">$H592-BD592</f>
        <v>0</v>
      </c>
      <c r="BG592" s="709">
        <f t="shared" ref="BG592:BG595" si="4490">$H592*(1-($K592-BG$6)/BG$5)</f>
        <v>0</v>
      </c>
      <c r="BH592" s="709">
        <f t="shared" ref="BH592" si="4491">$H592-BG592</f>
        <v>0</v>
      </c>
      <c r="BI592" s="710"/>
      <c r="BJ592" s="709">
        <f t="shared" ref="BJ592:BJ595" si="4492">$H592*(1-($K592-BJ$6)/BJ$5)</f>
        <v>0</v>
      </c>
      <c r="BK592" s="709">
        <f t="shared" ref="BK592" si="4493">$H592-BJ592</f>
        <v>0</v>
      </c>
      <c r="BL592" s="710"/>
      <c r="BM592" s="479"/>
      <c r="BN592" s="479"/>
      <c r="BP592" s="72">
        <f t="shared" ref="BP592:BP595" si="4494">$H592*(1-($K592-BP$6)/BP$5)</f>
        <v>0</v>
      </c>
      <c r="BQ592" s="72">
        <f t="shared" ref="BQ592" si="4495">$H592-BP592</f>
        <v>0</v>
      </c>
      <c r="BS592" s="72">
        <f t="shared" ref="BS592:BS595" si="4496">$H592*(1-($K592-BS$6)/BS$5)</f>
        <v>0</v>
      </c>
      <c r="BT592" s="72">
        <f t="shared" ref="BT592" si="4497">$H592-BS592</f>
        <v>0</v>
      </c>
      <c r="BV592" s="72">
        <f t="shared" ref="BV592:BV595" si="4498">$H592*(1-($K592-BV$6)/BV$5)</f>
        <v>0</v>
      </c>
      <c r="BW592" s="72">
        <f t="shared" ref="BW592" si="4499">$H592-BV592</f>
        <v>0</v>
      </c>
      <c r="BY592" s="72">
        <f t="shared" ref="BY592:BY595" si="4500">$H592*(1-($K592-BY$6)/BY$5)</f>
        <v>0</v>
      </c>
      <c r="BZ592" s="72">
        <f t="shared" ref="BZ592" si="4501">$H592-BY592</f>
        <v>0</v>
      </c>
      <c r="CB592" s="72">
        <f t="shared" ref="CB592:CB595" si="4502">$H592*(1-($L592-CB$6)/CB$5)</f>
        <v>0</v>
      </c>
      <c r="CC592" s="72">
        <f t="shared" ref="CC592" si="4503">$H592-CB592</f>
        <v>0</v>
      </c>
      <c r="CE592" s="72">
        <f t="shared" ref="CE592:CE595" si="4504">$H592*(1-($L592-CE$6)/CE$5)</f>
        <v>0</v>
      </c>
      <c r="CF592" s="72">
        <f t="shared" ref="CF592" si="4505">$H592-CE592</f>
        <v>0</v>
      </c>
      <c r="CH592" s="72">
        <f t="shared" ref="CH592:CH595" si="4506">$H592*(1-($L592-CH$6)/CH$5)</f>
        <v>0</v>
      </c>
      <c r="CI592" s="72">
        <f t="shared" ref="CI592" si="4507">$H592-CH592</f>
        <v>0</v>
      </c>
      <c r="CK592" s="72">
        <f t="shared" ref="CK592:CK595" si="4508">$H592*(1-($L592-CK$6)/CK$5)</f>
        <v>0</v>
      </c>
      <c r="CL592" s="72">
        <f t="shared" ref="CL592" si="4509">$H592-CK592</f>
        <v>0</v>
      </c>
      <c r="CN592" s="72">
        <f t="shared" ref="CN592:CN595" si="4510">$H592*(1-($L592-CN$6)/CN$5)</f>
        <v>0</v>
      </c>
      <c r="CO592" s="72">
        <f t="shared" ref="CO592" si="4511">$H592-CN592</f>
        <v>0</v>
      </c>
      <c r="CQ592" s="72">
        <f t="shared" ref="CQ592:CQ595" si="4512">$H592*(1-($L592-CQ$6)/CQ$5)</f>
        <v>0</v>
      </c>
      <c r="CR592" s="72">
        <f t="shared" ref="CR592" si="4513">$H592-CQ592</f>
        <v>0</v>
      </c>
      <c r="CT592" s="72">
        <f t="shared" ref="CT592:CT595" si="4514">$H592*(1-($L592-CT$6)/CT$5)</f>
        <v>0</v>
      </c>
      <c r="CU592" s="72">
        <f t="shared" ref="CU592" si="4515">$H592-CT592</f>
        <v>0</v>
      </c>
      <c r="CW592" s="72">
        <f t="shared" ref="CW592:CW595" si="4516">$H592*(1-($L592-CW$6)/CW$5)</f>
        <v>0</v>
      </c>
      <c r="CX592" s="72">
        <f t="shared" ref="CX592" si="4517">$H592-CW592</f>
        <v>0</v>
      </c>
    </row>
    <row r="593" spans="1:104" x14ac:dyDescent="0.25">
      <c r="C593" s="455" t="s">
        <v>593</v>
      </c>
      <c r="D593" s="3" t="s">
        <v>0</v>
      </c>
      <c r="E593" s="479"/>
      <c r="G593" s="567">
        <v>2.75</v>
      </c>
      <c r="H593" s="763">
        <f t="shared" ref="H593:H595" si="4518">G593-$E593</f>
        <v>2.75</v>
      </c>
      <c r="J593" s="19">
        <v>-150</v>
      </c>
      <c r="K593" s="488">
        <f>J593</f>
        <v>-150</v>
      </c>
      <c r="L593" s="488">
        <f>J593</f>
        <v>-150</v>
      </c>
      <c r="N593" s="72">
        <f t="shared" si="4460"/>
        <v>2.8330036630036632</v>
      </c>
      <c r="O593" s="72">
        <f t="shared" ref="O593:O595" si="4519">$H593-N593</f>
        <v>-8.3003663003663242E-2</v>
      </c>
      <c r="Q593" s="72">
        <f t="shared" si="4462"/>
        <v>2.8330036630036632</v>
      </c>
      <c r="R593" s="72">
        <f t="shared" ref="R593:R595" si="4520">$H593-Q593</f>
        <v>-8.3003663003663242E-2</v>
      </c>
      <c r="T593" s="72">
        <f t="shared" si="4464"/>
        <v>2.8330036630036632</v>
      </c>
      <c r="U593" s="72">
        <f t="shared" ref="U593:U595" si="4521">$H593-T593</f>
        <v>-8.3003663003663242E-2</v>
      </c>
      <c r="W593" s="72">
        <f t="shared" si="4466"/>
        <v>2.8330036630036632</v>
      </c>
      <c r="X593" s="72">
        <f t="shared" ref="X593:X595" si="4522">$H593-W593</f>
        <v>-8.3003663003663242E-2</v>
      </c>
      <c r="Z593" s="72">
        <f t="shared" si="4468"/>
        <v>2.8330036630036632</v>
      </c>
      <c r="AA593" s="72">
        <f t="shared" ref="AA593:AA595" si="4523">$H593-Z593</f>
        <v>-8.3003663003663242E-2</v>
      </c>
      <c r="AC593" s="72">
        <f t="shared" si="4470"/>
        <v>2.8330036630036632</v>
      </c>
      <c r="AD593" s="72">
        <f t="shared" ref="AD593:AD595" si="4524">$H593-AC593</f>
        <v>-8.3003663003663242E-2</v>
      </c>
      <c r="AF593" s="72">
        <f t="shared" si="4472"/>
        <v>2.8330036630036632</v>
      </c>
      <c r="AG593" s="72">
        <f t="shared" ref="AG593:AG595" si="4525">$H593-AF593</f>
        <v>-8.3003663003663242E-2</v>
      </c>
      <c r="AI593" s="72">
        <f t="shared" si="4474"/>
        <v>2.8330036630036632</v>
      </c>
      <c r="AJ593" s="72">
        <f t="shared" ref="AJ593:AJ595" si="4526">$H593-AI593</f>
        <v>-8.3003663003663242E-2</v>
      </c>
      <c r="AL593" s="72">
        <f t="shared" si="4476"/>
        <v>2.8313644524236987</v>
      </c>
      <c r="AM593" s="72">
        <f t="shared" ref="AM593:AM595" si="4527">$H593-AL593</f>
        <v>-8.1364452423698719E-2</v>
      </c>
      <c r="AO593" s="72">
        <f t="shared" si="4478"/>
        <v>2.8313644524236987</v>
      </c>
      <c r="AP593" s="72">
        <f t="shared" ref="AP593:AP595" si="4528">$H593-AO593</f>
        <v>-8.1364452423698719E-2</v>
      </c>
      <c r="AR593" s="72">
        <f t="shared" si="4480"/>
        <v>2.8313644524236987</v>
      </c>
      <c r="AS593" s="72">
        <f t="shared" ref="AS593:AS595" si="4529">$H593-AR593</f>
        <v>-8.1364452423698719E-2</v>
      </c>
      <c r="AU593" s="72">
        <f t="shared" si="4482"/>
        <v>2.8313644524236987</v>
      </c>
      <c r="AV593" s="72">
        <f t="shared" ref="AV593:AV595" si="4530">$H593-AU593</f>
        <v>-8.1364452423698719E-2</v>
      </c>
      <c r="AX593" s="72">
        <f t="shared" si="4484"/>
        <v>2.8313644524236987</v>
      </c>
      <c r="AY593" s="72">
        <f t="shared" ref="AY593:AY595" si="4531">$H593-AX593</f>
        <v>-8.1364452423698719E-2</v>
      </c>
      <c r="BA593" s="72">
        <f t="shared" si="4486"/>
        <v>2.8313644524236987</v>
      </c>
      <c r="BB593" s="72">
        <f t="shared" ref="BB593:BB595" si="4532">$H593-BA593</f>
        <v>-8.1364452423698719E-2</v>
      </c>
      <c r="BD593" s="72">
        <f t="shared" si="4488"/>
        <v>2.8313644524236987</v>
      </c>
      <c r="BE593" s="72">
        <f t="shared" ref="BE593:BE595" si="4533">$H593-BD593</f>
        <v>-8.1364452423698719E-2</v>
      </c>
      <c r="BG593" s="709">
        <f t="shared" si="4490"/>
        <v>2.8313644524236987</v>
      </c>
      <c r="BH593" s="709">
        <f t="shared" ref="BH593:BH595" si="4534">$H593-BG593</f>
        <v>-8.1364452423698719E-2</v>
      </c>
      <c r="BI593" s="710"/>
      <c r="BJ593" s="709">
        <f t="shared" si="4492"/>
        <v>2.8313644524236987</v>
      </c>
      <c r="BK593" s="709">
        <f t="shared" ref="BK593:BK595" si="4535">$H593-BJ593</f>
        <v>-8.1364452423698719E-2</v>
      </c>
      <c r="BL593" s="710"/>
      <c r="BM593" s="479"/>
      <c r="BN593" s="479"/>
      <c r="BP593" s="72">
        <f t="shared" si="4494"/>
        <v>2.8313644524236987</v>
      </c>
      <c r="BQ593" s="72">
        <f t="shared" ref="BQ593:BQ595" si="4536">$H593-BP593</f>
        <v>-8.1364452423698719E-2</v>
      </c>
      <c r="BS593" s="72">
        <f t="shared" si="4496"/>
        <v>2.8313644524236987</v>
      </c>
      <c r="BT593" s="72">
        <f t="shared" ref="BT593:BT595" si="4537">$H593-BS593</f>
        <v>-8.1364452423698719E-2</v>
      </c>
      <c r="BV593" s="72">
        <f t="shared" si="4498"/>
        <v>2.8313644524236987</v>
      </c>
      <c r="BW593" s="72">
        <f t="shared" ref="BW593:BW595" si="4538">$H593-BV593</f>
        <v>-8.1364452423698719E-2</v>
      </c>
      <c r="BY593" s="72">
        <f t="shared" si="4500"/>
        <v>2.8313644524236987</v>
      </c>
      <c r="BZ593" s="72">
        <f t="shared" ref="BZ593:BZ595" si="4539">$H593-BY593</f>
        <v>-8.1364452423698719E-2</v>
      </c>
      <c r="CB593" s="72">
        <f t="shared" si="4502"/>
        <v>2.8282728842832472</v>
      </c>
      <c r="CC593" s="72">
        <f t="shared" ref="CC593:CC595" si="4540">$H593-CB593</f>
        <v>-7.827288428324719E-2</v>
      </c>
      <c r="CE593" s="72">
        <f t="shared" si="4504"/>
        <v>2.8282728842832472</v>
      </c>
      <c r="CF593" s="72">
        <f t="shared" ref="CF593:CF595" si="4541">$H593-CE593</f>
        <v>-7.827288428324719E-2</v>
      </c>
      <c r="CH593" s="72">
        <f t="shared" si="4506"/>
        <v>2.8282728842832472</v>
      </c>
      <c r="CI593" s="72">
        <f t="shared" ref="CI593:CI595" si="4542">$H593-CH593</f>
        <v>-7.827288428324719E-2</v>
      </c>
      <c r="CK593" s="72">
        <f t="shared" si="4508"/>
        <v>2.8282728842832472</v>
      </c>
      <c r="CL593" s="72">
        <f t="shared" ref="CL593:CL595" si="4543">$H593-CK593</f>
        <v>-7.827288428324719E-2</v>
      </c>
      <c r="CN593" s="72">
        <f t="shared" si="4510"/>
        <v>2.8282728842832472</v>
      </c>
      <c r="CO593" s="72">
        <f t="shared" ref="CO593:CO595" si="4544">$H593-CN593</f>
        <v>-7.827288428324719E-2</v>
      </c>
      <c r="CQ593" s="72">
        <f t="shared" si="4512"/>
        <v>2.8282728842832472</v>
      </c>
      <c r="CR593" s="72">
        <f t="shared" ref="CR593:CR595" si="4545">$H593-CQ593</f>
        <v>-7.827288428324719E-2</v>
      </c>
      <c r="CT593" s="72">
        <f t="shared" si="4514"/>
        <v>2.8282728842832472</v>
      </c>
      <c r="CU593" s="72">
        <f t="shared" ref="CU593:CU595" si="4546">$H593-CT593</f>
        <v>-7.827288428324719E-2</v>
      </c>
      <c r="CW593" s="72">
        <f t="shared" si="4516"/>
        <v>2.8282728842832472</v>
      </c>
      <c r="CX593" s="72">
        <f t="shared" ref="CX593:CX595" si="4547">$H593-CW593</f>
        <v>-7.827288428324719E-2</v>
      </c>
    </row>
    <row r="594" spans="1:104" x14ac:dyDescent="0.25">
      <c r="C594" s="455" t="s">
        <v>594</v>
      </c>
      <c r="D594" s="3" t="s">
        <v>0</v>
      </c>
      <c r="E594" s="479"/>
      <c r="G594" s="567">
        <v>0.5</v>
      </c>
      <c r="H594" s="763">
        <f t="shared" si="4518"/>
        <v>0.5</v>
      </c>
      <c r="J594" s="19">
        <v>-150</v>
      </c>
      <c r="K594" s="488">
        <f>J594</f>
        <v>-150</v>
      </c>
      <c r="L594" s="488">
        <f>J594</f>
        <v>-150</v>
      </c>
      <c r="N594" s="72">
        <f t="shared" si="4460"/>
        <v>0.5150915750915751</v>
      </c>
      <c r="O594" s="72">
        <f t="shared" si="4519"/>
        <v>-1.5091575091575105E-2</v>
      </c>
      <c r="Q594" s="72">
        <f t="shared" si="4462"/>
        <v>0.5150915750915751</v>
      </c>
      <c r="R594" s="72">
        <f t="shared" si="4520"/>
        <v>-1.5091575091575105E-2</v>
      </c>
      <c r="T594" s="72">
        <f t="shared" si="4464"/>
        <v>0.5150915750915751</v>
      </c>
      <c r="U594" s="72">
        <f t="shared" si="4521"/>
        <v>-1.5091575091575105E-2</v>
      </c>
      <c r="W594" s="72">
        <f t="shared" si="4466"/>
        <v>0.5150915750915751</v>
      </c>
      <c r="X594" s="72">
        <f t="shared" si="4522"/>
        <v>-1.5091575091575105E-2</v>
      </c>
      <c r="Z594" s="72">
        <f t="shared" si="4468"/>
        <v>0.5150915750915751</v>
      </c>
      <c r="AA594" s="72">
        <f t="shared" si="4523"/>
        <v>-1.5091575091575105E-2</v>
      </c>
      <c r="AC594" s="72">
        <f t="shared" si="4470"/>
        <v>0.5150915750915751</v>
      </c>
      <c r="AD594" s="72">
        <f t="shared" si="4524"/>
        <v>-1.5091575091575105E-2</v>
      </c>
      <c r="AF594" s="72">
        <f t="shared" si="4472"/>
        <v>0.5150915750915751</v>
      </c>
      <c r="AG594" s="72">
        <f t="shared" si="4525"/>
        <v>-1.5091575091575105E-2</v>
      </c>
      <c r="AI594" s="72">
        <f t="shared" si="4474"/>
        <v>0.5150915750915751</v>
      </c>
      <c r="AJ594" s="72">
        <f t="shared" si="4526"/>
        <v>-1.5091575091575105E-2</v>
      </c>
      <c r="AL594" s="72">
        <f t="shared" si="4476"/>
        <v>0.51479353680430884</v>
      </c>
      <c r="AM594" s="72">
        <f t="shared" si="4527"/>
        <v>-1.4793536804308838E-2</v>
      </c>
      <c r="AO594" s="72">
        <f t="shared" si="4478"/>
        <v>0.51479353680430884</v>
      </c>
      <c r="AP594" s="72">
        <f t="shared" si="4528"/>
        <v>-1.4793536804308838E-2</v>
      </c>
      <c r="AR594" s="72">
        <f t="shared" si="4480"/>
        <v>0.51479353680430884</v>
      </c>
      <c r="AS594" s="72">
        <f t="shared" si="4529"/>
        <v>-1.4793536804308838E-2</v>
      </c>
      <c r="AU594" s="72">
        <f t="shared" si="4482"/>
        <v>0.51479353680430884</v>
      </c>
      <c r="AV594" s="72">
        <f t="shared" si="4530"/>
        <v>-1.4793536804308838E-2</v>
      </c>
      <c r="AX594" s="72">
        <f t="shared" si="4484"/>
        <v>0.51479353680430884</v>
      </c>
      <c r="AY594" s="72">
        <f t="shared" si="4531"/>
        <v>-1.4793536804308838E-2</v>
      </c>
      <c r="BA594" s="72">
        <f t="shared" si="4486"/>
        <v>0.51479353680430884</v>
      </c>
      <c r="BB594" s="72">
        <f t="shared" si="4532"/>
        <v>-1.4793536804308838E-2</v>
      </c>
      <c r="BD594" s="72">
        <f t="shared" si="4488"/>
        <v>0.51479353680430884</v>
      </c>
      <c r="BE594" s="72">
        <f t="shared" si="4533"/>
        <v>-1.4793536804308838E-2</v>
      </c>
      <c r="BG594" s="709">
        <f t="shared" si="4490"/>
        <v>0.51479353680430884</v>
      </c>
      <c r="BH594" s="709">
        <f t="shared" si="4534"/>
        <v>-1.4793536804308838E-2</v>
      </c>
      <c r="BI594" s="710"/>
      <c r="BJ594" s="709">
        <f t="shared" si="4492"/>
        <v>0.51479353680430884</v>
      </c>
      <c r="BK594" s="709">
        <f t="shared" si="4535"/>
        <v>-1.4793536804308838E-2</v>
      </c>
      <c r="BL594" s="710"/>
      <c r="BM594" s="479"/>
      <c r="BN594" s="479"/>
      <c r="BP594" s="72">
        <f t="shared" si="4494"/>
        <v>0.51479353680430884</v>
      </c>
      <c r="BQ594" s="72">
        <f t="shared" si="4536"/>
        <v>-1.4793536804308838E-2</v>
      </c>
      <c r="BS594" s="72">
        <f t="shared" si="4496"/>
        <v>0.51479353680430884</v>
      </c>
      <c r="BT594" s="72">
        <f t="shared" si="4537"/>
        <v>-1.4793536804308838E-2</v>
      </c>
      <c r="BV594" s="72">
        <f t="shared" si="4498"/>
        <v>0.51479353680430884</v>
      </c>
      <c r="BW594" s="72">
        <f t="shared" si="4538"/>
        <v>-1.4793536804308838E-2</v>
      </c>
      <c r="BY594" s="72">
        <f t="shared" si="4500"/>
        <v>0.51479353680430884</v>
      </c>
      <c r="BZ594" s="72">
        <f t="shared" si="4539"/>
        <v>-1.4793536804308838E-2</v>
      </c>
      <c r="CB594" s="72">
        <f t="shared" si="4502"/>
        <v>0.51423143350604494</v>
      </c>
      <c r="CC594" s="72">
        <f t="shared" si="4540"/>
        <v>-1.4231433506044944E-2</v>
      </c>
      <c r="CE594" s="72">
        <f t="shared" si="4504"/>
        <v>0.51423143350604494</v>
      </c>
      <c r="CF594" s="72">
        <f t="shared" si="4541"/>
        <v>-1.4231433506044944E-2</v>
      </c>
      <c r="CH594" s="72">
        <f t="shared" si="4506"/>
        <v>0.51423143350604494</v>
      </c>
      <c r="CI594" s="72">
        <f t="shared" si="4542"/>
        <v>-1.4231433506044944E-2</v>
      </c>
      <c r="CK594" s="72">
        <f t="shared" si="4508"/>
        <v>0.51423143350604494</v>
      </c>
      <c r="CL594" s="72">
        <f t="shared" si="4543"/>
        <v>-1.4231433506044944E-2</v>
      </c>
      <c r="CN594" s="72">
        <f t="shared" si="4510"/>
        <v>0.51423143350604494</v>
      </c>
      <c r="CO594" s="72">
        <f t="shared" si="4544"/>
        <v>-1.4231433506044944E-2</v>
      </c>
      <c r="CQ594" s="72">
        <f t="shared" si="4512"/>
        <v>0.51423143350604494</v>
      </c>
      <c r="CR594" s="72">
        <f t="shared" si="4545"/>
        <v>-1.4231433506044944E-2</v>
      </c>
      <c r="CT594" s="72">
        <f t="shared" si="4514"/>
        <v>0.51423143350604494</v>
      </c>
      <c r="CU594" s="72">
        <f t="shared" si="4546"/>
        <v>-1.4231433506044944E-2</v>
      </c>
      <c r="CW594" s="72">
        <f t="shared" si="4516"/>
        <v>0.51423143350604494</v>
      </c>
      <c r="CX594" s="72">
        <f t="shared" si="4547"/>
        <v>-1.4231433506044944E-2</v>
      </c>
    </row>
    <row r="595" spans="1:104" x14ac:dyDescent="0.25">
      <c r="C595" s="455"/>
      <c r="D595" s="3" t="s">
        <v>0</v>
      </c>
      <c r="E595" s="19"/>
      <c r="G595" s="19"/>
      <c r="H595" s="703">
        <f t="shared" si="4518"/>
        <v>0</v>
      </c>
      <c r="J595" s="19"/>
      <c r="K595" s="19"/>
      <c r="L595" s="19"/>
      <c r="N595" s="72">
        <f t="shared" si="4460"/>
        <v>0</v>
      </c>
      <c r="O595" s="72">
        <f t="shared" si="4519"/>
        <v>0</v>
      </c>
      <c r="Q595" s="72">
        <f t="shared" si="4462"/>
        <v>0</v>
      </c>
      <c r="R595" s="72">
        <f t="shared" si="4520"/>
        <v>0</v>
      </c>
      <c r="T595" s="72">
        <f t="shared" si="4464"/>
        <v>0</v>
      </c>
      <c r="U595" s="72">
        <f t="shared" si="4521"/>
        <v>0</v>
      </c>
      <c r="W595" s="72">
        <f t="shared" si="4466"/>
        <v>0</v>
      </c>
      <c r="X595" s="72">
        <f t="shared" si="4522"/>
        <v>0</v>
      </c>
      <c r="Z595" s="72">
        <f t="shared" si="4468"/>
        <v>0</v>
      </c>
      <c r="AA595" s="72">
        <f t="shared" si="4523"/>
        <v>0</v>
      </c>
      <c r="AC595" s="72">
        <f t="shared" si="4470"/>
        <v>0</v>
      </c>
      <c r="AD595" s="72">
        <f t="shared" si="4524"/>
        <v>0</v>
      </c>
      <c r="AF595" s="72">
        <f t="shared" si="4472"/>
        <v>0</v>
      </c>
      <c r="AG595" s="72">
        <f t="shared" si="4525"/>
        <v>0</v>
      </c>
      <c r="AI595" s="72">
        <f t="shared" si="4474"/>
        <v>0</v>
      </c>
      <c r="AJ595" s="72">
        <f t="shared" si="4526"/>
        <v>0</v>
      </c>
      <c r="AL595" s="72">
        <f t="shared" si="4476"/>
        <v>0</v>
      </c>
      <c r="AM595" s="72">
        <f t="shared" si="4527"/>
        <v>0</v>
      </c>
      <c r="AO595" s="72">
        <f t="shared" si="4478"/>
        <v>0</v>
      </c>
      <c r="AP595" s="72">
        <f t="shared" si="4528"/>
        <v>0</v>
      </c>
      <c r="AR595" s="72">
        <f t="shared" si="4480"/>
        <v>0</v>
      </c>
      <c r="AS595" s="72">
        <f t="shared" si="4529"/>
        <v>0</v>
      </c>
      <c r="AU595" s="72">
        <f t="shared" si="4482"/>
        <v>0</v>
      </c>
      <c r="AV595" s="72">
        <f t="shared" si="4530"/>
        <v>0</v>
      </c>
      <c r="AX595" s="72">
        <f t="shared" si="4484"/>
        <v>0</v>
      </c>
      <c r="AY595" s="72">
        <f t="shared" si="4531"/>
        <v>0</v>
      </c>
      <c r="BA595" s="72">
        <f t="shared" si="4486"/>
        <v>0</v>
      </c>
      <c r="BB595" s="72">
        <f t="shared" si="4532"/>
        <v>0</v>
      </c>
      <c r="BD595" s="72">
        <f t="shared" si="4488"/>
        <v>0</v>
      </c>
      <c r="BE595" s="72">
        <f t="shared" si="4533"/>
        <v>0</v>
      </c>
      <c r="BG595" s="709">
        <f t="shared" si="4490"/>
        <v>0</v>
      </c>
      <c r="BH595" s="709">
        <f t="shared" si="4534"/>
        <v>0</v>
      </c>
      <c r="BI595" s="710"/>
      <c r="BJ595" s="709">
        <f t="shared" si="4492"/>
        <v>0</v>
      </c>
      <c r="BK595" s="709">
        <f t="shared" si="4535"/>
        <v>0</v>
      </c>
      <c r="BL595" s="710"/>
      <c r="BM595" s="479"/>
      <c r="BN595" s="479"/>
      <c r="BP595" s="72">
        <f t="shared" si="4494"/>
        <v>0</v>
      </c>
      <c r="BQ595" s="72">
        <f t="shared" si="4536"/>
        <v>0</v>
      </c>
      <c r="BS595" s="72">
        <f t="shared" si="4496"/>
        <v>0</v>
      </c>
      <c r="BT595" s="72">
        <f t="shared" si="4537"/>
        <v>0</v>
      </c>
      <c r="BV595" s="72">
        <f t="shared" si="4498"/>
        <v>0</v>
      </c>
      <c r="BW595" s="72">
        <f t="shared" si="4538"/>
        <v>0</v>
      </c>
      <c r="BY595" s="72">
        <f t="shared" si="4500"/>
        <v>0</v>
      </c>
      <c r="BZ595" s="72">
        <f t="shared" si="4539"/>
        <v>0</v>
      </c>
      <c r="CB595" s="72">
        <f t="shared" si="4502"/>
        <v>0</v>
      </c>
      <c r="CC595" s="72">
        <f t="shared" si="4540"/>
        <v>0</v>
      </c>
      <c r="CE595" s="72">
        <f t="shared" si="4504"/>
        <v>0</v>
      </c>
      <c r="CF595" s="72">
        <f t="shared" si="4541"/>
        <v>0</v>
      </c>
      <c r="CH595" s="72">
        <f t="shared" si="4506"/>
        <v>0</v>
      </c>
      <c r="CI595" s="72">
        <f t="shared" si="4542"/>
        <v>0</v>
      </c>
      <c r="CK595" s="72">
        <f t="shared" si="4508"/>
        <v>0</v>
      </c>
      <c r="CL595" s="72">
        <f t="shared" si="4543"/>
        <v>0</v>
      </c>
      <c r="CN595" s="72">
        <f t="shared" si="4510"/>
        <v>0</v>
      </c>
      <c r="CO595" s="72">
        <f t="shared" si="4544"/>
        <v>0</v>
      </c>
      <c r="CQ595" s="72">
        <f t="shared" si="4512"/>
        <v>0</v>
      </c>
      <c r="CR595" s="72">
        <f t="shared" si="4545"/>
        <v>0</v>
      </c>
      <c r="CT595" s="72">
        <f t="shared" si="4514"/>
        <v>0</v>
      </c>
      <c r="CU595" s="72">
        <f t="shared" si="4546"/>
        <v>0</v>
      </c>
      <c r="CW595" s="72">
        <f t="shared" si="4516"/>
        <v>0</v>
      </c>
      <c r="CX595" s="72">
        <f t="shared" si="4547"/>
        <v>0</v>
      </c>
    </row>
    <row r="596" spans="1:104" ht="5.45" customHeight="1" x14ac:dyDescent="0.25"/>
    <row r="597" spans="1:104" s="402" customFormat="1" x14ac:dyDescent="0.25">
      <c r="A597" s="401"/>
      <c r="C597" s="565" t="s">
        <v>595</v>
      </c>
      <c r="D597" s="565"/>
      <c r="E597" s="566"/>
      <c r="F597" s="565"/>
      <c r="G597" s="566"/>
      <c r="H597" s="725"/>
      <c r="I597" s="565"/>
      <c r="J597" s="566"/>
      <c r="K597" s="566"/>
      <c r="L597" s="566"/>
      <c r="M597" s="565"/>
      <c r="N597" s="578"/>
      <c r="O597" s="565"/>
      <c r="P597" s="566"/>
      <c r="Q597" s="578"/>
      <c r="R597" s="565"/>
      <c r="S597" s="566"/>
      <c r="T597" s="578"/>
      <c r="U597" s="565"/>
      <c r="V597" s="566"/>
      <c r="W597" s="578"/>
      <c r="X597" s="565"/>
      <c r="Y597" s="566"/>
      <c r="Z597" s="578"/>
      <c r="AA597" s="565"/>
      <c r="AB597" s="566"/>
      <c r="AC597" s="578"/>
      <c r="AD597" s="565"/>
      <c r="AE597" s="566"/>
      <c r="AF597" s="578"/>
      <c r="AG597" s="565"/>
      <c r="AH597" s="566"/>
      <c r="AI597" s="578"/>
      <c r="AJ597" s="565"/>
      <c r="AK597" s="566"/>
      <c r="AL597" s="578"/>
      <c r="AM597" s="565"/>
      <c r="AN597" s="566"/>
      <c r="AO597" s="578"/>
      <c r="AP597" s="565"/>
      <c r="AQ597" s="566"/>
      <c r="AR597" s="578"/>
      <c r="AS597" s="565"/>
      <c r="AT597" s="566"/>
      <c r="AU597" s="578"/>
      <c r="AV597" s="565"/>
      <c r="AX597" s="578"/>
      <c r="AY597" s="565"/>
      <c r="AZ597" s="566"/>
      <c r="BA597" s="578"/>
      <c r="BB597" s="565"/>
      <c r="BC597" s="566"/>
      <c r="BD597" s="578"/>
      <c r="BE597" s="565"/>
      <c r="BF597" s="566"/>
      <c r="BG597" s="578"/>
      <c r="BH597" s="565"/>
      <c r="BI597" s="566"/>
      <c r="BJ597" s="578"/>
      <c r="BK597" s="565"/>
      <c r="BL597" s="566"/>
      <c r="BM597" s="578"/>
      <c r="BN597" s="565"/>
      <c r="BO597" s="566"/>
      <c r="BP597" s="578"/>
      <c r="BQ597" s="565"/>
      <c r="BR597" s="566"/>
      <c r="BS597" s="578"/>
      <c r="BT597" s="565"/>
      <c r="BU597" s="566"/>
      <c r="BV597" s="578"/>
      <c r="BW597" s="565"/>
      <c r="BX597" s="566"/>
      <c r="BY597" s="578"/>
      <c r="BZ597" s="565"/>
      <c r="CA597" s="566"/>
      <c r="CB597" s="578"/>
      <c r="CC597" s="565"/>
      <c r="CD597" s="566"/>
      <c r="CE597" s="578"/>
      <c r="CF597" s="565"/>
      <c r="CG597" s="566"/>
      <c r="CH597" s="578"/>
      <c r="CI597" s="565"/>
      <c r="CJ597" s="566"/>
      <c r="CK597" s="578"/>
      <c r="CL597" s="565"/>
      <c r="CM597" s="566"/>
      <c r="CN597" s="578"/>
      <c r="CO597" s="565"/>
      <c r="CP597" s="566"/>
      <c r="CQ597" s="578"/>
      <c r="CR597" s="565"/>
      <c r="CS597" s="566"/>
      <c r="CT597" s="578"/>
      <c r="CU597" s="565"/>
      <c r="CV597" s="566"/>
      <c r="CW597" s="578"/>
      <c r="CX597" s="565"/>
      <c r="CY597" s="566"/>
      <c r="CZ597" s="3"/>
    </row>
    <row r="598" spans="1:104" x14ac:dyDescent="0.25">
      <c r="C598" s="455" t="s">
        <v>596</v>
      </c>
      <c r="D598" s="3" t="s">
        <v>0</v>
      </c>
      <c r="E598" s="479"/>
      <c r="G598" s="77">
        <v>2.6</v>
      </c>
      <c r="H598" s="784">
        <f t="shared" ref="H598:H602" si="4548">G598-$E598</f>
        <v>2.6</v>
      </c>
      <c r="J598" s="19">
        <v>-385</v>
      </c>
      <c r="K598" s="488">
        <f>J598</f>
        <v>-385</v>
      </c>
      <c r="L598" s="488">
        <f>J598</f>
        <v>-385</v>
      </c>
      <c r="N598" s="72">
        <f t="shared" ref="N598:N602" si="4549">$H598*(1-($J598-N$6)/N$5)</f>
        <v>2.9022857142857141</v>
      </c>
      <c r="O598" s="72">
        <f t="shared" ref="O598:O602" si="4550">$H598-N598</f>
        <v>-0.30228571428571405</v>
      </c>
      <c r="Q598" s="72">
        <f t="shared" ref="Q598:Q602" si="4551">$H598*(1-($J598-Q$6)/Q$5)</f>
        <v>2.9022857142857141</v>
      </c>
      <c r="R598" s="72">
        <f t="shared" ref="R598:R602" si="4552">$H598-Q598</f>
        <v>-0.30228571428571405</v>
      </c>
      <c r="T598" s="72">
        <f t="shared" ref="T598:T602" si="4553">$H598*(1-($J598-T$6)/T$5)</f>
        <v>2.9022857142857141</v>
      </c>
      <c r="U598" s="72">
        <f t="shared" ref="U598:U602" si="4554">$H598-T598</f>
        <v>-0.30228571428571405</v>
      </c>
      <c r="W598" s="72">
        <f t="shared" ref="W598:W602" si="4555">$H598*(1-($J598-W$6)/W$5)</f>
        <v>2.9022857142857141</v>
      </c>
      <c r="X598" s="72">
        <f t="shared" ref="X598:X602" si="4556">$H598-W598</f>
        <v>-0.30228571428571405</v>
      </c>
      <c r="Z598" s="72">
        <f t="shared" ref="Z598:Z602" si="4557">$H598*(1-($J598-Z$6)/Z$5)</f>
        <v>2.9022857142857141</v>
      </c>
      <c r="AA598" s="72">
        <f t="shared" ref="AA598:AA602" si="4558">$H598-Z598</f>
        <v>-0.30228571428571405</v>
      </c>
      <c r="AC598" s="72">
        <f t="shared" ref="AC598:AC602" si="4559">$H598*(1-($J598-AC$6)/AC$5)</f>
        <v>2.9022857142857141</v>
      </c>
      <c r="AD598" s="72">
        <f t="shared" ref="AD598:AD602" si="4560">$H598-AC598</f>
        <v>-0.30228571428571405</v>
      </c>
      <c r="AF598" s="72">
        <f t="shared" ref="AF598:AF602" si="4561">$H598*(1-($J598-AF$6)/AF$5)</f>
        <v>2.9022857142857141</v>
      </c>
      <c r="AG598" s="72">
        <f t="shared" ref="AG598:AG602" si="4562">$H598-AF598</f>
        <v>-0.30228571428571405</v>
      </c>
      <c r="AI598" s="72">
        <f t="shared" ref="AI598:AI602" si="4563">$H598*(1-($J598-AI$6)/AI$5)</f>
        <v>2.9022857142857141</v>
      </c>
      <c r="AJ598" s="72">
        <f t="shared" ref="AJ598:AJ602" si="4564">$H598-AI598</f>
        <v>-0.30228571428571405</v>
      </c>
      <c r="AL598" s="72">
        <f t="shared" ref="AL598:AL602" si="4565">$H598*(1-($K598-AL$6)/AL$5)</f>
        <v>2.8963159784560144</v>
      </c>
      <c r="AM598" s="72">
        <f t="shared" ref="AM598:AM602" si="4566">$H598-AL598</f>
        <v>-0.29631597845601432</v>
      </c>
      <c r="AO598" s="72">
        <f t="shared" ref="AO598:AO602" si="4567">$H598*(1-($K598-AO$6)/AO$5)</f>
        <v>2.8963159784560144</v>
      </c>
      <c r="AP598" s="72">
        <f t="shared" ref="AP598:AP602" si="4568">$H598-AO598</f>
        <v>-0.29631597845601432</v>
      </c>
      <c r="AR598" s="72">
        <f t="shared" ref="AR598:AR602" si="4569">$H598*(1-($K598-AR$6)/AR$5)</f>
        <v>2.8963159784560144</v>
      </c>
      <c r="AS598" s="72">
        <f t="shared" ref="AS598:AS602" si="4570">$H598-AR598</f>
        <v>-0.29631597845601432</v>
      </c>
      <c r="AU598" s="72">
        <f t="shared" ref="AU598:AU602" si="4571">$H598*(1-($K598-AU$6)/AU$5)</f>
        <v>2.8963159784560144</v>
      </c>
      <c r="AV598" s="72">
        <f t="shared" ref="AV598:AV602" si="4572">$H598-AU598</f>
        <v>-0.29631597845601432</v>
      </c>
      <c r="AX598" s="72">
        <f t="shared" ref="AX598:AX602" si="4573">$H598*(1-($K598-AX$6)/AX$5)</f>
        <v>2.8963159784560144</v>
      </c>
      <c r="AY598" s="72">
        <f t="shared" ref="AY598:AY602" si="4574">$H598-AX598</f>
        <v>-0.29631597845601432</v>
      </c>
      <c r="BA598" s="72">
        <f t="shared" ref="BA598:BA602" si="4575">$H598*(1-($K598-BA$6)/BA$5)</f>
        <v>2.8963159784560144</v>
      </c>
      <c r="BB598" s="72">
        <f t="shared" ref="BB598:BB602" si="4576">$H598-BA598</f>
        <v>-0.29631597845601432</v>
      </c>
      <c r="BD598" s="72">
        <f t="shared" ref="BD598:BD602" si="4577">$H598*(1-($K598-BD$6)/BD$5)</f>
        <v>2.8963159784560144</v>
      </c>
      <c r="BE598" s="72">
        <f t="shared" ref="BE598:BE602" si="4578">$H598-BD598</f>
        <v>-0.29631597845601432</v>
      </c>
      <c r="BG598" s="709">
        <f t="shared" ref="BG598:BG602" si="4579">$H598*(1-($K598-BG$6)/BG$5)</f>
        <v>2.8963159784560144</v>
      </c>
      <c r="BH598" s="709">
        <f t="shared" ref="BH598:BH602" si="4580">$H598-BG598</f>
        <v>-0.29631597845601432</v>
      </c>
      <c r="BI598" s="710"/>
      <c r="BJ598" s="709">
        <f t="shared" ref="BJ598:BJ602" si="4581">$H598*(1-($K598-BJ$6)/BJ$5)</f>
        <v>2.8963159784560144</v>
      </c>
      <c r="BK598" s="709">
        <f t="shared" ref="BK598:BK602" si="4582">$H598-BJ598</f>
        <v>-0.29631597845601432</v>
      </c>
      <c r="BL598" s="710"/>
      <c r="BM598" s="479"/>
      <c r="BN598" s="479"/>
      <c r="BP598" s="72">
        <f t="shared" ref="BP598:BP602" si="4583">$H598*(1-($K598-BP$6)/BP$5)</f>
        <v>2.8963159784560144</v>
      </c>
      <c r="BQ598" s="72">
        <f t="shared" ref="BQ598:BQ602" si="4584">$H598-BP598</f>
        <v>-0.29631597845601432</v>
      </c>
      <c r="BS598" s="72">
        <f t="shared" ref="BS598:BS602" si="4585">$H598*(1-($K598-BS$6)/BS$5)</f>
        <v>2.8963159784560144</v>
      </c>
      <c r="BT598" s="72">
        <f t="shared" ref="BT598:BT602" si="4586">$H598-BS598</f>
        <v>-0.29631597845601432</v>
      </c>
      <c r="BV598" s="72">
        <f t="shared" ref="BV598:BV602" si="4587">$H598*(1-($K598-BV$6)/BV$5)</f>
        <v>2.8963159784560144</v>
      </c>
      <c r="BW598" s="72">
        <f t="shared" ref="BW598:BW602" si="4588">$H598-BV598</f>
        <v>-0.29631597845601432</v>
      </c>
      <c r="BY598" s="72">
        <f t="shared" ref="BY598:BY602" si="4589">$H598*(1-($K598-BY$6)/BY$5)</f>
        <v>2.8963159784560144</v>
      </c>
      <c r="BZ598" s="72">
        <f t="shared" ref="BZ598:BZ602" si="4590">$H598-BY598</f>
        <v>-0.29631597845601432</v>
      </c>
      <c r="CB598" s="72">
        <f t="shared" ref="CB598:CB602" si="4591">$H598*(1-($L598-CB$6)/CB$5)</f>
        <v>2.8850569948186533</v>
      </c>
      <c r="CC598" s="72">
        <f t="shared" ref="CC598:CC602" si="4592">$H598-CB598</f>
        <v>-0.28505699481865321</v>
      </c>
      <c r="CE598" s="72">
        <f t="shared" ref="CE598:CE602" si="4593">$H598*(1-($L598-CE$6)/CE$5)</f>
        <v>2.8850569948186533</v>
      </c>
      <c r="CF598" s="72">
        <f t="shared" ref="CF598:CF602" si="4594">$H598-CE598</f>
        <v>-0.28505699481865321</v>
      </c>
      <c r="CH598" s="72">
        <f t="shared" ref="CH598:CH602" si="4595">$H598*(1-($L598-CH$6)/CH$5)</f>
        <v>2.8850569948186533</v>
      </c>
      <c r="CI598" s="72">
        <f t="shared" ref="CI598:CI602" si="4596">$H598-CH598</f>
        <v>-0.28505699481865321</v>
      </c>
      <c r="CK598" s="72">
        <f t="shared" ref="CK598:CK602" si="4597">$H598*(1-($L598-CK$6)/CK$5)</f>
        <v>2.8850569948186533</v>
      </c>
      <c r="CL598" s="72">
        <f t="shared" ref="CL598:CL602" si="4598">$H598-CK598</f>
        <v>-0.28505699481865321</v>
      </c>
      <c r="CN598" s="72">
        <f t="shared" ref="CN598:CN602" si="4599">$H598*(1-($L598-CN$6)/CN$5)</f>
        <v>2.8850569948186533</v>
      </c>
      <c r="CO598" s="72">
        <f t="shared" ref="CO598:CO602" si="4600">$H598-CN598</f>
        <v>-0.28505699481865321</v>
      </c>
      <c r="CQ598" s="72">
        <f t="shared" ref="CQ598:CQ602" si="4601">$H598*(1-($L598-CQ$6)/CQ$5)</f>
        <v>2.8850569948186533</v>
      </c>
      <c r="CR598" s="72">
        <f t="shared" ref="CR598:CR602" si="4602">$H598-CQ598</f>
        <v>-0.28505699481865321</v>
      </c>
      <c r="CT598" s="72">
        <f t="shared" ref="CT598:CT602" si="4603">$H598*(1-($L598-CT$6)/CT$5)</f>
        <v>2.8850569948186533</v>
      </c>
      <c r="CU598" s="72">
        <f t="shared" ref="CU598:CU602" si="4604">$H598-CT598</f>
        <v>-0.28505699481865321</v>
      </c>
      <c r="CW598" s="72">
        <f t="shared" ref="CW598:CW602" si="4605">$H598*(1-($L598-CW$6)/CW$5)</f>
        <v>2.8850569948186533</v>
      </c>
      <c r="CX598" s="72">
        <f t="shared" ref="CX598:CX602" si="4606">$H598-CW598</f>
        <v>-0.28505699481865321</v>
      </c>
    </row>
    <row r="599" spans="1:104" x14ac:dyDescent="0.25">
      <c r="C599" s="455" t="s">
        <v>597</v>
      </c>
      <c r="D599" s="3" t="s">
        <v>0</v>
      </c>
      <c r="E599" s="479"/>
      <c r="G599" s="77">
        <v>0.85</v>
      </c>
      <c r="H599" s="784">
        <f t="shared" si="4548"/>
        <v>0.85</v>
      </c>
      <c r="J599" s="19">
        <v>-385</v>
      </c>
      <c r="K599" s="488">
        <f t="shared" ref="K599:K601" si="4607">J599</f>
        <v>-385</v>
      </c>
      <c r="L599" s="488">
        <f t="shared" ref="L599:L601" si="4608">J599</f>
        <v>-385</v>
      </c>
      <c r="N599" s="72">
        <f t="shared" si="4549"/>
        <v>0.94882417582417578</v>
      </c>
      <c r="O599" s="72">
        <f t="shared" si="4550"/>
        <v>-9.8824175824175797E-2</v>
      </c>
      <c r="Q599" s="72">
        <f t="shared" si="4551"/>
        <v>0.94882417582417578</v>
      </c>
      <c r="R599" s="72">
        <f t="shared" si="4552"/>
        <v>-9.8824175824175797E-2</v>
      </c>
      <c r="T599" s="72">
        <f t="shared" si="4553"/>
        <v>0.94882417582417578</v>
      </c>
      <c r="U599" s="72">
        <f t="shared" si="4554"/>
        <v>-9.8824175824175797E-2</v>
      </c>
      <c r="W599" s="72">
        <f t="shared" si="4555"/>
        <v>0.94882417582417578</v>
      </c>
      <c r="X599" s="72">
        <f t="shared" si="4556"/>
        <v>-9.8824175824175797E-2</v>
      </c>
      <c r="Z599" s="72">
        <f t="shared" si="4557"/>
        <v>0.94882417582417578</v>
      </c>
      <c r="AA599" s="72">
        <f t="shared" si="4558"/>
        <v>-9.8824175824175797E-2</v>
      </c>
      <c r="AC599" s="72">
        <f t="shared" si="4559"/>
        <v>0.94882417582417578</v>
      </c>
      <c r="AD599" s="72">
        <f t="shared" si="4560"/>
        <v>-9.8824175824175797E-2</v>
      </c>
      <c r="AF599" s="72">
        <f t="shared" si="4561"/>
        <v>0.94882417582417578</v>
      </c>
      <c r="AG599" s="72">
        <f t="shared" si="4562"/>
        <v>-9.8824175824175797E-2</v>
      </c>
      <c r="AI599" s="72">
        <f t="shared" si="4563"/>
        <v>0.94882417582417578</v>
      </c>
      <c r="AJ599" s="72">
        <f t="shared" si="4564"/>
        <v>-9.8824175824175797E-2</v>
      </c>
      <c r="AL599" s="72">
        <f t="shared" si="4565"/>
        <v>0.9468725314183124</v>
      </c>
      <c r="AM599" s="72">
        <f t="shared" si="4566"/>
        <v>-9.6872531418312424E-2</v>
      </c>
      <c r="AO599" s="72">
        <f t="shared" si="4567"/>
        <v>0.9468725314183124</v>
      </c>
      <c r="AP599" s="72">
        <f t="shared" si="4568"/>
        <v>-9.6872531418312424E-2</v>
      </c>
      <c r="AR599" s="72">
        <f t="shared" si="4569"/>
        <v>0.9468725314183124</v>
      </c>
      <c r="AS599" s="72">
        <f t="shared" si="4570"/>
        <v>-9.6872531418312424E-2</v>
      </c>
      <c r="AU599" s="72">
        <f t="shared" si="4571"/>
        <v>0.9468725314183124</v>
      </c>
      <c r="AV599" s="72">
        <f t="shared" si="4572"/>
        <v>-9.6872531418312424E-2</v>
      </c>
      <c r="AX599" s="72">
        <f t="shared" si="4573"/>
        <v>0.9468725314183124</v>
      </c>
      <c r="AY599" s="72">
        <f t="shared" si="4574"/>
        <v>-9.6872531418312424E-2</v>
      </c>
      <c r="BA599" s="72">
        <f t="shared" si="4575"/>
        <v>0.9468725314183124</v>
      </c>
      <c r="BB599" s="72">
        <f t="shared" si="4576"/>
        <v>-9.6872531418312424E-2</v>
      </c>
      <c r="BD599" s="72">
        <f t="shared" si="4577"/>
        <v>0.9468725314183124</v>
      </c>
      <c r="BE599" s="72">
        <f t="shared" si="4578"/>
        <v>-9.6872531418312424E-2</v>
      </c>
      <c r="BG599" s="709">
        <f t="shared" si="4579"/>
        <v>0.9468725314183124</v>
      </c>
      <c r="BH599" s="709">
        <f t="shared" si="4580"/>
        <v>-9.6872531418312424E-2</v>
      </c>
      <c r="BI599" s="710"/>
      <c r="BJ599" s="709">
        <f t="shared" si="4581"/>
        <v>0.9468725314183124</v>
      </c>
      <c r="BK599" s="709">
        <f t="shared" si="4582"/>
        <v>-9.6872531418312424E-2</v>
      </c>
      <c r="BL599" s="710"/>
      <c r="BM599" s="479"/>
      <c r="BN599" s="479"/>
      <c r="BP599" s="72">
        <f t="shared" si="4583"/>
        <v>0.9468725314183124</v>
      </c>
      <c r="BQ599" s="72">
        <f t="shared" si="4584"/>
        <v>-9.6872531418312424E-2</v>
      </c>
      <c r="BS599" s="72">
        <f t="shared" si="4585"/>
        <v>0.9468725314183124</v>
      </c>
      <c r="BT599" s="72">
        <f t="shared" si="4586"/>
        <v>-9.6872531418312424E-2</v>
      </c>
      <c r="BV599" s="72">
        <f t="shared" si="4587"/>
        <v>0.9468725314183124</v>
      </c>
      <c r="BW599" s="72">
        <f t="shared" si="4588"/>
        <v>-9.6872531418312424E-2</v>
      </c>
      <c r="BY599" s="72">
        <f t="shared" si="4589"/>
        <v>0.9468725314183124</v>
      </c>
      <c r="BZ599" s="72">
        <f t="shared" si="4590"/>
        <v>-9.6872531418312424E-2</v>
      </c>
      <c r="CB599" s="72">
        <f t="shared" si="4591"/>
        <v>0.94319170984455958</v>
      </c>
      <c r="CC599" s="72">
        <f t="shared" si="4592"/>
        <v>-9.31917098445596E-2</v>
      </c>
      <c r="CE599" s="72">
        <f t="shared" si="4593"/>
        <v>0.94319170984455958</v>
      </c>
      <c r="CF599" s="72">
        <f t="shared" si="4594"/>
        <v>-9.31917098445596E-2</v>
      </c>
      <c r="CH599" s="72">
        <f t="shared" si="4595"/>
        <v>0.94319170984455958</v>
      </c>
      <c r="CI599" s="72">
        <f t="shared" si="4596"/>
        <v>-9.31917098445596E-2</v>
      </c>
      <c r="CK599" s="72">
        <f t="shared" si="4597"/>
        <v>0.94319170984455958</v>
      </c>
      <c r="CL599" s="72">
        <f t="shared" si="4598"/>
        <v>-9.31917098445596E-2</v>
      </c>
      <c r="CN599" s="72">
        <f t="shared" si="4599"/>
        <v>0.94319170984455958</v>
      </c>
      <c r="CO599" s="72">
        <f t="shared" si="4600"/>
        <v>-9.31917098445596E-2</v>
      </c>
      <c r="CQ599" s="72">
        <f t="shared" si="4601"/>
        <v>0.94319170984455958</v>
      </c>
      <c r="CR599" s="72">
        <f t="shared" si="4602"/>
        <v>-9.31917098445596E-2</v>
      </c>
      <c r="CT599" s="72">
        <f t="shared" si="4603"/>
        <v>0.94319170984455958</v>
      </c>
      <c r="CU599" s="72">
        <f t="shared" si="4604"/>
        <v>-9.31917098445596E-2</v>
      </c>
      <c r="CW599" s="72">
        <f t="shared" si="4605"/>
        <v>0.94319170984455958</v>
      </c>
      <c r="CX599" s="72">
        <f t="shared" si="4606"/>
        <v>-9.31917098445596E-2</v>
      </c>
    </row>
    <row r="600" spans="1:104" x14ac:dyDescent="0.25">
      <c r="C600" s="455" t="s">
        <v>598</v>
      </c>
      <c r="D600" s="3" t="s">
        <v>0</v>
      </c>
      <c r="E600" s="479"/>
      <c r="G600" s="77">
        <v>0.73</v>
      </c>
      <c r="H600" s="784">
        <f t="shared" ref="H600:H601" si="4609">G600-$E600</f>
        <v>0.73</v>
      </c>
      <c r="J600" s="19">
        <v>-385</v>
      </c>
      <c r="K600" s="488">
        <f t="shared" si="4607"/>
        <v>-385</v>
      </c>
      <c r="L600" s="488">
        <f t="shared" si="4608"/>
        <v>-385</v>
      </c>
      <c r="N600" s="72">
        <f t="shared" si="4549"/>
        <v>0.81487252747252736</v>
      </c>
      <c r="O600" s="72">
        <f t="shared" ref="O600:O601" si="4610">$H600-N600</f>
        <v>-8.4872527472527381E-2</v>
      </c>
      <c r="Q600" s="72">
        <f t="shared" si="4551"/>
        <v>0.81487252747252736</v>
      </c>
      <c r="R600" s="72">
        <f t="shared" ref="R600:R601" si="4611">$H600-Q600</f>
        <v>-8.4872527472527381E-2</v>
      </c>
      <c r="T600" s="72">
        <f t="shared" si="4553"/>
        <v>0.81487252747252736</v>
      </c>
      <c r="U600" s="72">
        <f t="shared" ref="U600:U601" si="4612">$H600-T600</f>
        <v>-8.4872527472527381E-2</v>
      </c>
      <c r="W600" s="72">
        <f t="shared" si="4555"/>
        <v>0.81487252747252736</v>
      </c>
      <c r="X600" s="72">
        <f t="shared" ref="X600:X601" si="4613">$H600-W600</f>
        <v>-8.4872527472527381E-2</v>
      </c>
      <c r="Z600" s="72">
        <f t="shared" si="4557"/>
        <v>0.81487252747252736</v>
      </c>
      <c r="AA600" s="72">
        <f t="shared" ref="AA600:AA601" si="4614">$H600-Z600</f>
        <v>-8.4872527472527381E-2</v>
      </c>
      <c r="AC600" s="72">
        <f t="shared" si="4559"/>
        <v>0.81487252747252736</v>
      </c>
      <c r="AD600" s="72">
        <f t="shared" ref="AD600:AD601" si="4615">$H600-AC600</f>
        <v>-8.4872527472527381E-2</v>
      </c>
      <c r="AF600" s="72">
        <f t="shared" si="4561"/>
        <v>0.81487252747252736</v>
      </c>
      <c r="AG600" s="72">
        <f t="shared" ref="AG600:AG601" si="4616">$H600-AF600</f>
        <v>-8.4872527472527381E-2</v>
      </c>
      <c r="AI600" s="72">
        <f t="shared" si="4563"/>
        <v>0.81487252747252736</v>
      </c>
      <c r="AJ600" s="72">
        <f t="shared" ref="AJ600:AJ601" si="4617">$H600-AI600</f>
        <v>-8.4872527472527381E-2</v>
      </c>
      <c r="AL600" s="72">
        <f t="shared" si="4565"/>
        <v>0.81319640933572712</v>
      </c>
      <c r="AM600" s="72">
        <f t="shared" ref="AM600:AM601" si="4618">$H600-AL600</f>
        <v>-8.3196409335727139E-2</v>
      </c>
      <c r="AO600" s="72">
        <f t="shared" si="4567"/>
        <v>0.81319640933572712</v>
      </c>
      <c r="AP600" s="72">
        <f t="shared" ref="AP600:AP601" si="4619">$H600-AO600</f>
        <v>-8.3196409335727139E-2</v>
      </c>
      <c r="AR600" s="72">
        <f t="shared" si="4569"/>
        <v>0.81319640933572712</v>
      </c>
      <c r="AS600" s="72">
        <f t="shared" ref="AS600:AS601" si="4620">$H600-AR600</f>
        <v>-8.3196409335727139E-2</v>
      </c>
      <c r="AU600" s="72">
        <f t="shared" si="4571"/>
        <v>0.81319640933572712</v>
      </c>
      <c r="AV600" s="72">
        <f t="shared" ref="AV600:AV601" si="4621">$H600-AU600</f>
        <v>-8.3196409335727139E-2</v>
      </c>
      <c r="AX600" s="72">
        <f t="shared" si="4573"/>
        <v>0.81319640933572712</v>
      </c>
      <c r="AY600" s="72">
        <f t="shared" ref="AY600:AY601" si="4622">$H600-AX600</f>
        <v>-8.3196409335727139E-2</v>
      </c>
      <c r="BA600" s="72">
        <f t="shared" si="4575"/>
        <v>0.81319640933572712</v>
      </c>
      <c r="BB600" s="72">
        <f t="shared" ref="BB600:BB601" si="4623">$H600-BA600</f>
        <v>-8.3196409335727139E-2</v>
      </c>
      <c r="BD600" s="72">
        <f t="shared" si="4577"/>
        <v>0.81319640933572712</v>
      </c>
      <c r="BE600" s="72">
        <f t="shared" ref="BE600:BE601" si="4624">$H600-BD600</f>
        <v>-8.3196409335727139E-2</v>
      </c>
      <c r="BG600" s="709">
        <f t="shared" si="4579"/>
        <v>0.81319640933572712</v>
      </c>
      <c r="BH600" s="709">
        <f t="shared" ref="BH600:BH601" si="4625">$H600-BG600</f>
        <v>-8.3196409335727139E-2</v>
      </c>
      <c r="BI600" s="710"/>
      <c r="BJ600" s="709">
        <f t="shared" si="4581"/>
        <v>0.81319640933572712</v>
      </c>
      <c r="BK600" s="709">
        <f t="shared" ref="BK600:BK601" si="4626">$H600-BJ600</f>
        <v>-8.3196409335727139E-2</v>
      </c>
      <c r="BL600" s="710"/>
      <c r="BM600" s="479"/>
      <c r="BN600" s="479"/>
      <c r="BP600" s="72">
        <f t="shared" si="4583"/>
        <v>0.81319640933572712</v>
      </c>
      <c r="BQ600" s="72">
        <f t="shared" ref="BQ600:BQ601" si="4627">$H600-BP600</f>
        <v>-8.3196409335727139E-2</v>
      </c>
      <c r="BS600" s="72">
        <f t="shared" si="4585"/>
        <v>0.81319640933572712</v>
      </c>
      <c r="BT600" s="72">
        <f t="shared" ref="BT600:BT601" si="4628">$H600-BS600</f>
        <v>-8.3196409335727139E-2</v>
      </c>
      <c r="BV600" s="72">
        <f t="shared" si="4587"/>
        <v>0.81319640933572712</v>
      </c>
      <c r="BW600" s="72">
        <f t="shared" ref="BW600:BW601" si="4629">$H600-BV600</f>
        <v>-8.3196409335727139E-2</v>
      </c>
      <c r="BY600" s="72">
        <f t="shared" si="4589"/>
        <v>0.81319640933572712</v>
      </c>
      <c r="BZ600" s="72">
        <f t="shared" ref="BZ600:BZ601" si="4630">$H600-BY600</f>
        <v>-8.3196409335727139E-2</v>
      </c>
      <c r="CB600" s="72">
        <f t="shared" si="4591"/>
        <v>0.81003523316062176</v>
      </c>
      <c r="CC600" s="72">
        <f t="shared" ref="CC600:CC601" si="4631">$H600-CB600</f>
        <v>-8.0035233160621777E-2</v>
      </c>
      <c r="CE600" s="72">
        <f t="shared" si="4593"/>
        <v>0.81003523316062176</v>
      </c>
      <c r="CF600" s="72">
        <f t="shared" ref="CF600:CF601" si="4632">$H600-CE600</f>
        <v>-8.0035233160621777E-2</v>
      </c>
      <c r="CH600" s="72">
        <f t="shared" si="4595"/>
        <v>0.81003523316062176</v>
      </c>
      <c r="CI600" s="72">
        <f t="shared" ref="CI600:CI601" si="4633">$H600-CH600</f>
        <v>-8.0035233160621777E-2</v>
      </c>
      <c r="CK600" s="72">
        <f t="shared" si="4597"/>
        <v>0.81003523316062176</v>
      </c>
      <c r="CL600" s="72">
        <f t="shared" ref="CL600:CL601" si="4634">$H600-CK600</f>
        <v>-8.0035233160621777E-2</v>
      </c>
      <c r="CN600" s="72">
        <f t="shared" si="4599"/>
        <v>0.81003523316062176</v>
      </c>
      <c r="CO600" s="72">
        <f t="shared" ref="CO600:CO601" si="4635">$H600-CN600</f>
        <v>-8.0035233160621777E-2</v>
      </c>
      <c r="CQ600" s="72">
        <f t="shared" si="4601"/>
        <v>0.81003523316062176</v>
      </c>
      <c r="CR600" s="72">
        <f t="shared" ref="CR600:CR601" si="4636">$H600-CQ600</f>
        <v>-8.0035233160621777E-2</v>
      </c>
      <c r="CT600" s="72">
        <f t="shared" si="4603"/>
        <v>0.81003523316062176</v>
      </c>
      <c r="CU600" s="72">
        <f t="shared" ref="CU600:CU601" si="4637">$H600-CT600</f>
        <v>-8.0035233160621777E-2</v>
      </c>
      <c r="CW600" s="72">
        <f t="shared" si="4605"/>
        <v>0.81003523316062176</v>
      </c>
      <c r="CX600" s="72">
        <f t="shared" ref="CX600:CX601" si="4638">$H600-CW600</f>
        <v>-8.0035233160621777E-2</v>
      </c>
    </row>
    <row r="601" spans="1:104" x14ac:dyDescent="0.25">
      <c r="C601" s="455" t="s">
        <v>599</v>
      </c>
      <c r="D601" s="3" t="s">
        <v>0</v>
      </c>
      <c r="E601" s="479"/>
      <c r="G601" s="567">
        <v>0.22900000000000001</v>
      </c>
      <c r="H601" s="703">
        <f t="shared" si="4609"/>
        <v>0.22900000000000001</v>
      </c>
      <c r="J601" s="19">
        <v>-385</v>
      </c>
      <c r="K601" s="488">
        <f t="shared" si="4607"/>
        <v>-385</v>
      </c>
      <c r="L601" s="488">
        <f t="shared" si="4608"/>
        <v>-385</v>
      </c>
      <c r="N601" s="72">
        <f t="shared" si="4549"/>
        <v>0.25562439560439559</v>
      </c>
      <c r="O601" s="72">
        <f t="shared" si="4610"/>
        <v>-2.6624395604395584E-2</v>
      </c>
      <c r="Q601" s="72">
        <f t="shared" si="4551"/>
        <v>0.25562439560439559</v>
      </c>
      <c r="R601" s="72">
        <f t="shared" si="4611"/>
        <v>-2.6624395604395584E-2</v>
      </c>
      <c r="T601" s="72">
        <f t="shared" si="4553"/>
        <v>0.25562439560439559</v>
      </c>
      <c r="U601" s="72">
        <f t="shared" si="4612"/>
        <v>-2.6624395604395584E-2</v>
      </c>
      <c r="W601" s="72">
        <f t="shared" si="4555"/>
        <v>0.25562439560439559</v>
      </c>
      <c r="X601" s="72">
        <f t="shared" si="4613"/>
        <v>-2.6624395604395584E-2</v>
      </c>
      <c r="Z601" s="72">
        <f t="shared" si="4557"/>
        <v>0.25562439560439559</v>
      </c>
      <c r="AA601" s="72">
        <f t="shared" si="4614"/>
        <v>-2.6624395604395584E-2</v>
      </c>
      <c r="AC601" s="72">
        <f t="shared" si="4559"/>
        <v>0.25562439560439559</v>
      </c>
      <c r="AD601" s="72">
        <f t="shared" si="4615"/>
        <v>-2.6624395604395584E-2</v>
      </c>
      <c r="AF601" s="72">
        <f t="shared" si="4561"/>
        <v>0.25562439560439559</v>
      </c>
      <c r="AG601" s="72">
        <f t="shared" si="4616"/>
        <v>-2.6624395604395584E-2</v>
      </c>
      <c r="AI601" s="72">
        <f t="shared" si="4563"/>
        <v>0.25562439560439559</v>
      </c>
      <c r="AJ601" s="72">
        <f t="shared" si="4617"/>
        <v>-2.6624395604395584E-2</v>
      </c>
      <c r="AL601" s="72">
        <f t="shared" si="4565"/>
        <v>0.25509859964093357</v>
      </c>
      <c r="AM601" s="72">
        <f t="shared" si="4618"/>
        <v>-2.6098599640933556E-2</v>
      </c>
      <c r="AO601" s="72">
        <f t="shared" si="4567"/>
        <v>0.25509859964093357</v>
      </c>
      <c r="AP601" s="72">
        <f t="shared" si="4619"/>
        <v>-2.6098599640933556E-2</v>
      </c>
      <c r="AR601" s="72">
        <f t="shared" si="4569"/>
        <v>0.25509859964093357</v>
      </c>
      <c r="AS601" s="72">
        <f t="shared" si="4620"/>
        <v>-2.6098599640933556E-2</v>
      </c>
      <c r="AU601" s="72">
        <f t="shared" si="4571"/>
        <v>0.25509859964093357</v>
      </c>
      <c r="AV601" s="72">
        <f t="shared" si="4621"/>
        <v>-2.6098599640933556E-2</v>
      </c>
      <c r="AX601" s="72">
        <f t="shared" si="4573"/>
        <v>0.25509859964093357</v>
      </c>
      <c r="AY601" s="72">
        <f t="shared" si="4622"/>
        <v>-2.6098599640933556E-2</v>
      </c>
      <c r="BA601" s="72">
        <f t="shared" si="4575"/>
        <v>0.25509859964093357</v>
      </c>
      <c r="BB601" s="72">
        <f t="shared" si="4623"/>
        <v>-2.6098599640933556E-2</v>
      </c>
      <c r="BD601" s="72">
        <f t="shared" si="4577"/>
        <v>0.25509859964093357</v>
      </c>
      <c r="BE601" s="72">
        <f t="shared" si="4624"/>
        <v>-2.6098599640933556E-2</v>
      </c>
      <c r="BG601" s="709">
        <f t="shared" si="4579"/>
        <v>0.25509859964093357</v>
      </c>
      <c r="BH601" s="709">
        <f t="shared" si="4625"/>
        <v>-2.6098599640933556E-2</v>
      </c>
      <c r="BI601" s="710"/>
      <c r="BJ601" s="709">
        <f t="shared" si="4581"/>
        <v>0.25509859964093357</v>
      </c>
      <c r="BK601" s="709">
        <f t="shared" si="4626"/>
        <v>-2.6098599640933556E-2</v>
      </c>
      <c r="BL601" s="710"/>
      <c r="BM601" s="479"/>
      <c r="BN601" s="479"/>
      <c r="BP601" s="72">
        <f t="shared" si="4583"/>
        <v>0.25509859964093357</v>
      </c>
      <c r="BQ601" s="72">
        <f t="shared" si="4627"/>
        <v>-2.6098599640933556E-2</v>
      </c>
      <c r="BS601" s="72">
        <f t="shared" si="4585"/>
        <v>0.25509859964093357</v>
      </c>
      <c r="BT601" s="72">
        <f t="shared" si="4628"/>
        <v>-2.6098599640933556E-2</v>
      </c>
      <c r="BV601" s="72">
        <f t="shared" si="4587"/>
        <v>0.25509859964093357</v>
      </c>
      <c r="BW601" s="72">
        <f t="shared" si="4629"/>
        <v>-2.6098599640933556E-2</v>
      </c>
      <c r="BY601" s="72">
        <f t="shared" si="4589"/>
        <v>0.25509859964093357</v>
      </c>
      <c r="BZ601" s="72">
        <f t="shared" si="4630"/>
        <v>-2.6098599640933556E-2</v>
      </c>
      <c r="CB601" s="72">
        <f t="shared" si="4591"/>
        <v>0.25410694300518138</v>
      </c>
      <c r="CC601" s="72">
        <f t="shared" si="4631"/>
        <v>-2.5106943005181376E-2</v>
      </c>
      <c r="CE601" s="72">
        <f t="shared" si="4593"/>
        <v>0.25410694300518138</v>
      </c>
      <c r="CF601" s="72">
        <f t="shared" si="4632"/>
        <v>-2.5106943005181376E-2</v>
      </c>
      <c r="CH601" s="72">
        <f t="shared" si="4595"/>
        <v>0.25410694300518138</v>
      </c>
      <c r="CI601" s="72">
        <f t="shared" si="4633"/>
        <v>-2.5106943005181376E-2</v>
      </c>
      <c r="CK601" s="72">
        <f t="shared" si="4597"/>
        <v>0.25410694300518138</v>
      </c>
      <c r="CL601" s="72">
        <f t="shared" si="4634"/>
        <v>-2.5106943005181376E-2</v>
      </c>
      <c r="CN601" s="72">
        <f t="shared" si="4599"/>
        <v>0.25410694300518138</v>
      </c>
      <c r="CO601" s="72">
        <f t="shared" si="4635"/>
        <v>-2.5106943005181376E-2</v>
      </c>
      <c r="CQ601" s="72">
        <f t="shared" si="4601"/>
        <v>0.25410694300518138</v>
      </c>
      <c r="CR601" s="72">
        <f t="shared" si="4636"/>
        <v>-2.5106943005181376E-2</v>
      </c>
      <c r="CT601" s="72">
        <f t="shared" si="4603"/>
        <v>0.25410694300518138</v>
      </c>
      <c r="CU601" s="72">
        <f t="shared" si="4637"/>
        <v>-2.5106943005181376E-2</v>
      </c>
      <c r="CW601" s="72">
        <f t="shared" si="4605"/>
        <v>0.25410694300518138</v>
      </c>
      <c r="CX601" s="72">
        <f t="shared" si="4638"/>
        <v>-2.5106943005181376E-2</v>
      </c>
    </row>
    <row r="602" spans="1:104" x14ac:dyDescent="0.25">
      <c r="C602" s="455"/>
      <c r="D602" s="3" t="s">
        <v>0</v>
      </c>
      <c r="E602" s="19"/>
      <c r="G602" s="19"/>
      <c r="H602" s="703">
        <f t="shared" si="4548"/>
        <v>0</v>
      </c>
      <c r="J602" s="19"/>
      <c r="K602" s="19"/>
      <c r="L602" s="19"/>
      <c r="N602" s="72">
        <f t="shared" si="4549"/>
        <v>0</v>
      </c>
      <c r="O602" s="72">
        <f t="shared" si="4550"/>
        <v>0</v>
      </c>
      <c r="Q602" s="72">
        <f t="shared" si="4551"/>
        <v>0</v>
      </c>
      <c r="R602" s="72">
        <f t="shared" si="4552"/>
        <v>0</v>
      </c>
      <c r="T602" s="72">
        <f t="shared" si="4553"/>
        <v>0</v>
      </c>
      <c r="U602" s="72">
        <f t="shared" si="4554"/>
        <v>0</v>
      </c>
      <c r="W602" s="72">
        <f t="shared" si="4555"/>
        <v>0</v>
      </c>
      <c r="X602" s="72">
        <f t="shared" si="4556"/>
        <v>0</v>
      </c>
      <c r="Z602" s="72">
        <f t="shared" si="4557"/>
        <v>0</v>
      </c>
      <c r="AA602" s="72">
        <f t="shared" si="4558"/>
        <v>0</v>
      </c>
      <c r="AC602" s="72">
        <f t="shared" si="4559"/>
        <v>0</v>
      </c>
      <c r="AD602" s="72">
        <f t="shared" si="4560"/>
        <v>0</v>
      </c>
      <c r="AF602" s="72">
        <f t="shared" si="4561"/>
        <v>0</v>
      </c>
      <c r="AG602" s="72">
        <f t="shared" si="4562"/>
        <v>0</v>
      </c>
      <c r="AI602" s="72">
        <f t="shared" si="4563"/>
        <v>0</v>
      </c>
      <c r="AJ602" s="72">
        <f t="shared" si="4564"/>
        <v>0</v>
      </c>
      <c r="AL602" s="72">
        <f t="shared" si="4565"/>
        <v>0</v>
      </c>
      <c r="AM602" s="72">
        <f t="shared" si="4566"/>
        <v>0</v>
      </c>
      <c r="AO602" s="72">
        <f t="shared" si="4567"/>
        <v>0</v>
      </c>
      <c r="AP602" s="72">
        <f t="shared" si="4568"/>
        <v>0</v>
      </c>
      <c r="AR602" s="72">
        <f t="shared" si="4569"/>
        <v>0</v>
      </c>
      <c r="AS602" s="72">
        <f t="shared" si="4570"/>
        <v>0</v>
      </c>
      <c r="AU602" s="72">
        <f t="shared" si="4571"/>
        <v>0</v>
      </c>
      <c r="AV602" s="72">
        <f t="shared" si="4572"/>
        <v>0</v>
      </c>
      <c r="AX602" s="72">
        <f t="shared" si="4573"/>
        <v>0</v>
      </c>
      <c r="AY602" s="72">
        <f t="shared" si="4574"/>
        <v>0</v>
      </c>
      <c r="BA602" s="72">
        <f t="shared" si="4575"/>
        <v>0</v>
      </c>
      <c r="BB602" s="72">
        <f t="shared" si="4576"/>
        <v>0</v>
      </c>
      <c r="BD602" s="72">
        <f t="shared" si="4577"/>
        <v>0</v>
      </c>
      <c r="BE602" s="72">
        <f t="shared" si="4578"/>
        <v>0</v>
      </c>
      <c r="BG602" s="709">
        <f t="shared" si="4579"/>
        <v>0</v>
      </c>
      <c r="BH602" s="709">
        <f t="shared" si="4580"/>
        <v>0</v>
      </c>
      <c r="BI602" s="710"/>
      <c r="BJ602" s="709">
        <f t="shared" si="4581"/>
        <v>0</v>
      </c>
      <c r="BK602" s="709">
        <f t="shared" si="4582"/>
        <v>0</v>
      </c>
      <c r="BL602" s="710"/>
      <c r="BM602" s="479"/>
      <c r="BN602" s="479"/>
      <c r="BP602" s="72">
        <f t="shared" si="4583"/>
        <v>0</v>
      </c>
      <c r="BQ602" s="72">
        <f t="shared" si="4584"/>
        <v>0</v>
      </c>
      <c r="BS602" s="72">
        <f t="shared" si="4585"/>
        <v>0</v>
      </c>
      <c r="BT602" s="72">
        <f t="shared" si="4586"/>
        <v>0</v>
      </c>
      <c r="BV602" s="72">
        <f t="shared" si="4587"/>
        <v>0</v>
      </c>
      <c r="BW602" s="72">
        <f t="shared" si="4588"/>
        <v>0</v>
      </c>
      <c r="BY602" s="72">
        <f t="shared" si="4589"/>
        <v>0</v>
      </c>
      <c r="BZ602" s="72">
        <f t="shared" si="4590"/>
        <v>0</v>
      </c>
      <c r="CB602" s="72">
        <f t="shared" si="4591"/>
        <v>0</v>
      </c>
      <c r="CC602" s="72">
        <f t="shared" si="4592"/>
        <v>0</v>
      </c>
      <c r="CE602" s="72">
        <f t="shared" si="4593"/>
        <v>0</v>
      </c>
      <c r="CF602" s="72">
        <f t="shared" si="4594"/>
        <v>0</v>
      </c>
      <c r="CH602" s="72">
        <f t="shared" si="4595"/>
        <v>0</v>
      </c>
      <c r="CI602" s="72">
        <f t="shared" si="4596"/>
        <v>0</v>
      </c>
      <c r="CK602" s="72">
        <f t="shared" si="4597"/>
        <v>0</v>
      </c>
      <c r="CL602" s="72">
        <f t="shared" si="4598"/>
        <v>0</v>
      </c>
      <c r="CN602" s="72">
        <f t="shared" si="4599"/>
        <v>0</v>
      </c>
      <c r="CO602" s="72">
        <f t="shared" si="4600"/>
        <v>0</v>
      </c>
      <c r="CQ602" s="72">
        <f t="shared" si="4601"/>
        <v>0</v>
      </c>
      <c r="CR602" s="72">
        <f t="shared" si="4602"/>
        <v>0</v>
      </c>
      <c r="CT602" s="72">
        <f t="shared" si="4603"/>
        <v>0</v>
      </c>
      <c r="CU602" s="72">
        <f t="shared" si="4604"/>
        <v>0</v>
      </c>
      <c r="CW602" s="72">
        <f t="shared" si="4605"/>
        <v>0</v>
      </c>
      <c r="CX602" s="72">
        <f t="shared" si="4606"/>
        <v>0</v>
      </c>
    </row>
    <row r="603" spans="1:104" ht="5.45" customHeight="1" x14ac:dyDescent="0.25"/>
    <row r="604" spans="1:104" s="402" customFormat="1" x14ac:dyDescent="0.25">
      <c r="A604" s="401"/>
      <c r="C604" s="565" t="s">
        <v>600</v>
      </c>
      <c r="D604" s="565"/>
      <c r="E604" s="566"/>
      <c r="F604" s="565"/>
      <c r="G604" s="566"/>
      <c r="H604" s="725"/>
      <c r="I604" s="565"/>
      <c r="J604" s="566"/>
      <c r="K604" s="566"/>
      <c r="L604" s="566"/>
      <c r="M604" s="565"/>
      <c r="N604" s="578"/>
      <c r="O604" s="565"/>
      <c r="P604" s="566"/>
      <c r="Q604" s="578"/>
      <c r="R604" s="565"/>
      <c r="S604" s="566"/>
      <c r="T604" s="578"/>
      <c r="U604" s="565"/>
      <c r="V604" s="566"/>
      <c r="W604" s="578"/>
      <c r="X604" s="565"/>
      <c r="Y604" s="566"/>
      <c r="Z604" s="578"/>
      <c r="AA604" s="565"/>
      <c r="AB604" s="566"/>
      <c r="AC604" s="578"/>
      <c r="AD604" s="565"/>
      <c r="AE604" s="566"/>
      <c r="AF604" s="578"/>
      <c r="AG604" s="565"/>
      <c r="AH604" s="566"/>
      <c r="AI604" s="578"/>
      <c r="AJ604" s="565"/>
      <c r="AK604" s="566"/>
      <c r="AL604" s="578"/>
      <c r="AM604" s="565"/>
      <c r="AN604" s="566"/>
      <c r="AO604" s="578"/>
      <c r="AP604" s="565"/>
      <c r="AQ604" s="566"/>
      <c r="AR604" s="578"/>
      <c r="AS604" s="565"/>
      <c r="AT604" s="566"/>
      <c r="AU604" s="578"/>
      <c r="AV604" s="565"/>
      <c r="AX604" s="578"/>
      <c r="AY604" s="565"/>
      <c r="AZ604" s="566"/>
      <c r="BA604" s="578"/>
      <c r="BB604" s="565"/>
      <c r="BC604" s="566"/>
      <c r="BD604" s="578"/>
      <c r="BE604" s="565"/>
      <c r="BF604" s="566"/>
      <c r="BG604" s="578"/>
      <c r="BH604" s="565"/>
      <c r="BI604" s="566"/>
      <c r="BJ604" s="578"/>
      <c r="BK604" s="565"/>
      <c r="BL604" s="566"/>
      <c r="BM604" s="578"/>
      <c r="BN604" s="565"/>
      <c r="BO604" s="566"/>
      <c r="BP604" s="578"/>
      <c r="BQ604" s="565"/>
      <c r="BR604" s="566"/>
      <c r="BS604" s="578"/>
      <c r="BT604" s="565"/>
      <c r="BU604" s="566"/>
      <c r="BV604" s="578"/>
      <c r="BW604" s="565"/>
      <c r="BX604" s="566"/>
      <c r="BY604" s="578"/>
      <c r="BZ604" s="565"/>
      <c r="CA604" s="566"/>
      <c r="CB604" s="578"/>
      <c r="CC604" s="565"/>
      <c r="CD604" s="566"/>
      <c r="CE604" s="578"/>
      <c r="CF604" s="565"/>
      <c r="CG604" s="566"/>
      <c r="CH604" s="578"/>
      <c r="CI604" s="565"/>
      <c r="CJ604" s="566"/>
      <c r="CK604" s="578"/>
      <c r="CL604" s="565"/>
      <c r="CM604" s="566"/>
      <c r="CN604" s="578"/>
      <c r="CO604" s="565"/>
      <c r="CP604" s="566"/>
      <c r="CQ604" s="578"/>
      <c r="CR604" s="565"/>
      <c r="CS604" s="566"/>
      <c r="CT604" s="578"/>
      <c r="CU604" s="565"/>
      <c r="CV604" s="566"/>
      <c r="CW604" s="578"/>
      <c r="CX604" s="565"/>
      <c r="CY604" s="566"/>
      <c r="CZ604" s="3"/>
    </row>
    <row r="605" spans="1:104" x14ac:dyDescent="0.25">
      <c r="C605" s="455"/>
      <c r="D605" s="3" t="s">
        <v>0</v>
      </c>
      <c r="E605" s="19"/>
      <c r="G605" s="19"/>
      <c r="H605" s="703">
        <f t="shared" ref="H605:H607" si="4639">G605-$E605</f>
        <v>0</v>
      </c>
      <c r="J605" s="19"/>
      <c r="K605" s="19"/>
      <c r="L605" s="19"/>
      <c r="N605" s="72">
        <f t="shared" ref="N605:N607" si="4640">$H605*(1-($J605-N$6)/N$5)</f>
        <v>0</v>
      </c>
      <c r="O605" s="72">
        <f t="shared" ref="O605:O607" si="4641">$H605-N605</f>
        <v>0</v>
      </c>
      <c r="Q605" s="72">
        <f t="shared" ref="Q605:Q607" si="4642">$H605*(1-($J605-Q$6)/Q$5)</f>
        <v>0</v>
      </c>
      <c r="R605" s="72">
        <f t="shared" ref="R605:R607" si="4643">$H605-Q605</f>
        <v>0</v>
      </c>
      <c r="T605" s="72">
        <f t="shared" ref="T605:T607" si="4644">$H605*(1-($J605-T$6)/T$5)</f>
        <v>0</v>
      </c>
      <c r="U605" s="72">
        <f t="shared" ref="U605:U607" si="4645">$H605-T605</f>
        <v>0</v>
      </c>
      <c r="W605" s="72">
        <f t="shared" ref="W605:W607" si="4646">$H605*(1-($J605-W$6)/W$5)</f>
        <v>0</v>
      </c>
      <c r="X605" s="72">
        <f t="shared" ref="X605:X607" si="4647">$H605-W605</f>
        <v>0</v>
      </c>
      <c r="Z605" s="72">
        <f t="shared" ref="Z605:Z607" si="4648">$H605*(1-($J605-Z$6)/Z$5)</f>
        <v>0</v>
      </c>
      <c r="AA605" s="72">
        <f t="shared" ref="AA605:AA607" si="4649">$H605-Z605</f>
        <v>0</v>
      </c>
      <c r="AC605" s="72">
        <f t="shared" ref="AC605:AC607" si="4650">$H605*(1-($J605-AC$6)/AC$5)</f>
        <v>0</v>
      </c>
      <c r="AD605" s="72">
        <f t="shared" ref="AD605:AD607" si="4651">$H605-AC605</f>
        <v>0</v>
      </c>
      <c r="AF605" s="72">
        <f t="shared" ref="AF605:AF607" si="4652">$H605*(1-($J605-AF$6)/AF$5)</f>
        <v>0</v>
      </c>
      <c r="AG605" s="72">
        <f t="shared" ref="AG605:AG607" si="4653">$H605-AF605</f>
        <v>0</v>
      </c>
      <c r="AI605" s="72">
        <f t="shared" ref="AI605:AI607" si="4654">$H605*(1-($J605-AI$6)/AI$5)</f>
        <v>0</v>
      </c>
      <c r="AJ605" s="72">
        <f t="shared" ref="AJ605:AJ607" si="4655">$H605-AI605</f>
        <v>0</v>
      </c>
      <c r="AL605" s="72">
        <f t="shared" ref="AL605:AL607" si="4656">$H605*(1-($K605-AL$6)/AL$5)</f>
        <v>0</v>
      </c>
      <c r="AM605" s="72">
        <f t="shared" ref="AM605:AM607" si="4657">$H605-AL605</f>
        <v>0</v>
      </c>
      <c r="AO605" s="72">
        <f t="shared" ref="AO605:AO607" si="4658">$H605*(1-($K605-AO$6)/AO$5)</f>
        <v>0</v>
      </c>
      <c r="AP605" s="72">
        <f t="shared" ref="AP605:AP607" si="4659">$H605-AO605</f>
        <v>0</v>
      </c>
      <c r="AR605" s="72">
        <f t="shared" ref="AR605:AR607" si="4660">$H605*(1-($K605-AR$6)/AR$5)</f>
        <v>0</v>
      </c>
      <c r="AS605" s="72">
        <f t="shared" ref="AS605:AS607" si="4661">$H605-AR605</f>
        <v>0</v>
      </c>
      <c r="AU605" s="72">
        <f t="shared" ref="AU605:AU607" si="4662">$H605*(1-($K605-AU$6)/AU$5)</f>
        <v>0</v>
      </c>
      <c r="AV605" s="72">
        <f t="shared" ref="AV605:AV607" si="4663">$H605-AU605</f>
        <v>0</v>
      </c>
      <c r="AX605" s="72">
        <f t="shared" ref="AX605:AX607" si="4664">$H605*(1-($K605-AX$6)/AX$5)</f>
        <v>0</v>
      </c>
      <c r="AY605" s="72">
        <f t="shared" ref="AY605:AY607" si="4665">$H605-AX605</f>
        <v>0</v>
      </c>
      <c r="BA605" s="72">
        <f t="shared" ref="BA605:BA607" si="4666">$H605*(1-($K605-BA$6)/BA$5)</f>
        <v>0</v>
      </c>
      <c r="BB605" s="72">
        <f t="shared" ref="BB605:BB607" si="4667">$H605-BA605</f>
        <v>0</v>
      </c>
      <c r="BD605" s="72">
        <f t="shared" ref="BD605:BD607" si="4668">$H605*(1-($K605-BD$6)/BD$5)</f>
        <v>0</v>
      </c>
      <c r="BE605" s="72">
        <f t="shared" ref="BE605:BE607" si="4669">$H605-BD605</f>
        <v>0</v>
      </c>
      <c r="BG605" s="709">
        <f t="shared" ref="BG605:BG607" si="4670">$H605*(1-($K605-BG$6)/BG$5)</f>
        <v>0</v>
      </c>
      <c r="BH605" s="709">
        <f t="shared" ref="BH605:BH607" si="4671">$H605-BG605</f>
        <v>0</v>
      </c>
      <c r="BI605" s="710"/>
      <c r="BJ605" s="709">
        <f t="shared" ref="BJ605:BJ607" si="4672">$H605*(1-($K605-BJ$6)/BJ$5)</f>
        <v>0</v>
      </c>
      <c r="BK605" s="709">
        <f t="shared" ref="BK605:BK607" si="4673">$H605-BJ605</f>
        <v>0</v>
      </c>
      <c r="BL605" s="710"/>
      <c r="BM605" s="479"/>
      <c r="BN605" s="479"/>
      <c r="BP605" s="72">
        <f t="shared" ref="BP605:BP607" si="4674">$H605*(1-($K605-BP$6)/BP$5)</f>
        <v>0</v>
      </c>
      <c r="BQ605" s="72">
        <f t="shared" ref="BQ605:BQ607" si="4675">$H605-BP605</f>
        <v>0</v>
      </c>
      <c r="BS605" s="72">
        <f t="shared" ref="BS605:BS607" si="4676">$H605*(1-($K605-BS$6)/BS$5)</f>
        <v>0</v>
      </c>
      <c r="BT605" s="72">
        <f t="shared" ref="BT605:BT607" si="4677">$H605-BS605</f>
        <v>0</v>
      </c>
      <c r="BV605" s="72">
        <f t="shared" ref="BV605:BV607" si="4678">$H605*(1-($K605-BV$6)/BV$5)</f>
        <v>0</v>
      </c>
      <c r="BW605" s="72">
        <f t="shared" ref="BW605:BW607" si="4679">$H605-BV605</f>
        <v>0</v>
      </c>
      <c r="BY605" s="72">
        <f t="shared" ref="BY605:BY607" si="4680">$H605*(1-($K605-BY$6)/BY$5)</f>
        <v>0</v>
      </c>
      <c r="BZ605" s="72">
        <f t="shared" ref="BZ605:BZ607" si="4681">$H605-BY605</f>
        <v>0</v>
      </c>
      <c r="CB605" s="72">
        <f t="shared" ref="CB605:CB607" si="4682">$H605*(1-($L605-CB$6)/CB$5)</f>
        <v>0</v>
      </c>
      <c r="CC605" s="72">
        <f t="shared" ref="CC605:CC607" si="4683">$H605-CB605</f>
        <v>0</v>
      </c>
      <c r="CE605" s="72">
        <f t="shared" ref="CE605:CE607" si="4684">$H605*(1-($L605-CE$6)/CE$5)</f>
        <v>0</v>
      </c>
      <c r="CF605" s="72">
        <f t="shared" ref="CF605:CF607" si="4685">$H605-CE605</f>
        <v>0</v>
      </c>
      <c r="CH605" s="72">
        <f t="shared" ref="CH605:CH607" si="4686">$H605*(1-($L605-CH$6)/CH$5)</f>
        <v>0</v>
      </c>
      <c r="CI605" s="72">
        <f t="shared" ref="CI605:CI607" si="4687">$H605-CH605</f>
        <v>0</v>
      </c>
      <c r="CK605" s="72">
        <f t="shared" ref="CK605:CK607" si="4688">$H605*(1-($L605-CK$6)/CK$5)</f>
        <v>0</v>
      </c>
      <c r="CL605" s="72">
        <f t="shared" ref="CL605:CL607" si="4689">$H605-CK605</f>
        <v>0</v>
      </c>
      <c r="CN605" s="72">
        <f t="shared" ref="CN605:CN607" si="4690">$H605*(1-($L605-CN$6)/CN$5)</f>
        <v>0</v>
      </c>
      <c r="CO605" s="72">
        <f t="shared" ref="CO605:CO607" si="4691">$H605-CN605</f>
        <v>0</v>
      </c>
      <c r="CQ605" s="72">
        <f t="shared" ref="CQ605:CQ607" si="4692">$H605*(1-($L605-CQ$6)/CQ$5)</f>
        <v>0</v>
      </c>
      <c r="CR605" s="72">
        <f t="shared" ref="CR605:CR607" si="4693">$H605-CQ605</f>
        <v>0</v>
      </c>
      <c r="CT605" s="72">
        <f t="shared" ref="CT605:CT607" si="4694">$H605*(1-($L605-CT$6)/CT$5)</f>
        <v>0</v>
      </c>
      <c r="CU605" s="72">
        <f t="shared" ref="CU605:CU607" si="4695">$H605-CT605</f>
        <v>0</v>
      </c>
      <c r="CW605" s="72">
        <f t="shared" ref="CW605:CW607" si="4696">$H605*(1-($L605-CW$6)/CW$5)</f>
        <v>0</v>
      </c>
      <c r="CX605" s="72">
        <f t="shared" ref="CX605:CX607" si="4697">$H605-CW605</f>
        <v>0</v>
      </c>
    </row>
    <row r="606" spans="1:104" x14ac:dyDescent="0.25">
      <c r="C606" s="455"/>
      <c r="D606" s="3" t="s">
        <v>0</v>
      </c>
      <c r="E606" s="19"/>
      <c r="G606" s="19"/>
      <c r="H606" s="703">
        <f t="shared" si="4639"/>
        <v>0</v>
      </c>
      <c r="J606" s="19"/>
      <c r="K606" s="19"/>
      <c r="L606" s="19"/>
      <c r="N606" s="72">
        <f t="shared" si="4640"/>
        <v>0</v>
      </c>
      <c r="O606" s="72">
        <f t="shared" si="4641"/>
        <v>0</v>
      </c>
      <c r="Q606" s="72">
        <f t="shared" si="4642"/>
        <v>0</v>
      </c>
      <c r="R606" s="72">
        <f t="shared" si="4643"/>
        <v>0</v>
      </c>
      <c r="T606" s="72">
        <f t="shared" si="4644"/>
        <v>0</v>
      </c>
      <c r="U606" s="72">
        <f t="shared" si="4645"/>
        <v>0</v>
      </c>
      <c r="W606" s="72">
        <f t="shared" si="4646"/>
        <v>0</v>
      </c>
      <c r="X606" s="72">
        <f t="shared" si="4647"/>
        <v>0</v>
      </c>
      <c r="Z606" s="72">
        <f t="shared" si="4648"/>
        <v>0</v>
      </c>
      <c r="AA606" s="72">
        <f t="shared" si="4649"/>
        <v>0</v>
      </c>
      <c r="AC606" s="72">
        <f t="shared" si="4650"/>
        <v>0</v>
      </c>
      <c r="AD606" s="72">
        <f t="shared" si="4651"/>
        <v>0</v>
      </c>
      <c r="AF606" s="72">
        <f t="shared" si="4652"/>
        <v>0</v>
      </c>
      <c r="AG606" s="72">
        <f t="shared" si="4653"/>
        <v>0</v>
      </c>
      <c r="AI606" s="72">
        <f t="shared" si="4654"/>
        <v>0</v>
      </c>
      <c r="AJ606" s="72">
        <f t="shared" si="4655"/>
        <v>0</v>
      </c>
      <c r="AL606" s="72">
        <f t="shared" si="4656"/>
        <v>0</v>
      </c>
      <c r="AM606" s="72">
        <f t="shared" si="4657"/>
        <v>0</v>
      </c>
      <c r="AO606" s="72">
        <f t="shared" si="4658"/>
        <v>0</v>
      </c>
      <c r="AP606" s="72">
        <f t="shared" si="4659"/>
        <v>0</v>
      </c>
      <c r="AR606" s="72">
        <f t="shared" si="4660"/>
        <v>0</v>
      </c>
      <c r="AS606" s="72">
        <f t="shared" si="4661"/>
        <v>0</v>
      </c>
      <c r="AU606" s="72">
        <f t="shared" si="4662"/>
        <v>0</v>
      </c>
      <c r="AV606" s="72">
        <f t="shared" si="4663"/>
        <v>0</v>
      </c>
      <c r="AX606" s="72">
        <f t="shared" si="4664"/>
        <v>0</v>
      </c>
      <c r="AY606" s="72">
        <f t="shared" si="4665"/>
        <v>0</v>
      </c>
      <c r="BA606" s="72">
        <f t="shared" si="4666"/>
        <v>0</v>
      </c>
      <c r="BB606" s="72">
        <f t="shared" si="4667"/>
        <v>0</v>
      </c>
      <c r="BD606" s="72">
        <f t="shared" si="4668"/>
        <v>0</v>
      </c>
      <c r="BE606" s="72">
        <f t="shared" si="4669"/>
        <v>0</v>
      </c>
      <c r="BG606" s="709">
        <f t="shared" si="4670"/>
        <v>0</v>
      </c>
      <c r="BH606" s="709">
        <f t="shared" si="4671"/>
        <v>0</v>
      </c>
      <c r="BI606" s="710"/>
      <c r="BJ606" s="709">
        <f t="shared" si="4672"/>
        <v>0</v>
      </c>
      <c r="BK606" s="709">
        <f t="shared" si="4673"/>
        <v>0</v>
      </c>
      <c r="BL606" s="710"/>
      <c r="BM606" s="479"/>
      <c r="BN606" s="479"/>
      <c r="BP606" s="72">
        <f t="shared" si="4674"/>
        <v>0</v>
      </c>
      <c r="BQ606" s="72">
        <f t="shared" si="4675"/>
        <v>0</v>
      </c>
      <c r="BS606" s="72">
        <f t="shared" si="4676"/>
        <v>0</v>
      </c>
      <c r="BT606" s="72">
        <f t="shared" si="4677"/>
        <v>0</v>
      </c>
      <c r="BV606" s="72">
        <f t="shared" si="4678"/>
        <v>0</v>
      </c>
      <c r="BW606" s="72">
        <f t="shared" si="4679"/>
        <v>0</v>
      </c>
      <c r="BY606" s="72">
        <f t="shared" si="4680"/>
        <v>0</v>
      </c>
      <c r="BZ606" s="72">
        <f t="shared" si="4681"/>
        <v>0</v>
      </c>
      <c r="CB606" s="72">
        <f t="shared" si="4682"/>
        <v>0</v>
      </c>
      <c r="CC606" s="72">
        <f t="shared" si="4683"/>
        <v>0</v>
      </c>
      <c r="CE606" s="72">
        <f t="shared" si="4684"/>
        <v>0</v>
      </c>
      <c r="CF606" s="72">
        <f t="shared" si="4685"/>
        <v>0</v>
      </c>
      <c r="CH606" s="72">
        <f t="shared" si="4686"/>
        <v>0</v>
      </c>
      <c r="CI606" s="72">
        <f t="shared" si="4687"/>
        <v>0</v>
      </c>
      <c r="CK606" s="72">
        <f t="shared" si="4688"/>
        <v>0</v>
      </c>
      <c r="CL606" s="72">
        <f t="shared" si="4689"/>
        <v>0</v>
      </c>
      <c r="CN606" s="72">
        <f t="shared" si="4690"/>
        <v>0</v>
      </c>
      <c r="CO606" s="72">
        <f t="shared" si="4691"/>
        <v>0</v>
      </c>
      <c r="CQ606" s="72">
        <f t="shared" si="4692"/>
        <v>0</v>
      </c>
      <c r="CR606" s="72">
        <f t="shared" si="4693"/>
        <v>0</v>
      </c>
      <c r="CT606" s="72">
        <f t="shared" si="4694"/>
        <v>0</v>
      </c>
      <c r="CU606" s="72">
        <f t="shared" si="4695"/>
        <v>0</v>
      </c>
      <c r="CW606" s="72">
        <f t="shared" si="4696"/>
        <v>0</v>
      </c>
      <c r="CX606" s="72">
        <f t="shared" si="4697"/>
        <v>0</v>
      </c>
    </row>
    <row r="607" spans="1:104" x14ac:dyDescent="0.25">
      <c r="C607" s="455"/>
      <c r="D607" s="3" t="s">
        <v>0</v>
      </c>
      <c r="E607" s="19"/>
      <c r="G607" s="19"/>
      <c r="H607" s="703">
        <f t="shared" si="4639"/>
        <v>0</v>
      </c>
      <c r="J607" s="19"/>
      <c r="K607" s="19"/>
      <c r="L607" s="19"/>
      <c r="N607" s="72">
        <f t="shared" si="4640"/>
        <v>0</v>
      </c>
      <c r="O607" s="72">
        <f t="shared" si="4641"/>
        <v>0</v>
      </c>
      <c r="Q607" s="72">
        <f t="shared" si="4642"/>
        <v>0</v>
      </c>
      <c r="R607" s="72">
        <f t="shared" si="4643"/>
        <v>0</v>
      </c>
      <c r="T607" s="72">
        <f t="shared" si="4644"/>
        <v>0</v>
      </c>
      <c r="U607" s="72">
        <f t="shared" si="4645"/>
        <v>0</v>
      </c>
      <c r="W607" s="72">
        <f t="shared" si="4646"/>
        <v>0</v>
      </c>
      <c r="X607" s="72">
        <f t="shared" si="4647"/>
        <v>0</v>
      </c>
      <c r="Z607" s="72">
        <f t="shared" si="4648"/>
        <v>0</v>
      </c>
      <c r="AA607" s="72">
        <f t="shared" si="4649"/>
        <v>0</v>
      </c>
      <c r="AC607" s="72">
        <f t="shared" si="4650"/>
        <v>0</v>
      </c>
      <c r="AD607" s="72">
        <f t="shared" si="4651"/>
        <v>0</v>
      </c>
      <c r="AF607" s="72">
        <f t="shared" si="4652"/>
        <v>0</v>
      </c>
      <c r="AG607" s="72">
        <f t="shared" si="4653"/>
        <v>0</v>
      </c>
      <c r="AI607" s="72">
        <f t="shared" si="4654"/>
        <v>0</v>
      </c>
      <c r="AJ607" s="72">
        <f t="shared" si="4655"/>
        <v>0</v>
      </c>
      <c r="AL607" s="72">
        <f t="shared" si="4656"/>
        <v>0</v>
      </c>
      <c r="AM607" s="72">
        <f t="shared" si="4657"/>
        <v>0</v>
      </c>
      <c r="AO607" s="72">
        <f t="shared" si="4658"/>
        <v>0</v>
      </c>
      <c r="AP607" s="72">
        <f t="shared" si="4659"/>
        <v>0</v>
      </c>
      <c r="AR607" s="72">
        <f t="shared" si="4660"/>
        <v>0</v>
      </c>
      <c r="AS607" s="72">
        <f t="shared" si="4661"/>
        <v>0</v>
      </c>
      <c r="AU607" s="72">
        <f t="shared" si="4662"/>
        <v>0</v>
      </c>
      <c r="AV607" s="72">
        <f t="shared" si="4663"/>
        <v>0</v>
      </c>
      <c r="AX607" s="72">
        <f t="shared" si="4664"/>
        <v>0</v>
      </c>
      <c r="AY607" s="72">
        <f t="shared" si="4665"/>
        <v>0</v>
      </c>
      <c r="BA607" s="72">
        <f t="shared" si="4666"/>
        <v>0</v>
      </c>
      <c r="BB607" s="72">
        <f t="shared" si="4667"/>
        <v>0</v>
      </c>
      <c r="BD607" s="72">
        <f t="shared" si="4668"/>
        <v>0</v>
      </c>
      <c r="BE607" s="72">
        <f t="shared" si="4669"/>
        <v>0</v>
      </c>
      <c r="BG607" s="709">
        <f t="shared" si="4670"/>
        <v>0</v>
      </c>
      <c r="BH607" s="709">
        <f t="shared" si="4671"/>
        <v>0</v>
      </c>
      <c r="BI607" s="710"/>
      <c r="BJ607" s="709">
        <f t="shared" si="4672"/>
        <v>0</v>
      </c>
      <c r="BK607" s="709">
        <f t="shared" si="4673"/>
        <v>0</v>
      </c>
      <c r="BL607" s="710"/>
      <c r="BM607" s="479"/>
      <c r="BN607" s="479"/>
      <c r="BP607" s="72">
        <f t="shared" si="4674"/>
        <v>0</v>
      </c>
      <c r="BQ607" s="72">
        <f t="shared" si="4675"/>
        <v>0</v>
      </c>
      <c r="BS607" s="72">
        <f t="shared" si="4676"/>
        <v>0</v>
      </c>
      <c r="BT607" s="72">
        <f t="shared" si="4677"/>
        <v>0</v>
      </c>
      <c r="BV607" s="72">
        <f t="shared" si="4678"/>
        <v>0</v>
      </c>
      <c r="BW607" s="72">
        <f t="shared" si="4679"/>
        <v>0</v>
      </c>
      <c r="BY607" s="72">
        <f t="shared" si="4680"/>
        <v>0</v>
      </c>
      <c r="BZ607" s="72">
        <f t="shared" si="4681"/>
        <v>0</v>
      </c>
      <c r="CB607" s="72">
        <f t="shared" si="4682"/>
        <v>0</v>
      </c>
      <c r="CC607" s="72">
        <f t="shared" si="4683"/>
        <v>0</v>
      </c>
      <c r="CE607" s="72">
        <f t="shared" si="4684"/>
        <v>0</v>
      </c>
      <c r="CF607" s="72">
        <f t="shared" si="4685"/>
        <v>0</v>
      </c>
      <c r="CH607" s="72">
        <f t="shared" si="4686"/>
        <v>0</v>
      </c>
      <c r="CI607" s="72">
        <f t="shared" si="4687"/>
        <v>0</v>
      </c>
      <c r="CK607" s="72">
        <f t="shared" si="4688"/>
        <v>0</v>
      </c>
      <c r="CL607" s="72">
        <f t="shared" si="4689"/>
        <v>0</v>
      </c>
      <c r="CN607" s="72">
        <f t="shared" si="4690"/>
        <v>0</v>
      </c>
      <c r="CO607" s="72">
        <f t="shared" si="4691"/>
        <v>0</v>
      </c>
      <c r="CQ607" s="72">
        <f t="shared" si="4692"/>
        <v>0</v>
      </c>
      <c r="CR607" s="72">
        <f t="shared" si="4693"/>
        <v>0</v>
      </c>
      <c r="CT607" s="72">
        <f t="shared" si="4694"/>
        <v>0</v>
      </c>
      <c r="CU607" s="72">
        <f t="shared" si="4695"/>
        <v>0</v>
      </c>
      <c r="CW607" s="72">
        <f t="shared" si="4696"/>
        <v>0</v>
      </c>
      <c r="CX607" s="72">
        <f t="shared" si="4697"/>
        <v>0</v>
      </c>
    </row>
    <row r="609" spans="1:103" s="402" customFormat="1" x14ac:dyDescent="0.25">
      <c r="A609" s="401"/>
      <c r="C609" s="453" t="s">
        <v>410</v>
      </c>
      <c r="D609" s="453" t="s">
        <v>0</v>
      </c>
      <c r="E609" s="467"/>
      <c r="F609" s="453"/>
      <c r="G609" s="467"/>
      <c r="H609" s="467"/>
      <c r="I609" s="453"/>
      <c r="J609" s="467"/>
      <c r="K609" s="467"/>
      <c r="L609" s="467"/>
      <c r="M609" s="453"/>
      <c r="N609" s="579"/>
      <c r="O609" s="453"/>
      <c r="P609" s="467"/>
      <c r="Q609" s="579"/>
      <c r="R609" s="453"/>
      <c r="S609" s="467"/>
      <c r="T609" s="579"/>
      <c r="U609" s="453"/>
      <c r="V609" s="467"/>
      <c r="W609" s="579"/>
      <c r="X609" s="453"/>
      <c r="Y609" s="467"/>
      <c r="Z609" s="579"/>
      <c r="AA609" s="453"/>
      <c r="AB609" s="467"/>
      <c r="AC609" s="579"/>
      <c r="AD609" s="453"/>
      <c r="AE609" s="467"/>
      <c r="AF609" s="579"/>
      <c r="AG609" s="453"/>
      <c r="AH609" s="467"/>
      <c r="AI609" s="579"/>
      <c r="AJ609" s="453"/>
      <c r="AK609" s="467"/>
      <c r="AL609" s="579"/>
      <c r="AM609" s="453"/>
      <c r="AN609" s="467"/>
      <c r="AO609" s="579"/>
      <c r="AP609" s="453"/>
      <c r="AQ609" s="467"/>
      <c r="AR609" s="579"/>
      <c r="AS609" s="453"/>
      <c r="AT609" s="467"/>
      <c r="AU609" s="579"/>
      <c r="AV609" s="453"/>
      <c r="AW609" s="467"/>
      <c r="AX609" s="579"/>
      <c r="AY609" s="453"/>
      <c r="AZ609" s="467"/>
      <c r="BA609" s="579"/>
      <c r="BB609" s="453"/>
      <c r="BC609" s="467"/>
      <c r="BD609" s="579"/>
      <c r="BE609" s="453"/>
      <c r="BF609" s="467"/>
      <c r="BG609" s="579"/>
      <c r="BH609" s="453"/>
      <c r="BI609" s="467"/>
      <c r="BJ609" s="579"/>
      <c r="BK609" s="453"/>
      <c r="BL609" s="467"/>
      <c r="BM609" s="579"/>
      <c r="BN609" s="453"/>
      <c r="BO609" s="467"/>
      <c r="BP609" s="579"/>
      <c r="BQ609" s="453"/>
      <c r="BR609" s="467"/>
      <c r="BS609" s="579"/>
      <c r="BT609" s="453"/>
      <c r="BU609" s="467"/>
      <c r="BV609" s="579"/>
      <c r="BW609" s="453"/>
      <c r="BX609" s="467"/>
      <c r="BY609" s="579"/>
      <c r="BZ609" s="453"/>
      <c r="CA609" s="467"/>
      <c r="CB609" s="579"/>
      <c r="CC609" s="453"/>
      <c r="CD609" s="467"/>
      <c r="CE609" s="579"/>
      <c r="CF609" s="453"/>
      <c r="CG609" s="467"/>
      <c r="CH609" s="579"/>
      <c r="CI609" s="453"/>
      <c r="CJ609" s="467"/>
      <c r="CK609" s="579"/>
      <c r="CL609" s="453"/>
      <c r="CM609" s="467"/>
      <c r="CN609" s="579"/>
      <c r="CO609" s="453"/>
      <c r="CP609" s="467"/>
      <c r="CQ609" s="579"/>
      <c r="CR609" s="453"/>
      <c r="CS609" s="467"/>
      <c r="CT609" s="579"/>
      <c r="CU609" s="453"/>
      <c r="CV609" s="467"/>
      <c r="CW609" s="579"/>
      <c r="CX609" s="453"/>
      <c r="CY609" s="467"/>
    </row>
    <row r="610" spans="1:103" s="402" customFormat="1" x14ac:dyDescent="0.25">
      <c r="A610" s="494"/>
      <c r="C610" s="565" t="s">
        <v>411</v>
      </c>
      <c r="D610" s="565" t="s">
        <v>0</v>
      </c>
      <c r="E610" s="566"/>
      <c r="F610" s="565"/>
      <c r="G610" s="566"/>
      <c r="H610" s="566"/>
      <c r="I610" s="565"/>
      <c r="J610" s="566"/>
      <c r="K610" s="566"/>
      <c r="L610" s="566"/>
      <c r="M610" s="565"/>
      <c r="N610" s="578"/>
      <c r="O610" s="565"/>
      <c r="P610" s="566"/>
      <c r="Q610" s="578"/>
      <c r="R610" s="565"/>
      <c r="S610" s="566"/>
      <c r="T610" s="578"/>
      <c r="U610" s="565"/>
      <c r="V610" s="566"/>
      <c r="W610" s="578"/>
      <c r="X610" s="565"/>
      <c r="Y610" s="566"/>
      <c r="Z610" s="578"/>
      <c r="AA610" s="565"/>
      <c r="AB610" s="566"/>
      <c r="AC610" s="578"/>
      <c r="AD610" s="565"/>
      <c r="AE610" s="566"/>
      <c r="AF610" s="578"/>
      <c r="AG610" s="565"/>
      <c r="AH610" s="566"/>
      <c r="AI610" s="578"/>
      <c r="AJ610" s="565"/>
      <c r="AK610" s="566"/>
      <c r="AL610" s="578"/>
      <c r="AM610" s="565"/>
      <c r="AN610" s="566"/>
      <c r="AO610" s="578"/>
      <c r="AP610" s="565"/>
      <c r="AQ610" s="566"/>
      <c r="AR610" s="578"/>
      <c r="AS610" s="565"/>
      <c r="AT610" s="566"/>
      <c r="AU610" s="578"/>
      <c r="AV610" s="565"/>
      <c r="AW610" s="566"/>
      <c r="AX610" s="578"/>
      <c r="AY610" s="565"/>
      <c r="AZ610" s="566"/>
      <c r="BA610" s="578"/>
      <c r="BB610" s="565"/>
      <c r="BC610" s="566"/>
      <c r="BD610" s="578"/>
      <c r="BE610" s="565"/>
      <c r="BF610" s="566"/>
      <c r="BG610" s="578"/>
      <c r="BH610" s="565"/>
      <c r="BI610" s="566"/>
      <c r="BJ610" s="578"/>
      <c r="BK610" s="565"/>
      <c r="BL610" s="566"/>
      <c r="BM610" s="578"/>
      <c r="BN610" s="565"/>
      <c r="BO610" s="566"/>
      <c r="BP610" s="578"/>
      <c r="BQ610" s="565"/>
      <c r="BR610" s="566"/>
      <c r="BS610" s="578"/>
      <c r="BT610" s="565"/>
      <c r="BU610" s="566"/>
      <c r="BV610" s="578"/>
      <c r="BW610" s="565"/>
      <c r="BX610" s="566"/>
      <c r="BY610" s="578"/>
      <c r="BZ610" s="565"/>
      <c r="CA610" s="566"/>
      <c r="CB610" s="578"/>
      <c r="CC610" s="565"/>
      <c r="CD610" s="566"/>
      <c r="CE610" s="578"/>
      <c r="CF610" s="565"/>
      <c r="CG610" s="566"/>
      <c r="CH610" s="578"/>
      <c r="CI610" s="565"/>
      <c r="CJ610" s="566"/>
      <c r="CK610" s="578"/>
      <c r="CL610" s="565"/>
      <c r="CM610" s="566"/>
      <c r="CN610" s="578"/>
      <c r="CO610" s="565"/>
      <c r="CP610" s="566"/>
      <c r="CQ610" s="578"/>
      <c r="CR610" s="565"/>
      <c r="CS610" s="566"/>
      <c r="CT610" s="578"/>
      <c r="CU610" s="565"/>
      <c r="CV610" s="566"/>
      <c r="CW610" s="578"/>
      <c r="CX610" s="565"/>
      <c r="CY610" s="566"/>
    </row>
    <row r="611" spans="1:103" x14ac:dyDescent="0.25">
      <c r="C611" s="455"/>
      <c r="D611" s="3" t="s">
        <v>0</v>
      </c>
      <c r="E611" s="19"/>
      <c r="G611" s="19"/>
      <c r="H611" s="703">
        <f t="shared" ref="H611:H613" si="4698">G611-$E611</f>
        <v>0</v>
      </c>
      <c r="J611" s="19"/>
      <c r="K611" s="19"/>
      <c r="L611" s="19"/>
      <c r="N611" s="72">
        <f t="shared" ref="N611:N613" si="4699">$H611*(1-($J611-N$6)/N$5)</f>
        <v>0</v>
      </c>
      <c r="O611" s="72">
        <f t="shared" ref="O611:O613" si="4700">$H611-N611</f>
        <v>0</v>
      </c>
      <c r="Q611" s="72">
        <f t="shared" ref="Q611:Q613" si="4701">$H611*(1-($J611-Q$6)/Q$5)</f>
        <v>0</v>
      </c>
      <c r="R611" s="72">
        <f t="shared" ref="R611:R613" si="4702">$H611-Q611</f>
        <v>0</v>
      </c>
      <c r="T611" s="72">
        <f t="shared" ref="T611:T613" si="4703">$H611*(1-($J611-T$6)/T$5)</f>
        <v>0</v>
      </c>
      <c r="U611" s="72">
        <f t="shared" ref="U611:U613" si="4704">$H611-T611</f>
        <v>0</v>
      </c>
      <c r="W611" s="72">
        <f t="shared" ref="W611:W613" si="4705">$H611*(1-($J611-W$6)/W$5)</f>
        <v>0</v>
      </c>
      <c r="X611" s="72">
        <f t="shared" ref="X611:X613" si="4706">$H611-W611</f>
        <v>0</v>
      </c>
      <c r="Z611" s="72">
        <f t="shared" ref="Z611:Z613" si="4707">$H611*(1-($J611-Z$6)/Z$5)</f>
        <v>0</v>
      </c>
      <c r="AA611" s="72">
        <f t="shared" ref="AA611:AA613" si="4708">$H611-Z611</f>
        <v>0</v>
      </c>
      <c r="AC611" s="72">
        <f t="shared" ref="AC611:AC613" si="4709">$H611*(1-($J611-AC$6)/AC$5)</f>
        <v>0</v>
      </c>
      <c r="AD611" s="72">
        <f t="shared" ref="AD611:AD613" si="4710">$H611-AC611</f>
        <v>0</v>
      </c>
      <c r="AF611" s="72">
        <f t="shared" ref="AF611:AF613" si="4711">$H611*(1-($J611-AF$6)/AF$5)</f>
        <v>0</v>
      </c>
      <c r="AG611" s="72">
        <f t="shared" ref="AG611:AG613" si="4712">$H611-AF611</f>
        <v>0</v>
      </c>
      <c r="AI611" s="72">
        <f t="shared" ref="AI611:AI613" si="4713">$H611*(1-($J611-AI$6)/AI$5)</f>
        <v>0</v>
      </c>
      <c r="AJ611" s="72">
        <f t="shared" ref="AJ611:AJ613" si="4714">$H611-AI611</f>
        <v>0</v>
      </c>
      <c r="AL611" s="72">
        <f t="shared" ref="AL611:AL613" si="4715">$H611*(1-($K611-AL$6)/AL$5)</f>
        <v>0</v>
      </c>
      <c r="AM611" s="72">
        <f t="shared" ref="AM611:AM613" si="4716">$H611-AL611</f>
        <v>0</v>
      </c>
      <c r="AO611" s="72">
        <f t="shared" ref="AO611:AO613" si="4717">$H611*(1-($K611-AO$6)/AO$5)</f>
        <v>0</v>
      </c>
      <c r="AP611" s="72">
        <f t="shared" ref="AP611:AP613" si="4718">$H611-AO611</f>
        <v>0</v>
      </c>
      <c r="AR611" s="72">
        <f t="shared" ref="AR611:AR613" si="4719">$H611*(1-($K611-AR$6)/AR$5)</f>
        <v>0</v>
      </c>
      <c r="AS611" s="72">
        <f t="shared" ref="AS611:AS613" si="4720">$H611-AR611</f>
        <v>0</v>
      </c>
      <c r="AU611" s="72">
        <f t="shared" ref="AU611:AU613" si="4721">$H611*(1-($K611-AU$6)/AU$5)</f>
        <v>0</v>
      </c>
      <c r="AV611" s="72">
        <f t="shared" ref="AV611:AV613" si="4722">$H611-AU611</f>
        <v>0</v>
      </c>
      <c r="AX611" s="72">
        <f t="shared" ref="AX611:AX613" si="4723">$H611*(1-($K611-AX$6)/AX$5)</f>
        <v>0</v>
      </c>
      <c r="AY611" s="72">
        <f t="shared" ref="AY611:AY613" si="4724">$H611-AX611</f>
        <v>0</v>
      </c>
      <c r="BA611" s="72">
        <f t="shared" ref="BA611:BA613" si="4725">$H611*(1-($K611-BA$6)/BA$5)</f>
        <v>0</v>
      </c>
      <c r="BB611" s="72">
        <f t="shared" ref="BB611:BB613" si="4726">$H611-BA611</f>
        <v>0</v>
      </c>
      <c r="BD611" s="72">
        <f t="shared" ref="BD611:BD613" si="4727">$H611*(1-($K611-BD$6)/BD$5)</f>
        <v>0</v>
      </c>
      <c r="BE611" s="72">
        <f t="shared" ref="BE611:BE613" si="4728">$H611-BD611</f>
        <v>0</v>
      </c>
      <c r="BG611" s="709">
        <f t="shared" ref="BG611:BG613" si="4729">$H611*(1-($K611-BG$6)/BG$5)</f>
        <v>0</v>
      </c>
      <c r="BH611" s="709">
        <f t="shared" ref="BH611:BH613" si="4730">$H611-BG611</f>
        <v>0</v>
      </c>
      <c r="BI611" s="710"/>
      <c r="BJ611" s="709">
        <f t="shared" ref="BJ611:BJ613" si="4731">$H611*(1-($K611-BJ$6)/BJ$5)</f>
        <v>0</v>
      </c>
      <c r="BK611" s="709">
        <f t="shared" ref="BK611:BK613" si="4732">$H611-BJ611</f>
        <v>0</v>
      </c>
      <c r="BL611" s="710"/>
      <c r="BM611" s="479"/>
      <c r="BN611" s="479"/>
      <c r="BP611" s="72">
        <f t="shared" ref="BP611:BP613" si="4733">$H611*(1-($K611-BP$6)/BP$5)</f>
        <v>0</v>
      </c>
      <c r="BQ611" s="72">
        <f t="shared" ref="BQ611:BQ613" si="4734">$H611-BP611</f>
        <v>0</v>
      </c>
      <c r="BS611" s="72">
        <f t="shared" ref="BS611:BS613" si="4735">$H611*(1-($K611-BS$6)/BS$5)</f>
        <v>0</v>
      </c>
      <c r="BT611" s="72">
        <f t="shared" ref="BT611:BT613" si="4736">$H611-BS611</f>
        <v>0</v>
      </c>
      <c r="BV611" s="72">
        <f t="shared" ref="BV611:BV613" si="4737">$H611*(1-($K611-BV$6)/BV$5)</f>
        <v>0</v>
      </c>
      <c r="BW611" s="72">
        <f t="shared" ref="BW611:BW613" si="4738">$H611-BV611</f>
        <v>0</v>
      </c>
      <c r="BY611" s="72">
        <f t="shared" ref="BY611:BY613" si="4739">$H611*(1-($K611-BY$6)/BY$5)</f>
        <v>0</v>
      </c>
      <c r="BZ611" s="72">
        <f t="shared" ref="BZ611:BZ613" si="4740">$H611-BY611</f>
        <v>0</v>
      </c>
      <c r="CB611" s="72">
        <f t="shared" ref="CB611:CB613" si="4741">$H611*(1-($L611-CB$6)/CB$5)</f>
        <v>0</v>
      </c>
      <c r="CC611" s="72">
        <f t="shared" ref="CC611:CC613" si="4742">$H611-CB611</f>
        <v>0</v>
      </c>
      <c r="CE611" s="72">
        <f t="shared" ref="CE611:CE613" si="4743">$H611*(1-($L611-CE$6)/CE$5)</f>
        <v>0</v>
      </c>
      <c r="CF611" s="72">
        <f t="shared" ref="CF611:CF613" si="4744">$H611-CE611</f>
        <v>0</v>
      </c>
      <c r="CH611" s="72">
        <f t="shared" ref="CH611:CH613" si="4745">$H611*(1-($L611-CH$6)/CH$5)</f>
        <v>0</v>
      </c>
      <c r="CI611" s="72">
        <f t="shared" ref="CI611:CI613" si="4746">$H611-CH611</f>
        <v>0</v>
      </c>
      <c r="CK611" s="72">
        <f t="shared" ref="CK611:CK613" si="4747">$H611*(1-($L611-CK$6)/CK$5)</f>
        <v>0</v>
      </c>
      <c r="CL611" s="72">
        <f t="shared" ref="CL611:CL613" si="4748">$H611-CK611</f>
        <v>0</v>
      </c>
      <c r="CN611" s="72">
        <f t="shared" ref="CN611:CN613" si="4749">$H611*(1-($L611-CN$6)/CN$5)</f>
        <v>0</v>
      </c>
      <c r="CO611" s="72">
        <f t="shared" ref="CO611:CO613" si="4750">$H611-CN611</f>
        <v>0</v>
      </c>
      <c r="CQ611" s="72">
        <f t="shared" ref="CQ611:CQ613" si="4751">$H611*(1-($L611-CQ$6)/CQ$5)</f>
        <v>0</v>
      </c>
      <c r="CR611" s="72">
        <f t="shared" ref="CR611:CR613" si="4752">$H611-CQ611</f>
        <v>0</v>
      </c>
      <c r="CT611" s="72">
        <f t="shared" ref="CT611:CT613" si="4753">$H611*(1-($L611-CT$6)/CT$5)</f>
        <v>0</v>
      </c>
      <c r="CU611" s="72">
        <f t="shared" ref="CU611:CU613" si="4754">$H611-CT611</f>
        <v>0</v>
      </c>
      <c r="CW611" s="72">
        <f t="shared" ref="CW611:CW613" si="4755">$H611*(1-($L611-CW$6)/CW$5)</f>
        <v>0</v>
      </c>
      <c r="CX611" s="72">
        <f t="shared" ref="CX611:CX613" si="4756">$H611-CW611</f>
        <v>0</v>
      </c>
    </row>
    <row r="612" spans="1:103" x14ac:dyDescent="0.25">
      <c r="C612" s="455"/>
      <c r="D612" s="3" t="s">
        <v>0</v>
      </c>
      <c r="E612" s="19"/>
      <c r="G612" s="19"/>
      <c r="H612" s="703">
        <f t="shared" si="4698"/>
        <v>0</v>
      </c>
      <c r="J612" s="19"/>
      <c r="K612" s="19"/>
      <c r="L612" s="19"/>
      <c r="N612" s="72">
        <f t="shared" si="4699"/>
        <v>0</v>
      </c>
      <c r="O612" s="72">
        <f t="shared" si="4700"/>
        <v>0</v>
      </c>
      <c r="Q612" s="72">
        <f t="shared" si="4701"/>
        <v>0</v>
      </c>
      <c r="R612" s="72">
        <f t="shared" si="4702"/>
        <v>0</v>
      </c>
      <c r="T612" s="72">
        <f t="shared" si="4703"/>
        <v>0</v>
      </c>
      <c r="U612" s="72">
        <f t="shared" si="4704"/>
        <v>0</v>
      </c>
      <c r="W612" s="72">
        <f t="shared" si="4705"/>
        <v>0</v>
      </c>
      <c r="X612" s="72">
        <f t="shared" si="4706"/>
        <v>0</v>
      </c>
      <c r="Z612" s="72">
        <f t="shared" si="4707"/>
        <v>0</v>
      </c>
      <c r="AA612" s="72">
        <f t="shared" si="4708"/>
        <v>0</v>
      </c>
      <c r="AC612" s="72">
        <f t="shared" si="4709"/>
        <v>0</v>
      </c>
      <c r="AD612" s="72">
        <f t="shared" si="4710"/>
        <v>0</v>
      </c>
      <c r="AF612" s="72">
        <f t="shared" si="4711"/>
        <v>0</v>
      </c>
      <c r="AG612" s="72">
        <f t="shared" si="4712"/>
        <v>0</v>
      </c>
      <c r="AI612" s="72">
        <f t="shared" si="4713"/>
        <v>0</v>
      </c>
      <c r="AJ612" s="72">
        <f t="shared" si="4714"/>
        <v>0</v>
      </c>
      <c r="AL612" s="72">
        <f t="shared" si="4715"/>
        <v>0</v>
      </c>
      <c r="AM612" s="72">
        <f t="shared" si="4716"/>
        <v>0</v>
      </c>
      <c r="AO612" s="72">
        <f t="shared" si="4717"/>
        <v>0</v>
      </c>
      <c r="AP612" s="72">
        <f t="shared" si="4718"/>
        <v>0</v>
      </c>
      <c r="AR612" s="72">
        <f t="shared" si="4719"/>
        <v>0</v>
      </c>
      <c r="AS612" s="72">
        <f t="shared" si="4720"/>
        <v>0</v>
      </c>
      <c r="AU612" s="72">
        <f t="shared" si="4721"/>
        <v>0</v>
      </c>
      <c r="AV612" s="72">
        <f t="shared" si="4722"/>
        <v>0</v>
      </c>
      <c r="AX612" s="72">
        <f t="shared" si="4723"/>
        <v>0</v>
      </c>
      <c r="AY612" s="72">
        <f t="shared" si="4724"/>
        <v>0</v>
      </c>
      <c r="BA612" s="72">
        <f t="shared" si="4725"/>
        <v>0</v>
      </c>
      <c r="BB612" s="72">
        <f t="shared" si="4726"/>
        <v>0</v>
      </c>
      <c r="BD612" s="72">
        <f t="shared" si="4727"/>
        <v>0</v>
      </c>
      <c r="BE612" s="72">
        <f t="shared" si="4728"/>
        <v>0</v>
      </c>
      <c r="BG612" s="709">
        <f t="shared" si="4729"/>
        <v>0</v>
      </c>
      <c r="BH612" s="709">
        <f t="shared" si="4730"/>
        <v>0</v>
      </c>
      <c r="BI612" s="710"/>
      <c r="BJ612" s="709">
        <f t="shared" si="4731"/>
        <v>0</v>
      </c>
      <c r="BK612" s="709">
        <f t="shared" si="4732"/>
        <v>0</v>
      </c>
      <c r="BL612" s="710"/>
      <c r="BM612" s="479"/>
      <c r="BN612" s="479"/>
      <c r="BP612" s="72">
        <f t="shared" si="4733"/>
        <v>0</v>
      </c>
      <c r="BQ612" s="72">
        <f t="shared" si="4734"/>
        <v>0</v>
      </c>
      <c r="BS612" s="72">
        <f t="shared" si="4735"/>
        <v>0</v>
      </c>
      <c r="BT612" s="72">
        <f t="shared" si="4736"/>
        <v>0</v>
      </c>
      <c r="BV612" s="72">
        <f t="shared" si="4737"/>
        <v>0</v>
      </c>
      <c r="BW612" s="72">
        <f t="shared" si="4738"/>
        <v>0</v>
      </c>
      <c r="BY612" s="72">
        <f t="shared" si="4739"/>
        <v>0</v>
      </c>
      <c r="BZ612" s="72">
        <f t="shared" si="4740"/>
        <v>0</v>
      </c>
      <c r="CB612" s="72">
        <f t="shared" si="4741"/>
        <v>0</v>
      </c>
      <c r="CC612" s="72">
        <f t="shared" si="4742"/>
        <v>0</v>
      </c>
      <c r="CE612" s="72">
        <f t="shared" si="4743"/>
        <v>0</v>
      </c>
      <c r="CF612" s="72">
        <f t="shared" si="4744"/>
        <v>0</v>
      </c>
      <c r="CH612" s="72">
        <f t="shared" si="4745"/>
        <v>0</v>
      </c>
      <c r="CI612" s="72">
        <f t="shared" si="4746"/>
        <v>0</v>
      </c>
      <c r="CK612" s="72">
        <f t="shared" si="4747"/>
        <v>0</v>
      </c>
      <c r="CL612" s="72">
        <f t="shared" si="4748"/>
        <v>0</v>
      </c>
      <c r="CN612" s="72">
        <f t="shared" si="4749"/>
        <v>0</v>
      </c>
      <c r="CO612" s="72">
        <f t="shared" si="4750"/>
        <v>0</v>
      </c>
      <c r="CQ612" s="72">
        <f t="shared" si="4751"/>
        <v>0</v>
      </c>
      <c r="CR612" s="72">
        <f t="shared" si="4752"/>
        <v>0</v>
      </c>
      <c r="CT612" s="72">
        <f t="shared" si="4753"/>
        <v>0</v>
      </c>
      <c r="CU612" s="72">
        <f t="shared" si="4754"/>
        <v>0</v>
      </c>
      <c r="CW612" s="72">
        <f t="shared" si="4755"/>
        <v>0</v>
      </c>
      <c r="CX612" s="72">
        <f t="shared" si="4756"/>
        <v>0</v>
      </c>
    </row>
    <row r="613" spans="1:103" x14ac:dyDescent="0.25">
      <c r="C613" s="455"/>
      <c r="D613" s="3" t="s">
        <v>0</v>
      </c>
      <c r="E613" s="19"/>
      <c r="G613" s="19"/>
      <c r="H613" s="703">
        <f t="shared" si="4698"/>
        <v>0</v>
      </c>
      <c r="J613" s="19"/>
      <c r="K613" s="19"/>
      <c r="L613" s="19"/>
      <c r="N613" s="72">
        <f t="shared" si="4699"/>
        <v>0</v>
      </c>
      <c r="O613" s="72">
        <f t="shared" si="4700"/>
        <v>0</v>
      </c>
      <c r="Q613" s="72">
        <f t="shared" si="4701"/>
        <v>0</v>
      </c>
      <c r="R613" s="72">
        <f t="shared" si="4702"/>
        <v>0</v>
      </c>
      <c r="T613" s="72">
        <f t="shared" si="4703"/>
        <v>0</v>
      </c>
      <c r="U613" s="72">
        <f t="shared" si="4704"/>
        <v>0</v>
      </c>
      <c r="W613" s="72">
        <f t="shared" si="4705"/>
        <v>0</v>
      </c>
      <c r="X613" s="72">
        <f t="shared" si="4706"/>
        <v>0</v>
      </c>
      <c r="Z613" s="72">
        <f t="shared" si="4707"/>
        <v>0</v>
      </c>
      <c r="AA613" s="72">
        <f t="shared" si="4708"/>
        <v>0</v>
      </c>
      <c r="AC613" s="72">
        <f t="shared" si="4709"/>
        <v>0</v>
      </c>
      <c r="AD613" s="72">
        <f t="shared" si="4710"/>
        <v>0</v>
      </c>
      <c r="AF613" s="72">
        <f t="shared" si="4711"/>
        <v>0</v>
      </c>
      <c r="AG613" s="72">
        <f t="shared" si="4712"/>
        <v>0</v>
      </c>
      <c r="AI613" s="72">
        <f t="shared" si="4713"/>
        <v>0</v>
      </c>
      <c r="AJ613" s="72">
        <f t="shared" si="4714"/>
        <v>0</v>
      </c>
      <c r="AL613" s="72">
        <f t="shared" si="4715"/>
        <v>0</v>
      </c>
      <c r="AM613" s="72">
        <f t="shared" si="4716"/>
        <v>0</v>
      </c>
      <c r="AO613" s="72">
        <f t="shared" si="4717"/>
        <v>0</v>
      </c>
      <c r="AP613" s="72">
        <f t="shared" si="4718"/>
        <v>0</v>
      </c>
      <c r="AR613" s="72">
        <f t="shared" si="4719"/>
        <v>0</v>
      </c>
      <c r="AS613" s="72">
        <f t="shared" si="4720"/>
        <v>0</v>
      </c>
      <c r="AU613" s="72">
        <f t="shared" si="4721"/>
        <v>0</v>
      </c>
      <c r="AV613" s="72">
        <f t="shared" si="4722"/>
        <v>0</v>
      </c>
      <c r="AX613" s="72">
        <f t="shared" si="4723"/>
        <v>0</v>
      </c>
      <c r="AY613" s="72">
        <f t="shared" si="4724"/>
        <v>0</v>
      </c>
      <c r="BA613" s="72">
        <f t="shared" si="4725"/>
        <v>0</v>
      </c>
      <c r="BB613" s="72">
        <f t="shared" si="4726"/>
        <v>0</v>
      </c>
      <c r="BD613" s="72">
        <f t="shared" si="4727"/>
        <v>0</v>
      </c>
      <c r="BE613" s="72">
        <f t="shared" si="4728"/>
        <v>0</v>
      </c>
      <c r="BG613" s="709">
        <f t="shared" si="4729"/>
        <v>0</v>
      </c>
      <c r="BH613" s="709">
        <f t="shared" si="4730"/>
        <v>0</v>
      </c>
      <c r="BI613" s="710"/>
      <c r="BJ613" s="709">
        <f t="shared" si="4731"/>
        <v>0</v>
      </c>
      <c r="BK613" s="709">
        <f t="shared" si="4732"/>
        <v>0</v>
      </c>
      <c r="BL613" s="710"/>
      <c r="BM613" s="479"/>
      <c r="BN613" s="479"/>
      <c r="BP613" s="72">
        <f t="shared" si="4733"/>
        <v>0</v>
      </c>
      <c r="BQ613" s="72">
        <f t="shared" si="4734"/>
        <v>0</v>
      </c>
      <c r="BS613" s="72">
        <f t="shared" si="4735"/>
        <v>0</v>
      </c>
      <c r="BT613" s="72">
        <f t="shared" si="4736"/>
        <v>0</v>
      </c>
      <c r="BV613" s="72">
        <f t="shared" si="4737"/>
        <v>0</v>
      </c>
      <c r="BW613" s="72">
        <f t="shared" si="4738"/>
        <v>0</v>
      </c>
      <c r="BY613" s="72">
        <f t="shared" si="4739"/>
        <v>0</v>
      </c>
      <c r="BZ613" s="72">
        <f t="shared" si="4740"/>
        <v>0</v>
      </c>
      <c r="CB613" s="72">
        <f t="shared" si="4741"/>
        <v>0</v>
      </c>
      <c r="CC613" s="72">
        <f t="shared" si="4742"/>
        <v>0</v>
      </c>
      <c r="CE613" s="72">
        <f t="shared" si="4743"/>
        <v>0</v>
      </c>
      <c r="CF613" s="72">
        <f t="shared" si="4744"/>
        <v>0</v>
      </c>
      <c r="CH613" s="72">
        <f t="shared" si="4745"/>
        <v>0</v>
      </c>
      <c r="CI613" s="72">
        <f t="shared" si="4746"/>
        <v>0</v>
      </c>
      <c r="CK613" s="72">
        <f t="shared" si="4747"/>
        <v>0</v>
      </c>
      <c r="CL613" s="72">
        <f t="shared" si="4748"/>
        <v>0</v>
      </c>
      <c r="CN613" s="72">
        <f t="shared" si="4749"/>
        <v>0</v>
      </c>
      <c r="CO613" s="72">
        <f t="shared" si="4750"/>
        <v>0</v>
      </c>
      <c r="CQ613" s="72">
        <f t="shared" si="4751"/>
        <v>0</v>
      </c>
      <c r="CR613" s="72">
        <f t="shared" si="4752"/>
        <v>0</v>
      </c>
      <c r="CT613" s="72">
        <f t="shared" si="4753"/>
        <v>0</v>
      </c>
      <c r="CU613" s="72">
        <f t="shared" si="4754"/>
        <v>0</v>
      </c>
      <c r="CW613" s="72">
        <f t="shared" si="4755"/>
        <v>0</v>
      </c>
      <c r="CX613" s="72">
        <f t="shared" si="4756"/>
        <v>0</v>
      </c>
    </row>
    <row r="615" spans="1:103" s="402" customFormat="1" x14ac:dyDescent="0.25">
      <c r="A615" s="401"/>
      <c r="C615" s="453" t="s">
        <v>416</v>
      </c>
      <c r="D615" s="453" t="s">
        <v>0</v>
      </c>
      <c r="E615" s="467"/>
      <c r="F615" s="453"/>
      <c r="G615" s="467"/>
      <c r="H615" s="467"/>
      <c r="I615" s="453"/>
      <c r="J615" s="467"/>
      <c r="K615" s="467"/>
      <c r="L615" s="467"/>
      <c r="M615" s="453"/>
      <c r="N615" s="579"/>
      <c r="O615" s="453"/>
      <c r="P615" s="467"/>
      <c r="Q615" s="579"/>
      <c r="R615" s="453"/>
      <c r="S615" s="467"/>
      <c r="T615" s="579"/>
      <c r="U615" s="453"/>
      <c r="V615" s="467"/>
      <c r="W615" s="579"/>
      <c r="X615" s="453"/>
      <c r="Y615" s="467"/>
      <c r="Z615" s="579"/>
      <c r="AA615" s="453"/>
      <c r="AB615" s="467"/>
      <c r="AC615" s="579"/>
      <c r="AD615" s="453"/>
      <c r="AE615" s="467"/>
      <c r="AF615" s="579"/>
      <c r="AG615" s="453"/>
      <c r="AH615" s="467"/>
      <c r="AI615" s="579"/>
      <c r="AJ615" s="453"/>
      <c r="AK615" s="467"/>
      <c r="AL615" s="579"/>
      <c r="AM615" s="453"/>
      <c r="AN615" s="467"/>
      <c r="AO615" s="579"/>
      <c r="AP615" s="453"/>
      <c r="AQ615" s="467"/>
      <c r="AR615" s="579"/>
      <c r="AS615" s="453"/>
      <c r="AT615" s="467"/>
      <c r="AU615" s="579"/>
      <c r="AV615" s="453"/>
      <c r="AW615" s="467"/>
      <c r="AX615" s="579"/>
      <c r="AY615" s="453"/>
      <c r="AZ615" s="467"/>
      <c r="BA615" s="579"/>
      <c r="BB615" s="453"/>
      <c r="BC615" s="467"/>
      <c r="BD615" s="579"/>
      <c r="BE615" s="453"/>
      <c r="BF615" s="467"/>
      <c r="BG615" s="579"/>
      <c r="BH615" s="453"/>
      <c r="BI615" s="467"/>
      <c r="BJ615" s="579"/>
      <c r="BK615" s="453"/>
      <c r="BL615" s="467"/>
      <c r="BM615" s="579"/>
      <c r="BN615" s="453"/>
      <c r="BO615" s="467"/>
      <c r="BP615" s="579"/>
      <c r="BQ615" s="453"/>
      <c r="BR615" s="467"/>
      <c r="BS615" s="579"/>
      <c r="BT615" s="453"/>
      <c r="BU615" s="467"/>
      <c r="BV615" s="579"/>
      <c r="BW615" s="453"/>
      <c r="BX615" s="467"/>
      <c r="BY615" s="579"/>
      <c r="BZ615" s="453"/>
      <c r="CA615" s="467"/>
      <c r="CB615" s="579"/>
      <c r="CC615" s="453"/>
      <c r="CD615" s="467"/>
      <c r="CE615" s="579"/>
      <c r="CF615" s="453"/>
      <c r="CG615" s="467"/>
      <c r="CH615" s="579"/>
      <c r="CI615" s="453"/>
      <c r="CJ615" s="467"/>
      <c r="CK615" s="579"/>
      <c r="CL615" s="453"/>
      <c r="CM615" s="467"/>
      <c r="CN615" s="579"/>
      <c r="CO615" s="453"/>
      <c r="CP615" s="467"/>
      <c r="CQ615" s="579"/>
      <c r="CR615" s="453"/>
      <c r="CS615" s="467"/>
      <c r="CT615" s="579"/>
      <c r="CU615" s="453"/>
      <c r="CV615" s="467"/>
      <c r="CW615" s="579"/>
      <c r="CX615" s="453"/>
      <c r="CY615" s="467"/>
    </row>
    <row r="616" spans="1:103" s="402" customFormat="1" x14ac:dyDescent="0.25">
      <c r="A616" s="494"/>
      <c r="C616" s="565" t="s">
        <v>417</v>
      </c>
      <c r="D616" s="565" t="s">
        <v>0</v>
      </c>
      <c r="E616" s="566"/>
      <c r="F616" s="565"/>
      <c r="G616" s="566"/>
      <c r="H616" s="566"/>
      <c r="I616" s="565"/>
      <c r="J616" s="566"/>
      <c r="K616" s="566"/>
      <c r="L616" s="566"/>
      <c r="M616" s="565"/>
      <c r="N616" s="578"/>
      <c r="O616" s="565"/>
      <c r="P616" s="566"/>
      <c r="Q616" s="578"/>
      <c r="R616" s="565"/>
      <c r="S616" s="566"/>
      <c r="T616" s="578"/>
      <c r="U616" s="565"/>
      <c r="V616" s="566"/>
      <c r="W616" s="578"/>
      <c r="X616" s="565"/>
      <c r="Y616" s="566"/>
      <c r="Z616" s="578"/>
      <c r="AA616" s="565"/>
      <c r="AB616" s="566"/>
      <c r="AC616" s="578"/>
      <c r="AD616" s="565"/>
      <c r="AE616" s="566"/>
      <c r="AF616" s="578"/>
      <c r="AG616" s="565"/>
      <c r="AH616" s="566"/>
      <c r="AI616" s="578"/>
      <c r="AJ616" s="565"/>
      <c r="AK616" s="566"/>
      <c r="AL616" s="578"/>
      <c r="AM616" s="565"/>
      <c r="AN616" s="566"/>
      <c r="AO616" s="578"/>
      <c r="AP616" s="565"/>
      <c r="AQ616" s="566"/>
      <c r="AR616" s="578"/>
      <c r="AS616" s="565"/>
      <c r="AT616" s="566"/>
      <c r="AU616" s="578"/>
      <c r="AV616" s="565"/>
      <c r="AW616" s="566"/>
      <c r="AX616" s="578"/>
      <c r="AY616" s="565"/>
      <c r="AZ616" s="566"/>
      <c r="BA616" s="578"/>
      <c r="BB616" s="565"/>
      <c r="BC616" s="566"/>
      <c r="BD616" s="578"/>
      <c r="BE616" s="565"/>
      <c r="BF616" s="566"/>
      <c r="BG616" s="578"/>
      <c r="BH616" s="565"/>
      <c r="BI616" s="566"/>
      <c r="BJ616" s="578"/>
      <c r="BK616" s="565"/>
      <c r="BL616" s="566"/>
      <c r="BM616" s="578"/>
      <c r="BN616" s="565"/>
      <c r="BO616" s="566"/>
      <c r="BP616" s="578"/>
      <c r="BQ616" s="565"/>
      <c r="BR616" s="566"/>
      <c r="BS616" s="578"/>
      <c r="BT616" s="565"/>
      <c r="BU616" s="566"/>
      <c r="BV616" s="578"/>
      <c r="BW616" s="565"/>
      <c r="BX616" s="566"/>
      <c r="BY616" s="578"/>
      <c r="BZ616" s="565"/>
      <c r="CA616" s="566"/>
      <c r="CB616" s="578"/>
      <c r="CC616" s="565"/>
      <c r="CD616" s="566"/>
      <c r="CE616" s="578"/>
      <c r="CF616" s="565"/>
      <c r="CG616" s="566"/>
      <c r="CH616" s="578"/>
      <c r="CI616" s="565"/>
      <c r="CJ616" s="566"/>
      <c r="CK616" s="578"/>
      <c r="CL616" s="565"/>
      <c r="CM616" s="566"/>
      <c r="CN616" s="578"/>
      <c r="CO616" s="565"/>
      <c r="CP616" s="566"/>
      <c r="CQ616" s="578"/>
      <c r="CR616" s="565"/>
      <c r="CS616" s="566"/>
      <c r="CT616" s="578"/>
      <c r="CU616" s="565"/>
      <c r="CV616" s="566"/>
      <c r="CW616" s="578"/>
      <c r="CX616" s="565"/>
      <c r="CY616" s="566"/>
    </row>
    <row r="617" spans="1:103" x14ac:dyDescent="0.25">
      <c r="C617" s="455"/>
      <c r="D617" s="3" t="s">
        <v>0</v>
      </c>
      <c r="E617" s="19"/>
      <c r="G617" s="19"/>
      <c r="H617" s="703">
        <f t="shared" ref="H617:H618" si="4757">G617-$E617</f>
        <v>0</v>
      </c>
      <c r="J617" s="19"/>
      <c r="K617" s="19"/>
      <c r="L617" s="19"/>
      <c r="N617" s="72">
        <f t="shared" ref="N617:N618" si="4758">$H617*(1-($J617-N$6)/N$5)</f>
        <v>0</v>
      </c>
      <c r="O617" s="72">
        <f t="shared" ref="O617:O618" si="4759">$H617-N617</f>
        <v>0</v>
      </c>
      <c r="Q617" s="72">
        <f t="shared" ref="Q617:Q618" si="4760">$H617*(1-($J617-Q$6)/Q$5)</f>
        <v>0</v>
      </c>
      <c r="R617" s="72">
        <f t="shared" ref="R617:R618" si="4761">$H617-Q617</f>
        <v>0</v>
      </c>
      <c r="T617" s="72">
        <f t="shared" ref="T617:T618" si="4762">$H617*(1-($J617-T$6)/T$5)</f>
        <v>0</v>
      </c>
      <c r="U617" s="72">
        <f t="shared" ref="U617:U618" si="4763">$H617-T617</f>
        <v>0</v>
      </c>
      <c r="W617" s="72">
        <f t="shared" ref="W617:W618" si="4764">$H617*(1-($J617-W$6)/W$5)</f>
        <v>0</v>
      </c>
      <c r="X617" s="72">
        <f t="shared" ref="X617:X618" si="4765">$H617-W617</f>
        <v>0</v>
      </c>
      <c r="Z617" s="72">
        <f t="shared" ref="Z617:Z618" si="4766">$H617*(1-($J617-Z$6)/Z$5)</f>
        <v>0</v>
      </c>
      <c r="AA617" s="72">
        <f t="shared" ref="AA617:AA618" si="4767">$H617-Z617</f>
        <v>0</v>
      </c>
      <c r="AC617" s="72">
        <f t="shared" ref="AC617:AC618" si="4768">$H617*(1-($J617-AC$6)/AC$5)</f>
        <v>0</v>
      </c>
      <c r="AD617" s="72">
        <f t="shared" ref="AD617:AD618" si="4769">$H617-AC617</f>
        <v>0</v>
      </c>
      <c r="AF617" s="72">
        <f t="shared" ref="AF617:AF618" si="4770">$H617*(1-($J617-AF$6)/AF$5)</f>
        <v>0</v>
      </c>
      <c r="AG617" s="72">
        <f t="shared" ref="AG617:AG618" si="4771">$H617-AF617</f>
        <v>0</v>
      </c>
      <c r="AI617" s="72">
        <f t="shared" ref="AI617:AI618" si="4772">$H617*(1-($J617-AI$6)/AI$5)</f>
        <v>0</v>
      </c>
      <c r="AJ617" s="72">
        <f t="shared" ref="AJ617:AJ618" si="4773">$H617-AI617</f>
        <v>0</v>
      </c>
      <c r="AL617" s="72">
        <f t="shared" ref="AL617:AL618" si="4774">$H617*(1-($K617-AL$6)/AL$5)</f>
        <v>0</v>
      </c>
      <c r="AM617" s="72">
        <f t="shared" ref="AM617:AM618" si="4775">$H617-AL617</f>
        <v>0</v>
      </c>
      <c r="AO617" s="72">
        <f t="shared" ref="AO617:AO618" si="4776">$H617*(1-($K617-AO$6)/AO$5)</f>
        <v>0</v>
      </c>
      <c r="AP617" s="72">
        <f t="shared" ref="AP617:AP618" si="4777">$H617-AO617</f>
        <v>0</v>
      </c>
      <c r="AR617" s="72">
        <f t="shared" ref="AR617:AR618" si="4778">$H617*(1-($K617-AR$6)/AR$5)</f>
        <v>0</v>
      </c>
      <c r="AS617" s="72">
        <f t="shared" ref="AS617:AS618" si="4779">$H617-AR617</f>
        <v>0</v>
      </c>
      <c r="AU617" s="72">
        <f t="shared" ref="AU617:AU618" si="4780">$H617*(1-($K617-AU$6)/AU$5)</f>
        <v>0</v>
      </c>
      <c r="AV617" s="72">
        <f t="shared" ref="AV617:AV618" si="4781">$H617-AU617</f>
        <v>0</v>
      </c>
      <c r="AX617" s="72">
        <f t="shared" ref="AX617:AX618" si="4782">$H617*(1-($K617-AX$6)/AX$5)</f>
        <v>0</v>
      </c>
      <c r="AY617" s="72">
        <f t="shared" ref="AY617:AY618" si="4783">$H617-AX617</f>
        <v>0</v>
      </c>
      <c r="BA617" s="72">
        <f t="shared" ref="BA617:BA618" si="4784">$H617*(1-($K617-BA$6)/BA$5)</f>
        <v>0</v>
      </c>
      <c r="BB617" s="72">
        <f t="shared" ref="BB617:BB618" si="4785">$H617-BA617</f>
        <v>0</v>
      </c>
      <c r="BD617" s="72">
        <f t="shared" ref="BD617:BD618" si="4786">$H617*(1-($K617-BD$6)/BD$5)</f>
        <v>0</v>
      </c>
      <c r="BE617" s="72">
        <f t="shared" ref="BE617:BE618" si="4787">$H617-BD617</f>
        <v>0</v>
      </c>
      <c r="BG617" s="709">
        <f t="shared" ref="BG617:BG618" si="4788">$H617*(1-($K617-BG$6)/BG$5)</f>
        <v>0</v>
      </c>
      <c r="BH617" s="709">
        <f t="shared" ref="BH617:BH618" si="4789">$H617-BG617</f>
        <v>0</v>
      </c>
      <c r="BI617" s="710"/>
      <c r="BJ617" s="709">
        <f t="shared" ref="BJ617:BJ618" si="4790">$H617*(1-($K617-BJ$6)/BJ$5)</f>
        <v>0</v>
      </c>
      <c r="BK617" s="709">
        <f t="shared" ref="BK617:BK618" si="4791">$H617-BJ617</f>
        <v>0</v>
      </c>
      <c r="BL617" s="710"/>
      <c r="BM617" s="479"/>
      <c r="BN617" s="479"/>
      <c r="BP617" s="72">
        <f t="shared" ref="BP617:BP618" si="4792">$H617*(1-($K617-BP$6)/BP$5)</f>
        <v>0</v>
      </c>
      <c r="BQ617" s="72">
        <f t="shared" ref="BQ617:BQ618" si="4793">$H617-BP617</f>
        <v>0</v>
      </c>
      <c r="BS617" s="72">
        <f t="shared" ref="BS617:BS618" si="4794">$H617*(1-($K617-BS$6)/BS$5)</f>
        <v>0</v>
      </c>
      <c r="BT617" s="72">
        <f t="shared" ref="BT617:BT618" si="4795">$H617-BS617</f>
        <v>0</v>
      </c>
      <c r="BV617" s="72">
        <f t="shared" ref="BV617:BV618" si="4796">$H617*(1-($K617-BV$6)/BV$5)</f>
        <v>0</v>
      </c>
      <c r="BW617" s="72">
        <f t="shared" ref="BW617:BW618" si="4797">$H617-BV617</f>
        <v>0</v>
      </c>
      <c r="BY617" s="72">
        <f t="shared" ref="BY617:BY618" si="4798">$H617*(1-($K617-BY$6)/BY$5)</f>
        <v>0</v>
      </c>
      <c r="BZ617" s="72">
        <f t="shared" ref="BZ617:BZ618" si="4799">$H617-BY617</f>
        <v>0</v>
      </c>
      <c r="CB617" s="72">
        <f t="shared" ref="CB617:CB618" si="4800">$H617*(1-($L617-CB$6)/CB$5)</f>
        <v>0</v>
      </c>
      <c r="CC617" s="72">
        <f t="shared" ref="CC617:CC618" si="4801">$H617-CB617</f>
        <v>0</v>
      </c>
      <c r="CE617" s="72">
        <f t="shared" ref="CE617:CE618" si="4802">$H617*(1-($L617-CE$6)/CE$5)</f>
        <v>0</v>
      </c>
      <c r="CF617" s="72">
        <f t="shared" ref="CF617:CF618" si="4803">$H617-CE617</f>
        <v>0</v>
      </c>
      <c r="CH617" s="72">
        <f t="shared" ref="CH617:CH618" si="4804">$H617*(1-($L617-CH$6)/CH$5)</f>
        <v>0</v>
      </c>
      <c r="CI617" s="72">
        <f t="shared" ref="CI617:CI618" si="4805">$H617-CH617</f>
        <v>0</v>
      </c>
      <c r="CK617" s="72">
        <f t="shared" ref="CK617:CK618" si="4806">$H617*(1-($L617-CK$6)/CK$5)</f>
        <v>0</v>
      </c>
      <c r="CL617" s="72">
        <f t="shared" ref="CL617:CL618" si="4807">$H617-CK617</f>
        <v>0</v>
      </c>
      <c r="CN617" s="72">
        <f t="shared" ref="CN617:CN618" si="4808">$H617*(1-($L617-CN$6)/CN$5)</f>
        <v>0</v>
      </c>
      <c r="CO617" s="72">
        <f t="shared" ref="CO617:CO618" si="4809">$H617-CN617</f>
        <v>0</v>
      </c>
      <c r="CQ617" s="72">
        <f t="shared" ref="CQ617:CQ618" si="4810">$H617*(1-($L617-CQ$6)/CQ$5)</f>
        <v>0</v>
      </c>
      <c r="CR617" s="72">
        <f t="shared" ref="CR617:CR618" si="4811">$H617-CQ617</f>
        <v>0</v>
      </c>
      <c r="CT617" s="72">
        <f t="shared" ref="CT617:CT618" si="4812">$H617*(1-($L617-CT$6)/CT$5)</f>
        <v>0</v>
      </c>
      <c r="CU617" s="72">
        <f t="shared" ref="CU617:CU618" si="4813">$H617-CT617</f>
        <v>0</v>
      </c>
      <c r="CW617" s="72">
        <f t="shared" ref="CW617:CW618" si="4814">$H617*(1-($L617-CW$6)/CW$5)</f>
        <v>0</v>
      </c>
      <c r="CX617" s="72">
        <f t="shared" ref="CX617:CX618" si="4815">$H617-CW617</f>
        <v>0</v>
      </c>
    </row>
    <row r="618" spans="1:103" x14ac:dyDescent="0.25">
      <c r="C618" s="455"/>
      <c r="D618" s="3" t="s">
        <v>0</v>
      </c>
      <c r="E618" s="19"/>
      <c r="G618" s="19"/>
      <c r="H618" s="703">
        <f t="shared" si="4757"/>
        <v>0</v>
      </c>
      <c r="J618" s="19"/>
      <c r="K618" s="19"/>
      <c r="L618" s="19"/>
      <c r="N618" s="72">
        <f t="shared" si="4758"/>
        <v>0</v>
      </c>
      <c r="O618" s="72">
        <f t="shared" si="4759"/>
        <v>0</v>
      </c>
      <c r="Q618" s="72">
        <f t="shared" si="4760"/>
        <v>0</v>
      </c>
      <c r="R618" s="72">
        <f t="shared" si="4761"/>
        <v>0</v>
      </c>
      <c r="T618" s="72">
        <f t="shared" si="4762"/>
        <v>0</v>
      </c>
      <c r="U618" s="72">
        <f t="shared" si="4763"/>
        <v>0</v>
      </c>
      <c r="W618" s="72">
        <f t="shared" si="4764"/>
        <v>0</v>
      </c>
      <c r="X618" s="72">
        <f t="shared" si="4765"/>
        <v>0</v>
      </c>
      <c r="Z618" s="72">
        <f t="shared" si="4766"/>
        <v>0</v>
      </c>
      <c r="AA618" s="72">
        <f t="shared" si="4767"/>
        <v>0</v>
      </c>
      <c r="AC618" s="72">
        <f t="shared" si="4768"/>
        <v>0</v>
      </c>
      <c r="AD618" s="72">
        <f t="shared" si="4769"/>
        <v>0</v>
      </c>
      <c r="AF618" s="72">
        <f t="shared" si="4770"/>
        <v>0</v>
      </c>
      <c r="AG618" s="72">
        <f t="shared" si="4771"/>
        <v>0</v>
      </c>
      <c r="AI618" s="72">
        <f t="shared" si="4772"/>
        <v>0</v>
      </c>
      <c r="AJ618" s="72">
        <f t="shared" si="4773"/>
        <v>0</v>
      </c>
      <c r="AL618" s="72">
        <f t="shared" si="4774"/>
        <v>0</v>
      </c>
      <c r="AM618" s="72">
        <f t="shared" si="4775"/>
        <v>0</v>
      </c>
      <c r="AO618" s="72">
        <f t="shared" si="4776"/>
        <v>0</v>
      </c>
      <c r="AP618" s="72">
        <f t="shared" si="4777"/>
        <v>0</v>
      </c>
      <c r="AR618" s="72">
        <f t="shared" si="4778"/>
        <v>0</v>
      </c>
      <c r="AS618" s="72">
        <f t="shared" si="4779"/>
        <v>0</v>
      </c>
      <c r="AU618" s="72">
        <f t="shared" si="4780"/>
        <v>0</v>
      </c>
      <c r="AV618" s="72">
        <f t="shared" si="4781"/>
        <v>0</v>
      </c>
      <c r="AX618" s="72">
        <f t="shared" si="4782"/>
        <v>0</v>
      </c>
      <c r="AY618" s="72">
        <f t="shared" si="4783"/>
        <v>0</v>
      </c>
      <c r="BA618" s="72">
        <f t="shared" si="4784"/>
        <v>0</v>
      </c>
      <c r="BB618" s="72">
        <f t="shared" si="4785"/>
        <v>0</v>
      </c>
      <c r="BD618" s="72">
        <f t="shared" si="4786"/>
        <v>0</v>
      </c>
      <c r="BE618" s="72">
        <f t="shared" si="4787"/>
        <v>0</v>
      </c>
      <c r="BG618" s="709">
        <f t="shared" si="4788"/>
        <v>0</v>
      </c>
      <c r="BH618" s="709">
        <f t="shared" si="4789"/>
        <v>0</v>
      </c>
      <c r="BI618" s="710"/>
      <c r="BJ618" s="709">
        <f t="shared" si="4790"/>
        <v>0</v>
      </c>
      <c r="BK618" s="709">
        <f t="shared" si="4791"/>
        <v>0</v>
      </c>
      <c r="BL618" s="710"/>
      <c r="BM618" s="479"/>
      <c r="BN618" s="479"/>
      <c r="BP618" s="72">
        <f t="shared" si="4792"/>
        <v>0</v>
      </c>
      <c r="BQ618" s="72">
        <f t="shared" si="4793"/>
        <v>0</v>
      </c>
      <c r="BS618" s="72">
        <f t="shared" si="4794"/>
        <v>0</v>
      </c>
      <c r="BT618" s="72">
        <f t="shared" si="4795"/>
        <v>0</v>
      </c>
      <c r="BV618" s="72">
        <f t="shared" si="4796"/>
        <v>0</v>
      </c>
      <c r="BW618" s="72">
        <f t="shared" si="4797"/>
        <v>0</v>
      </c>
      <c r="BY618" s="72">
        <f t="shared" si="4798"/>
        <v>0</v>
      </c>
      <c r="BZ618" s="72">
        <f t="shared" si="4799"/>
        <v>0</v>
      </c>
      <c r="CB618" s="72">
        <f t="shared" si="4800"/>
        <v>0</v>
      </c>
      <c r="CC618" s="72">
        <f t="shared" si="4801"/>
        <v>0</v>
      </c>
      <c r="CE618" s="72">
        <f t="shared" si="4802"/>
        <v>0</v>
      </c>
      <c r="CF618" s="72">
        <f t="shared" si="4803"/>
        <v>0</v>
      </c>
      <c r="CH618" s="72">
        <f t="shared" si="4804"/>
        <v>0</v>
      </c>
      <c r="CI618" s="72">
        <f t="shared" si="4805"/>
        <v>0</v>
      </c>
      <c r="CK618" s="72">
        <f t="shared" si="4806"/>
        <v>0</v>
      </c>
      <c r="CL618" s="72">
        <f t="shared" si="4807"/>
        <v>0</v>
      </c>
      <c r="CN618" s="72">
        <f t="shared" si="4808"/>
        <v>0</v>
      </c>
      <c r="CO618" s="72">
        <f t="shared" si="4809"/>
        <v>0</v>
      </c>
      <c r="CQ618" s="72">
        <f t="shared" si="4810"/>
        <v>0</v>
      </c>
      <c r="CR618" s="72">
        <f t="shared" si="4811"/>
        <v>0</v>
      </c>
      <c r="CT618" s="72">
        <f t="shared" si="4812"/>
        <v>0</v>
      </c>
      <c r="CU618" s="72">
        <f t="shared" si="4813"/>
        <v>0</v>
      </c>
      <c r="CW618" s="72">
        <f t="shared" si="4814"/>
        <v>0</v>
      </c>
      <c r="CX618" s="72">
        <f t="shared" si="4815"/>
        <v>0</v>
      </c>
    </row>
    <row r="619" spans="1:103" ht="5.45" customHeight="1" x14ac:dyDescent="0.25"/>
    <row r="620" spans="1:103" s="402" customFormat="1" x14ac:dyDescent="0.25">
      <c r="A620" s="494"/>
      <c r="C620" s="565" t="s">
        <v>13</v>
      </c>
      <c r="D620" s="565" t="s">
        <v>0</v>
      </c>
      <c r="E620" s="566"/>
      <c r="F620" s="565"/>
      <c r="G620" s="566"/>
      <c r="H620" s="566"/>
      <c r="I620" s="565"/>
      <c r="J620" s="566"/>
      <c r="K620" s="566"/>
      <c r="L620" s="566"/>
      <c r="M620" s="565"/>
      <c r="N620" s="578"/>
      <c r="O620" s="565"/>
      <c r="P620" s="566"/>
      <c r="Q620" s="578"/>
      <c r="R620" s="565"/>
      <c r="S620" s="566"/>
      <c r="T620" s="578"/>
      <c r="U620" s="565"/>
      <c r="V620" s="566"/>
      <c r="W620" s="578"/>
      <c r="X620" s="565"/>
      <c r="Y620" s="566"/>
      <c r="Z620" s="578"/>
      <c r="AA620" s="565"/>
      <c r="AB620" s="566"/>
      <c r="AC620" s="578"/>
      <c r="AD620" s="565"/>
      <c r="AE620" s="566"/>
      <c r="AF620" s="578"/>
      <c r="AG620" s="565"/>
      <c r="AH620" s="566"/>
      <c r="AI620" s="578"/>
      <c r="AJ620" s="565"/>
      <c r="AK620" s="566"/>
      <c r="AL620" s="578"/>
      <c r="AM620" s="565"/>
      <c r="AN620" s="566"/>
      <c r="AO620" s="578"/>
      <c r="AP620" s="565"/>
      <c r="AQ620" s="566"/>
      <c r="AR620" s="578"/>
      <c r="AS620" s="565"/>
      <c r="AT620" s="566"/>
      <c r="AU620" s="578"/>
      <c r="AV620" s="565"/>
      <c r="AW620" s="566"/>
      <c r="AX620" s="578"/>
      <c r="AY620" s="565"/>
      <c r="AZ620" s="566"/>
      <c r="BA620" s="578"/>
      <c r="BB620" s="565"/>
      <c r="BC620" s="566"/>
      <c r="BD620" s="578"/>
      <c r="BE620" s="565"/>
      <c r="BF620" s="566"/>
      <c r="BG620" s="578"/>
      <c r="BH620" s="565"/>
      <c r="BI620" s="566"/>
      <c r="BJ620" s="578"/>
      <c r="BK620" s="565"/>
      <c r="BL620" s="566"/>
      <c r="BM620" s="578"/>
      <c r="BN620" s="565"/>
      <c r="BO620" s="566"/>
      <c r="BP620" s="578"/>
      <c r="BQ620" s="565"/>
      <c r="BR620" s="566"/>
      <c r="BS620" s="578"/>
      <c r="BT620" s="565"/>
      <c r="BU620" s="566"/>
      <c r="BV620" s="578"/>
      <c r="BW620" s="565"/>
      <c r="BX620" s="566"/>
      <c r="BY620" s="578"/>
      <c r="BZ620" s="565"/>
      <c r="CA620" s="566"/>
      <c r="CB620" s="578"/>
      <c r="CC620" s="565"/>
      <c r="CD620" s="566"/>
      <c r="CE620" s="578"/>
      <c r="CF620" s="565"/>
      <c r="CG620" s="566"/>
      <c r="CH620" s="578"/>
      <c r="CI620" s="565"/>
      <c r="CJ620" s="566"/>
      <c r="CK620" s="578"/>
      <c r="CL620" s="565"/>
      <c r="CM620" s="566"/>
      <c r="CN620" s="578"/>
      <c r="CO620" s="565"/>
      <c r="CP620" s="566"/>
      <c r="CQ620" s="578"/>
      <c r="CR620" s="565"/>
      <c r="CS620" s="566"/>
      <c r="CT620" s="578"/>
      <c r="CU620" s="565"/>
      <c r="CV620" s="566"/>
      <c r="CW620" s="578"/>
      <c r="CX620" s="565"/>
      <c r="CY620" s="566"/>
    </row>
    <row r="621" spans="1:103" x14ac:dyDescent="0.25">
      <c r="C621" s="455"/>
      <c r="D621" s="3" t="s">
        <v>0</v>
      </c>
      <c r="E621" s="19"/>
      <c r="G621" s="19"/>
      <c r="H621" s="703">
        <f t="shared" ref="H621:H622" si="4816">G621-$E621</f>
        <v>0</v>
      </c>
      <c r="J621" s="19"/>
      <c r="K621" s="19"/>
      <c r="L621" s="19"/>
      <c r="N621" s="72">
        <f t="shared" ref="N621:N622" si="4817">$H621*(1-($J621-N$6)/N$5)</f>
        <v>0</v>
      </c>
      <c r="O621" s="72">
        <f t="shared" ref="O621:O622" si="4818">$H621-N621</f>
        <v>0</v>
      </c>
      <c r="Q621" s="72">
        <f t="shared" ref="Q621:Q622" si="4819">$H621*(1-($J621-Q$6)/Q$5)</f>
        <v>0</v>
      </c>
      <c r="R621" s="72">
        <f t="shared" ref="R621:R622" si="4820">$H621-Q621</f>
        <v>0</v>
      </c>
      <c r="T621" s="72">
        <f t="shared" ref="T621:T622" si="4821">$H621*(1-($J621-T$6)/T$5)</f>
        <v>0</v>
      </c>
      <c r="U621" s="72">
        <f t="shared" ref="U621:U622" si="4822">$H621-T621</f>
        <v>0</v>
      </c>
      <c r="W621" s="72">
        <f t="shared" ref="W621:W622" si="4823">$H621*(1-($J621-W$6)/W$5)</f>
        <v>0</v>
      </c>
      <c r="X621" s="72">
        <f t="shared" ref="X621:X622" si="4824">$H621-W621</f>
        <v>0</v>
      </c>
      <c r="Z621" s="72">
        <f t="shared" ref="Z621:Z622" si="4825">$H621*(1-($J621-Z$6)/Z$5)</f>
        <v>0</v>
      </c>
      <c r="AA621" s="72">
        <f t="shared" ref="AA621:AA622" si="4826">$H621-Z621</f>
        <v>0</v>
      </c>
      <c r="AC621" s="72">
        <f t="shared" ref="AC621:AC622" si="4827">$H621*(1-($J621-AC$6)/AC$5)</f>
        <v>0</v>
      </c>
      <c r="AD621" s="72">
        <f t="shared" ref="AD621:AD622" si="4828">$H621-AC621</f>
        <v>0</v>
      </c>
      <c r="AF621" s="72">
        <f t="shared" ref="AF621:AF622" si="4829">$H621*(1-($J621-AF$6)/AF$5)</f>
        <v>0</v>
      </c>
      <c r="AG621" s="72">
        <f t="shared" ref="AG621:AG622" si="4830">$H621-AF621</f>
        <v>0</v>
      </c>
      <c r="AI621" s="72">
        <f t="shared" ref="AI621:AI622" si="4831">$H621*(1-($J621-AI$6)/AI$5)</f>
        <v>0</v>
      </c>
      <c r="AJ621" s="72">
        <f t="shared" ref="AJ621:AJ622" si="4832">$H621-AI621</f>
        <v>0</v>
      </c>
      <c r="AL621" s="72">
        <f t="shared" ref="AL621:AL622" si="4833">$H621*(1-($K621-AL$6)/AL$5)</f>
        <v>0</v>
      </c>
      <c r="AM621" s="72">
        <f t="shared" ref="AM621:AM622" si="4834">$H621-AL621</f>
        <v>0</v>
      </c>
      <c r="AO621" s="72">
        <f t="shared" ref="AO621:AO622" si="4835">$H621*(1-($K621-AO$6)/AO$5)</f>
        <v>0</v>
      </c>
      <c r="AP621" s="72">
        <f t="shared" ref="AP621:AP622" si="4836">$H621-AO621</f>
        <v>0</v>
      </c>
      <c r="AR621" s="72">
        <f t="shared" ref="AR621:AR622" si="4837">$H621*(1-($K621-AR$6)/AR$5)</f>
        <v>0</v>
      </c>
      <c r="AS621" s="72">
        <f t="shared" ref="AS621:AS622" si="4838">$H621-AR621</f>
        <v>0</v>
      </c>
      <c r="AU621" s="72">
        <f t="shared" ref="AU621:AU622" si="4839">$H621*(1-($K621-AU$6)/AU$5)</f>
        <v>0</v>
      </c>
      <c r="AV621" s="72">
        <f t="shared" ref="AV621:AV622" si="4840">$H621-AU621</f>
        <v>0</v>
      </c>
      <c r="AX621" s="72">
        <f t="shared" ref="AX621:AX622" si="4841">$H621*(1-($K621-AX$6)/AX$5)</f>
        <v>0</v>
      </c>
      <c r="AY621" s="72">
        <f t="shared" ref="AY621:AY622" si="4842">$H621-AX621</f>
        <v>0</v>
      </c>
      <c r="BA621" s="72">
        <f t="shared" ref="BA621:BA622" si="4843">$H621*(1-($K621-BA$6)/BA$5)</f>
        <v>0</v>
      </c>
      <c r="BB621" s="72">
        <f t="shared" ref="BB621:BB622" si="4844">$H621-BA621</f>
        <v>0</v>
      </c>
      <c r="BD621" s="72">
        <f t="shared" ref="BD621:BD622" si="4845">$H621*(1-($K621-BD$6)/BD$5)</f>
        <v>0</v>
      </c>
      <c r="BE621" s="72">
        <f t="shared" ref="BE621:BE622" si="4846">$H621-BD621</f>
        <v>0</v>
      </c>
      <c r="BG621" s="709">
        <f t="shared" ref="BG621:BG622" si="4847">$H621*(1-($K621-BG$6)/BG$5)</f>
        <v>0</v>
      </c>
      <c r="BH621" s="709">
        <f t="shared" ref="BH621:BH622" si="4848">$H621-BG621</f>
        <v>0</v>
      </c>
      <c r="BI621" s="710"/>
      <c r="BJ621" s="709">
        <f t="shared" ref="BJ621:BJ622" si="4849">$H621*(1-($K621-BJ$6)/BJ$5)</f>
        <v>0</v>
      </c>
      <c r="BK621" s="709">
        <f t="shared" ref="BK621:BK622" si="4850">$H621-BJ621</f>
        <v>0</v>
      </c>
      <c r="BL621" s="710"/>
      <c r="BM621" s="479"/>
      <c r="BN621" s="479"/>
      <c r="BP621" s="72">
        <f t="shared" ref="BP621:BP622" si="4851">$H621*(1-($K621-BP$6)/BP$5)</f>
        <v>0</v>
      </c>
      <c r="BQ621" s="72">
        <f t="shared" ref="BQ621:BQ622" si="4852">$H621-BP621</f>
        <v>0</v>
      </c>
      <c r="BS621" s="72">
        <f t="shared" ref="BS621:BS622" si="4853">$H621*(1-($K621-BS$6)/BS$5)</f>
        <v>0</v>
      </c>
      <c r="BT621" s="72">
        <f t="shared" ref="BT621:BT622" si="4854">$H621-BS621</f>
        <v>0</v>
      </c>
      <c r="BV621" s="72">
        <f t="shared" ref="BV621:BV622" si="4855">$H621*(1-($K621-BV$6)/BV$5)</f>
        <v>0</v>
      </c>
      <c r="BW621" s="72">
        <f t="shared" ref="BW621:BW622" si="4856">$H621-BV621</f>
        <v>0</v>
      </c>
      <c r="BY621" s="72">
        <f t="shared" ref="BY621:BY622" si="4857">$H621*(1-($K621-BY$6)/BY$5)</f>
        <v>0</v>
      </c>
      <c r="BZ621" s="72">
        <f t="shared" ref="BZ621:BZ622" si="4858">$H621-BY621</f>
        <v>0</v>
      </c>
      <c r="CB621" s="72">
        <f t="shared" ref="CB621:CB622" si="4859">$H621*(1-($L621-CB$6)/CB$5)</f>
        <v>0</v>
      </c>
      <c r="CC621" s="72">
        <f t="shared" ref="CC621:CC622" si="4860">$H621-CB621</f>
        <v>0</v>
      </c>
      <c r="CE621" s="72">
        <f t="shared" ref="CE621:CE622" si="4861">$H621*(1-($L621-CE$6)/CE$5)</f>
        <v>0</v>
      </c>
      <c r="CF621" s="72">
        <f t="shared" ref="CF621:CF622" si="4862">$H621-CE621</f>
        <v>0</v>
      </c>
      <c r="CH621" s="72">
        <f t="shared" ref="CH621:CH622" si="4863">$H621*(1-($L621-CH$6)/CH$5)</f>
        <v>0</v>
      </c>
      <c r="CI621" s="72">
        <f t="shared" ref="CI621:CI622" si="4864">$H621-CH621</f>
        <v>0</v>
      </c>
      <c r="CK621" s="72">
        <f t="shared" ref="CK621:CK622" si="4865">$H621*(1-($L621-CK$6)/CK$5)</f>
        <v>0</v>
      </c>
      <c r="CL621" s="72">
        <f t="shared" ref="CL621:CL622" si="4866">$H621-CK621</f>
        <v>0</v>
      </c>
      <c r="CN621" s="72">
        <f t="shared" ref="CN621:CN622" si="4867">$H621*(1-($L621-CN$6)/CN$5)</f>
        <v>0</v>
      </c>
      <c r="CO621" s="72">
        <f t="shared" ref="CO621:CO622" si="4868">$H621-CN621</f>
        <v>0</v>
      </c>
      <c r="CQ621" s="72">
        <f t="shared" ref="CQ621:CQ622" si="4869">$H621*(1-($L621-CQ$6)/CQ$5)</f>
        <v>0</v>
      </c>
      <c r="CR621" s="72">
        <f t="shared" ref="CR621:CR622" si="4870">$H621-CQ621</f>
        <v>0</v>
      </c>
      <c r="CT621" s="72">
        <f t="shared" ref="CT621:CT622" si="4871">$H621*(1-($L621-CT$6)/CT$5)</f>
        <v>0</v>
      </c>
      <c r="CU621" s="72">
        <f t="shared" ref="CU621:CU622" si="4872">$H621-CT621</f>
        <v>0</v>
      </c>
      <c r="CW621" s="72">
        <f t="shared" ref="CW621:CW622" si="4873">$H621*(1-($L621-CW$6)/CW$5)</f>
        <v>0</v>
      </c>
      <c r="CX621" s="72">
        <f t="shared" ref="CX621:CX622" si="4874">$H621-CW621</f>
        <v>0</v>
      </c>
    </row>
    <row r="622" spans="1:103" x14ac:dyDescent="0.25">
      <c r="C622" s="455"/>
      <c r="D622" s="3" t="s">
        <v>0</v>
      </c>
      <c r="E622" s="19"/>
      <c r="G622" s="19"/>
      <c r="H622" s="703">
        <f t="shared" si="4816"/>
        <v>0</v>
      </c>
      <c r="J622" s="19"/>
      <c r="K622" s="19"/>
      <c r="L622" s="19"/>
      <c r="N622" s="72">
        <f t="shared" si="4817"/>
        <v>0</v>
      </c>
      <c r="O622" s="72">
        <f t="shared" si="4818"/>
        <v>0</v>
      </c>
      <c r="Q622" s="72">
        <f t="shared" si="4819"/>
        <v>0</v>
      </c>
      <c r="R622" s="72">
        <f t="shared" si="4820"/>
        <v>0</v>
      </c>
      <c r="T622" s="72">
        <f t="shared" si="4821"/>
        <v>0</v>
      </c>
      <c r="U622" s="72">
        <f t="shared" si="4822"/>
        <v>0</v>
      </c>
      <c r="W622" s="72">
        <f t="shared" si="4823"/>
        <v>0</v>
      </c>
      <c r="X622" s="72">
        <f t="shared" si="4824"/>
        <v>0</v>
      </c>
      <c r="Z622" s="72">
        <f t="shared" si="4825"/>
        <v>0</v>
      </c>
      <c r="AA622" s="72">
        <f t="shared" si="4826"/>
        <v>0</v>
      </c>
      <c r="AC622" s="72">
        <f t="shared" si="4827"/>
        <v>0</v>
      </c>
      <c r="AD622" s="72">
        <f t="shared" si="4828"/>
        <v>0</v>
      </c>
      <c r="AF622" s="72">
        <f t="shared" si="4829"/>
        <v>0</v>
      </c>
      <c r="AG622" s="72">
        <f t="shared" si="4830"/>
        <v>0</v>
      </c>
      <c r="AI622" s="72">
        <f t="shared" si="4831"/>
        <v>0</v>
      </c>
      <c r="AJ622" s="72">
        <f t="shared" si="4832"/>
        <v>0</v>
      </c>
      <c r="AL622" s="72">
        <f t="shared" si="4833"/>
        <v>0</v>
      </c>
      <c r="AM622" s="72">
        <f t="shared" si="4834"/>
        <v>0</v>
      </c>
      <c r="AO622" s="72">
        <f t="shared" si="4835"/>
        <v>0</v>
      </c>
      <c r="AP622" s="72">
        <f t="shared" si="4836"/>
        <v>0</v>
      </c>
      <c r="AR622" s="72">
        <f t="shared" si="4837"/>
        <v>0</v>
      </c>
      <c r="AS622" s="72">
        <f t="shared" si="4838"/>
        <v>0</v>
      </c>
      <c r="AU622" s="72">
        <f t="shared" si="4839"/>
        <v>0</v>
      </c>
      <c r="AV622" s="72">
        <f t="shared" si="4840"/>
        <v>0</v>
      </c>
      <c r="AX622" s="72">
        <f t="shared" si="4841"/>
        <v>0</v>
      </c>
      <c r="AY622" s="72">
        <f t="shared" si="4842"/>
        <v>0</v>
      </c>
      <c r="BA622" s="72">
        <f t="shared" si="4843"/>
        <v>0</v>
      </c>
      <c r="BB622" s="72">
        <f t="shared" si="4844"/>
        <v>0</v>
      </c>
      <c r="BD622" s="72">
        <f t="shared" si="4845"/>
        <v>0</v>
      </c>
      <c r="BE622" s="72">
        <f t="shared" si="4846"/>
        <v>0</v>
      </c>
      <c r="BG622" s="709">
        <f t="shared" si="4847"/>
        <v>0</v>
      </c>
      <c r="BH622" s="709">
        <f t="shared" si="4848"/>
        <v>0</v>
      </c>
      <c r="BI622" s="710"/>
      <c r="BJ622" s="709">
        <f t="shared" si="4849"/>
        <v>0</v>
      </c>
      <c r="BK622" s="709">
        <f t="shared" si="4850"/>
        <v>0</v>
      </c>
      <c r="BL622" s="710"/>
      <c r="BM622" s="479"/>
      <c r="BN622" s="479"/>
      <c r="BP622" s="72">
        <f t="shared" si="4851"/>
        <v>0</v>
      </c>
      <c r="BQ622" s="72">
        <f t="shared" si="4852"/>
        <v>0</v>
      </c>
      <c r="BS622" s="72">
        <f t="shared" si="4853"/>
        <v>0</v>
      </c>
      <c r="BT622" s="72">
        <f t="shared" si="4854"/>
        <v>0</v>
      </c>
      <c r="BV622" s="72">
        <f t="shared" si="4855"/>
        <v>0</v>
      </c>
      <c r="BW622" s="72">
        <f t="shared" si="4856"/>
        <v>0</v>
      </c>
      <c r="BY622" s="72">
        <f t="shared" si="4857"/>
        <v>0</v>
      </c>
      <c r="BZ622" s="72">
        <f t="shared" si="4858"/>
        <v>0</v>
      </c>
      <c r="CB622" s="72">
        <f t="shared" si="4859"/>
        <v>0</v>
      </c>
      <c r="CC622" s="72">
        <f t="shared" si="4860"/>
        <v>0</v>
      </c>
      <c r="CE622" s="72">
        <f t="shared" si="4861"/>
        <v>0</v>
      </c>
      <c r="CF622" s="72">
        <f t="shared" si="4862"/>
        <v>0</v>
      </c>
      <c r="CH622" s="72">
        <f t="shared" si="4863"/>
        <v>0</v>
      </c>
      <c r="CI622" s="72">
        <f t="shared" si="4864"/>
        <v>0</v>
      </c>
      <c r="CK622" s="72">
        <f t="shared" si="4865"/>
        <v>0</v>
      </c>
      <c r="CL622" s="72">
        <f t="shared" si="4866"/>
        <v>0</v>
      </c>
      <c r="CN622" s="72">
        <f t="shared" si="4867"/>
        <v>0</v>
      </c>
      <c r="CO622" s="72">
        <f t="shared" si="4868"/>
        <v>0</v>
      </c>
      <c r="CQ622" s="72">
        <f t="shared" si="4869"/>
        <v>0</v>
      </c>
      <c r="CR622" s="72">
        <f t="shared" si="4870"/>
        <v>0</v>
      </c>
      <c r="CT622" s="72">
        <f t="shared" si="4871"/>
        <v>0</v>
      </c>
      <c r="CU622" s="72">
        <f t="shared" si="4872"/>
        <v>0</v>
      </c>
      <c r="CW622" s="72">
        <f t="shared" si="4873"/>
        <v>0</v>
      </c>
      <c r="CX622" s="72">
        <f t="shared" si="4874"/>
        <v>0</v>
      </c>
    </row>
    <row r="623" spans="1:103" ht="5.45" customHeight="1" x14ac:dyDescent="0.25"/>
    <row r="624" spans="1:103" s="402" customFormat="1" x14ac:dyDescent="0.25">
      <c r="A624" s="494"/>
      <c r="C624" s="565" t="s">
        <v>12</v>
      </c>
      <c r="D624" s="565" t="s">
        <v>0</v>
      </c>
      <c r="E624" s="566"/>
      <c r="F624" s="565"/>
      <c r="G624" s="566"/>
      <c r="H624" s="566"/>
      <c r="I624" s="565"/>
      <c r="J624" s="566"/>
      <c r="K624" s="566"/>
      <c r="L624" s="566"/>
      <c r="M624" s="565"/>
      <c r="N624" s="578"/>
      <c r="O624" s="565"/>
      <c r="P624" s="566"/>
      <c r="Q624" s="578"/>
      <c r="R624" s="565"/>
      <c r="S624" s="566"/>
      <c r="T624" s="578"/>
      <c r="U624" s="565"/>
      <c r="V624" s="566"/>
      <c r="W624" s="578"/>
      <c r="X624" s="565"/>
      <c r="Y624" s="566"/>
      <c r="Z624" s="578"/>
      <c r="AA624" s="565"/>
      <c r="AB624" s="566"/>
      <c r="AC624" s="578"/>
      <c r="AD624" s="565"/>
      <c r="AE624" s="566"/>
      <c r="AF624" s="578"/>
      <c r="AG624" s="565"/>
      <c r="AH624" s="566"/>
      <c r="AI624" s="578"/>
      <c r="AJ624" s="565"/>
      <c r="AK624" s="566"/>
      <c r="AL624" s="578"/>
      <c r="AM624" s="565"/>
      <c r="AN624" s="566"/>
      <c r="AO624" s="578"/>
      <c r="AP624" s="565"/>
      <c r="AQ624" s="566"/>
      <c r="AR624" s="578"/>
      <c r="AS624" s="565"/>
      <c r="AT624" s="566"/>
      <c r="AU624" s="578"/>
      <c r="AV624" s="565"/>
      <c r="AW624" s="566"/>
      <c r="AX624" s="578"/>
      <c r="AY624" s="565"/>
      <c r="AZ624" s="566"/>
      <c r="BA624" s="578"/>
      <c r="BB624" s="565"/>
      <c r="BC624" s="566"/>
      <c r="BD624" s="578"/>
      <c r="BE624" s="565"/>
      <c r="BF624" s="566"/>
      <c r="BG624" s="578"/>
      <c r="BH624" s="565"/>
      <c r="BI624" s="566"/>
      <c r="BJ624" s="578"/>
      <c r="BK624" s="565"/>
      <c r="BL624" s="566"/>
      <c r="BM624" s="578"/>
      <c r="BN624" s="565"/>
      <c r="BO624" s="566"/>
      <c r="BP624" s="578"/>
      <c r="BQ624" s="565"/>
      <c r="BR624" s="566"/>
      <c r="BS624" s="578"/>
      <c r="BT624" s="565"/>
      <c r="BU624" s="566"/>
      <c r="BV624" s="578"/>
      <c r="BW624" s="565"/>
      <c r="BX624" s="566"/>
      <c r="BY624" s="578"/>
      <c r="BZ624" s="565"/>
      <c r="CA624" s="566"/>
      <c r="CB624" s="578"/>
      <c r="CC624" s="565"/>
      <c r="CD624" s="566"/>
      <c r="CE624" s="578"/>
      <c r="CF624" s="565"/>
      <c r="CG624" s="566"/>
      <c r="CH624" s="578"/>
      <c r="CI624" s="565"/>
      <c r="CJ624" s="566"/>
      <c r="CK624" s="578"/>
      <c r="CL624" s="565"/>
      <c r="CM624" s="566"/>
      <c r="CN624" s="578"/>
      <c r="CO624" s="565"/>
      <c r="CP624" s="566"/>
      <c r="CQ624" s="578"/>
      <c r="CR624" s="565"/>
      <c r="CS624" s="566"/>
      <c r="CT624" s="578"/>
      <c r="CU624" s="565"/>
      <c r="CV624" s="566"/>
      <c r="CW624" s="578"/>
      <c r="CX624" s="565"/>
      <c r="CY624" s="566"/>
    </row>
    <row r="625" spans="1:104" x14ac:dyDescent="0.25">
      <c r="C625" s="455"/>
      <c r="D625" s="3" t="s">
        <v>0</v>
      </c>
      <c r="E625" s="19"/>
      <c r="G625" s="19"/>
      <c r="H625" s="703">
        <f t="shared" ref="H625:H626" si="4875">G625-$E625</f>
        <v>0</v>
      </c>
      <c r="J625" s="19"/>
      <c r="K625" s="19"/>
      <c r="L625" s="19"/>
      <c r="N625" s="72">
        <f t="shared" ref="N625:N626" si="4876">$H625*(1-($J625-N$6)/N$5)</f>
        <v>0</v>
      </c>
      <c r="O625" s="72">
        <f t="shared" ref="O625:O626" si="4877">$H625-N625</f>
        <v>0</v>
      </c>
      <c r="Q625" s="72">
        <f t="shared" ref="Q625:Q626" si="4878">$H625*(1-($J625-Q$6)/Q$5)</f>
        <v>0</v>
      </c>
      <c r="R625" s="72">
        <f t="shared" ref="R625:R626" si="4879">$H625-Q625</f>
        <v>0</v>
      </c>
      <c r="T625" s="72">
        <f t="shared" ref="T625:T626" si="4880">$H625*(1-($J625-T$6)/T$5)</f>
        <v>0</v>
      </c>
      <c r="U625" s="72">
        <f t="shared" ref="U625:U626" si="4881">$H625-T625</f>
        <v>0</v>
      </c>
      <c r="W625" s="72">
        <f t="shared" ref="W625:W626" si="4882">$H625*(1-($J625-W$6)/W$5)</f>
        <v>0</v>
      </c>
      <c r="X625" s="72">
        <f t="shared" ref="X625:X626" si="4883">$H625-W625</f>
        <v>0</v>
      </c>
      <c r="Z625" s="72">
        <f t="shared" ref="Z625:Z626" si="4884">$H625*(1-($J625-Z$6)/Z$5)</f>
        <v>0</v>
      </c>
      <c r="AA625" s="72">
        <f t="shared" ref="AA625:AA626" si="4885">$H625-Z625</f>
        <v>0</v>
      </c>
      <c r="AC625" s="72">
        <f t="shared" ref="AC625:AC626" si="4886">$H625*(1-($J625-AC$6)/AC$5)</f>
        <v>0</v>
      </c>
      <c r="AD625" s="72">
        <f t="shared" ref="AD625:AD626" si="4887">$H625-AC625</f>
        <v>0</v>
      </c>
      <c r="AF625" s="72">
        <f t="shared" ref="AF625:AF626" si="4888">$H625*(1-($J625-AF$6)/AF$5)</f>
        <v>0</v>
      </c>
      <c r="AG625" s="72">
        <f t="shared" ref="AG625:AG626" si="4889">$H625-AF625</f>
        <v>0</v>
      </c>
      <c r="AI625" s="72">
        <f t="shared" ref="AI625:AI626" si="4890">$H625*(1-($J625-AI$6)/AI$5)</f>
        <v>0</v>
      </c>
      <c r="AJ625" s="72">
        <f t="shared" ref="AJ625:AJ626" si="4891">$H625-AI625</f>
        <v>0</v>
      </c>
      <c r="AL625" s="72">
        <f t="shared" ref="AL625:AL626" si="4892">$H625*(1-($K625-AL$6)/AL$5)</f>
        <v>0</v>
      </c>
      <c r="AM625" s="72">
        <f t="shared" ref="AM625:AM626" si="4893">$H625-AL625</f>
        <v>0</v>
      </c>
      <c r="AO625" s="72">
        <f t="shared" ref="AO625:AO626" si="4894">$H625*(1-($K625-AO$6)/AO$5)</f>
        <v>0</v>
      </c>
      <c r="AP625" s="72">
        <f t="shared" ref="AP625:AP626" si="4895">$H625-AO625</f>
        <v>0</v>
      </c>
      <c r="AR625" s="72">
        <f t="shared" ref="AR625:AR626" si="4896">$H625*(1-($K625-AR$6)/AR$5)</f>
        <v>0</v>
      </c>
      <c r="AS625" s="72">
        <f t="shared" ref="AS625:AS626" si="4897">$H625-AR625</f>
        <v>0</v>
      </c>
      <c r="AU625" s="72">
        <f t="shared" ref="AU625:AU626" si="4898">$H625*(1-($K625-AU$6)/AU$5)</f>
        <v>0</v>
      </c>
      <c r="AV625" s="72">
        <f t="shared" ref="AV625:AV626" si="4899">$H625-AU625</f>
        <v>0</v>
      </c>
      <c r="AX625" s="72">
        <f t="shared" ref="AX625:AX626" si="4900">$H625*(1-($K625-AX$6)/AX$5)</f>
        <v>0</v>
      </c>
      <c r="AY625" s="72">
        <f t="shared" ref="AY625:AY626" si="4901">$H625-AX625</f>
        <v>0</v>
      </c>
      <c r="BA625" s="72">
        <f t="shared" ref="BA625:BA626" si="4902">$H625*(1-($K625-BA$6)/BA$5)</f>
        <v>0</v>
      </c>
      <c r="BB625" s="72">
        <f t="shared" ref="BB625:BB626" si="4903">$H625-BA625</f>
        <v>0</v>
      </c>
      <c r="BD625" s="72">
        <f t="shared" ref="BD625:BD626" si="4904">$H625*(1-($K625-BD$6)/BD$5)</f>
        <v>0</v>
      </c>
      <c r="BE625" s="72">
        <f t="shared" ref="BE625:BE626" si="4905">$H625-BD625</f>
        <v>0</v>
      </c>
      <c r="BG625" s="709">
        <f t="shared" ref="BG625:BG626" si="4906">$H625*(1-($K625-BG$6)/BG$5)</f>
        <v>0</v>
      </c>
      <c r="BH625" s="709">
        <f t="shared" ref="BH625:BH626" si="4907">$H625-BG625</f>
        <v>0</v>
      </c>
      <c r="BI625" s="710"/>
      <c r="BJ625" s="709">
        <f t="shared" ref="BJ625:BJ626" si="4908">$H625*(1-($K625-BJ$6)/BJ$5)</f>
        <v>0</v>
      </c>
      <c r="BK625" s="709">
        <f t="shared" ref="BK625:BK626" si="4909">$H625-BJ625</f>
        <v>0</v>
      </c>
      <c r="BL625" s="710"/>
      <c r="BM625" s="479"/>
      <c r="BN625" s="479"/>
      <c r="BP625" s="72">
        <f t="shared" ref="BP625:BP626" si="4910">$H625*(1-($K625-BP$6)/BP$5)</f>
        <v>0</v>
      </c>
      <c r="BQ625" s="72">
        <f t="shared" ref="BQ625:BQ626" si="4911">$H625-BP625</f>
        <v>0</v>
      </c>
      <c r="BS625" s="72">
        <f t="shared" ref="BS625:BS626" si="4912">$H625*(1-($K625-BS$6)/BS$5)</f>
        <v>0</v>
      </c>
      <c r="BT625" s="72">
        <f t="shared" ref="BT625:BT626" si="4913">$H625-BS625</f>
        <v>0</v>
      </c>
      <c r="BV625" s="72">
        <f t="shared" ref="BV625:BV626" si="4914">$H625*(1-($K625-BV$6)/BV$5)</f>
        <v>0</v>
      </c>
      <c r="BW625" s="72">
        <f t="shared" ref="BW625:BW626" si="4915">$H625-BV625</f>
        <v>0</v>
      </c>
      <c r="BY625" s="72">
        <f t="shared" ref="BY625:BY626" si="4916">$H625*(1-($K625-BY$6)/BY$5)</f>
        <v>0</v>
      </c>
      <c r="BZ625" s="72">
        <f t="shared" ref="BZ625:BZ626" si="4917">$H625-BY625</f>
        <v>0</v>
      </c>
      <c r="CB625" s="72">
        <f t="shared" ref="CB625:CB626" si="4918">$H625*(1-($L625-CB$6)/CB$5)</f>
        <v>0</v>
      </c>
      <c r="CC625" s="72">
        <f t="shared" ref="CC625:CC626" si="4919">$H625-CB625</f>
        <v>0</v>
      </c>
      <c r="CE625" s="72">
        <f t="shared" ref="CE625:CE626" si="4920">$H625*(1-($L625-CE$6)/CE$5)</f>
        <v>0</v>
      </c>
      <c r="CF625" s="72">
        <f t="shared" ref="CF625:CF626" si="4921">$H625-CE625</f>
        <v>0</v>
      </c>
      <c r="CH625" s="72">
        <f t="shared" ref="CH625:CH626" si="4922">$H625*(1-($L625-CH$6)/CH$5)</f>
        <v>0</v>
      </c>
      <c r="CI625" s="72">
        <f t="shared" ref="CI625:CI626" si="4923">$H625-CH625</f>
        <v>0</v>
      </c>
      <c r="CK625" s="72">
        <f t="shared" ref="CK625:CK626" si="4924">$H625*(1-($L625-CK$6)/CK$5)</f>
        <v>0</v>
      </c>
      <c r="CL625" s="72">
        <f t="shared" ref="CL625:CL626" si="4925">$H625-CK625</f>
        <v>0</v>
      </c>
      <c r="CN625" s="72">
        <f t="shared" ref="CN625:CN626" si="4926">$H625*(1-($L625-CN$6)/CN$5)</f>
        <v>0</v>
      </c>
      <c r="CO625" s="72">
        <f t="shared" ref="CO625:CO626" si="4927">$H625-CN625</f>
        <v>0</v>
      </c>
      <c r="CQ625" s="72">
        <f t="shared" ref="CQ625:CQ626" si="4928">$H625*(1-($L625-CQ$6)/CQ$5)</f>
        <v>0</v>
      </c>
      <c r="CR625" s="72">
        <f t="shared" ref="CR625:CR626" si="4929">$H625-CQ625</f>
        <v>0</v>
      </c>
      <c r="CT625" s="72">
        <f t="shared" ref="CT625:CT626" si="4930">$H625*(1-($L625-CT$6)/CT$5)</f>
        <v>0</v>
      </c>
      <c r="CU625" s="72">
        <f t="shared" ref="CU625:CU626" si="4931">$H625-CT625</f>
        <v>0</v>
      </c>
      <c r="CW625" s="72">
        <f t="shared" ref="CW625:CW626" si="4932">$H625*(1-($L625-CW$6)/CW$5)</f>
        <v>0</v>
      </c>
      <c r="CX625" s="72">
        <f t="shared" ref="CX625:CX626" si="4933">$H625-CW625</f>
        <v>0</v>
      </c>
    </row>
    <row r="626" spans="1:104" x14ac:dyDescent="0.25">
      <c r="C626" s="455"/>
      <c r="D626" s="3" t="s">
        <v>0</v>
      </c>
      <c r="E626" s="19"/>
      <c r="G626" s="19"/>
      <c r="H626" s="703">
        <f t="shared" si="4875"/>
        <v>0</v>
      </c>
      <c r="J626" s="19"/>
      <c r="K626" s="19"/>
      <c r="L626" s="19"/>
      <c r="N626" s="72">
        <f t="shared" si="4876"/>
        <v>0</v>
      </c>
      <c r="O626" s="72">
        <f t="shared" si="4877"/>
        <v>0</v>
      </c>
      <c r="Q626" s="72">
        <f t="shared" si="4878"/>
        <v>0</v>
      </c>
      <c r="R626" s="72">
        <f t="shared" si="4879"/>
        <v>0</v>
      </c>
      <c r="T626" s="72">
        <f t="shared" si="4880"/>
        <v>0</v>
      </c>
      <c r="U626" s="72">
        <f t="shared" si="4881"/>
        <v>0</v>
      </c>
      <c r="W626" s="72">
        <f t="shared" si="4882"/>
        <v>0</v>
      </c>
      <c r="X626" s="72">
        <f t="shared" si="4883"/>
        <v>0</v>
      </c>
      <c r="Z626" s="72">
        <f t="shared" si="4884"/>
        <v>0</v>
      </c>
      <c r="AA626" s="72">
        <f t="shared" si="4885"/>
        <v>0</v>
      </c>
      <c r="AC626" s="72">
        <f t="shared" si="4886"/>
        <v>0</v>
      </c>
      <c r="AD626" s="72">
        <f t="shared" si="4887"/>
        <v>0</v>
      </c>
      <c r="AF626" s="72">
        <f t="shared" si="4888"/>
        <v>0</v>
      </c>
      <c r="AG626" s="72">
        <f t="shared" si="4889"/>
        <v>0</v>
      </c>
      <c r="AI626" s="72">
        <f t="shared" si="4890"/>
        <v>0</v>
      </c>
      <c r="AJ626" s="72">
        <f t="shared" si="4891"/>
        <v>0</v>
      </c>
      <c r="AL626" s="72">
        <f t="shared" si="4892"/>
        <v>0</v>
      </c>
      <c r="AM626" s="72">
        <f t="shared" si="4893"/>
        <v>0</v>
      </c>
      <c r="AO626" s="72">
        <f t="shared" si="4894"/>
        <v>0</v>
      </c>
      <c r="AP626" s="72">
        <f t="shared" si="4895"/>
        <v>0</v>
      </c>
      <c r="AR626" s="72">
        <f t="shared" si="4896"/>
        <v>0</v>
      </c>
      <c r="AS626" s="72">
        <f t="shared" si="4897"/>
        <v>0</v>
      </c>
      <c r="AU626" s="72">
        <f t="shared" si="4898"/>
        <v>0</v>
      </c>
      <c r="AV626" s="72">
        <f t="shared" si="4899"/>
        <v>0</v>
      </c>
      <c r="AX626" s="72">
        <f t="shared" si="4900"/>
        <v>0</v>
      </c>
      <c r="AY626" s="72">
        <f t="shared" si="4901"/>
        <v>0</v>
      </c>
      <c r="BA626" s="72">
        <f t="shared" si="4902"/>
        <v>0</v>
      </c>
      <c r="BB626" s="72">
        <f t="shared" si="4903"/>
        <v>0</v>
      </c>
      <c r="BD626" s="72">
        <f t="shared" si="4904"/>
        <v>0</v>
      </c>
      <c r="BE626" s="72">
        <f t="shared" si="4905"/>
        <v>0</v>
      </c>
      <c r="BG626" s="709">
        <f t="shared" si="4906"/>
        <v>0</v>
      </c>
      <c r="BH626" s="709">
        <f t="shared" si="4907"/>
        <v>0</v>
      </c>
      <c r="BI626" s="710"/>
      <c r="BJ626" s="709">
        <f t="shared" si="4908"/>
        <v>0</v>
      </c>
      <c r="BK626" s="709">
        <f t="shared" si="4909"/>
        <v>0</v>
      </c>
      <c r="BL626" s="710"/>
      <c r="BM626" s="479"/>
      <c r="BN626" s="479"/>
      <c r="BP626" s="72">
        <f t="shared" si="4910"/>
        <v>0</v>
      </c>
      <c r="BQ626" s="72">
        <f t="shared" si="4911"/>
        <v>0</v>
      </c>
      <c r="BS626" s="72">
        <f t="shared" si="4912"/>
        <v>0</v>
      </c>
      <c r="BT626" s="72">
        <f t="shared" si="4913"/>
        <v>0</v>
      </c>
      <c r="BV626" s="72">
        <f t="shared" si="4914"/>
        <v>0</v>
      </c>
      <c r="BW626" s="72">
        <f t="shared" si="4915"/>
        <v>0</v>
      </c>
      <c r="BY626" s="72">
        <f t="shared" si="4916"/>
        <v>0</v>
      </c>
      <c r="BZ626" s="72">
        <f t="shared" si="4917"/>
        <v>0</v>
      </c>
      <c r="CB626" s="72">
        <f t="shared" si="4918"/>
        <v>0</v>
      </c>
      <c r="CC626" s="72">
        <f t="shared" si="4919"/>
        <v>0</v>
      </c>
      <c r="CE626" s="72">
        <f t="shared" si="4920"/>
        <v>0</v>
      </c>
      <c r="CF626" s="72">
        <f t="shared" si="4921"/>
        <v>0</v>
      </c>
      <c r="CH626" s="72">
        <f t="shared" si="4922"/>
        <v>0</v>
      </c>
      <c r="CI626" s="72">
        <f t="shared" si="4923"/>
        <v>0</v>
      </c>
      <c r="CK626" s="72">
        <f t="shared" si="4924"/>
        <v>0</v>
      </c>
      <c r="CL626" s="72">
        <f t="shared" si="4925"/>
        <v>0</v>
      </c>
      <c r="CN626" s="72">
        <f t="shared" si="4926"/>
        <v>0</v>
      </c>
      <c r="CO626" s="72">
        <f t="shared" si="4927"/>
        <v>0</v>
      </c>
      <c r="CQ626" s="72">
        <f t="shared" si="4928"/>
        <v>0</v>
      </c>
      <c r="CR626" s="72">
        <f t="shared" si="4929"/>
        <v>0</v>
      </c>
      <c r="CT626" s="72">
        <f t="shared" si="4930"/>
        <v>0</v>
      </c>
      <c r="CU626" s="72">
        <f t="shared" si="4931"/>
        <v>0</v>
      </c>
      <c r="CW626" s="72">
        <f t="shared" si="4932"/>
        <v>0</v>
      </c>
      <c r="CX626" s="72">
        <f t="shared" si="4933"/>
        <v>0</v>
      </c>
    </row>
    <row r="627" spans="1:104" ht="36.6" customHeight="1" x14ac:dyDescent="0.25"/>
    <row r="628" spans="1:104" s="402" customFormat="1" x14ac:dyDescent="0.25">
      <c r="A628" s="401"/>
      <c r="B628" s="776"/>
      <c r="C628" s="775" t="s">
        <v>601</v>
      </c>
      <c r="D628" s="775" t="s">
        <v>0</v>
      </c>
      <c r="E628" s="776"/>
      <c r="F628" s="775"/>
      <c r="G628" s="776"/>
      <c r="H628" s="776"/>
      <c r="I628" s="775"/>
      <c r="J628" s="776"/>
      <c r="K628" s="776"/>
      <c r="L628" s="776"/>
      <c r="M628" s="775"/>
      <c r="N628" s="777"/>
      <c r="O628" s="775"/>
      <c r="P628" s="776"/>
      <c r="Q628" s="777"/>
      <c r="R628" s="775"/>
      <c r="S628" s="776"/>
      <c r="T628" s="777"/>
      <c r="U628" s="775"/>
      <c r="V628" s="776"/>
      <c r="W628" s="777"/>
      <c r="X628" s="775"/>
      <c r="Y628" s="776"/>
      <c r="Z628" s="777"/>
      <c r="AA628" s="775"/>
      <c r="AB628" s="776"/>
      <c r="AC628" s="777"/>
      <c r="AD628" s="775"/>
      <c r="AE628" s="776"/>
      <c r="AF628" s="777"/>
      <c r="AG628" s="775"/>
      <c r="AH628" s="776"/>
      <c r="AI628" s="777"/>
      <c r="AJ628" s="775"/>
      <c r="AK628" s="776"/>
      <c r="AL628" s="777"/>
      <c r="AM628" s="775"/>
      <c r="AN628" s="776"/>
      <c r="AO628" s="777"/>
      <c r="AP628" s="775"/>
      <c r="AQ628" s="776"/>
      <c r="AR628" s="777"/>
      <c r="AS628" s="775"/>
      <c r="AT628" s="776"/>
      <c r="AU628" s="777"/>
      <c r="AV628" s="775"/>
      <c r="AW628" s="776"/>
      <c r="AX628" s="777"/>
      <c r="AY628" s="775"/>
      <c r="AZ628" s="776"/>
      <c r="BA628" s="777"/>
      <c r="BB628" s="775"/>
      <c r="BC628" s="776"/>
      <c r="BD628" s="777"/>
      <c r="BE628" s="775"/>
      <c r="BF628" s="776"/>
      <c r="BG628" s="777"/>
      <c r="BH628" s="775"/>
      <c r="BI628" s="776"/>
      <c r="BJ628" s="777"/>
      <c r="BK628" s="775"/>
      <c r="BL628" s="776"/>
      <c r="BM628" s="777"/>
      <c r="BN628" s="775"/>
      <c r="BO628" s="776"/>
      <c r="BP628" s="777"/>
      <c r="BQ628" s="775"/>
      <c r="BR628" s="776"/>
      <c r="BS628" s="777"/>
      <c r="BT628" s="775"/>
      <c r="BU628" s="776"/>
      <c r="BV628" s="777"/>
      <c r="BW628" s="775"/>
      <c r="BX628" s="776"/>
      <c r="BY628" s="777"/>
      <c r="BZ628" s="775"/>
      <c r="CA628" s="776"/>
      <c r="CB628" s="777"/>
      <c r="CC628" s="775"/>
      <c r="CD628" s="776"/>
      <c r="CE628" s="777"/>
      <c r="CF628" s="775"/>
      <c r="CG628" s="776"/>
      <c r="CH628" s="777"/>
      <c r="CI628" s="775"/>
      <c r="CJ628" s="776"/>
      <c r="CK628" s="777"/>
      <c r="CL628" s="775"/>
      <c r="CM628" s="776"/>
      <c r="CN628" s="777"/>
      <c r="CO628" s="775"/>
      <c r="CP628" s="776"/>
      <c r="CQ628" s="777"/>
      <c r="CR628" s="775"/>
      <c r="CS628" s="776"/>
      <c r="CT628" s="777"/>
      <c r="CU628" s="775"/>
      <c r="CV628" s="776"/>
      <c r="CW628" s="777"/>
      <c r="CX628" s="775"/>
      <c r="CY628" s="776"/>
    </row>
    <row r="629" spans="1:104" s="402" customFormat="1" x14ac:dyDescent="0.25">
      <c r="A629" s="582"/>
      <c r="C629" s="453" t="s">
        <v>28</v>
      </c>
      <c r="D629" s="453"/>
      <c r="E629" s="467"/>
      <c r="F629" s="453"/>
      <c r="G629" s="467"/>
      <c r="H629" s="467"/>
      <c r="I629" s="453"/>
      <c r="J629" s="467"/>
      <c r="K629" s="467"/>
      <c r="L629" s="467"/>
      <c r="M629" s="453"/>
      <c r="N629" s="579"/>
      <c r="O629" s="453"/>
      <c r="P629" s="467"/>
      <c r="Q629" s="579"/>
      <c r="R629" s="453"/>
      <c r="S629" s="467"/>
      <c r="T629" s="579"/>
      <c r="U629" s="453"/>
      <c r="V629" s="467"/>
      <c r="W629" s="579"/>
      <c r="X629" s="453"/>
      <c r="Y629" s="467"/>
      <c r="Z629" s="579"/>
      <c r="AA629" s="453"/>
      <c r="AB629" s="467"/>
      <c r="AC629" s="579"/>
      <c r="AD629" s="453"/>
      <c r="AE629" s="467"/>
      <c r="AF629" s="579"/>
      <c r="AG629" s="453"/>
      <c r="AH629" s="467"/>
      <c r="AI629" s="579"/>
      <c r="AJ629" s="453"/>
      <c r="AK629" s="467"/>
      <c r="AL629" s="579"/>
      <c r="AM629" s="453"/>
      <c r="AN629" s="467"/>
      <c r="AO629" s="579"/>
      <c r="AP629" s="453"/>
      <c r="AQ629" s="467"/>
      <c r="AR629" s="579"/>
      <c r="AS629" s="453"/>
      <c r="AT629" s="467"/>
      <c r="AU629" s="579"/>
      <c r="AV629" s="453"/>
      <c r="AX629" s="579"/>
      <c r="AY629" s="453"/>
      <c r="AZ629" s="467"/>
      <c r="BA629" s="579"/>
      <c r="BB629" s="453"/>
      <c r="BC629" s="467"/>
      <c r="BD629" s="579"/>
      <c r="BE629" s="453"/>
      <c r="BF629" s="467"/>
      <c r="BG629" s="579"/>
      <c r="BH629" s="453"/>
      <c r="BI629" s="467"/>
      <c r="BJ629" s="579"/>
      <c r="BK629" s="453"/>
      <c r="BL629" s="467"/>
      <c r="BM629" s="579"/>
      <c r="BN629" s="453"/>
      <c r="BO629" s="467"/>
      <c r="BP629" s="579"/>
      <c r="BQ629" s="453"/>
      <c r="BR629" s="467"/>
      <c r="BS629" s="579"/>
      <c r="BT629" s="453"/>
      <c r="BU629" s="467"/>
      <c r="BV629" s="579"/>
      <c r="BW629" s="453"/>
      <c r="BX629" s="467"/>
      <c r="BY629" s="579"/>
      <c r="BZ629" s="453"/>
      <c r="CA629" s="467"/>
      <c r="CB629" s="579"/>
      <c r="CC629" s="453"/>
      <c r="CD629" s="467"/>
      <c r="CE629" s="579"/>
      <c r="CF629" s="453"/>
      <c r="CG629" s="467"/>
      <c r="CH629" s="579"/>
      <c r="CI629" s="453"/>
      <c r="CJ629" s="467"/>
      <c r="CK629" s="579"/>
      <c r="CL629" s="453"/>
      <c r="CM629" s="467"/>
      <c r="CN629" s="579"/>
      <c r="CO629" s="453"/>
      <c r="CP629" s="467"/>
      <c r="CQ629" s="579"/>
      <c r="CR629" s="453"/>
      <c r="CS629" s="467"/>
      <c r="CT629" s="579"/>
      <c r="CU629" s="453"/>
      <c r="CV629" s="467"/>
      <c r="CW629" s="579"/>
      <c r="CX629" s="453"/>
      <c r="CY629" s="467"/>
      <c r="CZ629" s="3"/>
    </row>
    <row r="630" spans="1:104" s="402" customFormat="1" x14ac:dyDescent="0.25">
      <c r="A630" s="401"/>
      <c r="C630" s="565" t="s">
        <v>508</v>
      </c>
      <c r="D630" s="565"/>
      <c r="E630" s="566"/>
      <c r="F630" s="566"/>
      <c r="G630" s="566"/>
      <c r="H630" s="566"/>
      <c r="I630" s="565"/>
      <c r="J630" s="566"/>
      <c r="K630" s="566"/>
      <c r="L630" s="566"/>
      <c r="M630" s="565"/>
      <c r="N630" s="578"/>
      <c r="O630" s="565"/>
      <c r="P630" s="566"/>
      <c r="Q630" s="578"/>
      <c r="R630" s="565"/>
      <c r="S630" s="566"/>
      <c r="T630" s="578"/>
      <c r="U630" s="565"/>
      <c r="V630" s="566"/>
      <c r="W630" s="578"/>
      <c r="X630" s="565"/>
      <c r="Y630" s="566"/>
      <c r="Z630" s="578"/>
      <c r="AA630" s="565"/>
      <c r="AB630" s="566"/>
      <c r="AC630" s="578"/>
      <c r="AD630" s="565"/>
      <c r="AE630" s="566"/>
      <c r="AF630" s="578"/>
      <c r="AG630" s="565"/>
      <c r="AH630" s="566"/>
      <c r="AI630" s="578"/>
      <c r="AJ630" s="565"/>
      <c r="AK630" s="566"/>
      <c r="AL630" s="578"/>
      <c r="AM630" s="565"/>
      <c r="AN630" s="566"/>
      <c r="AO630" s="578"/>
      <c r="AP630" s="565"/>
      <c r="AQ630" s="566"/>
      <c r="AR630" s="578"/>
      <c r="AS630" s="565"/>
      <c r="AT630" s="566"/>
      <c r="AU630" s="578"/>
      <c r="AV630" s="565"/>
      <c r="AX630" s="578"/>
      <c r="AY630" s="565"/>
      <c r="AZ630" s="566"/>
      <c r="BA630" s="578"/>
      <c r="BB630" s="565"/>
      <c r="BC630" s="566"/>
      <c r="BD630" s="578"/>
      <c r="BE630" s="565"/>
      <c r="BF630" s="566"/>
      <c r="BG630" s="578"/>
      <c r="BH630" s="565"/>
      <c r="BI630" s="566"/>
      <c r="BJ630" s="578"/>
      <c r="BK630" s="565"/>
      <c r="BL630" s="566"/>
      <c r="BM630" s="578"/>
      <c r="BN630" s="565"/>
      <c r="BO630" s="566"/>
      <c r="BP630" s="578"/>
      <c r="BQ630" s="565"/>
      <c r="BR630" s="566"/>
      <c r="BS630" s="578"/>
      <c r="BT630" s="565"/>
      <c r="BU630" s="566"/>
      <c r="BV630" s="578"/>
      <c r="BW630" s="565"/>
      <c r="BX630" s="566"/>
      <c r="BY630" s="578"/>
      <c r="BZ630" s="565"/>
      <c r="CA630" s="566"/>
      <c r="CB630" s="578"/>
      <c r="CC630" s="565"/>
      <c r="CD630" s="566"/>
      <c r="CE630" s="578"/>
      <c r="CF630" s="565"/>
      <c r="CG630" s="566"/>
      <c r="CH630" s="578"/>
      <c r="CI630" s="565"/>
      <c r="CJ630" s="566"/>
      <c r="CK630" s="578"/>
      <c r="CL630" s="565"/>
      <c r="CM630" s="566"/>
      <c r="CN630" s="578"/>
      <c r="CO630" s="565"/>
      <c r="CP630" s="566"/>
      <c r="CQ630" s="578"/>
      <c r="CR630" s="565"/>
      <c r="CS630" s="566"/>
      <c r="CT630" s="578"/>
      <c r="CU630" s="565"/>
      <c r="CV630" s="566"/>
      <c r="CW630" s="578"/>
      <c r="CX630" s="565"/>
      <c r="CY630" s="566"/>
      <c r="CZ630" s="3"/>
    </row>
    <row r="631" spans="1:104" x14ac:dyDescent="0.25">
      <c r="C631" s="455" t="s">
        <v>602</v>
      </c>
      <c r="D631" s="3" t="s">
        <v>0</v>
      </c>
      <c r="E631" s="479"/>
      <c r="G631" s="19">
        <v>0</v>
      </c>
      <c r="H631" s="703">
        <f>G631-$E631</f>
        <v>0</v>
      </c>
      <c r="J631" s="19">
        <v>142</v>
      </c>
      <c r="K631" s="19">
        <f>J631</f>
        <v>142</v>
      </c>
      <c r="L631" s="19">
        <f>J631</f>
        <v>142</v>
      </c>
      <c r="N631" s="72">
        <f>$H631*(1-($J631-N$6)/N$5)</f>
        <v>0</v>
      </c>
      <c r="O631" s="72">
        <f>$H631-N631</f>
        <v>0</v>
      </c>
      <c r="Q631" s="72">
        <f>$H631*(1-($J631-Q$6)/Q$5)</f>
        <v>0</v>
      </c>
      <c r="R631" s="72">
        <f>$H631-Q631</f>
        <v>0</v>
      </c>
      <c r="T631" s="72">
        <f>$H631*(1-($J631-T$6)/T$5)</f>
        <v>0</v>
      </c>
      <c r="U631" s="72">
        <f>$H631-T631</f>
        <v>0</v>
      </c>
      <c r="W631" s="72">
        <f>$H631*(1-($J631-W$6)/W$5)</f>
        <v>0</v>
      </c>
      <c r="X631" s="72">
        <f>$H631-W631</f>
        <v>0</v>
      </c>
      <c r="Z631" s="72">
        <f>$H631*(1-($J631-Z$6)/Z$5)</f>
        <v>0</v>
      </c>
      <c r="AA631" s="72">
        <f>$H631-Z631</f>
        <v>0</v>
      </c>
      <c r="AC631" s="72">
        <f>$H631*(1-($J631-AC$6)/AC$5)</f>
        <v>0</v>
      </c>
      <c r="AD631" s="72">
        <f>$H631-AC631</f>
        <v>0</v>
      </c>
      <c r="AF631" s="72">
        <f>$H631*(1-($J631-AF$6)/AF$5)</f>
        <v>0</v>
      </c>
      <c r="AG631" s="72">
        <f>$H631-AF631</f>
        <v>0</v>
      </c>
      <c r="AI631" s="72">
        <f>$H631*(1-($J631-AI$6)/AI$5)</f>
        <v>0</v>
      </c>
      <c r="AJ631" s="72">
        <f>$H631-AI631</f>
        <v>0</v>
      </c>
      <c r="AL631" s="72">
        <f>$H631*(1-($K631-AL$6)/AL$5)</f>
        <v>0</v>
      </c>
      <c r="AM631" s="72">
        <f>$H631-AL631</f>
        <v>0</v>
      </c>
      <c r="AO631" s="72">
        <f>$H631*(1-($K631-AO$6)/AO$5)</f>
        <v>0</v>
      </c>
      <c r="AP631" s="72">
        <f>$H631-AO631</f>
        <v>0</v>
      </c>
      <c r="AR631" s="72">
        <f>$H631*(1-($K631-AR$6)/AR$5)</f>
        <v>0</v>
      </c>
      <c r="AS631" s="72">
        <f>$H631-AR631</f>
        <v>0</v>
      </c>
      <c r="AU631" s="72">
        <f>$H631*(1-($K631-AU$6)/AU$5)</f>
        <v>0</v>
      </c>
      <c r="AV631" s="72">
        <f>$H631-AU631</f>
        <v>0</v>
      </c>
      <c r="AX631" s="72">
        <f>$H631*(1-($K631-AX$6)/AX$5)</f>
        <v>0</v>
      </c>
      <c r="AY631" s="72">
        <f>$H631-AX631</f>
        <v>0</v>
      </c>
      <c r="BA631" s="72">
        <f>$H631*(1-($K631-BA$6)/BA$5)</f>
        <v>0</v>
      </c>
      <c r="BB631" s="72">
        <f>$H631-BA631</f>
        <v>0</v>
      </c>
      <c r="BD631" s="72">
        <f>$H631*(1-($K631-BD$6)/BD$5)</f>
        <v>0</v>
      </c>
      <c r="BE631" s="72">
        <f>$H631-BD631</f>
        <v>0</v>
      </c>
      <c r="BG631" s="709">
        <f>$H631*(1-($K631-BG$6)/BG$5)</f>
        <v>0</v>
      </c>
      <c r="BH631" s="709">
        <f>$H631-BG631</f>
        <v>0</v>
      </c>
      <c r="BI631" s="710"/>
      <c r="BJ631" s="709">
        <f>$H631*(1-($K631-BJ$6)/BJ$5)</f>
        <v>0</v>
      </c>
      <c r="BK631" s="709">
        <f>$H631-BJ631</f>
        <v>0</v>
      </c>
      <c r="BL631" s="710"/>
      <c r="BM631" s="479"/>
      <c r="BN631" s="479"/>
      <c r="BP631" s="72">
        <f>$H631*(1-($K631-BP$6)/BP$5)</f>
        <v>0</v>
      </c>
      <c r="BQ631" s="72">
        <f>$H631-BP631</f>
        <v>0</v>
      </c>
      <c r="BS631" s="72">
        <f>$H631*(1-($K631-BS$6)/BS$5)</f>
        <v>0</v>
      </c>
      <c r="BT631" s="72">
        <f>$H631-BS631</f>
        <v>0</v>
      </c>
      <c r="BV631" s="72">
        <f>$H631*(1-($K631-BV$6)/BV$5)</f>
        <v>0</v>
      </c>
      <c r="BW631" s="72">
        <f>$H631-BV631</f>
        <v>0</v>
      </c>
      <c r="BY631" s="72">
        <f>$H631*(1-($K631-BY$6)/BY$5)</f>
        <v>0</v>
      </c>
      <c r="BZ631" s="72">
        <f>$H631-BY631</f>
        <v>0</v>
      </c>
      <c r="CB631" s="72">
        <f>$H631*(1-($L631-CB$6)/CB$5)</f>
        <v>0</v>
      </c>
      <c r="CC631" s="72">
        <f>$H631-CB631</f>
        <v>0</v>
      </c>
      <c r="CE631" s="72">
        <f>$H631*(1-($L631-CE$6)/CE$5)</f>
        <v>0</v>
      </c>
      <c r="CF631" s="72">
        <f>$H631-CE631</f>
        <v>0</v>
      </c>
      <c r="CH631" s="72">
        <f>$H631*(1-($L631-CH$6)/CH$5)</f>
        <v>0</v>
      </c>
      <c r="CI631" s="72">
        <f>$H631-CH631</f>
        <v>0</v>
      </c>
      <c r="CK631" s="72">
        <f>$H631*(1-($L631-CK$6)/CK$5)</f>
        <v>0</v>
      </c>
      <c r="CL631" s="72">
        <f>$H631-CK631</f>
        <v>0</v>
      </c>
      <c r="CN631" s="72">
        <f>$H631*(1-($L631-CN$6)/CN$5)</f>
        <v>0</v>
      </c>
      <c r="CO631" s="72">
        <f>$H631-CN631</f>
        <v>0</v>
      </c>
      <c r="CQ631" s="72">
        <f>$H631*(1-($L631-CQ$6)/CQ$5)</f>
        <v>0</v>
      </c>
      <c r="CR631" s="72">
        <f>$H631-CQ631</f>
        <v>0</v>
      </c>
      <c r="CT631" s="72">
        <f>$H631*(1-($L631-CT$6)/CT$5)</f>
        <v>0</v>
      </c>
      <c r="CU631" s="72">
        <f>$H631-CT631</f>
        <v>0</v>
      </c>
      <c r="CW631" s="72">
        <f>$H631*(1-($L631-CW$6)/CW$5)</f>
        <v>0</v>
      </c>
      <c r="CX631" s="72">
        <f>$H631-CW631</f>
        <v>0</v>
      </c>
    </row>
    <row r="632" spans="1:104" x14ac:dyDescent="0.25">
      <c r="C632" s="455" t="s">
        <v>603</v>
      </c>
      <c r="D632" s="3" t="s">
        <v>0</v>
      </c>
      <c r="E632" s="479"/>
      <c r="G632" s="19">
        <v>0</v>
      </c>
      <c r="H632" s="703">
        <f>G632-$E632</f>
        <v>0</v>
      </c>
      <c r="J632" s="19">
        <v>45.6</v>
      </c>
      <c r="K632" s="19">
        <f>J632</f>
        <v>45.6</v>
      </c>
      <c r="L632" s="19">
        <f>J632</f>
        <v>45.6</v>
      </c>
      <c r="N632" s="72">
        <f>$H632*(1-($J632-N$6)/N$5)</f>
        <v>0</v>
      </c>
      <c r="O632" s="72">
        <f>$H632-N632</f>
        <v>0</v>
      </c>
      <c r="Q632" s="72">
        <f>$H632*(1-($J632-Q$6)/Q$5)</f>
        <v>0</v>
      </c>
      <c r="R632" s="72">
        <f>$H632-Q632</f>
        <v>0</v>
      </c>
      <c r="T632" s="72">
        <f>$H632*(1-($J632-T$6)/T$5)</f>
        <v>0</v>
      </c>
      <c r="U632" s="72">
        <f>$H632-T632</f>
        <v>0</v>
      </c>
      <c r="W632" s="72">
        <f>$H632*(1-($J632-W$6)/W$5)</f>
        <v>0</v>
      </c>
      <c r="X632" s="72">
        <f>$H632-W632</f>
        <v>0</v>
      </c>
      <c r="Z632" s="72">
        <f>$H632*(1-($J632-Z$6)/Z$5)</f>
        <v>0</v>
      </c>
      <c r="AA632" s="72">
        <f>$H632-Z632</f>
        <v>0</v>
      </c>
      <c r="AC632" s="72">
        <f>$H632*(1-($J632-AC$6)/AC$5)</f>
        <v>0</v>
      </c>
      <c r="AD632" s="72">
        <f>$H632-AC632</f>
        <v>0</v>
      </c>
      <c r="AF632" s="72">
        <f>$H632*(1-($J632-AF$6)/AF$5)</f>
        <v>0</v>
      </c>
      <c r="AG632" s="72">
        <f>$H632-AF632</f>
        <v>0</v>
      </c>
      <c r="AI632" s="72">
        <f>$H632*(1-($J632-AI$6)/AI$5)</f>
        <v>0</v>
      </c>
      <c r="AJ632" s="72">
        <f>$H632-AI632</f>
        <v>0</v>
      </c>
      <c r="AL632" s="72">
        <f>$H632*(1-($K632-AL$6)/AL$5)</f>
        <v>0</v>
      </c>
      <c r="AM632" s="72">
        <f>$H632-AL632</f>
        <v>0</v>
      </c>
      <c r="AO632" s="72">
        <f>$H632*(1-($K632-AO$6)/AO$5)</f>
        <v>0</v>
      </c>
      <c r="AP632" s="72">
        <f>$H632-AO632</f>
        <v>0</v>
      </c>
      <c r="AR632" s="72">
        <f>$H632*(1-($K632-AR$6)/AR$5)</f>
        <v>0</v>
      </c>
      <c r="AS632" s="72">
        <f>$H632-AR632</f>
        <v>0</v>
      </c>
      <c r="AU632" s="72">
        <f>$H632*(1-($K632-AU$6)/AU$5)</f>
        <v>0</v>
      </c>
      <c r="AV632" s="72">
        <f>$H632-AU632</f>
        <v>0</v>
      </c>
      <c r="AX632" s="72">
        <f>$H632*(1-($K632-AX$6)/AX$5)</f>
        <v>0</v>
      </c>
      <c r="AY632" s="72">
        <f>$H632-AX632</f>
        <v>0</v>
      </c>
      <c r="BA632" s="72">
        <f>$H632*(1-($K632-BA$6)/BA$5)</f>
        <v>0</v>
      </c>
      <c r="BB632" s="72">
        <f>$H632-BA632</f>
        <v>0</v>
      </c>
      <c r="BD632" s="72">
        <f>$H632*(1-($K632-BD$6)/BD$5)</f>
        <v>0</v>
      </c>
      <c r="BE632" s="72">
        <f>$H632-BD632</f>
        <v>0</v>
      </c>
      <c r="BG632" s="709">
        <f>$H632*(1-($K632-BG$6)/BG$5)</f>
        <v>0</v>
      </c>
      <c r="BH632" s="709">
        <f>$H632-BG632</f>
        <v>0</v>
      </c>
      <c r="BI632" s="710"/>
      <c r="BJ632" s="709">
        <f>$H632*(1-($K632-BJ$6)/BJ$5)</f>
        <v>0</v>
      </c>
      <c r="BK632" s="709">
        <f>$H632-BJ632</f>
        <v>0</v>
      </c>
      <c r="BL632" s="710"/>
      <c r="BM632" s="479"/>
      <c r="BN632" s="479"/>
      <c r="BP632" s="72">
        <f>$H632*(1-($K632-BP$6)/BP$5)</f>
        <v>0</v>
      </c>
      <c r="BQ632" s="72">
        <f>$H632-BP632</f>
        <v>0</v>
      </c>
      <c r="BS632" s="72">
        <f>$H632*(1-($K632-BS$6)/BS$5)</f>
        <v>0</v>
      </c>
      <c r="BT632" s="72">
        <f>$H632-BS632</f>
        <v>0</v>
      </c>
      <c r="BV632" s="72">
        <f>$H632*(1-($K632-BV$6)/BV$5)</f>
        <v>0</v>
      </c>
      <c r="BW632" s="72">
        <f>$H632-BV632</f>
        <v>0</v>
      </c>
      <c r="BY632" s="72">
        <f>$H632*(1-($K632-BY$6)/BY$5)</f>
        <v>0</v>
      </c>
      <c r="BZ632" s="72">
        <f>$H632-BY632</f>
        <v>0</v>
      </c>
      <c r="CB632" s="72">
        <f>$H632*(1-($L632-CB$6)/CB$5)</f>
        <v>0</v>
      </c>
      <c r="CC632" s="72">
        <f>$H632-CB632</f>
        <v>0</v>
      </c>
      <c r="CE632" s="72">
        <f>$H632*(1-($L632-CE$6)/CE$5)</f>
        <v>0</v>
      </c>
      <c r="CF632" s="72">
        <f>$H632-CE632</f>
        <v>0</v>
      </c>
      <c r="CH632" s="72">
        <f>$H632*(1-($L632-CH$6)/CH$5)</f>
        <v>0</v>
      </c>
      <c r="CI632" s="72">
        <f>$H632-CH632</f>
        <v>0</v>
      </c>
      <c r="CK632" s="72">
        <f>$H632*(1-($L632-CK$6)/CK$5)</f>
        <v>0</v>
      </c>
      <c r="CL632" s="72">
        <f>$H632-CK632</f>
        <v>0</v>
      </c>
      <c r="CN632" s="72">
        <f>$H632*(1-($L632-CN$6)/CN$5)</f>
        <v>0</v>
      </c>
      <c r="CO632" s="72">
        <f>$H632-CN632</f>
        <v>0</v>
      </c>
      <c r="CQ632" s="72">
        <f>$H632*(1-($L632-CQ$6)/CQ$5)</f>
        <v>0</v>
      </c>
      <c r="CR632" s="72">
        <f>$H632-CQ632</f>
        <v>0</v>
      </c>
      <c r="CT632" s="72">
        <f>$H632*(1-($L632-CT$6)/CT$5)</f>
        <v>0</v>
      </c>
      <c r="CU632" s="72">
        <f>$H632-CT632</f>
        <v>0</v>
      </c>
      <c r="CW632" s="72">
        <f>$H632*(1-($L632-CW$6)/CW$5)</f>
        <v>0</v>
      </c>
      <c r="CX632" s="72">
        <f>$H632-CW632</f>
        <v>0</v>
      </c>
    </row>
    <row r="633" spans="1:104" x14ac:dyDescent="0.25">
      <c r="C633" s="455" t="s">
        <v>604</v>
      </c>
      <c r="D633" s="3" t="s">
        <v>0</v>
      </c>
      <c r="E633" s="479"/>
      <c r="G633" s="19">
        <f>G389*-1</f>
        <v>2.5</v>
      </c>
      <c r="H633" s="763">
        <f>G633-$E633</f>
        <v>2.5</v>
      </c>
      <c r="J633" s="19">
        <v>-49.3</v>
      </c>
      <c r="K633" s="19">
        <f>J633</f>
        <v>-49.3</v>
      </c>
      <c r="L633" s="19">
        <f>J633</f>
        <v>-49.3</v>
      </c>
      <c r="N633" s="72">
        <f>$H633*(1-($J633-N$6)/N$5)</f>
        <v>2.4832417582417583</v>
      </c>
      <c r="O633" s="72">
        <f>$H633-N633</f>
        <v>1.6758241758241699E-2</v>
      </c>
      <c r="Q633" s="72">
        <f>$H633*(1-($J633-Q$6)/Q$5)</f>
        <v>2.4832417582417583</v>
      </c>
      <c r="R633" s="72">
        <f>$H633-Q633</f>
        <v>1.6758241758241699E-2</v>
      </c>
      <c r="T633" s="72">
        <f>$H633*(1-($J633-T$6)/T$5)</f>
        <v>2.4832417582417583</v>
      </c>
      <c r="U633" s="72">
        <f>$H633-T633</f>
        <v>1.6758241758241699E-2</v>
      </c>
      <c r="W633" s="72">
        <f>$H633*(1-($J633-W$6)/W$5)</f>
        <v>2.4832417582417583</v>
      </c>
      <c r="X633" s="72">
        <f>$H633-W633</f>
        <v>1.6758241758241699E-2</v>
      </c>
      <c r="Z633" s="72">
        <f>$H633*(1-($J633-Z$6)/Z$5)</f>
        <v>2.4832417582417583</v>
      </c>
      <c r="AA633" s="72">
        <f>$H633-Z633</f>
        <v>1.6758241758241699E-2</v>
      </c>
      <c r="AC633" s="72">
        <f>$H633*(1-($J633-AC$6)/AC$5)</f>
        <v>2.4832417582417583</v>
      </c>
      <c r="AD633" s="72">
        <f>$H633-AC633</f>
        <v>1.6758241758241699E-2</v>
      </c>
      <c r="AF633" s="72">
        <f>$H633*(1-($J633-AF$6)/AF$5)</f>
        <v>2.4832417582417583</v>
      </c>
      <c r="AG633" s="72">
        <f>$H633-AF633</f>
        <v>1.6758241758241699E-2</v>
      </c>
      <c r="AI633" s="72">
        <f>$H633*(1-($J633-AI$6)/AI$5)</f>
        <v>2.4832417582417583</v>
      </c>
      <c r="AJ633" s="72">
        <f>$H633-AI633</f>
        <v>1.6758241758241699E-2</v>
      </c>
      <c r="AL633" s="72">
        <f>$H633*(1-($K633-AL$6)/AL$5)</f>
        <v>2.4835727109515258</v>
      </c>
      <c r="AM633" s="72">
        <f>$H633-AL633</f>
        <v>1.6427289048474236E-2</v>
      </c>
      <c r="AO633" s="72">
        <f>$H633*(1-($K633-AO$6)/AO$5)</f>
        <v>2.4835727109515258</v>
      </c>
      <c r="AP633" s="72">
        <f>$H633-AO633</f>
        <v>1.6427289048474236E-2</v>
      </c>
      <c r="AR633" s="72">
        <f>$H633*(1-($K633-AR$6)/AR$5)</f>
        <v>2.4835727109515258</v>
      </c>
      <c r="AS633" s="72">
        <f>$H633-AR633</f>
        <v>1.6427289048474236E-2</v>
      </c>
      <c r="AU633" s="72">
        <f>$H633*(1-($K633-AU$6)/AU$5)</f>
        <v>2.4835727109515258</v>
      </c>
      <c r="AV633" s="72">
        <f>$H633-AU633</f>
        <v>1.6427289048474236E-2</v>
      </c>
      <c r="AX633" s="72">
        <f>$H633*(1-($K633-AX$6)/AX$5)</f>
        <v>2.4835727109515258</v>
      </c>
      <c r="AY633" s="72">
        <f>$H633-AX633</f>
        <v>1.6427289048474236E-2</v>
      </c>
      <c r="BA633" s="72">
        <f>$H633*(1-($K633-BA$6)/BA$5)</f>
        <v>2.4835727109515258</v>
      </c>
      <c r="BB633" s="72">
        <f>$H633-BA633</f>
        <v>1.6427289048474236E-2</v>
      </c>
      <c r="BD633" s="72">
        <f>$H633*(1-($K633-BD$6)/BD$5)</f>
        <v>2.4835727109515258</v>
      </c>
      <c r="BE633" s="72">
        <f>$H633-BD633</f>
        <v>1.6427289048474236E-2</v>
      </c>
      <c r="BG633" s="709">
        <f>$H633*(1-($K633-BG$6)/BG$5)</f>
        <v>2.4835727109515258</v>
      </c>
      <c r="BH633" s="709">
        <f>$H633-BG633</f>
        <v>1.6427289048474236E-2</v>
      </c>
      <c r="BI633" s="710"/>
      <c r="BJ633" s="709">
        <f>$H633*(1-($K633-BJ$6)/BJ$5)</f>
        <v>2.4835727109515258</v>
      </c>
      <c r="BK633" s="709">
        <f>$H633-BJ633</f>
        <v>1.6427289048474236E-2</v>
      </c>
      <c r="BL633" s="710"/>
      <c r="BM633" s="479"/>
      <c r="BN633" s="479"/>
      <c r="BP633" s="72">
        <f>$H633*(1-($K633-BP$6)/BP$5)</f>
        <v>2.4835727109515258</v>
      </c>
      <c r="BQ633" s="72">
        <f>$H633-BP633</f>
        <v>1.6427289048474236E-2</v>
      </c>
      <c r="BS633" s="72">
        <f>$H633*(1-($K633-BS$6)/BS$5)</f>
        <v>2.4835727109515258</v>
      </c>
      <c r="BT633" s="72">
        <f>$H633-BS633</f>
        <v>1.6427289048474236E-2</v>
      </c>
      <c r="BV633" s="72">
        <f>$H633*(1-($K633-BV$6)/BV$5)</f>
        <v>2.4835727109515258</v>
      </c>
      <c r="BW633" s="72">
        <f>$H633-BV633</f>
        <v>1.6427289048474236E-2</v>
      </c>
      <c r="BY633" s="72">
        <f>$H633*(1-($K633-BY$6)/BY$5)</f>
        <v>2.4835727109515258</v>
      </c>
      <c r="BZ633" s="72">
        <f>$H633-BY633</f>
        <v>1.6427289048474236E-2</v>
      </c>
      <c r="CB633" s="72">
        <f>$H633*(1-($L633-CB$6)/CB$5)</f>
        <v>2.4841968911917096</v>
      </c>
      <c r="CC633" s="72">
        <f>$H633-CB633</f>
        <v>1.5803108808290389E-2</v>
      </c>
      <c r="CE633" s="72">
        <f>$H633*(1-($L633-CE$6)/CE$5)</f>
        <v>2.4841968911917096</v>
      </c>
      <c r="CF633" s="72">
        <f>$H633-CE633</f>
        <v>1.5803108808290389E-2</v>
      </c>
      <c r="CH633" s="72">
        <f>$H633*(1-($L633-CH$6)/CH$5)</f>
        <v>2.4841968911917096</v>
      </c>
      <c r="CI633" s="72">
        <f>$H633-CH633</f>
        <v>1.5803108808290389E-2</v>
      </c>
      <c r="CK633" s="72">
        <f>$H633*(1-($L633-CK$6)/CK$5)</f>
        <v>2.4841968911917096</v>
      </c>
      <c r="CL633" s="72">
        <f>$H633-CK633</f>
        <v>1.5803108808290389E-2</v>
      </c>
      <c r="CN633" s="72">
        <f>$H633*(1-($L633-CN$6)/CN$5)</f>
        <v>2.4841968911917096</v>
      </c>
      <c r="CO633" s="72">
        <f>$H633-CN633</f>
        <v>1.5803108808290389E-2</v>
      </c>
      <c r="CQ633" s="72">
        <f>$H633*(1-($L633-CQ$6)/CQ$5)</f>
        <v>2.4841968911917096</v>
      </c>
      <c r="CR633" s="72">
        <f>$H633-CQ633</f>
        <v>1.5803108808290389E-2</v>
      </c>
      <c r="CT633" s="72">
        <f>$H633*(1-($L633-CT$6)/CT$5)</f>
        <v>2.4841968911917096</v>
      </c>
      <c r="CU633" s="72">
        <f>$H633-CT633</f>
        <v>1.5803108808290389E-2</v>
      </c>
      <c r="CW633" s="72">
        <f>$H633*(1-($L633-CW$6)/CW$5)</f>
        <v>2.4841968911917096</v>
      </c>
      <c r="CX633" s="72">
        <f>$H633-CW633</f>
        <v>1.5803108808290389E-2</v>
      </c>
    </row>
    <row r="634" spans="1:104" x14ac:dyDescent="0.25">
      <c r="C634" s="455" t="s">
        <v>605</v>
      </c>
      <c r="D634" s="3" t="s">
        <v>0</v>
      </c>
      <c r="E634" s="19">
        <v>17.821999999999999</v>
      </c>
      <c r="G634" s="19">
        <v>19.02</v>
      </c>
      <c r="H634" s="703">
        <f>G634-$E634</f>
        <v>1.1980000000000004</v>
      </c>
      <c r="J634" s="19">
        <v>-49.3</v>
      </c>
      <c r="K634" s="19">
        <f>J634</f>
        <v>-49.3</v>
      </c>
      <c r="L634" s="19">
        <f>J634</f>
        <v>-49.3</v>
      </c>
      <c r="N634" s="72">
        <f>$H634*(1-($J634-N$6)/N$5)</f>
        <v>1.1899694505494509</v>
      </c>
      <c r="O634" s="72">
        <f>$H634-N634</f>
        <v>8.0305494505494845E-3</v>
      </c>
      <c r="Q634" s="72">
        <f>$H634*(1-($J634-Q$6)/Q$5)</f>
        <v>1.1899694505494509</v>
      </c>
      <c r="R634" s="72">
        <f>$H634-Q634</f>
        <v>8.0305494505494845E-3</v>
      </c>
      <c r="T634" s="72">
        <f>$H634*(1-($J634-T$6)/T$5)</f>
        <v>1.1899694505494509</v>
      </c>
      <c r="U634" s="72">
        <f>$H634-T634</f>
        <v>8.0305494505494845E-3</v>
      </c>
      <c r="W634" s="72">
        <f>$H634*(1-($J634-W$6)/W$5)</f>
        <v>1.1899694505494509</v>
      </c>
      <c r="X634" s="72">
        <f>$H634-W634</f>
        <v>8.0305494505494845E-3</v>
      </c>
      <c r="Z634" s="72">
        <f>$H634*(1-($J634-Z$6)/Z$5)</f>
        <v>1.1899694505494509</v>
      </c>
      <c r="AA634" s="72">
        <f>$H634-Z634</f>
        <v>8.0305494505494845E-3</v>
      </c>
      <c r="AC634" s="72">
        <f>$H634*(1-($J634-AC$6)/AC$5)</f>
        <v>1.1899694505494509</v>
      </c>
      <c r="AD634" s="72">
        <f>$H634-AC634</f>
        <v>8.0305494505494845E-3</v>
      </c>
      <c r="AF634" s="72">
        <f>$H634*(1-($J634-AF$6)/AF$5)</f>
        <v>1.1899694505494509</v>
      </c>
      <c r="AG634" s="72">
        <f>$H634-AF634</f>
        <v>8.0305494505494845E-3</v>
      </c>
      <c r="AI634" s="72">
        <f>$H634*(1-($J634-AI$6)/AI$5)</f>
        <v>1.1899694505494509</v>
      </c>
      <c r="AJ634" s="72">
        <f>$H634-AI634</f>
        <v>8.0305494505494845E-3</v>
      </c>
      <c r="AL634" s="72">
        <f>$H634*(1-($K634-AL$6)/AL$5)</f>
        <v>1.1901280430879717</v>
      </c>
      <c r="AM634" s="72">
        <f>$H634-AL634</f>
        <v>7.8719569120286881E-3</v>
      </c>
      <c r="AO634" s="72">
        <f>$H634*(1-($K634-AO$6)/AO$5)</f>
        <v>1.1901280430879717</v>
      </c>
      <c r="AP634" s="72">
        <f>$H634-AO634</f>
        <v>7.8719569120286881E-3</v>
      </c>
      <c r="AR634" s="72">
        <f>$H634*(1-($K634-AR$6)/AR$5)</f>
        <v>1.1901280430879717</v>
      </c>
      <c r="AS634" s="72">
        <f>$H634-AR634</f>
        <v>7.8719569120286881E-3</v>
      </c>
      <c r="AU634" s="72">
        <f>$H634*(1-($K634-AU$6)/AU$5)</f>
        <v>1.1901280430879717</v>
      </c>
      <c r="AV634" s="72">
        <f>$H634-AU634</f>
        <v>7.8719569120286881E-3</v>
      </c>
      <c r="AX634" s="72">
        <f>$H634*(1-($K634-AX$6)/AX$5)</f>
        <v>1.1901280430879717</v>
      </c>
      <c r="AY634" s="72">
        <f>$H634-AX634</f>
        <v>7.8719569120286881E-3</v>
      </c>
      <c r="BA634" s="72">
        <f>$H634*(1-($K634-BA$6)/BA$5)</f>
        <v>1.1901280430879717</v>
      </c>
      <c r="BB634" s="72">
        <f>$H634-BA634</f>
        <v>7.8719569120286881E-3</v>
      </c>
      <c r="BD634" s="72">
        <f>$H634*(1-($K634-BD$6)/BD$5)</f>
        <v>1.1901280430879717</v>
      </c>
      <c r="BE634" s="72">
        <f>$H634-BD634</f>
        <v>7.8719569120286881E-3</v>
      </c>
      <c r="BG634" s="709">
        <f>$H634*(1-($K634-BG$6)/BG$5)</f>
        <v>1.1901280430879717</v>
      </c>
      <c r="BH634" s="709">
        <f>$H634-BG634</f>
        <v>7.8719569120286881E-3</v>
      </c>
      <c r="BI634" s="710"/>
      <c r="BJ634" s="709">
        <f>$H634*(1-($K634-BJ$6)/BJ$5)</f>
        <v>1.1901280430879717</v>
      </c>
      <c r="BK634" s="709">
        <f>$H634-BJ634</f>
        <v>7.8719569120286881E-3</v>
      </c>
      <c r="BL634" s="710"/>
      <c r="BM634" s="479"/>
      <c r="BN634" s="479"/>
      <c r="BP634" s="72">
        <f>$H634*(1-($K634-BP$6)/BP$5)</f>
        <v>1.1901280430879717</v>
      </c>
      <c r="BQ634" s="72">
        <f>$H634-BP634</f>
        <v>7.8719569120286881E-3</v>
      </c>
      <c r="BS634" s="72">
        <f>$H634*(1-($K634-BS$6)/BS$5)</f>
        <v>1.1901280430879717</v>
      </c>
      <c r="BT634" s="72">
        <f>$H634-BS634</f>
        <v>7.8719569120286881E-3</v>
      </c>
      <c r="BV634" s="72">
        <f>$H634*(1-($K634-BV$6)/BV$5)</f>
        <v>1.1901280430879717</v>
      </c>
      <c r="BW634" s="72">
        <f>$H634-BV634</f>
        <v>7.8719569120286881E-3</v>
      </c>
      <c r="BY634" s="72">
        <f>$H634*(1-($K634-BY$6)/BY$5)</f>
        <v>1.1901280430879717</v>
      </c>
      <c r="BZ634" s="72">
        <f>$H634-BY634</f>
        <v>7.8719569120286881E-3</v>
      </c>
      <c r="CB634" s="72">
        <f>$H634*(1-($L634-CB$6)/CB$5)</f>
        <v>1.1904271502590678</v>
      </c>
      <c r="CC634" s="72">
        <f>$H634-CB634</f>
        <v>7.5728497409326412E-3</v>
      </c>
      <c r="CE634" s="72">
        <f>$H634*(1-($L634-CE$6)/CE$5)</f>
        <v>1.1904271502590678</v>
      </c>
      <c r="CF634" s="72">
        <f>$H634-CE634</f>
        <v>7.5728497409326412E-3</v>
      </c>
      <c r="CH634" s="72">
        <f>$H634*(1-($L634-CH$6)/CH$5)</f>
        <v>1.1904271502590678</v>
      </c>
      <c r="CI634" s="72">
        <f>$H634-CH634</f>
        <v>7.5728497409326412E-3</v>
      </c>
      <c r="CK634" s="72">
        <f>$H634*(1-($L634-CK$6)/CK$5)</f>
        <v>1.1904271502590678</v>
      </c>
      <c r="CL634" s="72">
        <f>$H634-CK634</f>
        <v>7.5728497409326412E-3</v>
      </c>
      <c r="CN634" s="72">
        <f>$H634*(1-($L634-CN$6)/CN$5)</f>
        <v>1.1904271502590678</v>
      </c>
      <c r="CO634" s="72">
        <f>$H634-CN634</f>
        <v>7.5728497409326412E-3</v>
      </c>
      <c r="CQ634" s="72">
        <f>$H634*(1-($L634-CQ$6)/CQ$5)</f>
        <v>1.1904271502590678</v>
      </c>
      <c r="CR634" s="72">
        <f>$H634-CQ634</f>
        <v>7.5728497409326412E-3</v>
      </c>
      <c r="CT634" s="72">
        <f>$H634*(1-($L634-CT$6)/CT$5)</f>
        <v>1.1904271502590678</v>
      </c>
      <c r="CU634" s="72">
        <f>$H634-CT634</f>
        <v>7.5728497409326412E-3</v>
      </c>
      <c r="CW634" s="72">
        <f>$H634*(1-($L634-CW$6)/CW$5)</f>
        <v>1.1904271502590678</v>
      </c>
      <c r="CX634" s="72">
        <f>$H634-CW634</f>
        <v>7.5728497409326412E-3</v>
      </c>
    </row>
    <row r="635" spans="1:104" x14ac:dyDescent="0.25">
      <c r="C635" s="455"/>
      <c r="D635" s="3" t="s">
        <v>0</v>
      </c>
      <c r="E635" s="19"/>
      <c r="G635" s="19"/>
      <c r="H635" s="703">
        <f>G635-$E635</f>
        <v>0</v>
      </c>
      <c r="J635" s="19"/>
      <c r="K635" s="19"/>
      <c r="L635" s="19"/>
      <c r="N635" s="72">
        <f>$H635*(1-($J635-N$6)/N$5)</f>
        <v>0</v>
      </c>
      <c r="O635" s="72">
        <f>$H635-N635</f>
        <v>0</v>
      </c>
      <c r="Q635" s="72">
        <f>$H635*(1-($J635-Q$6)/Q$5)</f>
        <v>0</v>
      </c>
      <c r="R635" s="72">
        <f>$H635-Q635</f>
        <v>0</v>
      </c>
      <c r="T635" s="72">
        <f>$H635*(1-($J635-T$6)/T$5)</f>
        <v>0</v>
      </c>
      <c r="U635" s="72">
        <f>$H635-T635</f>
        <v>0</v>
      </c>
      <c r="W635" s="72">
        <f>$H635*(1-($J635-W$6)/W$5)</f>
        <v>0</v>
      </c>
      <c r="X635" s="72">
        <f>$H635-W635</f>
        <v>0</v>
      </c>
      <c r="Z635" s="72">
        <f>$H635*(1-($J635-Z$6)/Z$5)</f>
        <v>0</v>
      </c>
      <c r="AA635" s="72">
        <f>$H635-Z635</f>
        <v>0</v>
      </c>
      <c r="AC635" s="72">
        <f>$H635*(1-($J635-AC$6)/AC$5)</f>
        <v>0</v>
      </c>
      <c r="AD635" s="72">
        <f>$H635-AC635</f>
        <v>0</v>
      </c>
      <c r="AF635" s="72">
        <f>$H635*(1-($J635-AF$6)/AF$5)</f>
        <v>0</v>
      </c>
      <c r="AG635" s="72">
        <f>$H635-AF635</f>
        <v>0</v>
      </c>
      <c r="AI635" s="72">
        <f>$H635*(1-($J635-AI$6)/AI$5)</f>
        <v>0</v>
      </c>
      <c r="AJ635" s="72">
        <f>$H635-AI635</f>
        <v>0</v>
      </c>
      <c r="AL635" s="72">
        <f>$H635*(1-($K635-AL$6)/AL$5)</f>
        <v>0</v>
      </c>
      <c r="AM635" s="72">
        <f>$H635-AL635</f>
        <v>0</v>
      </c>
      <c r="AO635" s="72">
        <f>$H635*(1-($K635-AO$6)/AO$5)</f>
        <v>0</v>
      </c>
      <c r="AP635" s="72">
        <f>$H635-AO635</f>
        <v>0</v>
      </c>
      <c r="AR635" s="72">
        <f>$H635*(1-($K635-AR$6)/AR$5)</f>
        <v>0</v>
      </c>
      <c r="AS635" s="72">
        <f>$H635-AR635</f>
        <v>0</v>
      </c>
      <c r="AU635" s="72">
        <f>$H635*(1-($K635-AU$6)/AU$5)</f>
        <v>0</v>
      </c>
      <c r="AV635" s="72">
        <f>$H635-AU635</f>
        <v>0</v>
      </c>
      <c r="AX635" s="72">
        <f>$H635*(1-($K635-AX$6)/AX$5)</f>
        <v>0</v>
      </c>
      <c r="AY635" s="72">
        <f>$H635-AX635</f>
        <v>0</v>
      </c>
      <c r="BA635" s="72">
        <f>$H635*(1-($K635-BA$6)/BA$5)</f>
        <v>0</v>
      </c>
      <c r="BB635" s="72">
        <f>$H635-BA635</f>
        <v>0</v>
      </c>
      <c r="BD635" s="72">
        <f>$H635*(1-($K635-BD$6)/BD$5)</f>
        <v>0</v>
      </c>
      <c r="BE635" s="72">
        <f>$H635-BD635</f>
        <v>0</v>
      </c>
      <c r="BG635" s="709">
        <f>$H635*(1-($K635-BG$6)/BG$5)</f>
        <v>0</v>
      </c>
      <c r="BH635" s="709">
        <f>$H635-BG635</f>
        <v>0</v>
      </c>
      <c r="BI635" s="710"/>
      <c r="BJ635" s="709">
        <f>$H635*(1-($K635-BJ$6)/BJ$5)</f>
        <v>0</v>
      </c>
      <c r="BK635" s="709">
        <f>$H635-BJ635</f>
        <v>0</v>
      </c>
      <c r="BL635" s="710"/>
      <c r="BM635" s="479"/>
      <c r="BN635" s="479"/>
      <c r="BP635" s="72">
        <f>$H635*(1-($K635-BP$6)/BP$5)</f>
        <v>0</v>
      </c>
      <c r="BQ635" s="72">
        <f>$H635-BP635</f>
        <v>0</v>
      </c>
      <c r="BS635" s="72">
        <f>$H635*(1-($K635-BS$6)/BS$5)</f>
        <v>0</v>
      </c>
      <c r="BT635" s="72">
        <f>$H635-BS635</f>
        <v>0</v>
      </c>
      <c r="BV635" s="72">
        <f>$H635*(1-($K635-BV$6)/BV$5)</f>
        <v>0</v>
      </c>
      <c r="BW635" s="72">
        <f>$H635-BV635</f>
        <v>0</v>
      </c>
      <c r="BY635" s="72">
        <f>$H635*(1-($K635-BY$6)/BY$5)</f>
        <v>0</v>
      </c>
      <c r="BZ635" s="72">
        <f>$H635-BY635</f>
        <v>0</v>
      </c>
      <c r="CB635" s="72">
        <f>$H635*(1-($L635-CB$6)/CB$5)</f>
        <v>0</v>
      </c>
      <c r="CC635" s="72">
        <f>$H635-CB635</f>
        <v>0</v>
      </c>
      <c r="CE635" s="72">
        <f>$H635*(1-($L635-CE$6)/CE$5)</f>
        <v>0</v>
      </c>
      <c r="CF635" s="72">
        <f>$H635-CE635</f>
        <v>0</v>
      </c>
      <c r="CH635" s="72">
        <f>$H635*(1-($L635-CH$6)/CH$5)</f>
        <v>0</v>
      </c>
      <c r="CI635" s="72">
        <f>$H635-CH635</f>
        <v>0</v>
      </c>
      <c r="CK635" s="72">
        <f>$H635*(1-($L635-CK$6)/CK$5)</f>
        <v>0</v>
      </c>
      <c r="CL635" s="72">
        <f>$H635-CK635</f>
        <v>0</v>
      </c>
      <c r="CN635" s="72">
        <f>$H635*(1-($L635-CN$6)/CN$5)</f>
        <v>0</v>
      </c>
      <c r="CO635" s="72">
        <f>$H635-CN635</f>
        <v>0</v>
      </c>
      <c r="CQ635" s="72">
        <f>$H635*(1-($L635-CQ$6)/CQ$5)</f>
        <v>0</v>
      </c>
      <c r="CR635" s="72">
        <f>$H635-CQ635</f>
        <v>0</v>
      </c>
      <c r="CT635" s="72">
        <f>$H635*(1-($L635-CT$6)/CT$5)</f>
        <v>0</v>
      </c>
      <c r="CU635" s="72">
        <f>$H635-CT635</f>
        <v>0</v>
      </c>
      <c r="CW635" s="72">
        <f>$H635*(1-($L635-CW$6)/CW$5)</f>
        <v>0</v>
      </c>
      <c r="CX635" s="72">
        <f>$H635-CW635</f>
        <v>0</v>
      </c>
    </row>
    <row r="636" spans="1:104" ht="5.45" customHeight="1" x14ac:dyDescent="0.25"/>
    <row r="637" spans="1:104" s="402" customFormat="1" x14ac:dyDescent="0.25">
      <c r="A637" s="401"/>
      <c r="C637" s="565" t="s">
        <v>513</v>
      </c>
      <c r="D637" s="565"/>
      <c r="E637" s="566"/>
      <c r="F637" s="566"/>
      <c r="G637" s="566"/>
      <c r="H637" s="566"/>
      <c r="I637" s="565"/>
      <c r="J637" s="566"/>
      <c r="K637" s="566"/>
      <c r="L637" s="566"/>
      <c r="M637" s="565"/>
      <c r="N637" s="578"/>
      <c r="O637" s="565"/>
      <c r="P637" s="566"/>
      <c r="Q637" s="578"/>
      <c r="R637" s="565"/>
      <c r="S637" s="566"/>
      <c r="T637" s="578"/>
      <c r="U637" s="565"/>
      <c r="V637" s="566"/>
      <c r="W637" s="578"/>
      <c r="X637" s="565"/>
      <c r="Y637" s="566"/>
      <c r="Z637" s="578"/>
      <c r="AA637" s="565"/>
      <c r="AB637" s="566"/>
      <c r="AC637" s="578"/>
      <c r="AD637" s="565"/>
      <c r="AE637" s="566"/>
      <c r="AF637" s="578"/>
      <c r="AG637" s="565"/>
      <c r="AH637" s="566"/>
      <c r="AI637" s="578"/>
      <c r="AJ637" s="565"/>
      <c r="AK637" s="566"/>
      <c r="AL637" s="578"/>
      <c r="AM637" s="565"/>
      <c r="AN637" s="566"/>
      <c r="AO637" s="578"/>
      <c r="AP637" s="565"/>
      <c r="AQ637" s="566"/>
      <c r="AR637" s="578"/>
      <c r="AS637" s="565"/>
      <c r="AT637" s="566"/>
      <c r="AU637" s="578"/>
      <c r="AV637" s="565"/>
      <c r="AX637" s="578"/>
      <c r="AY637" s="565"/>
      <c r="AZ637" s="566"/>
      <c r="BA637" s="578"/>
      <c r="BB637" s="565"/>
      <c r="BC637" s="566"/>
      <c r="BD637" s="578"/>
      <c r="BE637" s="565"/>
      <c r="BF637" s="566"/>
      <c r="BG637" s="578"/>
      <c r="BH637" s="565"/>
      <c r="BI637" s="566"/>
      <c r="BJ637" s="578"/>
      <c r="BK637" s="565"/>
      <c r="BL637" s="566"/>
      <c r="BM637" s="578"/>
      <c r="BN637" s="565"/>
      <c r="BO637" s="566"/>
      <c r="BP637" s="578"/>
      <c r="BQ637" s="565"/>
      <c r="BR637" s="566"/>
      <c r="BS637" s="578"/>
      <c r="BT637" s="565"/>
      <c r="BU637" s="566"/>
      <c r="BV637" s="578"/>
      <c r="BW637" s="565"/>
      <c r="BX637" s="566"/>
      <c r="BY637" s="578"/>
      <c r="BZ637" s="565"/>
      <c r="CA637" s="566"/>
      <c r="CB637" s="578"/>
      <c r="CC637" s="565"/>
      <c r="CD637" s="566"/>
      <c r="CE637" s="578"/>
      <c r="CF637" s="565"/>
      <c r="CG637" s="566"/>
      <c r="CH637" s="578"/>
      <c r="CI637" s="565"/>
      <c r="CJ637" s="566"/>
      <c r="CK637" s="578"/>
      <c r="CL637" s="565"/>
      <c r="CM637" s="566"/>
      <c r="CN637" s="578"/>
      <c r="CO637" s="565"/>
      <c r="CP637" s="566"/>
      <c r="CQ637" s="578"/>
      <c r="CR637" s="565"/>
      <c r="CS637" s="566"/>
      <c r="CT637" s="578"/>
      <c r="CU637" s="565"/>
      <c r="CV637" s="566"/>
      <c r="CW637" s="578"/>
      <c r="CX637" s="565"/>
      <c r="CY637" s="566"/>
      <c r="CZ637" s="3"/>
    </row>
    <row r="638" spans="1:104" x14ac:dyDescent="0.25">
      <c r="C638" s="455" t="s">
        <v>606</v>
      </c>
      <c r="D638" s="3" t="s">
        <v>0</v>
      </c>
      <c r="E638" s="479"/>
      <c r="G638" s="19" t="e">
        <f>#REF!-#REF!</f>
        <v>#REF!</v>
      </c>
      <c r="H638" s="703" t="e">
        <f>G638-$E638</f>
        <v>#REF!</v>
      </c>
      <c r="J638" s="19">
        <v>2310</v>
      </c>
      <c r="K638" s="19">
        <f>J638+55</f>
        <v>2365</v>
      </c>
      <c r="L638" s="19">
        <f>J638+165</f>
        <v>2475</v>
      </c>
      <c r="N638" s="72" t="e">
        <f>$H638*(1-($J638-N$6)/N$5)</f>
        <v>#REF!</v>
      </c>
      <c r="O638" s="72" t="e">
        <f>$H638-N638</f>
        <v>#REF!</v>
      </c>
      <c r="Q638" s="72" t="e">
        <f>$H638*(1-($J638-Q$6)/Q$5)</f>
        <v>#REF!</v>
      </c>
      <c r="R638" s="72" t="e">
        <f>$H638-Q638</f>
        <v>#REF!</v>
      </c>
      <c r="T638" s="72" t="e">
        <f>$H638*(1-($J638-T$6)/T$5)</f>
        <v>#REF!</v>
      </c>
      <c r="U638" s="72" t="e">
        <f>$H638-T638</f>
        <v>#REF!</v>
      </c>
      <c r="W638" s="72" t="e">
        <f>$H638*(1-($J638-W$6)/W$5)</f>
        <v>#REF!</v>
      </c>
      <c r="X638" s="72" t="e">
        <f>$H638-W638</f>
        <v>#REF!</v>
      </c>
      <c r="Z638" s="72" t="e">
        <f>$H638*(1-($J638-Z$6)/Z$5)</f>
        <v>#REF!</v>
      </c>
      <c r="AA638" s="72" t="e">
        <f>$H638-Z638</f>
        <v>#REF!</v>
      </c>
      <c r="AC638" s="72" t="e">
        <f>$H638*(1-($J638-AC$6)/AC$5)</f>
        <v>#REF!</v>
      </c>
      <c r="AD638" s="72" t="e">
        <f>$H638-AC638</f>
        <v>#REF!</v>
      </c>
      <c r="AF638" s="72" t="e">
        <f>$H638*(1-($J638-AF$6)/AF$5)</f>
        <v>#REF!</v>
      </c>
      <c r="AG638" s="72" t="e">
        <f>$H638-AF638</f>
        <v>#REF!</v>
      </c>
      <c r="AI638" s="72" t="e">
        <f>$H638*(1-($J638-AI$6)/AI$5)</f>
        <v>#REF!</v>
      </c>
      <c r="AJ638" s="72" t="e">
        <f>$H638-AI638</f>
        <v>#REF!</v>
      </c>
      <c r="AL638" s="72" t="e">
        <f>$H638*(1-($K638-AL$6)/AL$5)</f>
        <v>#REF!</v>
      </c>
      <c r="AM638" s="72" t="e">
        <f>$H638-AL638</f>
        <v>#REF!</v>
      </c>
      <c r="AO638" s="72" t="e">
        <f>$H638*(1-($K638-AO$6)/AO$5)</f>
        <v>#REF!</v>
      </c>
      <c r="AP638" s="72" t="e">
        <f>$H638-AO638</f>
        <v>#REF!</v>
      </c>
      <c r="AR638" s="72" t="e">
        <f>$H638*(1-($K638-AR$6)/AR$5)</f>
        <v>#REF!</v>
      </c>
      <c r="AS638" s="72" t="e">
        <f>$H638-AR638</f>
        <v>#REF!</v>
      </c>
      <c r="AU638" s="72" t="e">
        <f>$H638*(1-($K638-AU$6)/AU$5)</f>
        <v>#REF!</v>
      </c>
      <c r="AV638" s="72" t="e">
        <f>$H638-AU638</f>
        <v>#REF!</v>
      </c>
      <c r="AX638" s="72" t="e">
        <f>$H638*(1-($K638-AX$6)/AX$5)</f>
        <v>#REF!</v>
      </c>
      <c r="AY638" s="72" t="e">
        <f>$H638-AX638</f>
        <v>#REF!</v>
      </c>
      <c r="BA638" s="72" t="e">
        <f>$H638*(1-($K638-BA$6)/BA$5)</f>
        <v>#REF!</v>
      </c>
      <c r="BB638" s="72" t="e">
        <f>$H638-BA638</f>
        <v>#REF!</v>
      </c>
      <c r="BD638" s="72" t="e">
        <f>$H638*(1-($K638-BD$6)/BD$5)</f>
        <v>#REF!</v>
      </c>
      <c r="BE638" s="72" t="e">
        <f>$H638-BD638</f>
        <v>#REF!</v>
      </c>
      <c r="BG638" s="709" t="e">
        <f>$H638*(1-($K638-BG$6)/BG$5)</f>
        <v>#REF!</v>
      </c>
      <c r="BH638" s="709" t="e">
        <f>$H638-BG638</f>
        <v>#REF!</v>
      </c>
      <c r="BI638" s="710"/>
      <c r="BJ638" s="709" t="e">
        <f>$H638*(1-($K638-BJ$6)/BJ$5)</f>
        <v>#REF!</v>
      </c>
      <c r="BK638" s="709" t="e">
        <f>$H638-BJ638</f>
        <v>#REF!</v>
      </c>
      <c r="BL638" s="710"/>
      <c r="BM638" s="479"/>
      <c r="BN638" s="479"/>
      <c r="BP638" s="72" t="e">
        <f>$H638*(1-($K638-BP$6)/BP$5)</f>
        <v>#REF!</v>
      </c>
      <c r="BQ638" s="72" t="e">
        <f>$H638-BP638</f>
        <v>#REF!</v>
      </c>
      <c r="BS638" s="72" t="e">
        <f>$H638*(1-($K638-BS$6)/BS$5)</f>
        <v>#REF!</v>
      </c>
      <c r="BT638" s="72" t="e">
        <f>$H638-BS638</f>
        <v>#REF!</v>
      </c>
      <c r="BV638" s="72" t="e">
        <f>$H638*(1-($K638-BV$6)/BV$5)</f>
        <v>#REF!</v>
      </c>
      <c r="BW638" s="72" t="e">
        <f>$H638-BV638</f>
        <v>#REF!</v>
      </c>
      <c r="BY638" s="72" t="e">
        <f>$H638*(1-($K638-BY$6)/BY$5)</f>
        <v>#REF!</v>
      </c>
      <c r="BZ638" s="72" t="e">
        <f>$H638-BY638</f>
        <v>#REF!</v>
      </c>
      <c r="CB638" s="72" t="e">
        <f>$H638*(1-($L638-CB$6)/CB$5)</f>
        <v>#REF!</v>
      </c>
      <c r="CC638" s="72" t="e">
        <f>$H638-CB638</f>
        <v>#REF!</v>
      </c>
      <c r="CE638" s="72" t="e">
        <f>$H638*(1-($L638-CE$6)/CE$5)</f>
        <v>#REF!</v>
      </c>
      <c r="CF638" s="72" t="e">
        <f>$H638-CE638</f>
        <v>#REF!</v>
      </c>
      <c r="CH638" s="72" t="e">
        <f>$H638*(1-($L638-CH$6)/CH$5)</f>
        <v>#REF!</v>
      </c>
      <c r="CI638" s="72" t="e">
        <f>$H638-CH638</f>
        <v>#REF!</v>
      </c>
      <c r="CK638" s="72" t="e">
        <f>$H638*(1-($L638-CK$6)/CK$5)</f>
        <v>#REF!</v>
      </c>
      <c r="CL638" s="72" t="e">
        <f>$H638-CK638</f>
        <v>#REF!</v>
      </c>
      <c r="CN638" s="72" t="e">
        <f>$H638*(1-($L638-CN$6)/CN$5)</f>
        <v>#REF!</v>
      </c>
      <c r="CO638" s="72" t="e">
        <f>$H638-CN638</f>
        <v>#REF!</v>
      </c>
      <c r="CQ638" s="72" t="e">
        <f>$H638*(1-($L638-CQ$6)/CQ$5)</f>
        <v>#REF!</v>
      </c>
      <c r="CR638" s="72" t="e">
        <f>$H638-CQ638</f>
        <v>#REF!</v>
      </c>
      <c r="CT638" s="72" t="e">
        <f>$H638*(1-($L638-CT$6)/CT$5)</f>
        <v>#REF!</v>
      </c>
      <c r="CU638" s="72" t="e">
        <f>$H638-CT638</f>
        <v>#REF!</v>
      </c>
      <c r="CW638" s="72" t="e">
        <f>$H638*(1-($L638-CW$6)/CW$5)</f>
        <v>#REF!</v>
      </c>
      <c r="CX638" s="72" t="e">
        <f>$H638-CW638</f>
        <v>#REF!</v>
      </c>
    </row>
    <row r="639" spans="1:104" x14ac:dyDescent="0.25">
      <c r="C639" s="455"/>
      <c r="D639" s="3" t="s">
        <v>0</v>
      </c>
      <c r="E639" s="19"/>
      <c r="G639" s="19"/>
      <c r="H639" s="703">
        <f>G639-$E639</f>
        <v>0</v>
      </c>
      <c r="J639" s="19"/>
      <c r="K639" s="19"/>
      <c r="L639" s="19"/>
      <c r="N639" s="72">
        <f>$H639*(1-($J639-N$6)/N$5)</f>
        <v>0</v>
      </c>
      <c r="O639" s="72">
        <f>$H639-N639</f>
        <v>0</v>
      </c>
      <c r="Q639" s="72">
        <f>$H639*(1-($J639-Q$6)/Q$5)</f>
        <v>0</v>
      </c>
      <c r="R639" s="72">
        <f>$H639-Q639</f>
        <v>0</v>
      </c>
      <c r="T639" s="72">
        <f>$H639*(1-($J639-T$6)/T$5)</f>
        <v>0</v>
      </c>
      <c r="U639" s="72">
        <f>$H639-T639</f>
        <v>0</v>
      </c>
      <c r="W639" s="72">
        <f>$H639*(1-($J639-W$6)/W$5)</f>
        <v>0</v>
      </c>
      <c r="X639" s="72">
        <f>$H639-W639</f>
        <v>0</v>
      </c>
      <c r="Z639" s="72">
        <f>$H639*(1-($J639-Z$6)/Z$5)</f>
        <v>0</v>
      </c>
      <c r="AA639" s="72">
        <f>$H639-Z639</f>
        <v>0</v>
      </c>
      <c r="AC639" s="72">
        <f>$H639*(1-($J639-AC$6)/AC$5)</f>
        <v>0</v>
      </c>
      <c r="AD639" s="72">
        <f>$H639-AC639</f>
        <v>0</v>
      </c>
      <c r="AF639" s="72">
        <f>$H639*(1-($J639-AF$6)/AF$5)</f>
        <v>0</v>
      </c>
      <c r="AG639" s="72">
        <f>$H639-AF639</f>
        <v>0</v>
      </c>
      <c r="AI639" s="72">
        <f>$H639*(1-($J639-AI$6)/AI$5)</f>
        <v>0</v>
      </c>
      <c r="AJ639" s="72">
        <f>$H639-AI639</f>
        <v>0</v>
      </c>
      <c r="AL639" s="72">
        <f>$H639*(1-($K639-AL$6)/AL$5)</f>
        <v>0</v>
      </c>
      <c r="AM639" s="72">
        <f>$H639-AL639</f>
        <v>0</v>
      </c>
      <c r="AO639" s="72">
        <f>$H639*(1-($K639-AO$6)/AO$5)</f>
        <v>0</v>
      </c>
      <c r="AP639" s="72">
        <f>$H639-AO639</f>
        <v>0</v>
      </c>
      <c r="AR639" s="72">
        <f>$H639*(1-($K639-AR$6)/AR$5)</f>
        <v>0</v>
      </c>
      <c r="AS639" s="72">
        <f>$H639-AR639</f>
        <v>0</v>
      </c>
      <c r="AU639" s="72">
        <f>$H639*(1-($K639-AU$6)/AU$5)</f>
        <v>0</v>
      </c>
      <c r="AV639" s="72">
        <f>$H639-AU639</f>
        <v>0</v>
      </c>
      <c r="AX639" s="72">
        <f>$H639*(1-($K639-AX$6)/AX$5)</f>
        <v>0</v>
      </c>
      <c r="AY639" s="72">
        <f>$H639-AX639</f>
        <v>0</v>
      </c>
      <c r="BA639" s="72">
        <f>$H639*(1-($K639-BA$6)/BA$5)</f>
        <v>0</v>
      </c>
      <c r="BB639" s="72">
        <f>$H639-BA639</f>
        <v>0</v>
      </c>
      <c r="BD639" s="72">
        <f>$H639*(1-($K639-BD$6)/BD$5)</f>
        <v>0</v>
      </c>
      <c r="BE639" s="72">
        <f>$H639-BD639</f>
        <v>0</v>
      </c>
      <c r="BG639" s="709">
        <f>$H639*(1-($K639-BG$6)/BG$5)</f>
        <v>0</v>
      </c>
      <c r="BH639" s="709">
        <f>$H639-BG639</f>
        <v>0</v>
      </c>
      <c r="BI639" s="710"/>
      <c r="BJ639" s="709">
        <f>$H639*(1-($K639-BJ$6)/BJ$5)</f>
        <v>0</v>
      </c>
      <c r="BK639" s="709">
        <f>$H639-BJ639</f>
        <v>0</v>
      </c>
      <c r="BL639" s="710"/>
      <c r="BM639" s="479"/>
      <c r="BN639" s="479"/>
      <c r="BP639" s="72">
        <f>$H639*(1-($K639-BP$6)/BP$5)</f>
        <v>0</v>
      </c>
      <c r="BQ639" s="72">
        <f>$H639-BP639</f>
        <v>0</v>
      </c>
      <c r="BS639" s="72">
        <f>$H639*(1-($K639-BS$6)/BS$5)</f>
        <v>0</v>
      </c>
      <c r="BT639" s="72">
        <f>$H639-BS639</f>
        <v>0</v>
      </c>
      <c r="BV639" s="72">
        <f>$H639*(1-($K639-BV$6)/BV$5)</f>
        <v>0</v>
      </c>
      <c r="BW639" s="72">
        <f>$H639-BV639</f>
        <v>0</v>
      </c>
      <c r="BY639" s="72">
        <f>$H639*(1-($K639-BY$6)/BY$5)</f>
        <v>0</v>
      </c>
      <c r="BZ639" s="72">
        <f>$H639-BY639</f>
        <v>0</v>
      </c>
      <c r="CB639" s="72">
        <f>$H639*(1-($L639-CB$6)/CB$5)</f>
        <v>0</v>
      </c>
      <c r="CC639" s="72">
        <f>$H639-CB639</f>
        <v>0</v>
      </c>
      <c r="CE639" s="72">
        <f>$H639*(1-($L639-CE$6)/CE$5)</f>
        <v>0</v>
      </c>
      <c r="CF639" s="72">
        <f>$H639-CE639</f>
        <v>0</v>
      </c>
      <c r="CH639" s="72">
        <f>$H639*(1-($L639-CH$6)/CH$5)</f>
        <v>0</v>
      </c>
      <c r="CI639" s="72">
        <f>$H639-CH639</f>
        <v>0</v>
      </c>
      <c r="CK639" s="72">
        <f>$H639*(1-($L639-CK$6)/CK$5)</f>
        <v>0</v>
      </c>
      <c r="CL639" s="72">
        <f>$H639-CK639</f>
        <v>0</v>
      </c>
      <c r="CN639" s="72">
        <f>$H639*(1-($L639-CN$6)/CN$5)</f>
        <v>0</v>
      </c>
      <c r="CO639" s="72">
        <f>$H639-CN639</f>
        <v>0</v>
      </c>
      <c r="CQ639" s="72">
        <f>$H639*(1-($L639-CQ$6)/CQ$5)</f>
        <v>0</v>
      </c>
      <c r="CR639" s="72">
        <f>$H639-CQ639</f>
        <v>0</v>
      </c>
      <c r="CT639" s="72">
        <f>$H639*(1-($L639-CT$6)/CT$5)</f>
        <v>0</v>
      </c>
      <c r="CU639" s="72">
        <f>$H639-CT639</f>
        <v>0</v>
      </c>
      <c r="CW639" s="72">
        <f>$H639*(1-($L639-CW$6)/CW$5)</f>
        <v>0</v>
      </c>
      <c r="CX639" s="72">
        <f>$H639-CW639</f>
        <v>0</v>
      </c>
    </row>
    <row r="640" spans="1:104" ht="5.45" customHeight="1" x14ac:dyDescent="0.25"/>
    <row r="641" spans="1:104" s="402" customFormat="1" x14ac:dyDescent="0.25">
      <c r="A641" s="401"/>
      <c r="C641" s="565" t="s">
        <v>607</v>
      </c>
      <c r="D641" s="566"/>
      <c r="E641" s="566"/>
      <c r="F641" s="566"/>
      <c r="G641" s="566"/>
      <c r="H641" s="566"/>
      <c r="I641" s="566"/>
      <c r="J641" s="566"/>
      <c r="K641" s="566"/>
      <c r="L641" s="566"/>
      <c r="M641" s="565"/>
      <c r="N641" s="578"/>
      <c r="O641" s="565"/>
      <c r="P641" s="566"/>
      <c r="Q641" s="578"/>
      <c r="R641" s="565"/>
      <c r="S641" s="566"/>
      <c r="T641" s="578"/>
      <c r="U641" s="565"/>
      <c r="V641" s="566"/>
      <c r="W641" s="578"/>
      <c r="X641" s="565"/>
      <c r="Y641" s="566"/>
      <c r="Z641" s="578"/>
      <c r="AA641" s="565"/>
      <c r="AB641" s="566"/>
      <c r="AC641" s="578"/>
      <c r="AD641" s="565"/>
      <c r="AE641" s="566"/>
      <c r="AF641" s="578"/>
      <c r="AG641" s="565"/>
      <c r="AH641" s="566"/>
      <c r="AI641" s="578"/>
      <c r="AJ641" s="565"/>
      <c r="AK641" s="566"/>
      <c r="AL641" s="578"/>
      <c r="AM641" s="565"/>
      <c r="AN641" s="566"/>
      <c r="AO641" s="578"/>
      <c r="AP641" s="565"/>
      <c r="AQ641" s="566"/>
      <c r="AR641" s="578"/>
      <c r="AS641" s="565"/>
      <c r="AT641" s="566"/>
      <c r="AU641" s="578"/>
      <c r="AV641" s="565"/>
      <c r="AX641" s="578"/>
      <c r="AY641" s="565"/>
      <c r="AZ641" s="566"/>
      <c r="BA641" s="578"/>
      <c r="BB641" s="565"/>
      <c r="BC641" s="566"/>
      <c r="BD641" s="578"/>
      <c r="BE641" s="565"/>
      <c r="BF641" s="566"/>
      <c r="BG641" s="578"/>
      <c r="BH641" s="565"/>
      <c r="BI641" s="566"/>
      <c r="BJ641" s="578"/>
      <c r="BK641" s="565"/>
      <c r="BL641" s="566"/>
      <c r="BM641" s="578"/>
      <c r="BN641" s="565"/>
      <c r="BO641" s="566"/>
      <c r="BP641" s="578"/>
      <c r="BQ641" s="565"/>
      <c r="BR641" s="566"/>
      <c r="BS641" s="578"/>
      <c r="BT641" s="565"/>
      <c r="BU641" s="566"/>
      <c r="BV641" s="578"/>
      <c r="BW641" s="565"/>
      <c r="BX641" s="566"/>
      <c r="BY641" s="578"/>
      <c r="BZ641" s="565"/>
      <c r="CA641" s="566"/>
      <c r="CB641" s="578"/>
      <c r="CC641" s="565"/>
      <c r="CD641" s="566"/>
      <c r="CE641" s="578"/>
      <c r="CF641" s="565"/>
      <c r="CG641" s="566"/>
      <c r="CH641" s="578"/>
      <c r="CI641" s="565"/>
      <c r="CJ641" s="566"/>
      <c r="CK641" s="578"/>
      <c r="CL641" s="565"/>
      <c r="CM641" s="566"/>
      <c r="CN641" s="578"/>
      <c r="CO641" s="565"/>
      <c r="CP641" s="566"/>
      <c r="CQ641" s="578"/>
      <c r="CR641" s="565"/>
      <c r="CS641" s="566"/>
      <c r="CT641" s="578"/>
      <c r="CU641" s="565"/>
      <c r="CV641" s="566"/>
      <c r="CW641" s="578"/>
      <c r="CX641" s="565"/>
      <c r="CY641" s="566"/>
      <c r="CZ641" s="3"/>
    </row>
    <row r="642" spans="1:104" x14ac:dyDescent="0.25">
      <c r="C642" s="455" t="s">
        <v>608</v>
      </c>
      <c r="D642" s="3" t="s">
        <v>0</v>
      </c>
      <c r="E642" s="488" t="e">
        <f>#REF!</f>
        <v>#REF!</v>
      </c>
      <c r="G642" s="479"/>
      <c r="H642" s="703" t="e">
        <f>G642-$E642</f>
        <v>#REF!</v>
      </c>
      <c r="J642" s="19">
        <v>-116</v>
      </c>
      <c r="K642" s="19">
        <v>-116</v>
      </c>
      <c r="L642" s="19">
        <v>-116</v>
      </c>
      <c r="N642" s="72" t="e">
        <f>$H642*(1-($J642-N$6)/N$5)</f>
        <v>#REF!</v>
      </c>
      <c r="O642" s="72" t="e">
        <f>$H642-N642</f>
        <v>#REF!</v>
      </c>
      <c r="Q642" s="72" t="e">
        <f>$H642*(1-($J642-Q$6)/Q$5)</f>
        <v>#REF!</v>
      </c>
      <c r="R642" s="72" t="e">
        <f>$H642-Q642</f>
        <v>#REF!</v>
      </c>
      <c r="T642" s="72" t="e">
        <f>$H642*(1-($J642-T$6)/T$5)</f>
        <v>#REF!</v>
      </c>
      <c r="U642" s="72" t="e">
        <f>$H642-T642</f>
        <v>#REF!</v>
      </c>
      <c r="W642" s="72" t="e">
        <f>$H642*(1-($J642-W$6)/W$5)</f>
        <v>#REF!</v>
      </c>
      <c r="X642" s="72" t="e">
        <f>$H642-W642</f>
        <v>#REF!</v>
      </c>
      <c r="Z642" s="72" t="e">
        <f>$H642*(1-($J642-Z$6)/Z$5)</f>
        <v>#REF!</v>
      </c>
      <c r="AA642" s="72" t="e">
        <f>$H642-Z642</f>
        <v>#REF!</v>
      </c>
      <c r="AC642" s="72" t="e">
        <f>$H642*(1-($J642-AC$6)/AC$5)</f>
        <v>#REF!</v>
      </c>
      <c r="AD642" s="72" t="e">
        <f>$H642-AC642</f>
        <v>#REF!</v>
      </c>
      <c r="AF642" s="72" t="e">
        <f>$H642*(1-($J642-AF$6)/AF$5)</f>
        <v>#REF!</v>
      </c>
      <c r="AG642" s="72" t="e">
        <f>$H642-AF642</f>
        <v>#REF!</v>
      </c>
      <c r="AI642" s="72" t="e">
        <f>$H642*(1-($J642-AI$6)/AI$5)</f>
        <v>#REF!</v>
      </c>
      <c r="AJ642" s="72" t="e">
        <f>$H642-AI642</f>
        <v>#REF!</v>
      </c>
      <c r="AL642" s="72" t="e">
        <f>$H642*(1-($K642-AL$6)/AL$5)</f>
        <v>#REF!</v>
      </c>
      <c r="AM642" s="72" t="e">
        <f>$H642-AL642</f>
        <v>#REF!</v>
      </c>
      <c r="AO642" s="72" t="e">
        <f>$H642*(1-($K642-AO$6)/AO$5)</f>
        <v>#REF!</v>
      </c>
      <c r="AP642" s="72" t="e">
        <f>$H642-AO642</f>
        <v>#REF!</v>
      </c>
      <c r="AR642" s="72" t="e">
        <f>$H642*(1-($K642-AR$6)/AR$5)</f>
        <v>#REF!</v>
      </c>
      <c r="AS642" s="72" t="e">
        <f>$H642-AR642</f>
        <v>#REF!</v>
      </c>
      <c r="AU642" s="72" t="e">
        <f>$H642*(1-($K642-AU$6)/AU$5)</f>
        <v>#REF!</v>
      </c>
      <c r="AV642" s="72" t="e">
        <f>$H642-AU642</f>
        <v>#REF!</v>
      </c>
      <c r="AX642" s="72" t="e">
        <f>$H642*(1-($K642-AX$6)/AX$5)</f>
        <v>#REF!</v>
      </c>
      <c r="AY642" s="72" t="e">
        <f>$H642-AX642</f>
        <v>#REF!</v>
      </c>
      <c r="BA642" s="72" t="e">
        <f>$H642*(1-($K642-BA$6)/BA$5)</f>
        <v>#REF!</v>
      </c>
      <c r="BB642" s="72" t="e">
        <f>$H642-BA642</f>
        <v>#REF!</v>
      </c>
      <c r="BD642" s="72" t="e">
        <f>$H642*(1-($K642-BD$6)/BD$5)</f>
        <v>#REF!</v>
      </c>
      <c r="BE642" s="72" t="e">
        <f>$H642-BD642</f>
        <v>#REF!</v>
      </c>
      <c r="BG642" s="709" t="e">
        <f>$H642*(1-($K642-BG$6)/BG$5)</f>
        <v>#REF!</v>
      </c>
      <c r="BH642" s="709" t="e">
        <f>$H642-BG642</f>
        <v>#REF!</v>
      </c>
      <c r="BI642" s="710"/>
      <c r="BJ642" s="709" t="e">
        <f>$H642*(1-($K642-BJ$6)/BJ$5)</f>
        <v>#REF!</v>
      </c>
      <c r="BK642" s="709" t="e">
        <f>$H642-BJ642</f>
        <v>#REF!</v>
      </c>
      <c r="BL642" s="710"/>
      <c r="BM642" s="479"/>
      <c r="BN642" s="479"/>
      <c r="BP642" s="72" t="e">
        <f>$H642*(1-($K642-BP$6)/BP$5)</f>
        <v>#REF!</v>
      </c>
      <c r="BQ642" s="72" t="e">
        <f>$H642-BP642</f>
        <v>#REF!</v>
      </c>
      <c r="BS642" s="72" t="e">
        <f>$H642*(1-($K642-BS$6)/BS$5)</f>
        <v>#REF!</v>
      </c>
      <c r="BT642" s="72" t="e">
        <f>$H642-BS642</f>
        <v>#REF!</v>
      </c>
      <c r="BV642" s="72" t="e">
        <f>$H642*(1-($K642-BV$6)/BV$5)</f>
        <v>#REF!</v>
      </c>
      <c r="BW642" s="72" t="e">
        <f>$H642-BV642</f>
        <v>#REF!</v>
      </c>
      <c r="BY642" s="72" t="e">
        <f>$H642*(1-($K642-BY$6)/BY$5)</f>
        <v>#REF!</v>
      </c>
      <c r="BZ642" s="72" t="e">
        <f>$H642-BY642</f>
        <v>#REF!</v>
      </c>
      <c r="CB642" s="563"/>
      <c r="CC642" s="563"/>
      <c r="CE642" s="563"/>
      <c r="CF642" s="563"/>
      <c r="CH642" s="563"/>
      <c r="CI642" s="563"/>
      <c r="CK642" s="563"/>
      <c r="CL642" s="563"/>
      <c r="CN642" s="563"/>
      <c r="CO642" s="563"/>
      <c r="CQ642" s="563"/>
      <c r="CR642" s="563"/>
      <c r="CT642" s="563"/>
      <c r="CU642" s="563"/>
      <c r="CW642" s="563"/>
      <c r="CX642" s="563"/>
    </row>
    <row r="643" spans="1:104" x14ac:dyDescent="0.25">
      <c r="C643" s="455" t="s">
        <v>609</v>
      </c>
      <c r="D643" s="3" t="s">
        <v>0</v>
      </c>
      <c r="E643" s="479"/>
      <c r="G643" s="488" t="e">
        <f>#REF!</f>
        <v>#REF!</v>
      </c>
      <c r="H643" s="703" t="e">
        <f>G643-$E643</f>
        <v>#REF!</v>
      </c>
      <c r="J643" s="19">
        <v>-116</v>
      </c>
      <c r="K643" s="19">
        <v>-116</v>
      </c>
      <c r="L643" s="19">
        <v>-116</v>
      </c>
      <c r="N643" s="72" t="e">
        <f>$H643*(1-($J643-N$6)/N$5)</f>
        <v>#REF!</v>
      </c>
      <c r="O643" s="72" t="e">
        <f>$H643-N643</f>
        <v>#REF!</v>
      </c>
      <c r="Q643" s="72" t="e">
        <f>$H643*(1-($J643-Q$6)/Q$5)</f>
        <v>#REF!</v>
      </c>
      <c r="R643" s="72" t="e">
        <f>$H643-Q643</f>
        <v>#REF!</v>
      </c>
      <c r="T643" s="72" t="e">
        <f>$H643*(1-($J643-T$6)/T$5)</f>
        <v>#REF!</v>
      </c>
      <c r="U643" s="72" t="e">
        <f>$H643-T643</f>
        <v>#REF!</v>
      </c>
      <c r="W643" s="72" t="e">
        <f>$H643*(1-($J643-W$6)/W$5)</f>
        <v>#REF!</v>
      </c>
      <c r="X643" s="72" t="e">
        <f>$H643-W643</f>
        <v>#REF!</v>
      </c>
      <c r="Z643" s="72" t="e">
        <f>$H643*(1-($J643-Z$6)/Z$5)</f>
        <v>#REF!</v>
      </c>
      <c r="AA643" s="72" t="e">
        <f>$H643-Z643</f>
        <v>#REF!</v>
      </c>
      <c r="AC643" s="72" t="e">
        <f>$H643*(1-($J643-AC$6)/AC$5)</f>
        <v>#REF!</v>
      </c>
      <c r="AD643" s="72" t="e">
        <f>$H643-AC643</f>
        <v>#REF!</v>
      </c>
      <c r="AF643" s="72" t="e">
        <f>$H643*(1-($J643-AF$6)/AF$5)</f>
        <v>#REF!</v>
      </c>
      <c r="AG643" s="72" t="e">
        <f>$H643-AF643</f>
        <v>#REF!</v>
      </c>
      <c r="AI643" s="72" t="e">
        <f>$H643*(1-($J643-AI$6)/AI$5)</f>
        <v>#REF!</v>
      </c>
      <c r="AJ643" s="72" t="e">
        <f>$H643-AI643</f>
        <v>#REF!</v>
      </c>
      <c r="AL643" s="72" t="e">
        <f>$H643*(1-($K643-AL$6)/AL$5)</f>
        <v>#REF!</v>
      </c>
      <c r="AM643" s="72" t="e">
        <f>$H643-AL643</f>
        <v>#REF!</v>
      </c>
      <c r="AO643" s="72" t="e">
        <f>$H643*(1-($K643-AO$6)/AO$5)</f>
        <v>#REF!</v>
      </c>
      <c r="AP643" s="72" t="e">
        <f>$H643-AO643</f>
        <v>#REF!</v>
      </c>
      <c r="AR643" s="72" t="e">
        <f>$H643*(1-($K643-AR$6)/AR$5)</f>
        <v>#REF!</v>
      </c>
      <c r="AS643" s="72" t="e">
        <f>$H643-AR643</f>
        <v>#REF!</v>
      </c>
      <c r="AU643" s="72" t="e">
        <f>$H643*(1-($K643-AU$6)/AU$5)</f>
        <v>#REF!</v>
      </c>
      <c r="AV643" s="72" t="e">
        <f>$H643-AU643</f>
        <v>#REF!</v>
      </c>
      <c r="AX643" s="72" t="e">
        <f>$H643*(1-($K643-AX$6)/AX$5)</f>
        <v>#REF!</v>
      </c>
      <c r="AY643" s="72" t="e">
        <f>$H643-AX643</f>
        <v>#REF!</v>
      </c>
      <c r="BA643" s="72" t="e">
        <f>$H643*(1-($K643-BA$6)/BA$5)</f>
        <v>#REF!</v>
      </c>
      <c r="BB643" s="72" t="e">
        <f>$H643-BA643</f>
        <v>#REF!</v>
      </c>
      <c r="BD643" s="72" t="e">
        <f>$H643*(1-($K643-BD$6)/BD$5)</f>
        <v>#REF!</v>
      </c>
      <c r="BE643" s="72" t="e">
        <f>$H643-BD643</f>
        <v>#REF!</v>
      </c>
      <c r="BG643" s="709" t="e">
        <f>$H643*(1-($K643-BG$6)/BG$5)</f>
        <v>#REF!</v>
      </c>
      <c r="BH643" s="709" t="e">
        <f>$H643-BG643</f>
        <v>#REF!</v>
      </c>
      <c r="BI643" s="710"/>
      <c r="BJ643" s="709" t="e">
        <f>$H643*(1-($K643-BJ$6)/BJ$5)</f>
        <v>#REF!</v>
      </c>
      <c r="BK643" s="709" t="e">
        <f>$H643-BJ643</f>
        <v>#REF!</v>
      </c>
      <c r="BL643" s="710"/>
      <c r="BM643" s="479"/>
      <c r="BN643" s="479"/>
      <c r="BP643" s="72" t="e">
        <f>$H643*(1-($K643-BP$6)/BP$5)</f>
        <v>#REF!</v>
      </c>
      <c r="BQ643" s="72" t="e">
        <f>$H643-BP643</f>
        <v>#REF!</v>
      </c>
      <c r="BS643" s="72" t="e">
        <f>$H643*(1-($K643-BS$6)/BS$5)</f>
        <v>#REF!</v>
      </c>
      <c r="BT643" s="72" t="e">
        <f>$H643-BS643</f>
        <v>#REF!</v>
      </c>
      <c r="BV643" s="72" t="e">
        <f>$H643*(1-($K643-BV$6)/BV$5)</f>
        <v>#REF!</v>
      </c>
      <c r="BW643" s="72" t="e">
        <f>$H643-BV643</f>
        <v>#REF!</v>
      </c>
      <c r="BY643" s="72" t="e">
        <f>$H643*(1-($K643-BY$6)/BY$5)</f>
        <v>#REF!</v>
      </c>
      <c r="BZ643" s="72" t="e">
        <f>$H643-BY643</f>
        <v>#REF!</v>
      </c>
      <c r="CB643" s="563"/>
      <c r="CC643" s="563"/>
      <c r="CE643" s="563"/>
      <c r="CF643" s="563"/>
      <c r="CH643" s="563"/>
      <c r="CI643" s="563"/>
      <c r="CK643" s="563"/>
      <c r="CL643" s="563"/>
      <c r="CN643" s="563"/>
      <c r="CO643" s="563"/>
      <c r="CQ643" s="563"/>
      <c r="CR643" s="563"/>
      <c r="CT643" s="563"/>
      <c r="CU643" s="563"/>
      <c r="CW643" s="563"/>
      <c r="CX643" s="563"/>
    </row>
    <row r="644" spans="1:104" x14ac:dyDescent="0.25">
      <c r="C644" s="782" t="s">
        <v>610</v>
      </c>
      <c r="D644" s="3" t="s">
        <v>0</v>
      </c>
      <c r="E644" s="488" t="e">
        <f>G643</f>
        <v>#REF!</v>
      </c>
      <c r="G644" s="564">
        <v>42.66</v>
      </c>
      <c r="H644" s="703" t="e">
        <f>G644-$E644</f>
        <v>#REF!</v>
      </c>
      <c r="J644" s="19">
        <v>-116</v>
      </c>
      <c r="K644" s="19">
        <v>-116</v>
      </c>
      <c r="L644" s="19">
        <v>-116</v>
      </c>
      <c r="N644" s="563"/>
      <c r="O644" s="563"/>
      <c r="Q644" s="563"/>
      <c r="R644" s="563"/>
      <c r="T644" s="563"/>
      <c r="U644" s="563"/>
      <c r="W644" s="563"/>
      <c r="X644" s="563"/>
      <c r="Z644" s="563"/>
      <c r="AA644" s="563"/>
      <c r="AC644" s="563"/>
      <c r="AD644" s="563"/>
      <c r="AF644" s="563"/>
      <c r="AG644" s="563"/>
      <c r="AI644" s="563"/>
      <c r="AJ644" s="563"/>
      <c r="AL644" s="563"/>
      <c r="AM644" s="563"/>
      <c r="AO644" s="563"/>
      <c r="AP644" s="563"/>
      <c r="AR644" s="563"/>
      <c r="AS644" s="563"/>
      <c r="AU644" s="563"/>
      <c r="AV644" s="563"/>
      <c r="AX644" s="563"/>
      <c r="AY644" s="563"/>
      <c r="BA644" s="563"/>
      <c r="BB644" s="563"/>
      <c r="BD644" s="563"/>
      <c r="BE644" s="563"/>
      <c r="BG644" s="563"/>
      <c r="BH644" s="563"/>
      <c r="BI644" s="710"/>
      <c r="BJ644" s="563"/>
      <c r="BK644" s="563"/>
      <c r="BL644" s="710"/>
      <c r="BM644" s="709" t="e">
        <f>$H644*(1-($K644-BM$6)/BM$5)</f>
        <v>#REF!</v>
      </c>
      <c r="BN644" s="709" t="e">
        <f>$H644-BM644</f>
        <v>#REF!</v>
      </c>
      <c r="BP644" s="563"/>
      <c r="BQ644" s="563"/>
      <c r="BS644" s="563"/>
      <c r="BT644" s="563"/>
      <c r="BV644" s="563"/>
      <c r="BW644" s="563"/>
      <c r="BY644" s="563"/>
      <c r="BZ644" s="563"/>
      <c r="CB644" s="563"/>
      <c r="CC644" s="563"/>
      <c r="CE644" s="563"/>
      <c r="CF644" s="563"/>
      <c r="CH644" s="563"/>
      <c r="CI644" s="563"/>
      <c r="CK644" s="563"/>
      <c r="CL644" s="563"/>
      <c r="CN644" s="563"/>
      <c r="CO644" s="563"/>
      <c r="CQ644" s="563"/>
      <c r="CR644" s="563"/>
      <c r="CT644" s="563"/>
      <c r="CU644" s="563"/>
      <c r="CW644" s="563"/>
      <c r="CX644" s="563"/>
    </row>
    <row r="645" spans="1:104" ht="5.45" customHeight="1" x14ac:dyDescent="0.25"/>
    <row r="646" spans="1:104" x14ac:dyDescent="0.25">
      <c r="C646" s="455" t="s">
        <v>611</v>
      </c>
      <c r="D646" s="3" t="s">
        <v>0</v>
      </c>
      <c r="E646" s="400" t="e">
        <f>#REF!</f>
        <v>#REF!</v>
      </c>
      <c r="G646" s="479"/>
      <c r="H646" s="703" t="e">
        <f>G646-$E646</f>
        <v>#REF!</v>
      </c>
      <c r="J646" s="19">
        <v>2603</v>
      </c>
      <c r="K646" s="19">
        <v>2657</v>
      </c>
      <c r="L646" s="19">
        <v>2761</v>
      </c>
      <c r="N646" s="72" t="e">
        <f>$H646*(1-($J646-N$6)/N$5)</f>
        <v>#REF!</v>
      </c>
      <c r="O646" s="72" t="e">
        <f>$H646-N646</f>
        <v>#REF!</v>
      </c>
      <c r="Q646" s="72" t="e">
        <f>$H646*(1-($J646-Q$6)/Q$5)</f>
        <v>#REF!</v>
      </c>
      <c r="R646" s="72" t="e">
        <f>$H646-Q646</f>
        <v>#REF!</v>
      </c>
      <c r="T646" s="72" t="e">
        <f>$H646*(1-($J646-T$6)/T$5)</f>
        <v>#REF!</v>
      </c>
      <c r="U646" s="72" t="e">
        <f>$H646-T646</f>
        <v>#REF!</v>
      </c>
      <c r="W646" s="72" t="e">
        <f>$H646*(1-($J646-W$6)/W$5)</f>
        <v>#REF!</v>
      </c>
      <c r="X646" s="72" t="e">
        <f>$H646-W646</f>
        <v>#REF!</v>
      </c>
      <c r="Z646" s="72" t="e">
        <f>$H646*(1-($J646-Z$6)/Z$5)</f>
        <v>#REF!</v>
      </c>
      <c r="AA646" s="72" t="e">
        <f>$H646-Z646</f>
        <v>#REF!</v>
      </c>
      <c r="AC646" s="72" t="e">
        <f>$H646*(1-($J646-AC$6)/AC$5)</f>
        <v>#REF!</v>
      </c>
      <c r="AD646" s="72" t="e">
        <f>$H646-AC646</f>
        <v>#REF!</v>
      </c>
      <c r="AF646" s="72" t="e">
        <f>$H646*(1-($J646-AF$6)/AF$5)</f>
        <v>#REF!</v>
      </c>
      <c r="AG646" s="72" t="e">
        <f>$H646-AF646</f>
        <v>#REF!</v>
      </c>
      <c r="AI646" s="72" t="e">
        <f>$H646*(1-($J646-AI$6)/AI$5)</f>
        <v>#REF!</v>
      </c>
      <c r="AJ646" s="72" t="e">
        <f>$H646-AI646</f>
        <v>#REF!</v>
      </c>
      <c r="AL646" s="72" t="e">
        <f>$H646*(1-($K646-AL$6)/AL$5)</f>
        <v>#REF!</v>
      </c>
      <c r="AM646" s="72" t="e">
        <f>$H646-AL646</f>
        <v>#REF!</v>
      </c>
      <c r="AO646" s="72" t="e">
        <f>$H646*(1-($K646-AO$6)/AO$5)</f>
        <v>#REF!</v>
      </c>
      <c r="AP646" s="72" t="e">
        <f>$H646-AO646</f>
        <v>#REF!</v>
      </c>
      <c r="AR646" s="72" t="e">
        <f>$H646*(1-($K646-AR$6)/AR$5)</f>
        <v>#REF!</v>
      </c>
      <c r="AS646" s="72" t="e">
        <f>$H646-AR646</f>
        <v>#REF!</v>
      </c>
      <c r="AU646" s="72" t="e">
        <f>$H646*(1-($K646-AU$6)/AU$5)</f>
        <v>#REF!</v>
      </c>
      <c r="AV646" s="72" t="e">
        <f>$H646-AU646</f>
        <v>#REF!</v>
      </c>
      <c r="AX646" s="72" t="e">
        <f>$H646*(1-($K646-AX$6)/AX$5)</f>
        <v>#REF!</v>
      </c>
      <c r="AY646" s="72" t="e">
        <f>$H646-AX646</f>
        <v>#REF!</v>
      </c>
      <c r="BA646" s="72" t="e">
        <f>$H646*(1-($K646-BA$6)/BA$5)</f>
        <v>#REF!</v>
      </c>
      <c r="BB646" s="72" t="e">
        <f>$H646-BA646</f>
        <v>#REF!</v>
      </c>
      <c r="BD646" s="72" t="e">
        <f>$H646*(1-($K646-BD$6)/BD$5)</f>
        <v>#REF!</v>
      </c>
      <c r="BE646" s="72" t="e">
        <f>$H646-BD646</f>
        <v>#REF!</v>
      </c>
      <c r="BG646" s="709" t="e">
        <f>$H646*(1-($K646-BG$6)/BG$5)</f>
        <v>#REF!</v>
      </c>
      <c r="BH646" s="709" t="e">
        <f>$H646-BG646</f>
        <v>#REF!</v>
      </c>
      <c r="BI646" s="710"/>
      <c r="BJ646" s="709" t="e">
        <f>$H646*(1-($K646-BJ$6)/BJ$5)</f>
        <v>#REF!</v>
      </c>
      <c r="BK646" s="709" t="e">
        <f>$H646-BJ646</f>
        <v>#REF!</v>
      </c>
      <c r="BL646" s="710"/>
      <c r="BM646" s="479"/>
      <c r="BN646" s="479"/>
      <c r="BP646" s="72" t="e">
        <f>$H646*(1-($K646-BP$6)/BP$5)</f>
        <v>#REF!</v>
      </c>
      <c r="BQ646" s="72" t="e">
        <f>$H646-BP646</f>
        <v>#REF!</v>
      </c>
      <c r="BS646" s="72" t="e">
        <f>$H646*(1-($K646-BS$6)/BS$5)</f>
        <v>#REF!</v>
      </c>
      <c r="BT646" s="72" t="e">
        <f>$H646-BS646</f>
        <v>#REF!</v>
      </c>
      <c r="BV646" s="72" t="e">
        <f>$H646*(1-($K646-BV$6)/BV$5)</f>
        <v>#REF!</v>
      </c>
      <c r="BW646" s="72" t="e">
        <f>$H646-BV646</f>
        <v>#REF!</v>
      </c>
      <c r="BY646" s="72" t="e">
        <f>$H646*(1-($K646-BY$6)/BY$5)</f>
        <v>#REF!</v>
      </c>
      <c r="BZ646" s="72" t="e">
        <f>$H646-BY646</f>
        <v>#REF!</v>
      </c>
      <c r="CB646" s="563"/>
      <c r="CC646" s="563"/>
      <c r="CE646" s="563"/>
      <c r="CF646" s="563"/>
      <c r="CH646" s="563"/>
      <c r="CI646" s="563"/>
      <c r="CK646" s="563"/>
      <c r="CL646" s="563"/>
      <c r="CN646" s="563"/>
      <c r="CO646" s="563"/>
      <c r="CQ646" s="563"/>
      <c r="CR646" s="563"/>
      <c r="CT646" s="563"/>
      <c r="CU646" s="563"/>
      <c r="CW646" s="563"/>
      <c r="CX646" s="563"/>
    </row>
    <row r="647" spans="1:104" x14ac:dyDescent="0.25">
      <c r="C647" s="455" t="s">
        <v>612</v>
      </c>
      <c r="D647" s="3" t="s">
        <v>0</v>
      </c>
      <c r="E647" s="479"/>
      <c r="G647" s="488" t="e">
        <f>#REF!</f>
        <v>#REF!</v>
      </c>
      <c r="H647" s="703" t="e">
        <f>G647-$E647</f>
        <v>#REF!</v>
      </c>
      <c r="J647" s="19">
        <v>2603</v>
      </c>
      <c r="K647" s="19">
        <v>2657</v>
      </c>
      <c r="L647" s="19">
        <v>2761</v>
      </c>
      <c r="N647" s="72" t="e">
        <f>$H647*(1-($J647-N$6)/N$5)</f>
        <v>#REF!</v>
      </c>
      <c r="O647" s="72" t="e">
        <f>$H647-N647</f>
        <v>#REF!</v>
      </c>
      <c r="Q647" s="72" t="e">
        <f>$H647*(1-($J647-Q$6)/Q$5)</f>
        <v>#REF!</v>
      </c>
      <c r="R647" s="72" t="e">
        <f>$H647-Q647</f>
        <v>#REF!</v>
      </c>
      <c r="T647" s="72" t="e">
        <f>$H647*(1-($J647-T$6)/T$5)</f>
        <v>#REF!</v>
      </c>
      <c r="U647" s="72" t="e">
        <f>$H647-T647</f>
        <v>#REF!</v>
      </c>
      <c r="W647" s="72" t="e">
        <f>$H647*(1-($J647-W$6)/W$5)</f>
        <v>#REF!</v>
      </c>
      <c r="X647" s="72" t="e">
        <f>$H647-W647</f>
        <v>#REF!</v>
      </c>
      <c r="Z647" s="72" t="e">
        <f>$H647*(1-($J647-Z$6)/Z$5)</f>
        <v>#REF!</v>
      </c>
      <c r="AA647" s="72" t="e">
        <f>$H647-Z647</f>
        <v>#REF!</v>
      </c>
      <c r="AC647" s="72" t="e">
        <f>$H647*(1-($J647-AC$6)/AC$5)</f>
        <v>#REF!</v>
      </c>
      <c r="AD647" s="72" t="e">
        <f>$H647-AC647</f>
        <v>#REF!</v>
      </c>
      <c r="AF647" s="72" t="e">
        <f>$H647*(1-($J647-AF$6)/AF$5)</f>
        <v>#REF!</v>
      </c>
      <c r="AG647" s="72" t="e">
        <f>$H647-AF647</f>
        <v>#REF!</v>
      </c>
      <c r="AI647" s="72" t="e">
        <f>$H647*(1-($J647-AI$6)/AI$5)</f>
        <v>#REF!</v>
      </c>
      <c r="AJ647" s="72" t="e">
        <f>$H647-AI647</f>
        <v>#REF!</v>
      </c>
      <c r="AL647" s="72" t="e">
        <f>$H647*(1-($K647-AL$6)/AL$5)</f>
        <v>#REF!</v>
      </c>
      <c r="AM647" s="72" t="e">
        <f>$H647-AL647</f>
        <v>#REF!</v>
      </c>
      <c r="AO647" s="72" t="e">
        <f>$H647*(1-($K647-AO$6)/AO$5)</f>
        <v>#REF!</v>
      </c>
      <c r="AP647" s="72" t="e">
        <f>$H647-AO647</f>
        <v>#REF!</v>
      </c>
      <c r="AR647" s="72" t="e">
        <f>$H647*(1-($K647-AR$6)/AR$5)</f>
        <v>#REF!</v>
      </c>
      <c r="AS647" s="72" t="e">
        <f>$H647-AR647</f>
        <v>#REF!</v>
      </c>
      <c r="AU647" s="72" t="e">
        <f>$H647*(1-($K647-AU$6)/AU$5)</f>
        <v>#REF!</v>
      </c>
      <c r="AV647" s="72" t="e">
        <f>$H647-AU647</f>
        <v>#REF!</v>
      </c>
      <c r="AX647" s="72" t="e">
        <f>$H647*(1-($K647-AX$6)/AX$5)</f>
        <v>#REF!</v>
      </c>
      <c r="AY647" s="72" t="e">
        <f>$H647-AX647</f>
        <v>#REF!</v>
      </c>
      <c r="BA647" s="72" t="e">
        <f>$H647*(1-($K647-BA$6)/BA$5)</f>
        <v>#REF!</v>
      </c>
      <c r="BB647" s="72" t="e">
        <f>$H647-BA647</f>
        <v>#REF!</v>
      </c>
      <c r="BD647" s="72" t="e">
        <f>$H647*(1-($K647-BD$6)/BD$5)</f>
        <v>#REF!</v>
      </c>
      <c r="BE647" s="72" t="e">
        <f>$H647-BD647</f>
        <v>#REF!</v>
      </c>
      <c r="BG647" s="709" t="e">
        <f>$H647*(1-($K647-BG$6)/BG$5)</f>
        <v>#REF!</v>
      </c>
      <c r="BH647" s="709" t="e">
        <f>$H647-BG647</f>
        <v>#REF!</v>
      </c>
      <c r="BI647" s="710"/>
      <c r="BJ647" s="709" t="e">
        <f>$H647*(1-($K647-BJ$6)/BJ$5)</f>
        <v>#REF!</v>
      </c>
      <c r="BK647" s="709" t="e">
        <f>$H647-BJ647</f>
        <v>#REF!</v>
      </c>
      <c r="BL647" s="710"/>
      <c r="BM647" s="479"/>
      <c r="BN647" s="479"/>
      <c r="BP647" s="72" t="e">
        <f>$H647*(1-($K647-BP$6)/BP$5)</f>
        <v>#REF!</v>
      </c>
      <c r="BQ647" s="72" t="e">
        <f>$H647-BP647</f>
        <v>#REF!</v>
      </c>
      <c r="BS647" s="72" t="e">
        <f>$H647*(1-($K647-BS$6)/BS$5)</f>
        <v>#REF!</v>
      </c>
      <c r="BT647" s="72" t="e">
        <f>$H647-BS647</f>
        <v>#REF!</v>
      </c>
      <c r="BV647" s="72" t="e">
        <f>$H647*(1-($K647-BV$6)/BV$5)</f>
        <v>#REF!</v>
      </c>
      <c r="BW647" s="72" t="e">
        <f>$H647-BV647</f>
        <v>#REF!</v>
      </c>
      <c r="BY647" s="72" t="e">
        <f>$H647*(1-($K647-BY$6)/BY$5)</f>
        <v>#REF!</v>
      </c>
      <c r="BZ647" s="72" t="e">
        <f>$H647-BY647</f>
        <v>#REF!</v>
      </c>
      <c r="CB647" s="563"/>
      <c r="CC647" s="563"/>
      <c r="CE647" s="563"/>
      <c r="CF647" s="563"/>
      <c r="CH647" s="563"/>
      <c r="CI647" s="563"/>
      <c r="CK647" s="563"/>
      <c r="CL647" s="563"/>
      <c r="CN647" s="563"/>
      <c r="CO647" s="563"/>
      <c r="CQ647" s="563"/>
      <c r="CR647" s="563"/>
      <c r="CT647" s="563"/>
      <c r="CU647" s="563"/>
      <c r="CW647" s="563"/>
      <c r="CX647" s="563"/>
    </row>
    <row r="648" spans="1:104" x14ac:dyDescent="0.25">
      <c r="C648" s="782" t="s">
        <v>613</v>
      </c>
      <c r="D648" s="3" t="s">
        <v>0</v>
      </c>
      <c r="E648" s="488" t="e">
        <f>G647</f>
        <v>#REF!</v>
      </c>
      <c r="G648" s="564">
        <v>40.582000000000001</v>
      </c>
      <c r="H648" s="763" t="e">
        <f>G648-$E648</f>
        <v>#REF!</v>
      </c>
      <c r="J648" s="19">
        <v>2603</v>
      </c>
      <c r="K648" s="19">
        <v>2657</v>
      </c>
      <c r="L648" s="19">
        <v>2761</v>
      </c>
      <c r="N648" s="563"/>
      <c r="O648" s="563"/>
      <c r="Q648" s="563"/>
      <c r="R648" s="563"/>
      <c r="T648" s="563"/>
      <c r="U648" s="563"/>
      <c r="W648" s="563"/>
      <c r="X648" s="563"/>
      <c r="Z648" s="563"/>
      <c r="AA648" s="563"/>
      <c r="AC648" s="563"/>
      <c r="AD648" s="563"/>
      <c r="AF648" s="563"/>
      <c r="AG648" s="563"/>
      <c r="AI648" s="563"/>
      <c r="AJ648" s="563"/>
      <c r="AL648" s="563"/>
      <c r="AM648" s="563"/>
      <c r="AO648" s="563"/>
      <c r="AP648" s="563"/>
      <c r="AR648" s="563"/>
      <c r="AS648" s="563"/>
      <c r="AU648" s="563"/>
      <c r="AV648" s="563"/>
      <c r="AX648" s="563"/>
      <c r="AY648" s="563"/>
      <c r="BA648" s="563"/>
      <c r="BB648" s="563"/>
      <c r="BD648" s="563"/>
      <c r="BE648" s="563"/>
      <c r="BG648" s="563"/>
      <c r="BH648" s="563"/>
      <c r="BI648" s="710"/>
      <c r="BJ648" s="563"/>
      <c r="BK648" s="563"/>
      <c r="BL648" s="710"/>
      <c r="BM648" s="709" t="e">
        <f>$H648*(1-($K648-BM$6)/BM$5)</f>
        <v>#REF!</v>
      </c>
      <c r="BN648" s="709" t="e">
        <f>$H648-BM648</f>
        <v>#REF!</v>
      </c>
      <c r="BP648" s="563"/>
      <c r="BQ648" s="563"/>
      <c r="BS648" s="563"/>
      <c r="BT648" s="563"/>
      <c r="BV648" s="563"/>
      <c r="BW648" s="563"/>
      <c r="BY648" s="563"/>
      <c r="BZ648" s="563"/>
      <c r="CB648" s="563"/>
      <c r="CC648" s="563"/>
      <c r="CE648" s="563"/>
      <c r="CF648" s="563"/>
      <c r="CH648" s="563"/>
      <c r="CI648" s="563"/>
      <c r="CK648" s="563"/>
      <c r="CL648" s="563"/>
      <c r="CN648" s="563"/>
      <c r="CO648" s="563"/>
      <c r="CQ648" s="563"/>
      <c r="CR648" s="563"/>
      <c r="CT648" s="563"/>
      <c r="CU648" s="563"/>
      <c r="CW648" s="563"/>
      <c r="CX648" s="563"/>
    </row>
    <row r="649" spans="1:104" ht="5.45" customHeight="1" x14ac:dyDescent="0.25"/>
    <row r="650" spans="1:104" s="402" customFormat="1" x14ac:dyDescent="0.25">
      <c r="A650" s="401"/>
      <c r="C650" s="565" t="s">
        <v>614</v>
      </c>
      <c r="D650" s="566"/>
      <c r="E650" s="566"/>
      <c r="F650" s="566"/>
      <c r="G650" s="566"/>
      <c r="H650" s="566"/>
      <c r="I650" s="566"/>
      <c r="J650" s="566"/>
      <c r="K650" s="566"/>
      <c r="L650" s="566"/>
      <c r="M650" s="565"/>
      <c r="N650" s="578"/>
      <c r="O650" s="565"/>
      <c r="P650" s="566"/>
      <c r="Q650" s="578"/>
      <c r="R650" s="565"/>
      <c r="S650" s="566"/>
      <c r="T650" s="578"/>
      <c r="U650" s="565"/>
      <c r="V650" s="566"/>
      <c r="W650" s="578"/>
      <c r="X650" s="565"/>
      <c r="Y650" s="566"/>
      <c r="Z650" s="578"/>
      <c r="AA650" s="565"/>
      <c r="AB650" s="566"/>
      <c r="AC650" s="578"/>
      <c r="AD650" s="565"/>
      <c r="AE650" s="566"/>
      <c r="AF650" s="578"/>
      <c r="AG650" s="565"/>
      <c r="AH650" s="566"/>
      <c r="AI650" s="578"/>
      <c r="AJ650" s="565"/>
      <c r="AK650" s="566"/>
      <c r="AL650" s="578"/>
      <c r="AM650" s="565"/>
      <c r="AN650" s="566"/>
      <c r="AO650" s="578"/>
      <c r="AP650" s="565"/>
      <c r="AQ650" s="566"/>
      <c r="AR650" s="578"/>
      <c r="AS650" s="565"/>
      <c r="AT650" s="566"/>
      <c r="AU650" s="578"/>
      <c r="AV650" s="565"/>
      <c r="AX650" s="578"/>
      <c r="AY650" s="565"/>
      <c r="AZ650" s="566"/>
      <c r="BA650" s="578"/>
      <c r="BB650" s="565"/>
      <c r="BC650" s="566"/>
      <c r="BD650" s="578"/>
      <c r="BE650" s="565"/>
      <c r="BF650" s="566"/>
      <c r="BG650" s="578"/>
      <c r="BH650" s="565"/>
      <c r="BI650" s="566"/>
      <c r="BJ650" s="578"/>
      <c r="BK650" s="565"/>
      <c r="BL650" s="566"/>
      <c r="BM650" s="578"/>
      <c r="BN650" s="565"/>
      <c r="BO650" s="566"/>
      <c r="BP650" s="578"/>
      <c r="BQ650" s="565"/>
      <c r="BR650" s="566"/>
      <c r="BS650" s="578"/>
      <c r="BT650" s="565"/>
      <c r="BU650" s="566"/>
      <c r="BV650" s="578"/>
      <c r="BW650" s="565"/>
      <c r="BX650" s="566"/>
      <c r="BY650" s="578"/>
      <c r="BZ650" s="565"/>
      <c r="CA650" s="566"/>
      <c r="CB650" s="578"/>
      <c r="CC650" s="565"/>
      <c r="CD650" s="566"/>
      <c r="CE650" s="578"/>
      <c r="CF650" s="565"/>
      <c r="CG650" s="566"/>
      <c r="CH650" s="578"/>
      <c r="CI650" s="565"/>
      <c r="CJ650" s="566"/>
      <c r="CK650" s="578"/>
      <c r="CL650" s="565"/>
      <c r="CM650" s="566"/>
      <c r="CN650" s="578"/>
      <c r="CO650" s="565"/>
      <c r="CP650" s="566"/>
      <c r="CQ650" s="578"/>
      <c r="CR650" s="565"/>
      <c r="CS650" s="566"/>
      <c r="CT650" s="578"/>
      <c r="CU650" s="565"/>
      <c r="CV650" s="566"/>
      <c r="CW650" s="578"/>
      <c r="CX650" s="565"/>
      <c r="CY650" s="566"/>
      <c r="CZ650" s="3"/>
    </row>
    <row r="651" spans="1:104" x14ac:dyDescent="0.25">
      <c r="C651" s="455"/>
      <c r="D651" s="3" t="s">
        <v>0</v>
      </c>
      <c r="E651" s="19"/>
      <c r="G651" s="19"/>
      <c r="H651" s="703">
        <f>G651-$E651</f>
        <v>0</v>
      </c>
      <c r="J651" s="19"/>
      <c r="K651" s="19"/>
      <c r="L651" s="19"/>
      <c r="N651" s="72">
        <f>$H651*(1-($J651-N$6)/N$5)</f>
        <v>0</v>
      </c>
      <c r="O651" s="72">
        <f>$H651-N651</f>
        <v>0</v>
      </c>
      <c r="Q651" s="72">
        <f>$H651*(1-($J651-Q$6)/Q$5)</f>
        <v>0</v>
      </c>
      <c r="R651" s="72">
        <f>$H651-Q651</f>
        <v>0</v>
      </c>
      <c r="T651" s="72">
        <f>$H651*(1-($J651-T$6)/T$5)</f>
        <v>0</v>
      </c>
      <c r="U651" s="72">
        <f>$H651-T651</f>
        <v>0</v>
      </c>
      <c r="W651" s="72">
        <f>$H651*(1-($J651-W$6)/W$5)</f>
        <v>0</v>
      </c>
      <c r="X651" s="72">
        <f>$H651-W651</f>
        <v>0</v>
      </c>
      <c r="Z651" s="72">
        <f>$H651*(1-($J651-Z$6)/Z$5)</f>
        <v>0</v>
      </c>
      <c r="AA651" s="72">
        <f>$H651-Z651</f>
        <v>0</v>
      </c>
      <c r="AC651" s="72">
        <f>$H651*(1-($J651-AC$6)/AC$5)</f>
        <v>0</v>
      </c>
      <c r="AD651" s="72">
        <f>$H651-AC651</f>
        <v>0</v>
      </c>
      <c r="AF651" s="72">
        <f>$H651*(1-($J651-AF$6)/AF$5)</f>
        <v>0</v>
      </c>
      <c r="AG651" s="72">
        <f>$H651-AF651</f>
        <v>0</v>
      </c>
      <c r="AI651" s="72">
        <f>$H651*(1-($J651-AI$6)/AI$5)</f>
        <v>0</v>
      </c>
      <c r="AJ651" s="72">
        <f>$H651-AI651</f>
        <v>0</v>
      </c>
      <c r="AL651" s="72">
        <f>$H651*(1-($K651-AL$6)/AL$5)</f>
        <v>0</v>
      </c>
      <c r="AM651" s="72">
        <f>$H651-AL651</f>
        <v>0</v>
      </c>
      <c r="AO651" s="72">
        <f>$H651*(1-($K651-AO$6)/AO$5)</f>
        <v>0</v>
      </c>
      <c r="AP651" s="72">
        <f>$H651-AO651</f>
        <v>0</v>
      </c>
      <c r="AR651" s="72">
        <f>$H651*(1-($K651-AR$6)/AR$5)</f>
        <v>0</v>
      </c>
      <c r="AS651" s="72">
        <f>$H651-AR651</f>
        <v>0</v>
      </c>
      <c r="AU651" s="72">
        <f>$H651*(1-($K651-AU$6)/AU$5)</f>
        <v>0</v>
      </c>
      <c r="AV651" s="72">
        <f>$H651-AU651</f>
        <v>0</v>
      </c>
      <c r="AX651" s="72">
        <f>$H651*(1-($K651-AX$6)/AX$5)</f>
        <v>0</v>
      </c>
      <c r="AY651" s="72">
        <f>$H651-AX651</f>
        <v>0</v>
      </c>
      <c r="BA651" s="72">
        <f>$H651*(1-($K651-BA$6)/BA$5)</f>
        <v>0</v>
      </c>
      <c r="BB651" s="72">
        <f>$H651-BA651</f>
        <v>0</v>
      </c>
      <c r="BD651" s="72">
        <f>$H651*(1-($K651-BD$6)/BD$5)</f>
        <v>0</v>
      </c>
      <c r="BE651" s="72">
        <f>$H651-BD651</f>
        <v>0</v>
      </c>
      <c r="BG651" s="709">
        <f>$H651*(1-($K651-BG$6)/BG$5)</f>
        <v>0</v>
      </c>
      <c r="BH651" s="709">
        <f>$H651-BG651</f>
        <v>0</v>
      </c>
      <c r="BI651" s="710"/>
      <c r="BJ651" s="709">
        <f>$H651*(1-($K651-BJ$6)/BJ$5)</f>
        <v>0</v>
      </c>
      <c r="BK651" s="709">
        <f>$H651-BJ651</f>
        <v>0</v>
      </c>
      <c r="BL651" s="710"/>
      <c r="BM651" s="479"/>
      <c r="BN651" s="479"/>
      <c r="BP651" s="72">
        <f>$H651*(1-($K651-BP$6)/BP$5)</f>
        <v>0</v>
      </c>
      <c r="BQ651" s="72">
        <f>$H651-BP651</f>
        <v>0</v>
      </c>
      <c r="BS651" s="72">
        <f>$H651*(1-($K651-BS$6)/BS$5)</f>
        <v>0</v>
      </c>
      <c r="BT651" s="72">
        <f>$H651-BS651</f>
        <v>0</v>
      </c>
      <c r="BV651" s="72">
        <f>$H651*(1-($K651-BV$6)/BV$5)</f>
        <v>0</v>
      </c>
      <c r="BW651" s="72">
        <f>$H651-BV651</f>
        <v>0</v>
      </c>
      <c r="BY651" s="72">
        <f>$H651*(1-($K651-BY$6)/BY$5)</f>
        <v>0</v>
      </c>
      <c r="BZ651" s="72">
        <f>$H651-BY651</f>
        <v>0</v>
      </c>
      <c r="CB651" s="72">
        <f>$H651*(1-($L651-CB$6)/CB$5)</f>
        <v>0</v>
      </c>
      <c r="CC651" s="72">
        <f>$H651-CB651</f>
        <v>0</v>
      </c>
      <c r="CE651" s="72">
        <f>$H651*(1-($L651-CE$6)/CE$5)</f>
        <v>0</v>
      </c>
      <c r="CF651" s="72">
        <f>$H651-CE651</f>
        <v>0</v>
      </c>
      <c r="CH651" s="72">
        <f>$H651*(1-($L651-CH$6)/CH$5)</f>
        <v>0</v>
      </c>
      <c r="CI651" s="72">
        <f>$H651-CH651</f>
        <v>0</v>
      </c>
      <c r="CK651" s="72">
        <f>$H651*(1-($L651-CK$6)/CK$5)</f>
        <v>0</v>
      </c>
      <c r="CL651" s="72">
        <f>$H651-CK651</f>
        <v>0</v>
      </c>
      <c r="CN651" s="72">
        <f>$H651*(1-($L651-CN$6)/CN$5)</f>
        <v>0</v>
      </c>
      <c r="CO651" s="72">
        <f>$H651-CN651</f>
        <v>0</v>
      </c>
      <c r="CQ651" s="72">
        <f>$H651*(1-($L651-CQ$6)/CQ$5)</f>
        <v>0</v>
      </c>
      <c r="CR651" s="72">
        <f>$H651-CQ651</f>
        <v>0</v>
      </c>
      <c r="CT651" s="72">
        <f>$H651*(1-($L651-CT$6)/CT$5)</f>
        <v>0</v>
      </c>
      <c r="CU651" s="72">
        <f>$H651-CT651</f>
        <v>0</v>
      </c>
      <c r="CW651" s="72">
        <f>$H651*(1-($L651-CW$6)/CW$5)</f>
        <v>0</v>
      </c>
      <c r="CX651" s="72">
        <f>$H651-CW651</f>
        <v>0</v>
      </c>
    </row>
    <row r="652" spans="1:104" x14ac:dyDescent="0.25">
      <c r="C652" s="455"/>
      <c r="D652" s="3" t="s">
        <v>0</v>
      </c>
      <c r="E652" s="19"/>
      <c r="G652" s="19"/>
      <c r="H652" s="703">
        <f>G652-$E652</f>
        <v>0</v>
      </c>
      <c r="J652" s="19"/>
      <c r="K652" s="19"/>
      <c r="L652" s="19"/>
      <c r="N652" s="72">
        <f>$H652*(1-($J652-N$6)/N$5)</f>
        <v>0</v>
      </c>
      <c r="O652" s="72">
        <f>$H652-N652</f>
        <v>0</v>
      </c>
      <c r="Q652" s="72">
        <f>$H652*(1-($J652-Q$6)/Q$5)</f>
        <v>0</v>
      </c>
      <c r="R652" s="72">
        <f>$H652-Q652</f>
        <v>0</v>
      </c>
      <c r="T652" s="72">
        <f>$H652*(1-($J652-T$6)/T$5)</f>
        <v>0</v>
      </c>
      <c r="U652" s="72">
        <f>$H652-T652</f>
        <v>0</v>
      </c>
      <c r="W652" s="72">
        <f>$H652*(1-($J652-W$6)/W$5)</f>
        <v>0</v>
      </c>
      <c r="X652" s="72">
        <f>$H652-W652</f>
        <v>0</v>
      </c>
      <c r="Z652" s="72">
        <f>$H652*(1-($J652-Z$6)/Z$5)</f>
        <v>0</v>
      </c>
      <c r="AA652" s="72">
        <f>$H652-Z652</f>
        <v>0</v>
      </c>
      <c r="AC652" s="72">
        <f>$H652*(1-($J652-AC$6)/AC$5)</f>
        <v>0</v>
      </c>
      <c r="AD652" s="72">
        <f>$H652-AC652</f>
        <v>0</v>
      </c>
      <c r="AF652" s="72">
        <f>$H652*(1-($J652-AF$6)/AF$5)</f>
        <v>0</v>
      </c>
      <c r="AG652" s="72">
        <f>$H652-AF652</f>
        <v>0</v>
      </c>
      <c r="AI652" s="72">
        <f>$H652*(1-($J652-AI$6)/AI$5)</f>
        <v>0</v>
      </c>
      <c r="AJ652" s="72">
        <f>$H652-AI652</f>
        <v>0</v>
      </c>
      <c r="AL652" s="72">
        <f>$H652*(1-($K652-AL$6)/AL$5)</f>
        <v>0</v>
      </c>
      <c r="AM652" s="72">
        <f>$H652-AL652</f>
        <v>0</v>
      </c>
      <c r="AO652" s="72">
        <f>$H652*(1-($K652-AO$6)/AO$5)</f>
        <v>0</v>
      </c>
      <c r="AP652" s="72">
        <f>$H652-AO652</f>
        <v>0</v>
      </c>
      <c r="AR652" s="72">
        <f>$H652*(1-($K652-AR$6)/AR$5)</f>
        <v>0</v>
      </c>
      <c r="AS652" s="72">
        <f>$H652-AR652</f>
        <v>0</v>
      </c>
      <c r="AU652" s="72">
        <f>$H652*(1-($K652-AU$6)/AU$5)</f>
        <v>0</v>
      </c>
      <c r="AV652" s="72">
        <f>$H652-AU652</f>
        <v>0</v>
      </c>
      <c r="AX652" s="72">
        <f>$H652*(1-($K652-AX$6)/AX$5)</f>
        <v>0</v>
      </c>
      <c r="AY652" s="72">
        <f>$H652-AX652</f>
        <v>0</v>
      </c>
      <c r="BA652" s="72">
        <f>$H652*(1-($K652-BA$6)/BA$5)</f>
        <v>0</v>
      </c>
      <c r="BB652" s="72">
        <f>$H652-BA652</f>
        <v>0</v>
      </c>
      <c r="BD652" s="72">
        <f>$H652*(1-($K652-BD$6)/BD$5)</f>
        <v>0</v>
      </c>
      <c r="BE652" s="72">
        <f>$H652-BD652</f>
        <v>0</v>
      </c>
      <c r="BG652" s="709">
        <f>$H652*(1-($K652-BG$6)/BG$5)</f>
        <v>0</v>
      </c>
      <c r="BH652" s="709">
        <f>$H652-BG652</f>
        <v>0</v>
      </c>
      <c r="BI652" s="710"/>
      <c r="BJ652" s="709">
        <f>$H652*(1-($K652-BJ$6)/BJ$5)</f>
        <v>0</v>
      </c>
      <c r="BK652" s="709">
        <f>$H652-BJ652</f>
        <v>0</v>
      </c>
      <c r="BL652" s="710"/>
      <c r="BM652" s="479"/>
      <c r="BN652" s="479"/>
      <c r="BP652" s="72">
        <f>$H652*(1-($K652-BP$6)/BP$5)</f>
        <v>0</v>
      </c>
      <c r="BQ652" s="72">
        <f>$H652-BP652</f>
        <v>0</v>
      </c>
      <c r="BS652" s="72">
        <f>$H652*(1-($K652-BS$6)/BS$5)</f>
        <v>0</v>
      </c>
      <c r="BT652" s="72">
        <f>$H652-BS652</f>
        <v>0</v>
      </c>
      <c r="BV652" s="72">
        <f>$H652*(1-($K652-BV$6)/BV$5)</f>
        <v>0</v>
      </c>
      <c r="BW652" s="72">
        <f>$H652-BV652</f>
        <v>0</v>
      </c>
      <c r="BY652" s="72">
        <f>$H652*(1-($K652-BY$6)/BY$5)</f>
        <v>0</v>
      </c>
      <c r="BZ652" s="72">
        <f>$H652-BY652</f>
        <v>0</v>
      </c>
      <c r="CB652" s="72">
        <f>$H652*(1-($L652-CB$6)/CB$5)</f>
        <v>0</v>
      </c>
      <c r="CC652" s="72">
        <f>$H652-CB652</f>
        <v>0</v>
      </c>
      <c r="CE652" s="72">
        <f>$H652*(1-($L652-CE$6)/CE$5)</f>
        <v>0</v>
      </c>
      <c r="CF652" s="72">
        <f>$H652-CE652</f>
        <v>0</v>
      </c>
      <c r="CH652" s="72">
        <f>$H652*(1-($L652-CH$6)/CH$5)</f>
        <v>0</v>
      </c>
      <c r="CI652" s="72">
        <f>$H652-CH652</f>
        <v>0</v>
      </c>
      <c r="CK652" s="72">
        <f>$H652*(1-($L652-CK$6)/CK$5)</f>
        <v>0</v>
      </c>
      <c r="CL652" s="72">
        <f>$H652-CK652</f>
        <v>0</v>
      </c>
      <c r="CN652" s="72">
        <f>$H652*(1-($L652-CN$6)/CN$5)</f>
        <v>0</v>
      </c>
      <c r="CO652" s="72">
        <f>$H652-CN652</f>
        <v>0</v>
      </c>
      <c r="CQ652" s="72">
        <f>$H652*(1-($L652-CQ$6)/CQ$5)</f>
        <v>0</v>
      </c>
      <c r="CR652" s="72">
        <f>$H652-CQ652</f>
        <v>0</v>
      </c>
      <c r="CT652" s="72">
        <f>$H652*(1-($L652-CT$6)/CT$5)</f>
        <v>0</v>
      </c>
      <c r="CU652" s="72">
        <f>$H652-CT652</f>
        <v>0</v>
      </c>
      <c r="CW652" s="72">
        <f>$H652*(1-($L652-CW$6)/CW$5)</f>
        <v>0</v>
      </c>
      <c r="CX652" s="72">
        <f>$H652-CW652</f>
        <v>0</v>
      </c>
    </row>
    <row r="654" spans="1:104" s="402" customFormat="1" x14ac:dyDescent="0.25">
      <c r="A654" s="582"/>
      <c r="C654" s="453" t="s">
        <v>133</v>
      </c>
      <c r="D654" s="453"/>
      <c r="E654" s="467"/>
      <c r="F654" s="453"/>
      <c r="G654" s="467"/>
      <c r="H654" s="467"/>
      <c r="I654" s="453"/>
      <c r="J654" s="467"/>
      <c r="K654" s="467"/>
      <c r="L654" s="467"/>
      <c r="M654" s="453"/>
      <c r="N654" s="579"/>
      <c r="O654" s="453"/>
      <c r="P654" s="467"/>
      <c r="Q654" s="579"/>
      <c r="R654" s="453"/>
      <c r="S654" s="467"/>
      <c r="T654" s="579"/>
      <c r="U654" s="453"/>
      <c r="V654" s="467"/>
      <c r="W654" s="579"/>
      <c r="X654" s="453"/>
      <c r="Y654" s="467"/>
      <c r="Z654" s="579"/>
      <c r="AA654" s="453"/>
      <c r="AB654" s="467"/>
      <c r="AC654" s="579"/>
      <c r="AD654" s="453"/>
      <c r="AE654" s="467"/>
      <c r="AF654" s="579"/>
      <c r="AG654" s="453"/>
      <c r="AH654" s="467"/>
      <c r="AI654" s="579"/>
      <c r="AJ654" s="453"/>
      <c r="AK654" s="467"/>
      <c r="AL654" s="579"/>
      <c r="AM654" s="453"/>
      <c r="AN654" s="467"/>
      <c r="AO654" s="579"/>
      <c r="AP654" s="453"/>
      <c r="AQ654" s="467"/>
      <c r="AR654" s="579"/>
      <c r="AS654" s="453"/>
      <c r="AT654" s="467"/>
      <c r="AU654" s="579"/>
      <c r="AV654" s="453"/>
      <c r="AX654" s="579"/>
      <c r="AY654" s="453"/>
      <c r="AZ654" s="467"/>
      <c r="BA654" s="579"/>
      <c r="BB654" s="453"/>
      <c r="BC654" s="467"/>
      <c r="BD654" s="579"/>
      <c r="BE654" s="453"/>
      <c r="BF654" s="467"/>
      <c r="BG654" s="579"/>
      <c r="BH654" s="453"/>
      <c r="BI654" s="467"/>
      <c r="BJ654" s="579"/>
      <c r="BK654" s="453"/>
      <c r="BL654" s="467"/>
      <c r="BM654" s="579"/>
      <c r="BN654" s="453"/>
      <c r="BO654" s="467"/>
      <c r="BP654" s="579"/>
      <c r="BQ654" s="453"/>
      <c r="BR654" s="467"/>
      <c r="BS654" s="579"/>
      <c r="BT654" s="453"/>
      <c r="BU654" s="467"/>
      <c r="BV654" s="579"/>
      <c r="BW654" s="453"/>
      <c r="BX654" s="467"/>
      <c r="BY654" s="579"/>
      <c r="BZ654" s="453"/>
      <c r="CA654" s="467"/>
      <c r="CB654" s="579"/>
      <c r="CC654" s="453"/>
      <c r="CD654" s="467"/>
      <c r="CE654" s="579"/>
      <c r="CF654" s="453"/>
      <c r="CG654" s="467"/>
      <c r="CH654" s="579"/>
      <c r="CI654" s="453"/>
      <c r="CJ654" s="467"/>
      <c r="CK654" s="579"/>
      <c r="CL654" s="453"/>
      <c r="CM654" s="467"/>
      <c r="CN654" s="579"/>
      <c r="CO654" s="453"/>
      <c r="CP654" s="467"/>
      <c r="CQ654" s="579"/>
      <c r="CR654" s="453"/>
      <c r="CS654" s="467"/>
      <c r="CT654" s="579"/>
      <c r="CU654" s="453"/>
      <c r="CV654" s="467"/>
      <c r="CW654" s="579"/>
      <c r="CX654" s="453"/>
      <c r="CY654" s="467"/>
      <c r="CZ654" s="3"/>
    </row>
    <row r="655" spans="1:104" s="402" customFormat="1" x14ac:dyDescent="0.25">
      <c r="A655" s="401"/>
      <c r="C655" s="565" t="s">
        <v>615</v>
      </c>
      <c r="D655" s="565"/>
      <c r="E655" s="566"/>
      <c r="F655" s="566"/>
      <c r="G655" s="566"/>
      <c r="H655" s="566"/>
      <c r="I655" s="565"/>
      <c r="J655" s="566"/>
      <c r="K655" s="566"/>
      <c r="L655" s="566"/>
      <c r="M655" s="565"/>
      <c r="N655" s="578"/>
      <c r="O655" s="565"/>
      <c r="P655" s="566"/>
      <c r="Q655" s="578"/>
      <c r="R655" s="565"/>
      <c r="S655" s="566"/>
      <c r="T655" s="578"/>
      <c r="U655" s="565"/>
      <c r="V655" s="566"/>
      <c r="W655" s="578"/>
      <c r="X655" s="565"/>
      <c r="Y655" s="566"/>
      <c r="Z655" s="578"/>
      <c r="AA655" s="565"/>
      <c r="AB655" s="566"/>
      <c r="AC655" s="578"/>
      <c r="AD655" s="565"/>
      <c r="AE655" s="566"/>
      <c r="AF655" s="578"/>
      <c r="AG655" s="565"/>
      <c r="AH655" s="566"/>
      <c r="AI655" s="578"/>
      <c r="AJ655" s="565"/>
      <c r="AK655" s="566"/>
      <c r="AL655" s="578"/>
      <c r="AM655" s="565"/>
      <c r="AN655" s="566"/>
      <c r="AO655" s="578"/>
      <c r="AP655" s="565"/>
      <c r="AQ655" s="566"/>
      <c r="AR655" s="578"/>
      <c r="AS655" s="565"/>
      <c r="AT655" s="566"/>
      <c r="AU655" s="578"/>
      <c r="AV655" s="565"/>
      <c r="AX655" s="578"/>
      <c r="AY655" s="565"/>
      <c r="AZ655" s="566"/>
      <c r="BA655" s="578"/>
      <c r="BB655" s="565"/>
      <c r="BC655" s="566"/>
      <c r="BD655" s="578"/>
      <c r="BE655" s="565"/>
      <c r="BF655" s="566"/>
      <c r="BG655" s="578"/>
      <c r="BH655" s="565"/>
      <c r="BI655" s="566"/>
      <c r="BJ655" s="578"/>
      <c r="BK655" s="565"/>
      <c r="BL655" s="566"/>
      <c r="BM655" s="578"/>
      <c r="BN655" s="565"/>
      <c r="BO655" s="566"/>
      <c r="BP655" s="578"/>
      <c r="BQ655" s="565"/>
      <c r="BR655" s="566"/>
      <c r="BS655" s="578"/>
      <c r="BT655" s="565"/>
      <c r="BU655" s="566"/>
      <c r="BV655" s="578"/>
      <c r="BW655" s="565"/>
      <c r="BX655" s="566"/>
      <c r="BY655" s="578"/>
      <c r="BZ655" s="565"/>
      <c r="CA655" s="566"/>
      <c r="CB655" s="578"/>
      <c r="CC655" s="565"/>
      <c r="CD655" s="566"/>
      <c r="CE655" s="578"/>
      <c r="CF655" s="565"/>
      <c r="CG655" s="566"/>
      <c r="CH655" s="578"/>
      <c r="CI655" s="565"/>
      <c r="CJ655" s="566"/>
      <c r="CK655" s="578"/>
      <c r="CL655" s="565"/>
      <c r="CM655" s="566"/>
      <c r="CN655" s="578"/>
      <c r="CO655" s="565"/>
      <c r="CP655" s="566"/>
      <c r="CQ655" s="578"/>
      <c r="CR655" s="565"/>
      <c r="CS655" s="566"/>
      <c r="CT655" s="578"/>
      <c r="CU655" s="565"/>
      <c r="CV655" s="566"/>
      <c r="CW655" s="578"/>
      <c r="CX655" s="565"/>
      <c r="CY655" s="566"/>
      <c r="CZ655" s="3"/>
    </row>
    <row r="656" spans="1:104" x14ac:dyDescent="0.25">
      <c r="C656" s="455" t="s">
        <v>616</v>
      </c>
      <c r="D656" s="3" t="s">
        <v>0</v>
      </c>
      <c r="E656" s="19">
        <v>12.45</v>
      </c>
      <c r="G656" s="479"/>
      <c r="H656" s="703">
        <f>G656-$E656</f>
        <v>-12.45</v>
      </c>
      <c r="J656" s="19">
        <v>159.4</v>
      </c>
      <c r="K656" s="488">
        <f>J656</f>
        <v>159.4</v>
      </c>
      <c r="L656" s="488">
        <f>J656</f>
        <v>159.4</v>
      </c>
      <c r="N656" s="72">
        <f>$H656*(1-($J656-N$6)/N$5)</f>
        <v>-11.414780219780219</v>
      </c>
      <c r="O656" s="72">
        <f>$H656-N656</f>
        <v>-1.03521978021978</v>
      </c>
      <c r="Q656" s="72">
        <f>$H656*(1-($J656-Q$6)/Q$5)</f>
        <v>-11.414780219780219</v>
      </c>
      <c r="R656" s="72">
        <f>$H656-Q656</f>
        <v>-1.03521978021978</v>
      </c>
      <c r="T656" s="72">
        <f>$H656*(1-($J656-T$6)/T$5)</f>
        <v>-11.414780219780219</v>
      </c>
      <c r="U656" s="72">
        <f>$H656-T656</f>
        <v>-1.03521978021978</v>
      </c>
      <c r="W656" s="72">
        <f>$H656*(1-($J656-W$6)/W$5)</f>
        <v>-11.414780219780219</v>
      </c>
      <c r="X656" s="72">
        <f>$H656-W656</f>
        <v>-1.03521978021978</v>
      </c>
      <c r="Z656" s="72">
        <f>$H656*(1-($J656-Z$6)/Z$5)</f>
        <v>-11.414780219780219</v>
      </c>
      <c r="AA656" s="72">
        <f>$H656-Z656</f>
        <v>-1.03521978021978</v>
      </c>
      <c r="AC656" s="72">
        <f>$H656*(1-($J656-AC$6)/AC$5)</f>
        <v>-11.414780219780219</v>
      </c>
      <c r="AD656" s="72">
        <f>$H656-AC656</f>
        <v>-1.03521978021978</v>
      </c>
      <c r="AF656" s="72">
        <f>$H656*(1-($J656-AF$6)/AF$5)</f>
        <v>-11.414780219780219</v>
      </c>
      <c r="AG656" s="72">
        <f>$H656-AF656</f>
        <v>-1.03521978021978</v>
      </c>
      <c r="AI656" s="72">
        <f>$H656*(1-($J656-AI$6)/AI$5)</f>
        <v>-11.414780219780219</v>
      </c>
      <c r="AJ656" s="72">
        <f>$H656-AI656</f>
        <v>-1.03521978021978</v>
      </c>
      <c r="AL656" s="72">
        <f>$H656*(1-($K656-AL$6)/AL$5)</f>
        <v>-11.435224416517055</v>
      </c>
      <c r="AM656" s="72">
        <f>$H656-AL656</f>
        <v>-1.0147755834829439</v>
      </c>
      <c r="AO656" s="72">
        <f>$H656*(1-($K656-AO$6)/AO$5)</f>
        <v>-11.435224416517055</v>
      </c>
      <c r="AP656" s="72">
        <f>$H656-AO656</f>
        <v>-1.0147755834829439</v>
      </c>
      <c r="AR656" s="72">
        <f>$H656*(1-($K656-AR$6)/AR$5)</f>
        <v>-11.435224416517055</v>
      </c>
      <c r="AS656" s="72">
        <f>$H656-AR656</f>
        <v>-1.0147755834829439</v>
      </c>
      <c r="AU656" s="72">
        <f>$H656*(1-($K656-AU$6)/AU$5)</f>
        <v>-11.435224416517055</v>
      </c>
      <c r="AV656" s="72">
        <f>$H656-AU656</f>
        <v>-1.0147755834829439</v>
      </c>
      <c r="AX656" s="72">
        <f>$H656*(1-($K656-AX$6)/AX$5)</f>
        <v>-11.435224416517055</v>
      </c>
      <c r="AY656" s="72">
        <f>$H656-AX656</f>
        <v>-1.0147755834829439</v>
      </c>
      <c r="BA656" s="72">
        <f>$H656*(1-($K656-BA$6)/BA$5)</f>
        <v>-11.435224416517055</v>
      </c>
      <c r="BB656" s="72">
        <f>$H656-BA656</f>
        <v>-1.0147755834829439</v>
      </c>
      <c r="BD656" s="72">
        <f>$H656*(1-($K656-BD$6)/BD$5)</f>
        <v>-11.435224416517055</v>
      </c>
      <c r="BE656" s="72">
        <f>$H656-BD656</f>
        <v>-1.0147755834829439</v>
      </c>
      <c r="BG656" s="709">
        <f>$H656*(1-($K656-BG$6)/BG$5)</f>
        <v>-11.435224416517055</v>
      </c>
      <c r="BH656" s="709">
        <f>$H656-BG656</f>
        <v>-1.0147755834829439</v>
      </c>
      <c r="BI656" s="710"/>
      <c r="BJ656" s="709">
        <f>$H656*(1-($K656-BJ$6)/BJ$5)</f>
        <v>-11.435224416517055</v>
      </c>
      <c r="BK656" s="709">
        <f>$H656-BJ656</f>
        <v>-1.0147755834829439</v>
      </c>
      <c r="BL656" s="710"/>
      <c r="BM656" s="479"/>
      <c r="BN656" s="479"/>
      <c r="BP656" s="72">
        <f>$H656*(1-($K656-BP$6)/BP$5)</f>
        <v>-11.435224416517055</v>
      </c>
      <c r="BQ656" s="72">
        <f>$H656-BP656</f>
        <v>-1.0147755834829439</v>
      </c>
      <c r="BS656" s="72">
        <f>$H656*(1-($K656-BS$6)/BS$5)</f>
        <v>-11.435224416517055</v>
      </c>
      <c r="BT656" s="72">
        <f>$H656-BS656</f>
        <v>-1.0147755834829439</v>
      </c>
      <c r="BV656" s="72">
        <f>$H656*(1-($K656-BV$6)/BV$5)</f>
        <v>-11.435224416517055</v>
      </c>
      <c r="BW656" s="72">
        <f>$H656-BV656</f>
        <v>-1.0147755834829439</v>
      </c>
      <c r="BY656" s="72">
        <f>$H656*(1-($K656-BY$6)/BY$5)</f>
        <v>-11.435224416517055</v>
      </c>
      <c r="BZ656" s="72">
        <f>$H656-BY656</f>
        <v>-1.0147755834829439</v>
      </c>
      <c r="CB656" s="72">
        <f>$H656*(1-($L656-CB$6)/CB$5)</f>
        <v>-11.473782383419689</v>
      </c>
      <c r="CC656" s="72">
        <f>$H656-CB656</f>
        <v>-0.97621761658031048</v>
      </c>
      <c r="CE656" s="72">
        <f>$H656*(1-($L656-CE$6)/CE$5)</f>
        <v>-11.473782383419689</v>
      </c>
      <c r="CF656" s="72">
        <f>$H656-CE656</f>
        <v>-0.97621761658031048</v>
      </c>
      <c r="CH656" s="72">
        <f>$H656*(1-($L656-CH$6)/CH$5)</f>
        <v>-11.473782383419689</v>
      </c>
      <c r="CI656" s="72">
        <f>$H656-CH656</f>
        <v>-0.97621761658031048</v>
      </c>
      <c r="CK656" s="72">
        <f>$H656*(1-($L656-CK$6)/CK$5)</f>
        <v>-11.473782383419689</v>
      </c>
      <c r="CL656" s="72">
        <f>$H656-CK656</f>
        <v>-0.97621761658031048</v>
      </c>
      <c r="CN656" s="72">
        <f>$H656*(1-($L656-CN$6)/CN$5)</f>
        <v>-11.473782383419689</v>
      </c>
      <c r="CO656" s="72">
        <f>$H656-CN656</f>
        <v>-0.97621761658031048</v>
      </c>
      <c r="CQ656" s="72">
        <f>$H656*(1-($L656-CQ$6)/CQ$5)</f>
        <v>-11.473782383419689</v>
      </c>
      <c r="CR656" s="72">
        <f>$H656-CQ656</f>
        <v>-0.97621761658031048</v>
      </c>
      <c r="CT656" s="72">
        <f>$H656*(1-($L656-CT$6)/CT$5)</f>
        <v>-11.473782383419689</v>
      </c>
      <c r="CU656" s="72">
        <f>$H656-CT656</f>
        <v>-0.97621761658031048</v>
      </c>
      <c r="CW656" s="72">
        <f>$H656*(1-($L656-CW$6)/CW$5)</f>
        <v>-11.473782383419689</v>
      </c>
      <c r="CX656" s="72">
        <f>$H656-CW656</f>
        <v>-0.97621761658031048</v>
      </c>
    </row>
    <row r="657" spans="1:104" x14ac:dyDescent="0.25">
      <c r="C657" s="729" t="s">
        <v>617</v>
      </c>
      <c r="D657" s="3" t="s">
        <v>0</v>
      </c>
      <c r="E657" s="479"/>
      <c r="G657" s="564">
        <v>12.45</v>
      </c>
      <c r="H657" s="703">
        <f>G657-$E657</f>
        <v>12.45</v>
      </c>
      <c r="J657" s="564">
        <v>159.4</v>
      </c>
      <c r="K657" s="488">
        <f>J657</f>
        <v>159.4</v>
      </c>
      <c r="L657" s="488">
        <f>J657</f>
        <v>159.4</v>
      </c>
      <c r="N657" s="72">
        <f>$H657*(1-($J657-N$6)/N$5)</f>
        <v>11.414780219780219</v>
      </c>
      <c r="O657" s="72">
        <f>$H657-N657</f>
        <v>1.03521978021978</v>
      </c>
      <c r="Q657" s="72">
        <f>$H657*(1-($J657-Q$6)/Q$5)</f>
        <v>11.414780219780219</v>
      </c>
      <c r="R657" s="72">
        <f>$H657-Q657</f>
        <v>1.03521978021978</v>
      </c>
      <c r="T657" s="72">
        <f>$H657*(1-($J657-T$6)/T$5)</f>
        <v>11.414780219780219</v>
      </c>
      <c r="U657" s="72">
        <f>$H657-T657</f>
        <v>1.03521978021978</v>
      </c>
      <c r="W657" s="72">
        <f>$H657*(1-($J657-W$6)/W$5)</f>
        <v>11.414780219780219</v>
      </c>
      <c r="X657" s="72">
        <f>$H657-W657</f>
        <v>1.03521978021978</v>
      </c>
      <c r="Z657" s="72">
        <f>$H657*(1-($J657-Z$6)/Z$5)</f>
        <v>11.414780219780219</v>
      </c>
      <c r="AA657" s="72">
        <f>$H657-Z657</f>
        <v>1.03521978021978</v>
      </c>
      <c r="AC657" s="72">
        <f>$H657*(1-($J657-AC$6)/AC$5)</f>
        <v>11.414780219780219</v>
      </c>
      <c r="AD657" s="72">
        <f>$H657-AC657</f>
        <v>1.03521978021978</v>
      </c>
      <c r="AF657" s="72">
        <f>$H657*(1-($J657-AF$6)/AF$5)</f>
        <v>11.414780219780219</v>
      </c>
      <c r="AG657" s="72">
        <f>$H657-AF657</f>
        <v>1.03521978021978</v>
      </c>
      <c r="AI657" s="72">
        <f>$H657*(1-($J657-AI$6)/AI$5)</f>
        <v>11.414780219780219</v>
      </c>
      <c r="AJ657" s="72">
        <f>$H657-AI657</f>
        <v>1.03521978021978</v>
      </c>
      <c r="AL657" s="72">
        <f>$H657*(1-($K657-AL$6)/AL$5)</f>
        <v>11.435224416517055</v>
      </c>
      <c r="AM657" s="72">
        <f>$H657-AL657</f>
        <v>1.0147755834829439</v>
      </c>
      <c r="AO657" s="72">
        <f>$H657*(1-($K657-AO$6)/AO$5)</f>
        <v>11.435224416517055</v>
      </c>
      <c r="AP657" s="72">
        <f>$H657-AO657</f>
        <v>1.0147755834829439</v>
      </c>
      <c r="AR657" s="72">
        <f>$H657*(1-($K657-AR$6)/AR$5)</f>
        <v>11.435224416517055</v>
      </c>
      <c r="AS657" s="72">
        <f>$H657-AR657</f>
        <v>1.0147755834829439</v>
      </c>
      <c r="AU657" s="72">
        <f>$H657*(1-($K657-AU$6)/AU$5)</f>
        <v>11.435224416517055</v>
      </c>
      <c r="AV657" s="72">
        <f>$H657-AU657</f>
        <v>1.0147755834829439</v>
      </c>
      <c r="AX657" s="72">
        <f>$H657*(1-($K657-AX$6)/AX$5)</f>
        <v>11.435224416517055</v>
      </c>
      <c r="AY657" s="72">
        <f>$H657-AX657</f>
        <v>1.0147755834829439</v>
      </c>
      <c r="BA657" s="72">
        <f>$H657*(1-($K657-BA$6)/BA$5)</f>
        <v>11.435224416517055</v>
      </c>
      <c r="BB657" s="72">
        <f>$H657-BA657</f>
        <v>1.0147755834829439</v>
      </c>
      <c r="BD657" s="72">
        <f>$H657*(1-($K657-BD$6)/BD$5)</f>
        <v>11.435224416517055</v>
      </c>
      <c r="BE657" s="72">
        <f>$H657-BD657</f>
        <v>1.0147755834829439</v>
      </c>
      <c r="BG657" s="709">
        <f>$H657*(1-($K657-BG$6)/BG$5)</f>
        <v>11.435224416517055</v>
      </c>
      <c r="BH657" s="709">
        <f>$H657-BG657</f>
        <v>1.0147755834829439</v>
      </c>
      <c r="BI657" s="710"/>
      <c r="BJ657" s="709">
        <f>$H657*(1-($K657-BJ$6)/BJ$5)</f>
        <v>11.435224416517055</v>
      </c>
      <c r="BK657" s="709">
        <f>$H657-BJ657</f>
        <v>1.0147755834829439</v>
      </c>
      <c r="BL657" s="710"/>
      <c r="BM657" s="479"/>
      <c r="BN657" s="479"/>
      <c r="BP657" s="72">
        <f>$H657*(1-($K657-BP$6)/BP$5)</f>
        <v>11.435224416517055</v>
      </c>
      <c r="BQ657" s="72">
        <f>$H657-BP657</f>
        <v>1.0147755834829439</v>
      </c>
      <c r="BS657" s="72">
        <f>$H657*(1-($K657-BS$6)/BS$5)</f>
        <v>11.435224416517055</v>
      </c>
      <c r="BT657" s="72">
        <f>$H657-BS657</f>
        <v>1.0147755834829439</v>
      </c>
      <c r="BV657" s="72">
        <f>$H657*(1-($K657-BV$6)/BV$5)</f>
        <v>11.435224416517055</v>
      </c>
      <c r="BW657" s="72">
        <f>$H657-BV657</f>
        <v>1.0147755834829439</v>
      </c>
      <c r="BY657" s="72">
        <f>$H657*(1-($K657-BY$6)/BY$5)</f>
        <v>11.435224416517055</v>
      </c>
      <c r="BZ657" s="72">
        <f>$H657-BY657</f>
        <v>1.0147755834829439</v>
      </c>
      <c r="CB657" s="72">
        <f>$H657*(1-($L657-CB$6)/CB$5)</f>
        <v>11.473782383419689</v>
      </c>
      <c r="CC657" s="72">
        <f>$H657-CB657</f>
        <v>0.97621761658031048</v>
      </c>
      <c r="CE657" s="72">
        <f>$H657*(1-($L657-CE$6)/CE$5)</f>
        <v>11.473782383419689</v>
      </c>
      <c r="CF657" s="72">
        <f>$H657-CE657</f>
        <v>0.97621761658031048</v>
      </c>
      <c r="CH657" s="72">
        <f>$H657*(1-($L657-CH$6)/CH$5)</f>
        <v>11.473782383419689</v>
      </c>
      <c r="CI657" s="72">
        <f>$H657-CH657</f>
        <v>0.97621761658031048</v>
      </c>
      <c r="CK657" s="72">
        <f>$H657*(1-($L657-CK$6)/CK$5)</f>
        <v>11.473782383419689</v>
      </c>
      <c r="CL657" s="72">
        <f>$H657-CK657</f>
        <v>0.97621761658031048</v>
      </c>
      <c r="CN657" s="72">
        <f>$H657*(1-($L657-CN$6)/CN$5)</f>
        <v>11.473782383419689</v>
      </c>
      <c r="CO657" s="72">
        <f>$H657-CN657</f>
        <v>0.97621761658031048</v>
      </c>
      <c r="CQ657" s="72">
        <f>$H657*(1-($L657-CQ$6)/CQ$5)</f>
        <v>11.473782383419689</v>
      </c>
      <c r="CR657" s="72">
        <f>$H657-CQ657</f>
        <v>0.97621761658031048</v>
      </c>
      <c r="CT657" s="72">
        <f>$H657*(1-($L657-CT$6)/CT$5)</f>
        <v>11.473782383419689</v>
      </c>
      <c r="CU657" s="72">
        <f>$H657-CT657</f>
        <v>0.97621761658031048</v>
      </c>
      <c r="CW657" s="72">
        <f>$H657*(1-($L657-CW$6)/CW$5)</f>
        <v>11.473782383419689</v>
      </c>
      <c r="CX657" s="72">
        <f>$H657-CW657</f>
        <v>0.97621761658031048</v>
      </c>
    </row>
    <row r="658" spans="1:104" x14ac:dyDescent="0.25">
      <c r="C658" s="455"/>
      <c r="D658" s="3" t="s">
        <v>0</v>
      </c>
      <c r="E658" s="19"/>
      <c r="G658" s="19"/>
      <c r="H658" s="703">
        <f>G658-$E658</f>
        <v>0</v>
      </c>
      <c r="J658" s="19"/>
      <c r="K658" s="19"/>
      <c r="L658" s="19"/>
      <c r="N658" s="72">
        <f>$H658*(1-($J658-N$6)/N$5)</f>
        <v>0</v>
      </c>
      <c r="O658" s="72">
        <f>$H658-N658</f>
        <v>0</v>
      </c>
      <c r="Q658" s="72">
        <f>$H658*(1-($J658-Q$6)/Q$5)</f>
        <v>0</v>
      </c>
      <c r="R658" s="72">
        <f>$H658-Q658</f>
        <v>0</v>
      </c>
      <c r="T658" s="72">
        <f>$H658*(1-($J658-T$6)/T$5)</f>
        <v>0</v>
      </c>
      <c r="U658" s="72">
        <f>$H658-T658</f>
        <v>0</v>
      </c>
      <c r="W658" s="72">
        <f>$H658*(1-($J658-W$6)/W$5)</f>
        <v>0</v>
      </c>
      <c r="X658" s="72">
        <f>$H658-W658</f>
        <v>0</v>
      </c>
      <c r="Z658" s="72">
        <f>$H658*(1-($J658-Z$6)/Z$5)</f>
        <v>0</v>
      </c>
      <c r="AA658" s="72">
        <f>$H658-Z658</f>
        <v>0</v>
      </c>
      <c r="AC658" s="72">
        <f>$H658*(1-($J658-AC$6)/AC$5)</f>
        <v>0</v>
      </c>
      <c r="AD658" s="72">
        <f>$H658-AC658</f>
        <v>0</v>
      </c>
      <c r="AF658" s="72">
        <f>$H658*(1-($J658-AF$6)/AF$5)</f>
        <v>0</v>
      </c>
      <c r="AG658" s="72">
        <f>$H658-AF658</f>
        <v>0</v>
      </c>
      <c r="AI658" s="72">
        <f>$H658*(1-($J658-AI$6)/AI$5)</f>
        <v>0</v>
      </c>
      <c r="AJ658" s="72">
        <f>$H658-AI658</f>
        <v>0</v>
      </c>
      <c r="AL658" s="72">
        <f>$H658*(1-($K658-AL$6)/AL$5)</f>
        <v>0</v>
      </c>
      <c r="AM658" s="72">
        <f>$H658-AL658</f>
        <v>0</v>
      </c>
      <c r="AO658" s="72">
        <f>$H658*(1-($K658-AO$6)/AO$5)</f>
        <v>0</v>
      </c>
      <c r="AP658" s="72">
        <f>$H658-AO658</f>
        <v>0</v>
      </c>
      <c r="AR658" s="72">
        <f>$H658*(1-($K658-AR$6)/AR$5)</f>
        <v>0</v>
      </c>
      <c r="AS658" s="72">
        <f>$H658-AR658</f>
        <v>0</v>
      </c>
      <c r="AU658" s="72">
        <f>$H658*(1-($K658-AU$6)/AU$5)</f>
        <v>0</v>
      </c>
      <c r="AV658" s="72">
        <f>$H658-AU658</f>
        <v>0</v>
      </c>
      <c r="AX658" s="72">
        <f>$H658*(1-($K658-AX$6)/AX$5)</f>
        <v>0</v>
      </c>
      <c r="AY658" s="72">
        <f>$H658-AX658</f>
        <v>0</v>
      </c>
      <c r="BA658" s="72">
        <f>$H658*(1-($K658-BA$6)/BA$5)</f>
        <v>0</v>
      </c>
      <c r="BB658" s="72">
        <f>$H658-BA658</f>
        <v>0</v>
      </c>
      <c r="BD658" s="72">
        <f>$H658*(1-($K658-BD$6)/BD$5)</f>
        <v>0</v>
      </c>
      <c r="BE658" s="72">
        <f>$H658-BD658</f>
        <v>0</v>
      </c>
      <c r="BG658" s="709">
        <f>$H658*(1-($K658-BG$6)/BG$5)</f>
        <v>0</v>
      </c>
      <c r="BH658" s="709">
        <f>$H658-BG658</f>
        <v>0</v>
      </c>
      <c r="BI658" s="710"/>
      <c r="BJ658" s="709">
        <f>$H658*(1-($K658-BJ$6)/BJ$5)</f>
        <v>0</v>
      </c>
      <c r="BK658" s="709">
        <f>$H658-BJ658</f>
        <v>0</v>
      </c>
      <c r="BL658" s="710"/>
      <c r="BM658" s="479"/>
      <c r="BN658" s="479"/>
      <c r="BP658" s="72">
        <f>$H658*(1-($K658-BP$6)/BP$5)</f>
        <v>0</v>
      </c>
      <c r="BQ658" s="72">
        <f>$H658-BP658</f>
        <v>0</v>
      </c>
      <c r="BS658" s="72">
        <f>$H658*(1-($K658-BS$6)/BS$5)</f>
        <v>0</v>
      </c>
      <c r="BT658" s="72">
        <f>$H658-BS658</f>
        <v>0</v>
      </c>
      <c r="BV658" s="72">
        <f>$H658*(1-($K658-BV$6)/BV$5)</f>
        <v>0</v>
      </c>
      <c r="BW658" s="72">
        <f>$H658-BV658</f>
        <v>0</v>
      </c>
      <c r="BY658" s="72">
        <f>$H658*(1-($K658-BY$6)/BY$5)</f>
        <v>0</v>
      </c>
      <c r="BZ658" s="72">
        <f>$H658-BY658</f>
        <v>0</v>
      </c>
      <c r="CB658" s="72">
        <f>$H658*(1-($L658-CB$6)/CB$5)</f>
        <v>0</v>
      </c>
      <c r="CC658" s="72">
        <f>$H658-CB658</f>
        <v>0</v>
      </c>
      <c r="CE658" s="72">
        <f>$H658*(1-($L658-CE$6)/CE$5)</f>
        <v>0</v>
      </c>
      <c r="CF658" s="72">
        <f>$H658-CE658</f>
        <v>0</v>
      </c>
      <c r="CH658" s="72">
        <f>$H658*(1-($L658-CH$6)/CH$5)</f>
        <v>0</v>
      </c>
      <c r="CI658" s="72">
        <f>$H658-CH658</f>
        <v>0</v>
      </c>
      <c r="CK658" s="72">
        <f>$H658*(1-($L658-CK$6)/CK$5)</f>
        <v>0</v>
      </c>
      <c r="CL658" s="72">
        <f>$H658-CK658</f>
        <v>0</v>
      </c>
      <c r="CN658" s="72">
        <f>$H658*(1-($L658-CN$6)/CN$5)</f>
        <v>0</v>
      </c>
      <c r="CO658" s="72">
        <f>$H658-CN658</f>
        <v>0</v>
      </c>
      <c r="CQ658" s="72">
        <f>$H658*(1-($L658-CQ$6)/CQ$5)</f>
        <v>0</v>
      </c>
      <c r="CR658" s="72">
        <f>$H658-CQ658</f>
        <v>0</v>
      </c>
      <c r="CT658" s="72">
        <f>$H658*(1-($L658-CT$6)/CT$5)</f>
        <v>0</v>
      </c>
      <c r="CU658" s="72">
        <f>$H658-CT658</f>
        <v>0</v>
      </c>
      <c r="CW658" s="72">
        <f>$H658*(1-($L658-CW$6)/CW$5)</f>
        <v>0</v>
      </c>
      <c r="CX658" s="72">
        <f>$H658-CW658</f>
        <v>0</v>
      </c>
    </row>
    <row r="659" spans="1:104" x14ac:dyDescent="0.25">
      <c r="C659" s="455"/>
      <c r="D659" s="3" t="s">
        <v>0</v>
      </c>
      <c r="E659" s="19"/>
      <c r="G659" s="19"/>
      <c r="H659" s="703">
        <f>G659-$E659</f>
        <v>0</v>
      </c>
      <c r="J659" s="19"/>
      <c r="K659" s="19"/>
      <c r="L659" s="19"/>
      <c r="N659" s="72">
        <f>$H659*(1-($J659-N$6)/N$5)</f>
        <v>0</v>
      </c>
      <c r="O659" s="72">
        <f>$H659-N659</f>
        <v>0</v>
      </c>
      <c r="Q659" s="72">
        <f>$H659*(1-($J659-Q$6)/Q$5)</f>
        <v>0</v>
      </c>
      <c r="R659" s="72">
        <f>$H659-Q659</f>
        <v>0</v>
      </c>
      <c r="T659" s="72">
        <f>$H659*(1-($J659-T$6)/T$5)</f>
        <v>0</v>
      </c>
      <c r="U659" s="72">
        <f>$H659-T659</f>
        <v>0</v>
      </c>
      <c r="W659" s="72">
        <f>$H659*(1-($J659-W$6)/W$5)</f>
        <v>0</v>
      </c>
      <c r="X659" s="72">
        <f>$H659-W659</f>
        <v>0</v>
      </c>
      <c r="Z659" s="72">
        <f>$H659*(1-($J659-Z$6)/Z$5)</f>
        <v>0</v>
      </c>
      <c r="AA659" s="72">
        <f>$H659-Z659</f>
        <v>0</v>
      </c>
      <c r="AC659" s="72">
        <f>$H659*(1-($J659-AC$6)/AC$5)</f>
        <v>0</v>
      </c>
      <c r="AD659" s="72">
        <f>$H659-AC659</f>
        <v>0</v>
      </c>
      <c r="AF659" s="72">
        <f>$H659*(1-($J659-AF$6)/AF$5)</f>
        <v>0</v>
      </c>
      <c r="AG659" s="72">
        <f>$H659-AF659</f>
        <v>0</v>
      </c>
      <c r="AI659" s="72">
        <f>$H659*(1-($J659-AI$6)/AI$5)</f>
        <v>0</v>
      </c>
      <c r="AJ659" s="72">
        <f>$H659-AI659</f>
        <v>0</v>
      </c>
      <c r="AL659" s="72">
        <f>$H659*(1-($K659-AL$6)/AL$5)</f>
        <v>0</v>
      </c>
      <c r="AM659" s="72">
        <f>$H659-AL659</f>
        <v>0</v>
      </c>
      <c r="AO659" s="72">
        <f>$H659*(1-($K659-AO$6)/AO$5)</f>
        <v>0</v>
      </c>
      <c r="AP659" s="72">
        <f>$H659-AO659</f>
        <v>0</v>
      </c>
      <c r="AR659" s="72">
        <f>$H659*(1-($K659-AR$6)/AR$5)</f>
        <v>0</v>
      </c>
      <c r="AS659" s="72">
        <f>$H659-AR659</f>
        <v>0</v>
      </c>
      <c r="AU659" s="72">
        <f>$H659*(1-($K659-AU$6)/AU$5)</f>
        <v>0</v>
      </c>
      <c r="AV659" s="72">
        <f>$H659-AU659</f>
        <v>0</v>
      </c>
      <c r="AX659" s="72">
        <f>$H659*(1-($K659-AX$6)/AX$5)</f>
        <v>0</v>
      </c>
      <c r="AY659" s="72">
        <f>$H659-AX659</f>
        <v>0</v>
      </c>
      <c r="BA659" s="72">
        <f>$H659*(1-($K659-BA$6)/BA$5)</f>
        <v>0</v>
      </c>
      <c r="BB659" s="72">
        <f>$H659-BA659</f>
        <v>0</v>
      </c>
      <c r="BD659" s="72">
        <f>$H659*(1-($K659-BD$6)/BD$5)</f>
        <v>0</v>
      </c>
      <c r="BE659" s="72">
        <f>$H659-BD659</f>
        <v>0</v>
      </c>
      <c r="BG659" s="709">
        <f>$H659*(1-($K659-BG$6)/BG$5)</f>
        <v>0</v>
      </c>
      <c r="BH659" s="709">
        <f>$H659-BG659</f>
        <v>0</v>
      </c>
      <c r="BI659" s="710"/>
      <c r="BJ659" s="709">
        <f>$H659*(1-($K659-BJ$6)/BJ$5)</f>
        <v>0</v>
      </c>
      <c r="BK659" s="709">
        <f>$H659-BJ659</f>
        <v>0</v>
      </c>
      <c r="BL659" s="710"/>
      <c r="BM659" s="479"/>
      <c r="BN659" s="479"/>
      <c r="BP659" s="72">
        <f>$H659*(1-($K659-BP$6)/BP$5)</f>
        <v>0</v>
      </c>
      <c r="BQ659" s="72">
        <f>$H659-BP659</f>
        <v>0</v>
      </c>
      <c r="BS659" s="72">
        <f>$H659*(1-($K659-BS$6)/BS$5)</f>
        <v>0</v>
      </c>
      <c r="BT659" s="72">
        <f>$H659-BS659</f>
        <v>0</v>
      </c>
      <c r="BV659" s="72">
        <f>$H659*(1-($K659-BV$6)/BV$5)</f>
        <v>0</v>
      </c>
      <c r="BW659" s="72">
        <f>$H659-BV659</f>
        <v>0</v>
      </c>
      <c r="BY659" s="72">
        <f>$H659*(1-($K659-BY$6)/BY$5)</f>
        <v>0</v>
      </c>
      <c r="BZ659" s="72">
        <f>$H659-BY659</f>
        <v>0</v>
      </c>
      <c r="CB659" s="72">
        <f>$H659*(1-($L659-CB$6)/CB$5)</f>
        <v>0</v>
      </c>
      <c r="CC659" s="72">
        <f>$H659-CB659</f>
        <v>0</v>
      </c>
      <c r="CE659" s="72">
        <f>$H659*(1-($L659-CE$6)/CE$5)</f>
        <v>0</v>
      </c>
      <c r="CF659" s="72">
        <f>$H659-CE659</f>
        <v>0</v>
      </c>
      <c r="CH659" s="72">
        <f>$H659*(1-($L659-CH$6)/CH$5)</f>
        <v>0</v>
      </c>
      <c r="CI659" s="72">
        <f>$H659-CH659</f>
        <v>0</v>
      </c>
      <c r="CK659" s="72">
        <f>$H659*(1-($L659-CK$6)/CK$5)</f>
        <v>0</v>
      </c>
      <c r="CL659" s="72">
        <f>$H659-CK659</f>
        <v>0</v>
      </c>
      <c r="CN659" s="72">
        <f>$H659*(1-($L659-CN$6)/CN$5)</f>
        <v>0</v>
      </c>
      <c r="CO659" s="72">
        <f>$H659-CN659</f>
        <v>0</v>
      </c>
      <c r="CQ659" s="72">
        <f>$H659*(1-($L659-CQ$6)/CQ$5)</f>
        <v>0</v>
      </c>
      <c r="CR659" s="72">
        <f>$H659-CQ659</f>
        <v>0</v>
      </c>
      <c r="CT659" s="72">
        <f>$H659*(1-($L659-CT$6)/CT$5)</f>
        <v>0</v>
      </c>
      <c r="CU659" s="72">
        <f>$H659-CT659</f>
        <v>0</v>
      </c>
      <c r="CW659" s="72">
        <f>$H659*(1-($L659-CW$6)/CW$5)</f>
        <v>0</v>
      </c>
      <c r="CX659" s="72">
        <f>$H659-CW659</f>
        <v>0</v>
      </c>
    </row>
    <row r="661" spans="1:104" s="402" customFormat="1" x14ac:dyDescent="0.25">
      <c r="A661" s="582"/>
      <c r="C661" s="453" t="s">
        <v>618</v>
      </c>
      <c r="D661" s="453"/>
      <c r="E661" s="467"/>
      <c r="F661" s="453"/>
      <c r="G661" s="467"/>
      <c r="H661" s="467"/>
      <c r="I661" s="453"/>
      <c r="J661" s="467"/>
      <c r="K661" s="467"/>
      <c r="L661" s="467"/>
      <c r="M661" s="453"/>
      <c r="N661" s="579"/>
      <c r="O661" s="453"/>
      <c r="P661" s="467"/>
      <c r="Q661" s="579"/>
      <c r="R661" s="453"/>
      <c r="S661" s="467"/>
      <c r="T661" s="579"/>
      <c r="U661" s="453"/>
      <c r="V661" s="467"/>
      <c r="W661" s="579"/>
      <c r="X661" s="453"/>
      <c r="Y661" s="467"/>
      <c r="Z661" s="579"/>
      <c r="AA661" s="453"/>
      <c r="AB661" s="467"/>
      <c r="AC661" s="579"/>
      <c r="AD661" s="453"/>
      <c r="AE661" s="467"/>
      <c r="AF661" s="579"/>
      <c r="AG661" s="453"/>
      <c r="AH661" s="467"/>
      <c r="AI661" s="579"/>
      <c r="AJ661" s="453"/>
      <c r="AK661" s="467"/>
      <c r="AL661" s="579"/>
      <c r="AM661" s="453"/>
      <c r="AN661" s="467"/>
      <c r="AO661" s="579"/>
      <c r="AP661" s="453"/>
      <c r="AQ661" s="467"/>
      <c r="AR661" s="579"/>
      <c r="AS661" s="453"/>
      <c r="AT661" s="467"/>
      <c r="AU661" s="579"/>
      <c r="AV661" s="453"/>
      <c r="AX661" s="579"/>
      <c r="AY661" s="453"/>
      <c r="AZ661" s="467"/>
      <c r="BA661" s="579"/>
      <c r="BB661" s="453"/>
      <c r="BC661" s="467"/>
      <c r="BD661" s="579"/>
      <c r="BE661" s="453"/>
      <c r="BF661" s="467"/>
      <c r="BG661" s="579"/>
      <c r="BH661" s="453"/>
      <c r="BI661" s="467"/>
      <c r="BJ661" s="579"/>
      <c r="BK661" s="453"/>
      <c r="BL661" s="467"/>
      <c r="BM661" s="579"/>
      <c r="BN661" s="453"/>
      <c r="BO661" s="467"/>
      <c r="BP661" s="579"/>
      <c r="BQ661" s="453"/>
      <c r="BR661" s="467"/>
      <c r="BS661" s="579"/>
      <c r="BT661" s="453"/>
      <c r="BU661" s="467"/>
      <c r="BV661" s="579"/>
      <c r="BW661" s="453"/>
      <c r="BX661" s="467"/>
      <c r="BY661" s="579"/>
      <c r="BZ661" s="453"/>
      <c r="CA661" s="467"/>
      <c r="CB661" s="579"/>
      <c r="CC661" s="453"/>
      <c r="CD661" s="467"/>
      <c r="CE661" s="579"/>
      <c r="CF661" s="453"/>
      <c r="CG661" s="467"/>
      <c r="CH661" s="579"/>
      <c r="CI661" s="453"/>
      <c r="CJ661" s="467"/>
      <c r="CK661" s="579"/>
      <c r="CL661" s="453"/>
      <c r="CM661" s="467"/>
      <c r="CN661" s="579"/>
      <c r="CO661" s="453"/>
      <c r="CP661" s="467"/>
      <c r="CQ661" s="579"/>
      <c r="CR661" s="453"/>
      <c r="CS661" s="467"/>
      <c r="CT661" s="579"/>
      <c r="CU661" s="453"/>
      <c r="CV661" s="467"/>
      <c r="CW661" s="579"/>
      <c r="CX661" s="453"/>
      <c r="CY661" s="467"/>
      <c r="CZ661" s="3"/>
    </row>
    <row r="662" spans="1:104" s="402" customFormat="1" x14ac:dyDescent="0.25">
      <c r="A662" s="401"/>
      <c r="C662" s="565" t="s">
        <v>619</v>
      </c>
      <c r="D662" s="565"/>
      <c r="E662" s="566"/>
      <c r="F662" s="566"/>
      <c r="G662" s="566"/>
      <c r="H662" s="566"/>
      <c r="I662" s="565"/>
      <c r="J662" s="566"/>
      <c r="K662" s="566"/>
      <c r="L662" s="566"/>
      <c r="M662" s="565"/>
      <c r="N662" s="578"/>
      <c r="O662" s="565"/>
      <c r="P662" s="566"/>
      <c r="Q662" s="578"/>
      <c r="R662" s="565"/>
      <c r="S662" s="566"/>
      <c r="T662" s="578"/>
      <c r="U662" s="565"/>
      <c r="V662" s="566"/>
      <c r="W662" s="578"/>
      <c r="X662" s="565"/>
      <c r="Y662" s="566"/>
      <c r="Z662" s="578"/>
      <c r="AA662" s="565"/>
      <c r="AB662" s="566"/>
      <c r="AC662" s="578"/>
      <c r="AD662" s="565"/>
      <c r="AE662" s="566"/>
      <c r="AF662" s="578"/>
      <c r="AG662" s="565"/>
      <c r="AH662" s="566"/>
      <c r="AI662" s="578"/>
      <c r="AJ662" s="565"/>
      <c r="AK662" s="566"/>
      <c r="AL662" s="578"/>
      <c r="AM662" s="565"/>
      <c r="AN662" s="566"/>
      <c r="AO662" s="578"/>
      <c r="AP662" s="565"/>
      <c r="AQ662" s="566"/>
      <c r="AR662" s="578"/>
      <c r="AS662" s="565"/>
      <c r="AT662" s="566"/>
      <c r="AU662" s="578"/>
      <c r="AV662" s="565"/>
      <c r="AX662" s="578"/>
      <c r="AY662" s="565"/>
      <c r="AZ662" s="566"/>
      <c r="BA662" s="578"/>
      <c r="BB662" s="565"/>
      <c r="BC662" s="566"/>
      <c r="BD662" s="578"/>
      <c r="BE662" s="565"/>
      <c r="BF662" s="566"/>
      <c r="BG662" s="578"/>
      <c r="BH662" s="565"/>
      <c r="BI662" s="566"/>
      <c r="BJ662" s="578"/>
      <c r="BK662" s="565"/>
      <c r="BL662" s="566"/>
      <c r="BM662" s="578"/>
      <c r="BN662" s="565"/>
      <c r="BO662" s="566"/>
      <c r="BP662" s="578"/>
      <c r="BQ662" s="565"/>
      <c r="BR662" s="566"/>
      <c r="BS662" s="578"/>
      <c r="BT662" s="565"/>
      <c r="BU662" s="566"/>
      <c r="BV662" s="578"/>
      <c r="BW662" s="565"/>
      <c r="BX662" s="566"/>
      <c r="BY662" s="578"/>
      <c r="BZ662" s="565"/>
      <c r="CA662" s="566"/>
      <c r="CB662" s="578"/>
      <c r="CC662" s="565"/>
      <c r="CD662" s="566"/>
      <c r="CE662" s="578"/>
      <c r="CF662" s="565"/>
      <c r="CG662" s="566"/>
      <c r="CH662" s="578"/>
      <c r="CI662" s="565"/>
      <c r="CJ662" s="566"/>
      <c r="CK662" s="578"/>
      <c r="CL662" s="565"/>
      <c r="CM662" s="566"/>
      <c r="CN662" s="578"/>
      <c r="CO662" s="565"/>
      <c r="CP662" s="566"/>
      <c r="CQ662" s="578"/>
      <c r="CR662" s="565"/>
      <c r="CS662" s="566"/>
      <c r="CT662" s="578"/>
      <c r="CU662" s="565"/>
      <c r="CV662" s="566"/>
      <c r="CW662" s="578"/>
      <c r="CX662" s="565"/>
      <c r="CY662" s="566"/>
      <c r="CZ662" s="3"/>
    </row>
    <row r="663" spans="1:104" x14ac:dyDescent="0.25">
      <c r="C663" s="455" t="s">
        <v>620</v>
      </c>
      <c r="D663" s="3" t="s">
        <v>0</v>
      </c>
      <c r="E663" s="479"/>
      <c r="G663" s="417">
        <f>SUM(H289:H300)*-1</f>
        <v>-0.15499999999999992</v>
      </c>
      <c r="H663" s="763">
        <f>G663-$E663</f>
        <v>-0.15499999999999992</v>
      </c>
      <c r="J663" s="19">
        <v>-198</v>
      </c>
      <c r="K663" s="488">
        <f>J663</f>
        <v>-198</v>
      </c>
      <c r="L663" s="488">
        <f>J663</f>
        <v>-198</v>
      </c>
      <c r="N663" s="72">
        <f>$H663*(1-($J663-N$6)/N$5)</f>
        <v>-0.16240366300366291</v>
      </c>
      <c r="O663" s="72">
        <f>$H663-N663</f>
        <v>7.4036630036629913E-3</v>
      </c>
      <c r="Q663" s="72">
        <f>$H663*(1-($J663-Q$6)/Q$5)</f>
        <v>-0.16240366300366291</v>
      </c>
      <c r="R663" s="72">
        <f>$H663-Q663</f>
        <v>7.4036630036629913E-3</v>
      </c>
      <c r="T663" s="72">
        <f>$H663*(1-($J663-T$6)/T$5)</f>
        <v>-0.16240366300366291</v>
      </c>
      <c r="U663" s="72">
        <f>$H663-T663</f>
        <v>7.4036630036629913E-3</v>
      </c>
      <c r="W663" s="72">
        <f>$H663*(1-($J663-W$6)/W$5)</f>
        <v>-0.16240366300366291</v>
      </c>
      <c r="X663" s="72">
        <f>$H663-W663</f>
        <v>7.4036630036629913E-3</v>
      </c>
      <c r="Z663" s="72">
        <f>$H663*(1-($J663-Z$6)/Z$5)</f>
        <v>-0.16240366300366291</v>
      </c>
      <c r="AA663" s="72">
        <f>$H663-Z663</f>
        <v>7.4036630036629913E-3</v>
      </c>
      <c r="AC663" s="72">
        <f>$H663*(1-($J663-AC$6)/AC$5)</f>
        <v>-0.16240366300366291</v>
      </c>
      <c r="AD663" s="72">
        <f>$H663-AC663</f>
        <v>7.4036630036629913E-3</v>
      </c>
      <c r="AF663" s="72">
        <f>$H663*(1-($J663-AF$6)/AF$5)</f>
        <v>-0.16240366300366291</v>
      </c>
      <c r="AG663" s="72">
        <f>$H663-AF663</f>
        <v>7.4036630036629913E-3</v>
      </c>
      <c r="AI663" s="72">
        <f>$H663*(1-($J663-AI$6)/AI$5)</f>
        <v>-0.16240366300366291</v>
      </c>
      <c r="AJ663" s="72">
        <f>$H663-AI663</f>
        <v>7.4036630036629913E-3</v>
      </c>
      <c r="AL663" s="72">
        <f>$H663*(1-($K663-AL$6)/AL$5)</f>
        <v>-0.16225745062836616</v>
      </c>
      <c r="AM663" s="72">
        <f>$H663-AL663</f>
        <v>7.2574506283662465E-3</v>
      </c>
      <c r="AO663" s="72">
        <f>$H663*(1-($K663-AO$6)/AO$5)</f>
        <v>-0.16225745062836616</v>
      </c>
      <c r="AP663" s="72">
        <f>$H663-AO663</f>
        <v>7.2574506283662465E-3</v>
      </c>
      <c r="AR663" s="72">
        <f>$H663*(1-($K663-AR$6)/AR$5)</f>
        <v>-0.16225745062836616</v>
      </c>
      <c r="AS663" s="72">
        <f>$H663-AR663</f>
        <v>7.2574506283662465E-3</v>
      </c>
      <c r="AU663" s="72">
        <f>$H663*(1-($K663-AU$6)/AU$5)</f>
        <v>-0.16225745062836616</v>
      </c>
      <c r="AV663" s="72">
        <f>$H663-AU663</f>
        <v>7.2574506283662465E-3</v>
      </c>
      <c r="AX663" s="72">
        <f>$H663*(1-($K663-AX$6)/AX$5)</f>
        <v>-0.16225745062836616</v>
      </c>
      <c r="AY663" s="72">
        <f>$H663-AX663</f>
        <v>7.2574506283662465E-3</v>
      </c>
      <c r="BA663" s="72">
        <f>$H663*(1-($K663-BA$6)/BA$5)</f>
        <v>-0.16225745062836616</v>
      </c>
      <c r="BB663" s="72">
        <f>$H663-BA663</f>
        <v>7.2574506283662465E-3</v>
      </c>
      <c r="BD663" s="72">
        <f>$H663*(1-($K663-BD$6)/BD$5)</f>
        <v>-0.16225745062836616</v>
      </c>
      <c r="BE663" s="72">
        <f>$H663-BD663</f>
        <v>7.2574506283662465E-3</v>
      </c>
      <c r="BG663" s="709">
        <f>$H663*(1-($K663-BG$6)/BG$5)</f>
        <v>-0.16225745062836616</v>
      </c>
      <c r="BH663" s="709">
        <f>$H663-BG663</f>
        <v>7.2574506283662465E-3</v>
      </c>
      <c r="BI663" s="710"/>
      <c r="BJ663" s="709">
        <f>$H663*(1-($K663-BJ$6)/BJ$5)</f>
        <v>-0.16225745062836616</v>
      </c>
      <c r="BK663" s="709">
        <f>$H663-BJ663</f>
        <v>7.2574506283662465E-3</v>
      </c>
      <c r="BL663" s="710"/>
      <c r="BM663" s="479"/>
      <c r="BN663" s="479"/>
      <c r="BP663" s="72">
        <f>$H663*(1-($K663-BP$6)/BP$5)</f>
        <v>-0.16225745062836616</v>
      </c>
      <c r="BQ663" s="72">
        <f>$H663-BP663</f>
        <v>7.2574506283662465E-3</v>
      </c>
      <c r="BS663" s="72">
        <f>$H663*(1-($K663-BS$6)/BS$5)</f>
        <v>-0.16225745062836616</v>
      </c>
      <c r="BT663" s="72">
        <f>$H663-BS663</f>
        <v>7.2574506283662465E-3</v>
      </c>
      <c r="BV663" s="72">
        <f>$H663*(1-($K663-BV$6)/BV$5)</f>
        <v>-0.16225745062836616</v>
      </c>
      <c r="BW663" s="72">
        <f>$H663-BV663</f>
        <v>7.2574506283662465E-3</v>
      </c>
      <c r="BY663" s="72">
        <f>$H663*(1-($K663-BY$6)/BY$5)</f>
        <v>-0.16225745062836616</v>
      </c>
      <c r="BZ663" s="72">
        <f>$H663-BY663</f>
        <v>7.2574506283662465E-3</v>
      </c>
      <c r="CB663" s="72">
        <f>$H663*(1-($L663-CB$6)/CB$5)</f>
        <v>-0.16198169257340234</v>
      </c>
      <c r="CC663" s="72">
        <f>$H663-CB663</f>
        <v>6.9816925734024204E-3</v>
      </c>
      <c r="CE663" s="72">
        <f>$H663*(1-($L663-CE$6)/CE$5)</f>
        <v>-0.16198169257340234</v>
      </c>
      <c r="CF663" s="72">
        <f>$H663-CE663</f>
        <v>6.9816925734024204E-3</v>
      </c>
      <c r="CH663" s="72">
        <f>$H663*(1-($L663-CH$6)/CH$5)</f>
        <v>-0.16198169257340234</v>
      </c>
      <c r="CI663" s="72">
        <f>$H663-CH663</f>
        <v>6.9816925734024204E-3</v>
      </c>
      <c r="CK663" s="72">
        <f>$H663*(1-($L663-CK$6)/CK$5)</f>
        <v>-0.16198169257340234</v>
      </c>
      <c r="CL663" s="72">
        <f>$H663-CK663</f>
        <v>6.9816925734024204E-3</v>
      </c>
      <c r="CN663" s="72">
        <f>$H663*(1-($L663-CN$6)/CN$5)</f>
        <v>-0.16198169257340234</v>
      </c>
      <c r="CO663" s="72">
        <f>$H663-CN663</f>
        <v>6.9816925734024204E-3</v>
      </c>
      <c r="CQ663" s="72">
        <f>$H663*(1-($L663-CQ$6)/CQ$5)</f>
        <v>-0.16198169257340234</v>
      </c>
      <c r="CR663" s="72">
        <f>$H663-CQ663</f>
        <v>6.9816925734024204E-3</v>
      </c>
      <c r="CT663" s="72">
        <f>$H663*(1-($L663-CT$6)/CT$5)</f>
        <v>-0.16198169257340234</v>
      </c>
      <c r="CU663" s="72">
        <f>$H663-CT663</f>
        <v>6.9816925734024204E-3</v>
      </c>
      <c r="CW663" s="72">
        <f>$H663*(1-($L663-CW$6)/CW$5)</f>
        <v>-0.16198169257340234</v>
      </c>
      <c r="CX663" s="72">
        <f>$H663-CW663</f>
        <v>6.9816925734024204E-3</v>
      </c>
    </row>
    <row r="664" spans="1:104" x14ac:dyDescent="0.25">
      <c r="C664" s="455" t="s">
        <v>621</v>
      </c>
      <c r="D664" s="3" t="s">
        <v>0</v>
      </c>
      <c r="E664" s="479"/>
      <c r="G664" s="564">
        <v>1.548</v>
      </c>
      <c r="H664" s="703">
        <f>G664-$E664</f>
        <v>1.548</v>
      </c>
      <c r="J664" s="564">
        <v>-145</v>
      </c>
      <c r="K664" s="488">
        <f>J664</f>
        <v>-145</v>
      </c>
      <c r="L664" s="488">
        <f>J664</f>
        <v>-145</v>
      </c>
      <c r="N664" s="72">
        <f>$H664*(1-($J664-N$6)/N$5)</f>
        <v>1.5918883516483517</v>
      </c>
      <c r="O664" s="72">
        <f>$H664-N664</f>
        <v>-4.3888351648351698E-2</v>
      </c>
      <c r="Q664" s="72">
        <f>$H664*(1-($J664-Q$6)/Q$5)</f>
        <v>1.5918883516483517</v>
      </c>
      <c r="R664" s="72">
        <f>$H664-Q664</f>
        <v>-4.3888351648351698E-2</v>
      </c>
      <c r="T664" s="72">
        <f>$H664*(1-($J664-T$6)/T$5)</f>
        <v>1.5918883516483517</v>
      </c>
      <c r="U664" s="72">
        <f>$H664-T664</f>
        <v>-4.3888351648351698E-2</v>
      </c>
      <c r="W664" s="72">
        <f>$H664*(1-($J664-W$6)/W$5)</f>
        <v>1.5918883516483517</v>
      </c>
      <c r="X664" s="72">
        <f>$H664-W664</f>
        <v>-4.3888351648351698E-2</v>
      </c>
      <c r="Z664" s="72">
        <f>$H664*(1-($J664-Z$6)/Z$5)</f>
        <v>1.5918883516483517</v>
      </c>
      <c r="AA664" s="72">
        <f>$H664-Z664</f>
        <v>-4.3888351648351698E-2</v>
      </c>
      <c r="AC664" s="72">
        <f>$H664*(1-($J664-AC$6)/AC$5)</f>
        <v>1.5918883516483517</v>
      </c>
      <c r="AD664" s="72">
        <f>$H664-AC664</f>
        <v>-4.3888351648351698E-2</v>
      </c>
      <c r="AF664" s="72">
        <f>$H664*(1-($J664-AF$6)/AF$5)</f>
        <v>1.5918883516483517</v>
      </c>
      <c r="AG664" s="72">
        <f>$H664-AF664</f>
        <v>-4.3888351648351698E-2</v>
      </c>
      <c r="AI664" s="72">
        <f>$H664*(1-($J664-AI$6)/AI$5)</f>
        <v>1.5918883516483517</v>
      </c>
      <c r="AJ664" s="72">
        <f>$H664-AI664</f>
        <v>-4.3888351648351698E-2</v>
      </c>
      <c r="AL664" s="72">
        <f>$H664*(1-($K664-AL$6)/AL$5)</f>
        <v>1.591021615798923</v>
      </c>
      <c r="AM664" s="72">
        <f>$H664-AL664</f>
        <v>-4.3021615798922941E-2</v>
      </c>
      <c r="AO664" s="72">
        <f>$H664*(1-($K664-AO$6)/AO$5)</f>
        <v>1.591021615798923</v>
      </c>
      <c r="AP664" s="72">
        <f>$H664-AO664</f>
        <v>-4.3021615798922941E-2</v>
      </c>
      <c r="AR664" s="72">
        <f>$H664*(1-($K664-AR$6)/AR$5)</f>
        <v>1.591021615798923</v>
      </c>
      <c r="AS664" s="72">
        <f>$H664-AR664</f>
        <v>-4.3021615798922941E-2</v>
      </c>
      <c r="AU664" s="72">
        <f>$H664*(1-($K664-AU$6)/AU$5)</f>
        <v>1.591021615798923</v>
      </c>
      <c r="AV664" s="72">
        <f>$H664-AU664</f>
        <v>-4.3021615798922941E-2</v>
      </c>
      <c r="AX664" s="72">
        <f>$H664*(1-($K664-AX$6)/AX$5)</f>
        <v>1.591021615798923</v>
      </c>
      <c r="AY664" s="72">
        <f>$H664-AX664</f>
        <v>-4.3021615798922941E-2</v>
      </c>
      <c r="BA664" s="72">
        <f>$H664*(1-($K664-BA$6)/BA$5)</f>
        <v>1.591021615798923</v>
      </c>
      <c r="BB664" s="72">
        <f>$H664-BA664</f>
        <v>-4.3021615798922941E-2</v>
      </c>
      <c r="BD664" s="72">
        <f>$H664*(1-($K664-BD$6)/BD$5)</f>
        <v>1.591021615798923</v>
      </c>
      <c r="BE664" s="72">
        <f>$H664-BD664</f>
        <v>-4.3021615798922941E-2</v>
      </c>
      <c r="BG664" s="709">
        <f>$H664*(1-($K664-BG$6)/BG$5)</f>
        <v>1.591021615798923</v>
      </c>
      <c r="BH664" s="709">
        <f>$H664-BG664</f>
        <v>-4.3021615798922941E-2</v>
      </c>
      <c r="BI664" s="710"/>
      <c r="BJ664" s="709">
        <f>$H664*(1-($K664-BJ$6)/BJ$5)</f>
        <v>1.591021615798923</v>
      </c>
      <c r="BK664" s="709">
        <f>$H664-BJ664</f>
        <v>-4.3021615798922941E-2</v>
      </c>
      <c r="BL664" s="710"/>
      <c r="BM664" s="479"/>
      <c r="BN664" s="479"/>
      <c r="BP664" s="72">
        <f>$H664*(1-($K664-BP$6)/BP$5)</f>
        <v>1.591021615798923</v>
      </c>
      <c r="BQ664" s="72">
        <f>$H664-BP664</f>
        <v>-4.3021615798922941E-2</v>
      </c>
      <c r="BS664" s="72">
        <f>$H664*(1-($K664-BS$6)/BS$5)</f>
        <v>1.591021615798923</v>
      </c>
      <c r="BT664" s="72">
        <f>$H664-BS664</f>
        <v>-4.3021615798922941E-2</v>
      </c>
      <c r="BV664" s="72">
        <f>$H664*(1-($K664-BV$6)/BV$5)</f>
        <v>1.591021615798923</v>
      </c>
      <c r="BW664" s="72">
        <f>$H664-BV664</f>
        <v>-4.3021615798922941E-2</v>
      </c>
      <c r="BY664" s="72">
        <f>$H664*(1-($K664-BY$6)/BY$5)</f>
        <v>1.591021615798923</v>
      </c>
      <c r="BZ664" s="72">
        <f>$H664-BY664</f>
        <v>-4.3021615798922941E-2</v>
      </c>
      <c r="CB664" s="72">
        <f>$H664*(1-($L664-CB$6)/CB$5)</f>
        <v>1.5893869430051815</v>
      </c>
      <c r="CC664" s="72">
        <f>$H664-CB664</f>
        <v>-4.138694300518142E-2</v>
      </c>
      <c r="CE664" s="72">
        <f>$H664*(1-($L664-CE$6)/CE$5)</f>
        <v>1.5893869430051815</v>
      </c>
      <c r="CF664" s="72">
        <f>$H664-CE664</f>
        <v>-4.138694300518142E-2</v>
      </c>
      <c r="CH664" s="72">
        <f>$H664*(1-($L664-CH$6)/CH$5)</f>
        <v>1.5893869430051815</v>
      </c>
      <c r="CI664" s="72">
        <f>$H664-CH664</f>
        <v>-4.138694300518142E-2</v>
      </c>
      <c r="CK664" s="72">
        <f>$H664*(1-($L664-CK$6)/CK$5)</f>
        <v>1.5893869430051815</v>
      </c>
      <c r="CL664" s="72">
        <f>$H664-CK664</f>
        <v>-4.138694300518142E-2</v>
      </c>
      <c r="CN664" s="72">
        <f>$H664*(1-($L664-CN$6)/CN$5)</f>
        <v>1.5893869430051815</v>
      </c>
      <c r="CO664" s="72">
        <f>$H664-CN664</f>
        <v>-4.138694300518142E-2</v>
      </c>
      <c r="CQ664" s="72">
        <f>$H664*(1-($L664-CQ$6)/CQ$5)</f>
        <v>1.5893869430051815</v>
      </c>
      <c r="CR664" s="72">
        <f>$H664-CQ664</f>
        <v>-4.138694300518142E-2</v>
      </c>
      <c r="CT664" s="72">
        <f>$H664*(1-($L664-CT$6)/CT$5)</f>
        <v>1.5893869430051815</v>
      </c>
      <c r="CU664" s="72">
        <f>$H664-CT664</f>
        <v>-4.138694300518142E-2</v>
      </c>
      <c r="CW664" s="72">
        <f>$H664*(1-($L664-CW$6)/CW$5)</f>
        <v>1.5893869430051815</v>
      </c>
      <c r="CX664" s="72">
        <f>$H664-CW664</f>
        <v>-4.138694300518142E-2</v>
      </c>
    </row>
    <row r="665" spans="1:104" x14ac:dyDescent="0.25">
      <c r="C665" s="455"/>
      <c r="D665" s="3" t="s">
        <v>0</v>
      </c>
      <c r="E665" s="19"/>
      <c r="G665" s="19"/>
      <c r="H665" s="703">
        <f>G665-$E665</f>
        <v>0</v>
      </c>
      <c r="J665" s="19"/>
      <c r="K665" s="19"/>
      <c r="L665" s="19"/>
      <c r="N665" s="72">
        <f>$H665*(1-($J665-N$6)/N$5)</f>
        <v>0</v>
      </c>
      <c r="O665" s="72">
        <f>$H665-N665</f>
        <v>0</v>
      </c>
      <c r="Q665" s="72">
        <f>$H665*(1-($J665-Q$6)/Q$5)</f>
        <v>0</v>
      </c>
      <c r="R665" s="72">
        <f>$H665-Q665</f>
        <v>0</v>
      </c>
      <c r="T665" s="72">
        <f>$H665*(1-($J665-T$6)/T$5)</f>
        <v>0</v>
      </c>
      <c r="U665" s="72">
        <f>$H665-T665</f>
        <v>0</v>
      </c>
      <c r="W665" s="72">
        <f>$H665*(1-($J665-W$6)/W$5)</f>
        <v>0</v>
      </c>
      <c r="X665" s="72">
        <f>$H665-W665</f>
        <v>0</v>
      </c>
      <c r="Z665" s="72">
        <f>$H665*(1-($J665-Z$6)/Z$5)</f>
        <v>0</v>
      </c>
      <c r="AA665" s="72">
        <f>$H665-Z665</f>
        <v>0</v>
      </c>
      <c r="AC665" s="72">
        <f>$H665*(1-($J665-AC$6)/AC$5)</f>
        <v>0</v>
      </c>
      <c r="AD665" s="72">
        <f>$H665-AC665</f>
        <v>0</v>
      </c>
      <c r="AF665" s="72">
        <f>$H665*(1-($J665-AF$6)/AF$5)</f>
        <v>0</v>
      </c>
      <c r="AG665" s="72">
        <f>$H665-AF665</f>
        <v>0</v>
      </c>
      <c r="AI665" s="72">
        <f>$H665*(1-($J665-AI$6)/AI$5)</f>
        <v>0</v>
      </c>
      <c r="AJ665" s="72">
        <f>$H665-AI665</f>
        <v>0</v>
      </c>
      <c r="AL665" s="72">
        <f>$H665*(1-($K665-AL$6)/AL$5)</f>
        <v>0</v>
      </c>
      <c r="AM665" s="72">
        <f>$H665-AL665</f>
        <v>0</v>
      </c>
      <c r="AO665" s="72">
        <f>$H665*(1-($K665-AO$6)/AO$5)</f>
        <v>0</v>
      </c>
      <c r="AP665" s="72">
        <f>$H665-AO665</f>
        <v>0</v>
      </c>
      <c r="AR665" s="72">
        <f>$H665*(1-($K665-AR$6)/AR$5)</f>
        <v>0</v>
      </c>
      <c r="AS665" s="72">
        <f>$H665-AR665</f>
        <v>0</v>
      </c>
      <c r="AU665" s="72">
        <f>$H665*(1-($K665-AU$6)/AU$5)</f>
        <v>0</v>
      </c>
      <c r="AV665" s="72">
        <f>$H665-AU665</f>
        <v>0</v>
      </c>
      <c r="AX665" s="72">
        <f>$H665*(1-($K665-AX$6)/AX$5)</f>
        <v>0</v>
      </c>
      <c r="AY665" s="72">
        <f>$H665-AX665</f>
        <v>0</v>
      </c>
      <c r="BA665" s="72">
        <f>$H665*(1-($K665-BA$6)/BA$5)</f>
        <v>0</v>
      </c>
      <c r="BB665" s="72">
        <f>$H665-BA665</f>
        <v>0</v>
      </c>
      <c r="BD665" s="72">
        <f>$H665*(1-($K665-BD$6)/BD$5)</f>
        <v>0</v>
      </c>
      <c r="BE665" s="72">
        <f>$H665-BD665</f>
        <v>0</v>
      </c>
      <c r="BG665" s="709">
        <f>$H665*(1-($K665-BG$6)/BG$5)</f>
        <v>0</v>
      </c>
      <c r="BH665" s="709">
        <f>$H665-BG665</f>
        <v>0</v>
      </c>
      <c r="BI665" s="710"/>
      <c r="BJ665" s="709">
        <f>$H665*(1-($K665-BJ$6)/BJ$5)</f>
        <v>0</v>
      </c>
      <c r="BK665" s="709">
        <f>$H665-BJ665</f>
        <v>0</v>
      </c>
      <c r="BL665" s="710"/>
      <c r="BM665" s="479"/>
      <c r="BN665" s="479"/>
      <c r="BP665" s="72">
        <f>$H665*(1-($K665-BP$6)/BP$5)</f>
        <v>0</v>
      </c>
      <c r="BQ665" s="72">
        <f>$H665-BP665</f>
        <v>0</v>
      </c>
      <c r="BS665" s="72">
        <f>$H665*(1-($K665-BS$6)/BS$5)</f>
        <v>0</v>
      </c>
      <c r="BT665" s="72">
        <f>$H665-BS665</f>
        <v>0</v>
      </c>
      <c r="BV665" s="72">
        <f>$H665*(1-($K665-BV$6)/BV$5)</f>
        <v>0</v>
      </c>
      <c r="BW665" s="72">
        <f>$H665-BV665</f>
        <v>0</v>
      </c>
      <c r="BY665" s="72">
        <f>$H665*(1-($K665-BY$6)/BY$5)</f>
        <v>0</v>
      </c>
      <c r="BZ665" s="72">
        <f>$H665-BY665</f>
        <v>0</v>
      </c>
      <c r="CB665" s="72">
        <f>$H665*(1-($L665-CB$6)/CB$5)</f>
        <v>0</v>
      </c>
      <c r="CC665" s="72">
        <f>$H665-CB665</f>
        <v>0</v>
      </c>
      <c r="CE665" s="72">
        <f>$H665*(1-($L665-CE$6)/CE$5)</f>
        <v>0</v>
      </c>
      <c r="CF665" s="72">
        <f>$H665-CE665</f>
        <v>0</v>
      </c>
      <c r="CH665" s="72">
        <f>$H665*(1-($L665-CH$6)/CH$5)</f>
        <v>0</v>
      </c>
      <c r="CI665" s="72">
        <f>$H665-CH665</f>
        <v>0</v>
      </c>
      <c r="CK665" s="72">
        <f>$H665*(1-($L665-CK$6)/CK$5)</f>
        <v>0</v>
      </c>
      <c r="CL665" s="72">
        <f>$H665-CK665</f>
        <v>0</v>
      </c>
      <c r="CN665" s="72">
        <f>$H665*(1-($L665-CN$6)/CN$5)</f>
        <v>0</v>
      </c>
      <c r="CO665" s="72">
        <f>$H665-CN665</f>
        <v>0</v>
      </c>
      <c r="CQ665" s="72">
        <f>$H665*(1-($L665-CQ$6)/CQ$5)</f>
        <v>0</v>
      </c>
      <c r="CR665" s="72">
        <f>$H665-CQ665</f>
        <v>0</v>
      </c>
      <c r="CT665" s="72">
        <f>$H665*(1-($L665-CT$6)/CT$5)</f>
        <v>0</v>
      </c>
      <c r="CU665" s="72">
        <f>$H665-CT665</f>
        <v>0</v>
      </c>
      <c r="CW665" s="72">
        <f>$H665*(1-($L665-CW$6)/CW$5)</f>
        <v>0</v>
      </c>
      <c r="CX665" s="72">
        <f>$H665-CW665</f>
        <v>0</v>
      </c>
    </row>
    <row r="667" spans="1:104" s="402" customFormat="1" x14ac:dyDescent="0.25">
      <c r="A667" s="582"/>
      <c r="C667" s="453" t="s">
        <v>622</v>
      </c>
      <c r="D667" s="453"/>
      <c r="E667" s="467"/>
      <c r="F667" s="453"/>
      <c r="G667" s="467"/>
      <c r="H667" s="467"/>
      <c r="I667" s="453"/>
      <c r="J667" s="467"/>
      <c r="K667" s="467"/>
      <c r="L667" s="467"/>
      <c r="M667" s="453"/>
      <c r="N667" s="579"/>
      <c r="O667" s="453"/>
      <c r="P667" s="467"/>
      <c r="Q667" s="579"/>
      <c r="R667" s="453"/>
      <c r="S667" s="467"/>
      <c r="T667" s="579"/>
      <c r="U667" s="453"/>
      <c r="V667" s="467"/>
      <c r="W667" s="579"/>
      <c r="X667" s="453"/>
      <c r="Y667" s="467"/>
      <c r="Z667" s="579"/>
      <c r="AA667" s="453"/>
      <c r="AB667" s="467"/>
      <c r="AC667" s="579"/>
      <c r="AD667" s="453"/>
      <c r="AE667" s="467"/>
      <c r="AF667" s="579"/>
      <c r="AG667" s="453"/>
      <c r="AH667" s="467"/>
      <c r="AI667" s="579"/>
      <c r="AJ667" s="453"/>
      <c r="AK667" s="467"/>
      <c r="AL667" s="579"/>
      <c r="AM667" s="453"/>
      <c r="AN667" s="467"/>
      <c r="AO667" s="579"/>
      <c r="AP667" s="453"/>
      <c r="AQ667" s="467"/>
      <c r="AR667" s="579"/>
      <c r="AS667" s="453"/>
      <c r="AT667" s="467"/>
      <c r="AU667" s="579"/>
      <c r="AV667" s="453"/>
      <c r="AX667" s="579"/>
      <c r="AY667" s="453"/>
      <c r="AZ667" s="467"/>
      <c r="BA667" s="579"/>
      <c r="BB667" s="453"/>
      <c r="BC667" s="467"/>
      <c r="BD667" s="579"/>
      <c r="BE667" s="453"/>
      <c r="BF667" s="467"/>
      <c r="BG667" s="579"/>
      <c r="BH667" s="453"/>
      <c r="BI667" s="467"/>
      <c r="BJ667" s="579"/>
      <c r="BK667" s="453"/>
      <c r="BL667" s="467"/>
      <c r="BM667" s="579"/>
      <c r="BN667" s="453"/>
      <c r="BO667" s="467"/>
      <c r="BP667" s="579"/>
      <c r="BQ667" s="453"/>
      <c r="BR667" s="467"/>
      <c r="BS667" s="579"/>
      <c r="BT667" s="453"/>
      <c r="BU667" s="467"/>
      <c r="BV667" s="579"/>
      <c r="BW667" s="453"/>
      <c r="BX667" s="467"/>
      <c r="BY667" s="579"/>
      <c r="BZ667" s="453"/>
      <c r="CA667" s="467"/>
      <c r="CB667" s="579"/>
      <c r="CC667" s="453"/>
      <c r="CD667" s="467"/>
      <c r="CE667" s="579"/>
      <c r="CF667" s="453"/>
      <c r="CG667" s="467"/>
      <c r="CH667" s="579"/>
      <c r="CI667" s="453"/>
      <c r="CJ667" s="467"/>
      <c r="CK667" s="579"/>
      <c r="CL667" s="453"/>
      <c r="CM667" s="467"/>
      <c r="CN667" s="579"/>
      <c r="CO667" s="453"/>
      <c r="CP667" s="467"/>
      <c r="CQ667" s="579"/>
      <c r="CR667" s="453"/>
      <c r="CS667" s="467"/>
      <c r="CT667" s="579"/>
      <c r="CU667" s="453"/>
      <c r="CV667" s="467"/>
      <c r="CW667" s="579"/>
      <c r="CX667" s="453"/>
      <c r="CY667" s="467"/>
      <c r="CZ667" s="3"/>
    </row>
    <row r="668" spans="1:104" s="402" customFormat="1" x14ac:dyDescent="0.25">
      <c r="A668" s="401"/>
      <c r="C668" s="565" t="s">
        <v>578</v>
      </c>
      <c r="D668" s="565"/>
      <c r="E668" s="566"/>
      <c r="F668" s="565"/>
      <c r="G668" s="566"/>
      <c r="H668" s="725"/>
      <c r="I668" s="565"/>
      <c r="J668" s="566"/>
      <c r="K668" s="566"/>
      <c r="L668" s="566"/>
      <c r="M668" s="565"/>
      <c r="N668" s="578"/>
      <c r="O668" s="565"/>
      <c r="P668" s="566"/>
      <c r="Q668" s="578"/>
      <c r="R668" s="565"/>
      <c r="S668" s="566"/>
      <c r="T668" s="578"/>
      <c r="U668" s="565"/>
      <c r="V668" s="566"/>
      <c r="W668" s="578"/>
      <c r="X668" s="565"/>
      <c r="Y668" s="566"/>
      <c r="Z668" s="578"/>
      <c r="AA668" s="565"/>
      <c r="AB668" s="566"/>
      <c r="AC668" s="578"/>
      <c r="AD668" s="565"/>
      <c r="AE668" s="566"/>
      <c r="AF668" s="578"/>
      <c r="AG668" s="565"/>
      <c r="AH668" s="566"/>
      <c r="AI668" s="578"/>
      <c r="AJ668" s="565"/>
      <c r="AK668" s="566"/>
      <c r="AL668" s="578"/>
      <c r="AM668" s="565"/>
      <c r="AN668" s="566"/>
      <c r="AO668" s="578"/>
      <c r="AP668" s="565"/>
      <c r="AQ668" s="566"/>
      <c r="AR668" s="578"/>
      <c r="AS668" s="565"/>
      <c r="AT668" s="566"/>
      <c r="AU668" s="578"/>
      <c r="AV668" s="565"/>
      <c r="AX668" s="578"/>
      <c r="AY668" s="565"/>
      <c r="AZ668" s="566"/>
      <c r="BA668" s="578"/>
      <c r="BB668" s="565"/>
      <c r="BC668" s="566"/>
      <c r="BD668" s="578"/>
      <c r="BE668" s="565"/>
      <c r="BF668" s="566"/>
      <c r="BG668" s="578"/>
      <c r="BH668" s="565"/>
      <c r="BI668" s="566"/>
      <c r="BJ668" s="578"/>
      <c r="BK668" s="565"/>
      <c r="BL668" s="566"/>
      <c r="BM668" s="578"/>
      <c r="BN668" s="565"/>
      <c r="BO668" s="566"/>
      <c r="BP668" s="578"/>
      <c r="BQ668" s="565"/>
      <c r="BR668" s="566"/>
      <c r="BS668" s="578"/>
      <c r="BT668" s="565"/>
      <c r="BU668" s="566"/>
      <c r="BV668" s="578"/>
      <c r="BW668" s="565"/>
      <c r="BX668" s="566"/>
      <c r="BY668" s="578"/>
      <c r="BZ668" s="565"/>
      <c r="CA668" s="566"/>
      <c r="CB668" s="578"/>
      <c r="CC668" s="565"/>
      <c r="CD668" s="566"/>
      <c r="CE668" s="578"/>
      <c r="CF668" s="565"/>
      <c r="CG668" s="566"/>
      <c r="CH668" s="578"/>
      <c r="CI668" s="565"/>
      <c r="CJ668" s="566"/>
      <c r="CK668" s="578"/>
      <c r="CL668" s="565"/>
      <c r="CM668" s="566"/>
      <c r="CN668" s="578"/>
      <c r="CO668" s="565"/>
      <c r="CP668" s="566"/>
      <c r="CQ668" s="578"/>
      <c r="CR668" s="565"/>
      <c r="CS668" s="566"/>
      <c r="CT668" s="578"/>
      <c r="CU668" s="565"/>
      <c r="CV668" s="566"/>
      <c r="CW668" s="578"/>
      <c r="CX668" s="565"/>
      <c r="CY668" s="566"/>
      <c r="CZ668" s="3"/>
    </row>
    <row r="669" spans="1:104" x14ac:dyDescent="0.25">
      <c r="C669" s="455" t="s">
        <v>623</v>
      </c>
      <c r="D669" s="3" t="s">
        <v>0</v>
      </c>
      <c r="E669" s="479"/>
      <c r="G669" s="19">
        <v>0</v>
      </c>
      <c r="H669" s="703">
        <f t="shared" ref="H669:H670" si="4934">G669-$E669</f>
        <v>0</v>
      </c>
      <c r="J669" s="19"/>
      <c r="K669" s="19"/>
      <c r="L669" s="19"/>
      <c r="N669" s="72">
        <f t="shared" ref="N669:N670" si="4935">$H669*(1-($J669-N$6)/N$5)</f>
        <v>0</v>
      </c>
      <c r="O669" s="72">
        <f t="shared" ref="O669:O670" si="4936">$H669-N669</f>
        <v>0</v>
      </c>
      <c r="Q669" s="72">
        <f t="shared" ref="Q669:Q670" si="4937">$H669*(1-($J669-Q$6)/Q$5)</f>
        <v>0</v>
      </c>
      <c r="R669" s="72">
        <f t="shared" ref="R669:R670" si="4938">$H669-Q669</f>
        <v>0</v>
      </c>
      <c r="T669" s="72">
        <f t="shared" ref="T669:T670" si="4939">$H669*(1-($J669-T$6)/T$5)</f>
        <v>0</v>
      </c>
      <c r="U669" s="72">
        <f t="shared" ref="U669:U670" si="4940">$H669-T669</f>
        <v>0</v>
      </c>
      <c r="W669" s="72">
        <f t="shared" ref="W669:W670" si="4941">$H669*(1-($J669-W$6)/W$5)</f>
        <v>0</v>
      </c>
      <c r="X669" s="72">
        <f t="shared" ref="X669:X670" si="4942">$H669-W669</f>
        <v>0</v>
      </c>
      <c r="Z669" s="72">
        <f t="shared" ref="Z669:Z670" si="4943">$H669*(1-($J669-Z$6)/Z$5)</f>
        <v>0</v>
      </c>
      <c r="AA669" s="72">
        <f t="shared" ref="AA669:AA670" si="4944">$H669-Z669</f>
        <v>0</v>
      </c>
      <c r="AC669" s="72">
        <f t="shared" ref="AC669:AC670" si="4945">$H669*(1-($J669-AC$6)/AC$5)</f>
        <v>0</v>
      </c>
      <c r="AD669" s="72">
        <f t="shared" ref="AD669:AD670" si="4946">$H669-AC669</f>
        <v>0</v>
      </c>
      <c r="AF669" s="72">
        <f t="shared" ref="AF669:AF670" si="4947">$H669*(1-($J669-AF$6)/AF$5)</f>
        <v>0</v>
      </c>
      <c r="AG669" s="72">
        <f t="shared" ref="AG669:AG670" si="4948">$H669-AF669</f>
        <v>0</v>
      </c>
      <c r="AI669" s="72">
        <f t="shared" ref="AI669:AI670" si="4949">$H669*(1-($J669-AI$6)/AI$5)</f>
        <v>0</v>
      </c>
      <c r="AJ669" s="72">
        <f t="shared" ref="AJ669:AJ670" si="4950">$H669-AI669</f>
        <v>0</v>
      </c>
      <c r="AL669" s="72">
        <f t="shared" ref="AL669:AL670" si="4951">$H669*(1-($K669-AL$6)/AL$5)</f>
        <v>0</v>
      </c>
      <c r="AM669" s="72">
        <f t="shared" ref="AM669:AM670" si="4952">$H669-AL669</f>
        <v>0</v>
      </c>
      <c r="AO669" s="72">
        <f t="shared" ref="AO669:AO670" si="4953">$H669*(1-($K669-AO$6)/AO$5)</f>
        <v>0</v>
      </c>
      <c r="AP669" s="72">
        <f t="shared" ref="AP669:AP670" si="4954">$H669-AO669</f>
        <v>0</v>
      </c>
      <c r="AR669" s="72">
        <f t="shared" ref="AR669:AR670" si="4955">$H669*(1-($K669-AR$6)/AR$5)</f>
        <v>0</v>
      </c>
      <c r="AS669" s="72">
        <f t="shared" ref="AS669:AS670" si="4956">$H669-AR669</f>
        <v>0</v>
      </c>
      <c r="AU669" s="72">
        <f t="shared" ref="AU669:AU670" si="4957">$H669*(1-($K669-AU$6)/AU$5)</f>
        <v>0</v>
      </c>
      <c r="AV669" s="72">
        <f t="shared" ref="AV669:AV670" si="4958">$H669-AU669</f>
        <v>0</v>
      </c>
      <c r="AX669" s="72">
        <f t="shared" ref="AX669:AX670" si="4959">$H669*(1-($K669-AX$6)/AX$5)</f>
        <v>0</v>
      </c>
      <c r="AY669" s="72">
        <f t="shared" ref="AY669:AY670" si="4960">$H669-AX669</f>
        <v>0</v>
      </c>
      <c r="BA669" s="72">
        <f t="shared" ref="BA669:BA670" si="4961">$H669*(1-($K669-BA$6)/BA$5)</f>
        <v>0</v>
      </c>
      <c r="BB669" s="72">
        <f t="shared" ref="BB669:BB670" si="4962">$H669-BA669</f>
        <v>0</v>
      </c>
      <c r="BD669" s="72">
        <f t="shared" ref="BD669:BD670" si="4963">$H669*(1-($K669-BD$6)/BD$5)</f>
        <v>0</v>
      </c>
      <c r="BE669" s="72">
        <f t="shared" ref="BE669:BE670" si="4964">$H669-BD669</f>
        <v>0</v>
      </c>
      <c r="BG669" s="709">
        <f t="shared" ref="BG669:BG670" si="4965">$H669*(1-($K669-BG$6)/BG$5)</f>
        <v>0</v>
      </c>
      <c r="BH669" s="709">
        <f t="shared" ref="BH669:BH670" si="4966">$H669-BG669</f>
        <v>0</v>
      </c>
      <c r="BI669" s="710"/>
      <c r="BJ669" s="709">
        <f t="shared" ref="BJ669:BJ670" si="4967">$H669*(1-($K669-BJ$6)/BJ$5)</f>
        <v>0</v>
      </c>
      <c r="BK669" s="709">
        <f t="shared" ref="BK669:BK670" si="4968">$H669-BJ669</f>
        <v>0</v>
      </c>
      <c r="BL669" s="710"/>
      <c r="BM669" s="479"/>
      <c r="BN669" s="479"/>
      <c r="BP669" s="72">
        <f t="shared" ref="BP669:BP670" si="4969">$H669*(1-($K669-BP$6)/BP$5)</f>
        <v>0</v>
      </c>
      <c r="BQ669" s="72">
        <f t="shared" ref="BQ669:BQ670" si="4970">$H669-BP669</f>
        <v>0</v>
      </c>
      <c r="BS669" s="72">
        <f t="shared" ref="BS669:BS670" si="4971">$H669*(1-($K669-BS$6)/BS$5)</f>
        <v>0</v>
      </c>
      <c r="BT669" s="72">
        <f t="shared" ref="BT669:BT670" si="4972">$H669-BS669</f>
        <v>0</v>
      </c>
      <c r="BV669" s="72">
        <f t="shared" ref="BV669:BV670" si="4973">$H669*(1-($K669-BV$6)/BV$5)</f>
        <v>0</v>
      </c>
      <c r="BW669" s="72">
        <f t="shared" ref="BW669:BW670" si="4974">$H669-BV669</f>
        <v>0</v>
      </c>
      <c r="BY669" s="72">
        <f t="shared" ref="BY669:BY670" si="4975">$H669*(1-($K669-BY$6)/BY$5)</f>
        <v>0</v>
      </c>
      <c r="BZ669" s="72">
        <f t="shared" ref="BZ669:BZ670" si="4976">$H669-BY669</f>
        <v>0</v>
      </c>
      <c r="CB669" s="72">
        <f t="shared" ref="CB669:CB670" si="4977">$H669*(1-($L669-CB$6)/CB$5)</f>
        <v>0</v>
      </c>
      <c r="CC669" s="72">
        <f t="shared" ref="CC669:CC670" si="4978">$H669-CB669</f>
        <v>0</v>
      </c>
      <c r="CE669" s="72">
        <f t="shared" ref="CE669:CE670" si="4979">$H669*(1-($L669-CE$6)/CE$5)</f>
        <v>0</v>
      </c>
      <c r="CF669" s="72">
        <f t="shared" ref="CF669:CF670" si="4980">$H669-CE669</f>
        <v>0</v>
      </c>
      <c r="CH669" s="72">
        <f t="shared" ref="CH669:CH670" si="4981">$H669*(1-($L669-CH$6)/CH$5)</f>
        <v>0</v>
      </c>
      <c r="CI669" s="72">
        <f t="shared" ref="CI669:CI670" si="4982">$H669-CH669</f>
        <v>0</v>
      </c>
      <c r="CK669" s="72">
        <f t="shared" ref="CK669:CK670" si="4983">$H669*(1-($L669-CK$6)/CK$5)</f>
        <v>0</v>
      </c>
      <c r="CL669" s="72">
        <f t="shared" ref="CL669:CL670" si="4984">$H669-CK669</f>
        <v>0</v>
      </c>
      <c r="CN669" s="72">
        <f t="shared" ref="CN669:CN670" si="4985">$H669*(1-($L669-CN$6)/CN$5)</f>
        <v>0</v>
      </c>
      <c r="CO669" s="72">
        <f t="shared" ref="CO669:CO670" si="4986">$H669-CN669</f>
        <v>0</v>
      </c>
      <c r="CQ669" s="72">
        <f t="shared" ref="CQ669:CQ670" si="4987">$H669*(1-($L669-CQ$6)/CQ$5)</f>
        <v>0</v>
      </c>
      <c r="CR669" s="72">
        <f t="shared" ref="CR669:CR670" si="4988">$H669-CQ669</f>
        <v>0</v>
      </c>
      <c r="CT669" s="72">
        <f t="shared" ref="CT669:CT670" si="4989">$H669*(1-($L669-CT$6)/CT$5)</f>
        <v>0</v>
      </c>
      <c r="CU669" s="72">
        <f t="shared" ref="CU669:CU670" si="4990">$H669-CT669</f>
        <v>0</v>
      </c>
      <c r="CW669" s="72">
        <f t="shared" ref="CW669:CW670" si="4991">$H669*(1-($L669-CW$6)/CW$5)</f>
        <v>0</v>
      </c>
      <c r="CX669" s="72">
        <f t="shared" ref="CX669:CX670" si="4992">$H669-CW669</f>
        <v>0</v>
      </c>
    </row>
    <row r="670" spans="1:104" x14ac:dyDescent="0.25">
      <c r="C670" s="455"/>
      <c r="D670" s="3" t="s">
        <v>0</v>
      </c>
      <c r="E670" s="19"/>
      <c r="G670" s="19"/>
      <c r="H670" s="703">
        <f t="shared" si="4934"/>
        <v>0</v>
      </c>
      <c r="J670" s="19"/>
      <c r="K670" s="19"/>
      <c r="L670" s="19"/>
      <c r="N670" s="72">
        <f t="shared" si="4935"/>
        <v>0</v>
      </c>
      <c r="O670" s="72">
        <f t="shared" si="4936"/>
        <v>0</v>
      </c>
      <c r="Q670" s="72">
        <f t="shared" si="4937"/>
        <v>0</v>
      </c>
      <c r="R670" s="72">
        <f t="shared" si="4938"/>
        <v>0</v>
      </c>
      <c r="T670" s="72">
        <f t="shared" si="4939"/>
        <v>0</v>
      </c>
      <c r="U670" s="72">
        <f t="shared" si="4940"/>
        <v>0</v>
      </c>
      <c r="W670" s="72">
        <f t="shared" si="4941"/>
        <v>0</v>
      </c>
      <c r="X670" s="72">
        <f t="shared" si="4942"/>
        <v>0</v>
      </c>
      <c r="Z670" s="72">
        <f t="shared" si="4943"/>
        <v>0</v>
      </c>
      <c r="AA670" s="72">
        <f t="shared" si="4944"/>
        <v>0</v>
      </c>
      <c r="AC670" s="72">
        <f t="shared" si="4945"/>
        <v>0</v>
      </c>
      <c r="AD670" s="72">
        <f t="shared" si="4946"/>
        <v>0</v>
      </c>
      <c r="AF670" s="72">
        <f t="shared" si="4947"/>
        <v>0</v>
      </c>
      <c r="AG670" s="72">
        <f t="shared" si="4948"/>
        <v>0</v>
      </c>
      <c r="AI670" s="72">
        <f t="shared" si="4949"/>
        <v>0</v>
      </c>
      <c r="AJ670" s="72">
        <f t="shared" si="4950"/>
        <v>0</v>
      </c>
      <c r="AL670" s="72">
        <f t="shared" si="4951"/>
        <v>0</v>
      </c>
      <c r="AM670" s="72">
        <f t="shared" si="4952"/>
        <v>0</v>
      </c>
      <c r="AO670" s="72">
        <f t="shared" si="4953"/>
        <v>0</v>
      </c>
      <c r="AP670" s="72">
        <f t="shared" si="4954"/>
        <v>0</v>
      </c>
      <c r="AR670" s="72">
        <f t="shared" si="4955"/>
        <v>0</v>
      </c>
      <c r="AS670" s="72">
        <f t="shared" si="4956"/>
        <v>0</v>
      </c>
      <c r="AU670" s="72">
        <f t="shared" si="4957"/>
        <v>0</v>
      </c>
      <c r="AV670" s="72">
        <f t="shared" si="4958"/>
        <v>0</v>
      </c>
      <c r="AX670" s="72">
        <f t="shared" si="4959"/>
        <v>0</v>
      </c>
      <c r="AY670" s="72">
        <f t="shared" si="4960"/>
        <v>0</v>
      </c>
      <c r="BA670" s="72">
        <f t="shared" si="4961"/>
        <v>0</v>
      </c>
      <c r="BB670" s="72">
        <f t="shared" si="4962"/>
        <v>0</v>
      </c>
      <c r="BD670" s="72">
        <f t="shared" si="4963"/>
        <v>0</v>
      </c>
      <c r="BE670" s="72">
        <f t="shared" si="4964"/>
        <v>0</v>
      </c>
      <c r="BG670" s="709">
        <f t="shared" si="4965"/>
        <v>0</v>
      </c>
      <c r="BH670" s="709">
        <f t="shared" si="4966"/>
        <v>0</v>
      </c>
      <c r="BI670" s="710"/>
      <c r="BJ670" s="709">
        <f t="shared" si="4967"/>
        <v>0</v>
      </c>
      <c r="BK670" s="709">
        <f t="shared" si="4968"/>
        <v>0</v>
      </c>
      <c r="BL670" s="710"/>
      <c r="BM670" s="479"/>
      <c r="BN670" s="479"/>
      <c r="BP670" s="72">
        <f t="shared" si="4969"/>
        <v>0</v>
      </c>
      <c r="BQ670" s="72">
        <f t="shared" si="4970"/>
        <v>0</v>
      </c>
      <c r="BS670" s="72">
        <f t="shared" si="4971"/>
        <v>0</v>
      </c>
      <c r="BT670" s="72">
        <f t="shared" si="4972"/>
        <v>0</v>
      </c>
      <c r="BV670" s="72">
        <f t="shared" si="4973"/>
        <v>0</v>
      </c>
      <c r="BW670" s="72">
        <f t="shared" si="4974"/>
        <v>0</v>
      </c>
      <c r="BY670" s="72">
        <f t="shared" si="4975"/>
        <v>0</v>
      </c>
      <c r="BZ670" s="72">
        <f t="shared" si="4976"/>
        <v>0</v>
      </c>
      <c r="CB670" s="72">
        <f t="shared" si="4977"/>
        <v>0</v>
      </c>
      <c r="CC670" s="72">
        <f t="shared" si="4978"/>
        <v>0</v>
      </c>
      <c r="CE670" s="72">
        <f t="shared" si="4979"/>
        <v>0</v>
      </c>
      <c r="CF670" s="72">
        <f t="shared" si="4980"/>
        <v>0</v>
      </c>
      <c r="CH670" s="72">
        <f t="shared" si="4981"/>
        <v>0</v>
      </c>
      <c r="CI670" s="72">
        <f t="shared" si="4982"/>
        <v>0</v>
      </c>
      <c r="CK670" s="72">
        <f t="shared" si="4983"/>
        <v>0</v>
      </c>
      <c r="CL670" s="72">
        <f t="shared" si="4984"/>
        <v>0</v>
      </c>
      <c r="CN670" s="72">
        <f t="shared" si="4985"/>
        <v>0</v>
      </c>
      <c r="CO670" s="72">
        <f t="shared" si="4986"/>
        <v>0</v>
      </c>
      <c r="CQ670" s="72">
        <f t="shared" si="4987"/>
        <v>0</v>
      </c>
      <c r="CR670" s="72">
        <f t="shared" si="4988"/>
        <v>0</v>
      </c>
      <c r="CT670" s="72">
        <f t="shared" si="4989"/>
        <v>0</v>
      </c>
      <c r="CU670" s="72">
        <f t="shared" si="4990"/>
        <v>0</v>
      </c>
      <c r="CW670" s="72">
        <f t="shared" si="4991"/>
        <v>0</v>
      </c>
      <c r="CX670" s="72">
        <f t="shared" si="4992"/>
        <v>0</v>
      </c>
    </row>
    <row r="672" spans="1:104" s="402" customFormat="1" x14ac:dyDescent="0.25">
      <c r="A672" s="582"/>
      <c r="C672" s="453" t="s">
        <v>142</v>
      </c>
      <c r="D672" s="453"/>
      <c r="E672" s="467"/>
      <c r="F672" s="453"/>
      <c r="G672" s="467"/>
      <c r="H672" s="467"/>
      <c r="I672" s="453"/>
      <c r="J672" s="467"/>
      <c r="K672" s="467"/>
      <c r="L672" s="467"/>
      <c r="M672" s="453"/>
      <c r="N672" s="579"/>
      <c r="O672" s="453"/>
      <c r="P672" s="467"/>
      <c r="Q672" s="579"/>
      <c r="R672" s="453"/>
      <c r="S672" s="467"/>
      <c r="T672" s="579"/>
      <c r="U672" s="453"/>
      <c r="V672" s="467"/>
      <c r="W672" s="579"/>
      <c r="X672" s="453"/>
      <c r="Y672" s="467"/>
      <c r="Z672" s="579"/>
      <c r="AA672" s="453"/>
      <c r="AB672" s="467"/>
      <c r="AC672" s="579"/>
      <c r="AD672" s="453"/>
      <c r="AE672" s="467"/>
      <c r="AF672" s="579"/>
      <c r="AG672" s="453"/>
      <c r="AH672" s="467"/>
      <c r="AI672" s="579"/>
      <c r="AJ672" s="453"/>
      <c r="AK672" s="467"/>
      <c r="AL672" s="579"/>
      <c r="AM672" s="453"/>
      <c r="AN672" s="467"/>
      <c r="AO672" s="579"/>
      <c r="AP672" s="453"/>
      <c r="AQ672" s="467"/>
      <c r="AR672" s="579"/>
      <c r="AS672" s="453"/>
      <c r="AT672" s="467"/>
      <c r="AU672" s="579"/>
      <c r="AV672" s="453"/>
      <c r="AX672" s="579"/>
      <c r="AY672" s="453"/>
      <c r="AZ672" s="467"/>
      <c r="BA672" s="579"/>
      <c r="BB672" s="453"/>
      <c r="BC672" s="467"/>
      <c r="BD672" s="579"/>
      <c r="BE672" s="453"/>
      <c r="BF672" s="467"/>
      <c r="BG672" s="579"/>
      <c r="BH672" s="453"/>
      <c r="BI672" s="467"/>
      <c r="BJ672" s="579"/>
      <c r="BK672" s="453"/>
      <c r="BL672" s="467"/>
      <c r="BM672" s="579"/>
      <c r="BN672" s="453"/>
      <c r="BO672" s="467"/>
      <c r="BP672" s="579"/>
      <c r="BQ672" s="453"/>
      <c r="BR672" s="467"/>
      <c r="BS672" s="579"/>
      <c r="BT672" s="453"/>
      <c r="BU672" s="467"/>
      <c r="BV672" s="579"/>
      <c r="BW672" s="453"/>
      <c r="BX672" s="467"/>
      <c r="BY672" s="579"/>
      <c r="BZ672" s="453"/>
      <c r="CA672" s="467"/>
      <c r="CB672" s="579"/>
      <c r="CC672" s="453"/>
      <c r="CD672" s="467"/>
      <c r="CE672" s="579"/>
      <c r="CF672" s="453"/>
      <c r="CG672" s="467"/>
      <c r="CH672" s="579"/>
      <c r="CI672" s="453"/>
      <c r="CJ672" s="467"/>
      <c r="CK672" s="579"/>
      <c r="CL672" s="453"/>
      <c r="CM672" s="467"/>
      <c r="CN672" s="579"/>
      <c r="CO672" s="453"/>
      <c r="CP672" s="467"/>
      <c r="CQ672" s="579"/>
      <c r="CR672" s="453"/>
      <c r="CS672" s="467"/>
      <c r="CT672" s="579"/>
      <c r="CU672" s="453"/>
      <c r="CV672" s="467"/>
      <c r="CW672" s="579"/>
      <c r="CX672" s="453"/>
      <c r="CY672" s="467"/>
      <c r="CZ672" s="3"/>
    </row>
    <row r="673" spans="1:104" s="402" customFormat="1" x14ac:dyDescent="0.25">
      <c r="A673" s="401"/>
      <c r="C673" s="565" t="s">
        <v>624</v>
      </c>
      <c r="D673" s="565"/>
      <c r="E673" s="566"/>
      <c r="F673" s="565"/>
      <c r="G673" s="566"/>
      <c r="H673" s="725"/>
      <c r="I673" s="565"/>
      <c r="J673" s="566"/>
      <c r="K673" s="566"/>
      <c r="L673" s="566"/>
      <c r="M673" s="565"/>
      <c r="N673" s="578"/>
      <c r="O673" s="565"/>
      <c r="P673" s="566"/>
      <c r="Q673" s="578"/>
      <c r="R673" s="565"/>
      <c r="S673" s="566"/>
      <c r="T673" s="578"/>
      <c r="U673" s="565"/>
      <c r="V673" s="566"/>
      <c r="W673" s="578"/>
      <c r="X673" s="565"/>
      <c r="Y673" s="566"/>
      <c r="Z673" s="578"/>
      <c r="AA673" s="565"/>
      <c r="AB673" s="566"/>
      <c r="AC673" s="578"/>
      <c r="AD673" s="565"/>
      <c r="AE673" s="566"/>
      <c r="AF673" s="578"/>
      <c r="AG673" s="565"/>
      <c r="AH673" s="566"/>
      <c r="AI673" s="578"/>
      <c r="AJ673" s="565"/>
      <c r="AK673" s="566"/>
      <c r="AL673" s="578"/>
      <c r="AM673" s="565"/>
      <c r="AN673" s="566"/>
      <c r="AO673" s="578"/>
      <c r="AP673" s="565"/>
      <c r="AQ673" s="566"/>
      <c r="AR673" s="578"/>
      <c r="AS673" s="565"/>
      <c r="AT673" s="566"/>
      <c r="AU673" s="578"/>
      <c r="AV673" s="565"/>
      <c r="AX673" s="578"/>
      <c r="AY673" s="565"/>
      <c r="AZ673" s="566"/>
      <c r="BA673" s="578"/>
      <c r="BB673" s="565"/>
      <c r="BC673" s="566"/>
      <c r="BD673" s="578"/>
      <c r="BE673" s="565"/>
      <c r="BF673" s="566"/>
      <c r="BG673" s="578"/>
      <c r="BH673" s="565"/>
      <c r="BI673" s="566"/>
      <c r="BJ673" s="578"/>
      <c r="BK673" s="565"/>
      <c r="BL673" s="566"/>
      <c r="BM673" s="578"/>
      <c r="BN673" s="565"/>
      <c r="BO673" s="566"/>
      <c r="BP673" s="578"/>
      <c r="BQ673" s="565"/>
      <c r="BR673" s="566"/>
      <c r="BS673" s="578"/>
      <c r="BT673" s="565"/>
      <c r="BU673" s="566"/>
      <c r="BV673" s="578"/>
      <c r="BW673" s="565"/>
      <c r="BX673" s="566"/>
      <c r="BY673" s="578"/>
      <c r="BZ673" s="565"/>
      <c r="CA673" s="566"/>
      <c r="CB673" s="578"/>
      <c r="CC673" s="565"/>
      <c r="CD673" s="566"/>
      <c r="CE673" s="578"/>
      <c r="CF673" s="565"/>
      <c r="CG673" s="566"/>
      <c r="CH673" s="578"/>
      <c r="CI673" s="565"/>
      <c r="CJ673" s="566"/>
      <c r="CK673" s="578"/>
      <c r="CL673" s="565"/>
      <c r="CM673" s="566"/>
      <c r="CN673" s="578"/>
      <c r="CO673" s="565"/>
      <c r="CP673" s="566"/>
      <c r="CQ673" s="578"/>
      <c r="CR673" s="565"/>
      <c r="CS673" s="566"/>
      <c r="CT673" s="578"/>
      <c r="CU673" s="565"/>
      <c r="CV673" s="566"/>
      <c r="CW673" s="578"/>
      <c r="CX673" s="565"/>
      <c r="CY673" s="566"/>
      <c r="CZ673" s="3"/>
    </row>
    <row r="674" spans="1:104" s="402" customFormat="1" x14ac:dyDescent="0.25">
      <c r="A674" s="494"/>
      <c r="C674" s="769" t="s">
        <v>625</v>
      </c>
      <c r="D674" s="765" t="s">
        <v>0</v>
      </c>
      <c r="E674" s="766"/>
      <c r="F674" s="765"/>
      <c r="G674" s="766"/>
      <c r="H674" s="767"/>
      <c r="I674" s="765"/>
      <c r="J674" s="766"/>
      <c r="K674" s="766"/>
      <c r="L674" s="766"/>
      <c r="M674" s="765"/>
      <c r="N674" s="768"/>
      <c r="O674" s="765"/>
      <c r="P674" s="766"/>
      <c r="Q674" s="768"/>
      <c r="R674" s="765"/>
      <c r="S674" s="766"/>
      <c r="T674" s="768"/>
      <c r="U674" s="765"/>
      <c r="V674" s="766"/>
      <c r="W674" s="768"/>
      <c r="X674" s="765"/>
      <c r="Y674" s="766"/>
      <c r="Z674" s="768"/>
      <c r="AA674" s="765"/>
      <c r="AB674" s="766"/>
      <c r="AC674" s="768"/>
      <c r="AD674" s="765"/>
      <c r="AE674" s="766"/>
      <c r="AF674" s="768"/>
      <c r="AG674" s="765"/>
      <c r="AH674" s="766"/>
      <c r="AI674" s="768"/>
      <c r="AJ674" s="765"/>
      <c r="AK674" s="766"/>
      <c r="AL674" s="768"/>
      <c r="AM674" s="765"/>
      <c r="AN674" s="766"/>
      <c r="AO674" s="768"/>
      <c r="AP674" s="765"/>
      <c r="AQ674" s="766"/>
      <c r="AR674" s="768"/>
      <c r="AS674" s="765"/>
      <c r="AT674" s="766"/>
      <c r="AU674" s="768"/>
      <c r="AV674" s="765"/>
      <c r="AW674" s="766"/>
      <c r="AX674" s="768"/>
      <c r="AY674" s="765"/>
      <c r="AZ674" s="766"/>
      <c r="BA674" s="768"/>
      <c r="BB674" s="765"/>
      <c r="BC674" s="766"/>
      <c r="BD674" s="768"/>
      <c r="BE674" s="765"/>
      <c r="BF674" s="766"/>
      <c r="BG674" s="768"/>
      <c r="BH674" s="765"/>
      <c r="BI674" s="766"/>
      <c r="BJ674" s="768"/>
      <c r="BK674" s="765"/>
      <c r="BL674" s="766"/>
      <c r="BM674" s="768"/>
      <c r="BN674" s="765"/>
      <c r="BO674" s="766"/>
      <c r="BP674" s="768"/>
      <c r="BQ674" s="765"/>
      <c r="BR674" s="766"/>
      <c r="BS674" s="768"/>
      <c r="BT674" s="765"/>
      <c r="BU674" s="766"/>
      <c r="BV674" s="768"/>
      <c r="BW674" s="765"/>
      <c r="BX674" s="766"/>
      <c r="BY674" s="768"/>
      <c r="BZ674" s="765"/>
      <c r="CA674" s="766"/>
      <c r="CB674" s="768"/>
      <c r="CC674" s="765"/>
      <c r="CD674" s="766"/>
      <c r="CE674" s="768"/>
      <c r="CF674" s="765"/>
      <c r="CG674" s="766"/>
      <c r="CH674" s="768"/>
      <c r="CI674" s="765"/>
      <c r="CJ674" s="766"/>
      <c r="CK674" s="768"/>
      <c r="CL674" s="765"/>
      <c r="CM674" s="766"/>
      <c r="CN674" s="768"/>
      <c r="CO674" s="765"/>
      <c r="CP674" s="766"/>
      <c r="CQ674" s="768"/>
      <c r="CR674" s="765"/>
      <c r="CS674" s="766"/>
      <c r="CT674" s="768"/>
      <c r="CU674" s="765"/>
      <c r="CV674" s="766"/>
      <c r="CW674" s="768"/>
      <c r="CX674" s="765"/>
      <c r="CY674" s="766"/>
    </row>
    <row r="675" spans="1:104" x14ac:dyDescent="0.25">
      <c r="C675" s="455" t="s">
        <v>626</v>
      </c>
      <c r="D675" s="3" t="s">
        <v>0</v>
      </c>
      <c r="E675" s="479"/>
      <c r="G675" s="564">
        <f>SUM(H334:H339)*-1</f>
        <v>0</v>
      </c>
      <c r="H675" s="703">
        <f t="shared" ref="H675" si="4993">G675-$E675</f>
        <v>0</v>
      </c>
      <c r="J675" s="19">
        <v>-265</v>
      </c>
      <c r="K675" s="488">
        <f>J675</f>
        <v>-265</v>
      </c>
      <c r="L675" s="488">
        <f>J675</f>
        <v>-265</v>
      </c>
      <c r="N675" s="72">
        <f t="shared" ref="N675:N683" si="4994">$H675*(1-($J675-N$6)/N$5)</f>
        <v>0</v>
      </c>
      <c r="O675" s="72">
        <f t="shared" ref="O675" si="4995">$H675-N675</f>
        <v>0</v>
      </c>
      <c r="Q675" s="72">
        <f t="shared" ref="Q675:Q683" si="4996">$H675*(1-($J675-Q$6)/Q$5)</f>
        <v>0</v>
      </c>
      <c r="R675" s="72">
        <f t="shared" ref="R675" si="4997">$H675-Q675</f>
        <v>0</v>
      </c>
      <c r="T675" s="72">
        <f t="shared" ref="T675:T683" si="4998">$H675*(1-($J675-T$6)/T$5)</f>
        <v>0</v>
      </c>
      <c r="U675" s="72">
        <f t="shared" ref="U675" si="4999">$H675-T675</f>
        <v>0</v>
      </c>
      <c r="W675" s="72">
        <f t="shared" ref="W675:W683" si="5000">$H675*(1-($J675-W$6)/W$5)</f>
        <v>0</v>
      </c>
      <c r="X675" s="72">
        <f t="shared" ref="X675" si="5001">$H675-W675</f>
        <v>0</v>
      </c>
      <c r="Z675" s="72">
        <f t="shared" ref="Z675:Z683" si="5002">$H675*(1-($J675-Z$6)/Z$5)</f>
        <v>0</v>
      </c>
      <c r="AA675" s="72">
        <f t="shared" ref="AA675" si="5003">$H675-Z675</f>
        <v>0</v>
      </c>
      <c r="AC675" s="72">
        <f t="shared" ref="AC675:AC683" si="5004">$H675*(1-($J675-AC$6)/AC$5)</f>
        <v>0</v>
      </c>
      <c r="AD675" s="72">
        <f t="shared" ref="AD675" si="5005">$H675-AC675</f>
        <v>0</v>
      </c>
      <c r="AF675" s="72">
        <f t="shared" ref="AF675:AF683" si="5006">$H675*(1-($J675-AF$6)/AF$5)</f>
        <v>0</v>
      </c>
      <c r="AG675" s="72">
        <f t="shared" ref="AG675" si="5007">$H675-AF675</f>
        <v>0</v>
      </c>
      <c r="AI675" s="72">
        <f t="shared" ref="AI675:AI683" si="5008">$H675*(1-($J675-AI$6)/AI$5)</f>
        <v>0</v>
      </c>
      <c r="AJ675" s="72">
        <f t="shared" ref="AJ675" si="5009">$H675-AI675</f>
        <v>0</v>
      </c>
      <c r="AL675" s="72">
        <f t="shared" ref="AL675:AL683" si="5010">$H675*(1-($K675-AL$6)/AL$5)</f>
        <v>0</v>
      </c>
      <c r="AM675" s="72">
        <f t="shared" ref="AM675" si="5011">$H675-AL675</f>
        <v>0</v>
      </c>
      <c r="AO675" s="72">
        <f t="shared" ref="AO675:AO683" si="5012">$H675*(1-($K675-AO$6)/AO$5)</f>
        <v>0</v>
      </c>
      <c r="AP675" s="72">
        <f t="shared" ref="AP675" si="5013">$H675-AO675</f>
        <v>0</v>
      </c>
      <c r="AR675" s="72">
        <f t="shared" ref="AR675:AR683" si="5014">$H675*(1-($K675-AR$6)/AR$5)</f>
        <v>0</v>
      </c>
      <c r="AS675" s="72">
        <f t="shared" ref="AS675" si="5015">$H675-AR675</f>
        <v>0</v>
      </c>
      <c r="AU675" s="72">
        <f t="shared" ref="AU675:AU683" si="5016">$H675*(1-($K675-AU$6)/AU$5)</f>
        <v>0</v>
      </c>
      <c r="AV675" s="72">
        <f t="shared" ref="AV675" si="5017">$H675-AU675</f>
        <v>0</v>
      </c>
      <c r="AX675" s="72">
        <f t="shared" ref="AX675:AX683" si="5018">$H675*(1-($K675-AX$6)/AX$5)</f>
        <v>0</v>
      </c>
      <c r="AY675" s="72">
        <f t="shared" ref="AY675" si="5019">$H675-AX675</f>
        <v>0</v>
      </c>
      <c r="BA675" s="72">
        <f t="shared" ref="BA675:BA683" si="5020">$H675*(1-($K675-BA$6)/BA$5)</f>
        <v>0</v>
      </c>
      <c r="BB675" s="72">
        <f t="shared" ref="BB675" si="5021">$H675-BA675</f>
        <v>0</v>
      </c>
      <c r="BD675" s="72">
        <f t="shared" ref="BD675:BD683" si="5022">$H675*(1-($K675-BD$6)/BD$5)</f>
        <v>0</v>
      </c>
      <c r="BE675" s="72">
        <f t="shared" ref="BE675" si="5023">$H675-BD675</f>
        <v>0</v>
      </c>
      <c r="BG675" s="709">
        <f t="shared" ref="BG675:BG683" si="5024">$H675*(1-($K675-BG$6)/BG$5)</f>
        <v>0</v>
      </c>
      <c r="BH675" s="709">
        <f t="shared" ref="BH675" si="5025">$H675-BG675</f>
        <v>0</v>
      </c>
      <c r="BI675" s="710"/>
      <c r="BJ675" s="709">
        <f t="shared" ref="BJ675:BJ683" si="5026">$H675*(1-($K675-BJ$6)/BJ$5)</f>
        <v>0</v>
      </c>
      <c r="BK675" s="709">
        <f t="shared" ref="BK675" si="5027">$H675-BJ675</f>
        <v>0</v>
      </c>
      <c r="BL675" s="710"/>
      <c r="BM675" s="479"/>
      <c r="BN675" s="479"/>
      <c r="BP675" s="72">
        <f t="shared" ref="BP675:BP683" si="5028">$H675*(1-($K675-BP$6)/BP$5)</f>
        <v>0</v>
      </c>
      <c r="BQ675" s="72">
        <f t="shared" ref="BQ675" si="5029">$H675-BP675</f>
        <v>0</v>
      </c>
      <c r="BS675" s="72">
        <f t="shared" ref="BS675:BS683" si="5030">$H675*(1-($K675-BS$6)/BS$5)</f>
        <v>0</v>
      </c>
      <c r="BT675" s="72">
        <f t="shared" ref="BT675" si="5031">$H675-BS675</f>
        <v>0</v>
      </c>
      <c r="BV675" s="72">
        <f t="shared" ref="BV675:BV683" si="5032">$H675*(1-($K675-BV$6)/BV$5)</f>
        <v>0</v>
      </c>
      <c r="BW675" s="72">
        <f t="shared" ref="BW675" si="5033">$H675-BV675</f>
        <v>0</v>
      </c>
      <c r="BY675" s="72">
        <f t="shared" ref="BY675:BY683" si="5034">$H675*(1-($K675-BY$6)/BY$5)</f>
        <v>0</v>
      </c>
      <c r="BZ675" s="72">
        <f t="shared" ref="BZ675" si="5035">$H675-BY675</f>
        <v>0</v>
      </c>
      <c r="CB675" s="72">
        <f t="shared" ref="CB675:CB683" si="5036">$H675*(1-($L675-CB$6)/CB$5)</f>
        <v>0</v>
      </c>
      <c r="CC675" s="72">
        <f t="shared" ref="CC675" si="5037">$H675-CB675</f>
        <v>0</v>
      </c>
      <c r="CE675" s="72">
        <f t="shared" ref="CE675:CE683" si="5038">$H675*(1-($L675-CE$6)/CE$5)</f>
        <v>0</v>
      </c>
      <c r="CF675" s="72">
        <f t="shared" ref="CF675" si="5039">$H675-CE675</f>
        <v>0</v>
      </c>
      <c r="CH675" s="72">
        <f t="shared" ref="CH675:CH683" si="5040">$H675*(1-($L675-CH$6)/CH$5)</f>
        <v>0</v>
      </c>
      <c r="CI675" s="72">
        <f t="shared" ref="CI675" si="5041">$H675-CH675</f>
        <v>0</v>
      </c>
      <c r="CK675" s="72">
        <f t="shared" ref="CK675:CK683" si="5042">$H675*(1-($L675-CK$6)/CK$5)</f>
        <v>0</v>
      </c>
      <c r="CL675" s="72">
        <f t="shared" ref="CL675" si="5043">$H675-CK675</f>
        <v>0</v>
      </c>
      <c r="CN675" s="72">
        <f t="shared" ref="CN675:CN683" si="5044">$H675*(1-($L675-CN$6)/CN$5)</f>
        <v>0</v>
      </c>
      <c r="CO675" s="72">
        <f t="shared" ref="CO675" si="5045">$H675-CN675</f>
        <v>0</v>
      </c>
      <c r="CQ675" s="72">
        <f t="shared" ref="CQ675:CQ683" si="5046">$H675*(1-($L675-CQ$6)/CQ$5)</f>
        <v>0</v>
      </c>
      <c r="CR675" s="72">
        <f t="shared" ref="CR675" si="5047">$H675-CQ675</f>
        <v>0</v>
      </c>
      <c r="CT675" s="72">
        <f t="shared" ref="CT675:CT683" si="5048">$H675*(1-($L675-CT$6)/CT$5)</f>
        <v>0</v>
      </c>
      <c r="CU675" s="72">
        <f t="shared" ref="CU675" si="5049">$H675-CT675</f>
        <v>0</v>
      </c>
      <c r="CW675" s="72">
        <f t="shared" ref="CW675:CW683" si="5050">$H675*(1-($L675-CW$6)/CW$5)</f>
        <v>0</v>
      </c>
      <c r="CX675" s="72">
        <f t="shared" ref="CX675" si="5051">$H675-CW675</f>
        <v>0</v>
      </c>
    </row>
    <row r="676" spans="1:104" x14ac:dyDescent="0.25">
      <c r="C676" s="455" t="s">
        <v>627</v>
      </c>
      <c r="D676" s="3" t="s">
        <v>0</v>
      </c>
      <c r="E676" s="479"/>
      <c r="G676" s="417">
        <v>0.1</v>
      </c>
      <c r="H676" s="763">
        <f t="shared" ref="H676:H680" si="5052">G676-$E676</f>
        <v>0.1</v>
      </c>
      <c r="J676" s="19">
        <v>-265</v>
      </c>
      <c r="K676" s="488">
        <f>J676</f>
        <v>-265</v>
      </c>
      <c r="L676" s="488">
        <f>J676</f>
        <v>-265</v>
      </c>
      <c r="N676" s="72">
        <f t="shared" si="4994"/>
        <v>0.10723076923076924</v>
      </c>
      <c r="O676" s="72">
        <f t="shared" ref="O676:O680" si="5053">$H676-N676</f>
        <v>-7.2307692307692351E-3</v>
      </c>
      <c r="Q676" s="72">
        <f t="shared" si="4996"/>
        <v>0.10723076923076924</v>
      </c>
      <c r="R676" s="72">
        <f t="shared" ref="R676:R680" si="5054">$H676-Q676</f>
        <v>-7.2307692307692351E-3</v>
      </c>
      <c r="T676" s="72">
        <f t="shared" si="4998"/>
        <v>0.10723076923076924</v>
      </c>
      <c r="U676" s="72">
        <f t="shared" ref="U676:U680" si="5055">$H676-T676</f>
        <v>-7.2307692307692351E-3</v>
      </c>
      <c r="W676" s="72">
        <f t="shared" si="5000"/>
        <v>0.10723076923076924</v>
      </c>
      <c r="X676" s="72">
        <f t="shared" ref="X676:X680" si="5056">$H676-W676</f>
        <v>-7.2307692307692351E-3</v>
      </c>
      <c r="Z676" s="72">
        <f t="shared" si="5002"/>
        <v>0.10723076923076924</v>
      </c>
      <c r="AA676" s="72">
        <f t="shared" ref="AA676:AA680" si="5057">$H676-Z676</f>
        <v>-7.2307692307692351E-3</v>
      </c>
      <c r="AC676" s="72">
        <f t="shared" si="5004"/>
        <v>0.10723076923076924</v>
      </c>
      <c r="AD676" s="72">
        <f t="shared" ref="AD676:AD680" si="5058">$H676-AC676</f>
        <v>-7.2307692307692351E-3</v>
      </c>
      <c r="AF676" s="72">
        <f t="shared" si="5006"/>
        <v>0.10723076923076924</v>
      </c>
      <c r="AG676" s="72">
        <f t="shared" ref="AG676:AG680" si="5059">$H676-AF676</f>
        <v>-7.2307692307692351E-3</v>
      </c>
      <c r="AI676" s="72">
        <f t="shared" si="5008"/>
        <v>0.10723076923076924</v>
      </c>
      <c r="AJ676" s="72">
        <f t="shared" ref="AJ676:AJ680" si="5060">$H676-AI676</f>
        <v>-7.2307692307692351E-3</v>
      </c>
      <c r="AL676" s="72">
        <f t="shared" si="5010"/>
        <v>0.10708797127468582</v>
      </c>
      <c r="AM676" s="72">
        <f t="shared" ref="AM676:AM680" si="5061">$H676-AL676</f>
        <v>-7.0879712746858142E-3</v>
      </c>
      <c r="AO676" s="72">
        <f t="shared" si="5012"/>
        <v>0.10708797127468582</v>
      </c>
      <c r="AP676" s="72">
        <f t="shared" ref="AP676:AP677" si="5062">$H676-AO676</f>
        <v>-7.0879712746858142E-3</v>
      </c>
      <c r="AR676" s="72">
        <f t="shared" si="5014"/>
        <v>0.10708797127468582</v>
      </c>
      <c r="AS676" s="72">
        <f t="shared" ref="AS676:AS680" si="5063">$H676-AR676</f>
        <v>-7.0879712746858142E-3</v>
      </c>
      <c r="AU676" s="72">
        <f t="shared" si="5016"/>
        <v>0.10708797127468582</v>
      </c>
      <c r="AV676" s="72">
        <f t="shared" ref="AV676:AV680" si="5064">$H676-AU676</f>
        <v>-7.0879712746858142E-3</v>
      </c>
      <c r="AX676" s="72">
        <f t="shared" si="5018"/>
        <v>0.10708797127468582</v>
      </c>
      <c r="AY676" s="72">
        <f t="shared" ref="AY676:AY680" si="5065">$H676-AX676</f>
        <v>-7.0879712746858142E-3</v>
      </c>
      <c r="BA676" s="72">
        <f t="shared" si="5020"/>
        <v>0.10708797127468582</v>
      </c>
      <c r="BB676" s="72">
        <f t="shared" ref="BB676:BB680" si="5066">$H676-BA676</f>
        <v>-7.0879712746858142E-3</v>
      </c>
      <c r="BD676" s="72">
        <f t="shared" si="5022"/>
        <v>0.10708797127468582</v>
      </c>
      <c r="BE676" s="72">
        <f t="shared" ref="BE676:BE680" si="5067">$H676-BD676</f>
        <v>-7.0879712746858142E-3</v>
      </c>
      <c r="BG676" s="709">
        <f t="shared" si="5024"/>
        <v>0.10708797127468582</v>
      </c>
      <c r="BH676" s="709">
        <f t="shared" ref="BH676:BH680" si="5068">$H676-BG676</f>
        <v>-7.0879712746858142E-3</v>
      </c>
      <c r="BI676" s="710"/>
      <c r="BJ676" s="709">
        <f t="shared" si="5026"/>
        <v>0.10708797127468582</v>
      </c>
      <c r="BK676" s="709">
        <f t="shared" ref="BK676:BK680" si="5069">$H676-BJ676</f>
        <v>-7.0879712746858142E-3</v>
      </c>
      <c r="BL676" s="710"/>
      <c r="BM676" s="479"/>
      <c r="BN676" s="479"/>
      <c r="BP676" s="72">
        <f t="shared" si="5028"/>
        <v>0.10708797127468582</v>
      </c>
      <c r="BQ676" s="72">
        <f t="shared" ref="BQ676:BQ680" si="5070">$H676-BP676</f>
        <v>-7.0879712746858142E-3</v>
      </c>
      <c r="BS676" s="72">
        <f t="shared" si="5030"/>
        <v>0.10708797127468582</v>
      </c>
      <c r="BT676" s="72">
        <f t="shared" ref="BT676:BT680" si="5071">$H676-BS676</f>
        <v>-7.0879712746858142E-3</v>
      </c>
      <c r="BV676" s="72">
        <f t="shared" si="5032"/>
        <v>0.10708797127468582</v>
      </c>
      <c r="BW676" s="72">
        <f t="shared" ref="BW676:BW680" si="5072">$H676-BV676</f>
        <v>-7.0879712746858142E-3</v>
      </c>
      <c r="BY676" s="72">
        <f t="shared" si="5034"/>
        <v>0.10708797127468582</v>
      </c>
      <c r="BZ676" s="72">
        <f t="shared" ref="BZ676:BZ680" si="5073">$H676-BY676</f>
        <v>-7.0879712746858142E-3</v>
      </c>
      <c r="CB676" s="72">
        <f t="shared" si="5036"/>
        <v>0.10681865284974093</v>
      </c>
      <c r="CC676" s="72">
        <f t="shared" ref="CC676:CC680" si="5074">$H676-CB676</f>
        <v>-6.8186528497409249E-3</v>
      </c>
      <c r="CE676" s="72">
        <f t="shared" si="5038"/>
        <v>0.10681865284974093</v>
      </c>
      <c r="CF676" s="72">
        <f t="shared" ref="CF676:CF680" si="5075">$H676-CE676</f>
        <v>-6.8186528497409249E-3</v>
      </c>
      <c r="CH676" s="72">
        <f t="shared" si="5040"/>
        <v>0.10681865284974093</v>
      </c>
      <c r="CI676" s="72">
        <f t="shared" ref="CI676:CI680" si="5076">$H676-CH676</f>
        <v>-6.8186528497409249E-3</v>
      </c>
      <c r="CK676" s="72">
        <f t="shared" si="5042"/>
        <v>0.10681865284974093</v>
      </c>
      <c r="CL676" s="72">
        <f t="shared" ref="CL676:CL680" si="5077">$H676-CK676</f>
        <v>-6.8186528497409249E-3</v>
      </c>
      <c r="CN676" s="72">
        <f t="shared" si="5044"/>
        <v>0.10681865284974093</v>
      </c>
      <c r="CO676" s="72">
        <f t="shared" ref="CO676:CO680" si="5078">$H676-CN676</f>
        <v>-6.8186528497409249E-3</v>
      </c>
      <c r="CQ676" s="72">
        <f t="shared" si="5046"/>
        <v>0.10681865284974093</v>
      </c>
      <c r="CR676" s="72">
        <f t="shared" ref="CR676:CR680" si="5079">$H676-CQ676</f>
        <v>-6.8186528497409249E-3</v>
      </c>
      <c r="CT676" s="72">
        <f t="shared" si="5048"/>
        <v>0.10681865284974093</v>
      </c>
      <c r="CU676" s="72">
        <f t="shared" ref="CU676:CU680" si="5080">$H676-CT676</f>
        <v>-6.8186528497409249E-3</v>
      </c>
      <c r="CW676" s="72">
        <f t="shared" si="5050"/>
        <v>0.10681865284974093</v>
      </c>
      <c r="CX676" s="72">
        <f t="shared" ref="CX676:CX680" si="5081">$H676-CW676</f>
        <v>-6.8186528497409249E-3</v>
      </c>
    </row>
    <row r="677" spans="1:104" x14ac:dyDescent="0.25">
      <c r="C677" s="455"/>
      <c r="D677" s="3" t="s">
        <v>0</v>
      </c>
      <c r="E677" s="19"/>
      <c r="G677" s="19"/>
      <c r="H677" s="703">
        <f t="shared" si="5052"/>
        <v>0</v>
      </c>
      <c r="J677" s="19"/>
      <c r="K677" s="19"/>
      <c r="L677" s="19"/>
      <c r="N677" s="72">
        <f t="shared" si="4994"/>
        <v>0</v>
      </c>
      <c r="O677" s="72">
        <f t="shared" si="5053"/>
        <v>0</v>
      </c>
      <c r="Q677" s="72">
        <f t="shared" si="4996"/>
        <v>0</v>
      </c>
      <c r="R677" s="72">
        <f t="shared" si="5054"/>
        <v>0</v>
      </c>
      <c r="T677" s="72">
        <f t="shared" si="4998"/>
        <v>0</v>
      </c>
      <c r="U677" s="72">
        <f t="shared" si="5055"/>
        <v>0</v>
      </c>
      <c r="W677" s="72">
        <f t="shared" si="5000"/>
        <v>0</v>
      </c>
      <c r="X677" s="72">
        <f t="shared" si="5056"/>
        <v>0</v>
      </c>
      <c r="Z677" s="72">
        <f t="shared" si="5002"/>
        <v>0</v>
      </c>
      <c r="AA677" s="72">
        <f t="shared" si="5057"/>
        <v>0</v>
      </c>
      <c r="AC677" s="72">
        <f t="shared" si="5004"/>
        <v>0</v>
      </c>
      <c r="AD677" s="72">
        <f t="shared" si="5058"/>
        <v>0</v>
      </c>
      <c r="AF677" s="72">
        <f t="shared" si="5006"/>
        <v>0</v>
      </c>
      <c r="AG677" s="72">
        <f t="shared" si="5059"/>
        <v>0</v>
      </c>
      <c r="AI677" s="72">
        <f t="shared" si="5008"/>
        <v>0</v>
      </c>
      <c r="AJ677" s="72">
        <f t="shared" si="5060"/>
        <v>0</v>
      </c>
      <c r="AL677" s="72">
        <f t="shared" si="5010"/>
        <v>0</v>
      </c>
      <c r="AM677" s="72">
        <f t="shared" si="5061"/>
        <v>0</v>
      </c>
      <c r="AO677" s="72">
        <f t="shared" si="5012"/>
        <v>0</v>
      </c>
      <c r="AP677" s="72">
        <f t="shared" si="5062"/>
        <v>0</v>
      </c>
      <c r="AR677" s="72">
        <f t="shared" si="5014"/>
        <v>0</v>
      </c>
      <c r="AS677" s="72">
        <f t="shared" si="5063"/>
        <v>0</v>
      </c>
      <c r="AU677" s="72">
        <f t="shared" si="5016"/>
        <v>0</v>
      </c>
      <c r="AV677" s="72">
        <f t="shared" si="5064"/>
        <v>0</v>
      </c>
      <c r="AX677" s="72">
        <f t="shared" si="5018"/>
        <v>0</v>
      </c>
      <c r="AY677" s="72">
        <f t="shared" si="5065"/>
        <v>0</v>
      </c>
      <c r="BA677" s="72">
        <f t="shared" si="5020"/>
        <v>0</v>
      </c>
      <c r="BB677" s="72">
        <f t="shared" si="5066"/>
        <v>0</v>
      </c>
      <c r="BD677" s="72">
        <f t="shared" si="5022"/>
        <v>0</v>
      </c>
      <c r="BE677" s="72">
        <f t="shared" si="5067"/>
        <v>0</v>
      </c>
      <c r="BG677" s="709">
        <f t="shared" si="5024"/>
        <v>0</v>
      </c>
      <c r="BH677" s="709">
        <f t="shared" si="5068"/>
        <v>0</v>
      </c>
      <c r="BI677" s="710"/>
      <c r="BJ677" s="709">
        <f t="shared" si="5026"/>
        <v>0</v>
      </c>
      <c r="BK677" s="709">
        <f t="shared" si="5069"/>
        <v>0</v>
      </c>
      <c r="BL677" s="710"/>
      <c r="BM677" s="479"/>
      <c r="BN677" s="479"/>
      <c r="BP677" s="72">
        <f t="shared" si="5028"/>
        <v>0</v>
      </c>
      <c r="BQ677" s="72">
        <f t="shared" si="5070"/>
        <v>0</v>
      </c>
      <c r="BS677" s="72">
        <f t="shared" si="5030"/>
        <v>0</v>
      </c>
      <c r="BT677" s="72">
        <f t="shared" si="5071"/>
        <v>0</v>
      </c>
      <c r="BV677" s="72">
        <f t="shared" si="5032"/>
        <v>0</v>
      </c>
      <c r="BW677" s="72">
        <f t="shared" si="5072"/>
        <v>0</v>
      </c>
      <c r="BY677" s="72">
        <f t="shared" si="5034"/>
        <v>0</v>
      </c>
      <c r="BZ677" s="72">
        <f t="shared" si="5073"/>
        <v>0</v>
      </c>
      <c r="CB677" s="72">
        <f t="shared" si="5036"/>
        <v>0</v>
      </c>
      <c r="CC677" s="72">
        <f t="shared" si="5074"/>
        <v>0</v>
      </c>
      <c r="CE677" s="72">
        <f t="shared" si="5038"/>
        <v>0</v>
      </c>
      <c r="CF677" s="72">
        <f t="shared" si="5075"/>
        <v>0</v>
      </c>
      <c r="CH677" s="72">
        <f t="shared" si="5040"/>
        <v>0</v>
      </c>
      <c r="CI677" s="72">
        <f t="shared" si="5076"/>
        <v>0</v>
      </c>
      <c r="CK677" s="72">
        <f t="shared" si="5042"/>
        <v>0</v>
      </c>
      <c r="CL677" s="72">
        <f t="shared" si="5077"/>
        <v>0</v>
      </c>
      <c r="CN677" s="72">
        <f t="shared" si="5044"/>
        <v>0</v>
      </c>
      <c r="CO677" s="72">
        <f t="shared" si="5078"/>
        <v>0</v>
      </c>
      <c r="CQ677" s="72">
        <f t="shared" si="5046"/>
        <v>0</v>
      </c>
      <c r="CR677" s="72">
        <f t="shared" si="5079"/>
        <v>0</v>
      </c>
      <c r="CT677" s="72">
        <f t="shared" si="5048"/>
        <v>0</v>
      </c>
      <c r="CU677" s="72">
        <f t="shared" si="5080"/>
        <v>0</v>
      </c>
      <c r="CW677" s="72">
        <f t="shared" si="5050"/>
        <v>0</v>
      </c>
      <c r="CX677" s="72">
        <f t="shared" si="5081"/>
        <v>0</v>
      </c>
    </row>
    <row r="678" spans="1:104" s="402" customFormat="1" x14ac:dyDescent="0.25">
      <c r="A678" s="494"/>
      <c r="C678" s="769" t="s">
        <v>628</v>
      </c>
      <c r="D678" s="765" t="s">
        <v>0</v>
      </c>
      <c r="E678" s="766"/>
      <c r="F678" s="765"/>
      <c r="G678" s="766"/>
      <c r="H678" s="767"/>
      <c r="I678" s="765"/>
      <c r="J678" s="766"/>
      <c r="K678" s="766"/>
      <c r="L678" s="766"/>
      <c r="M678" s="765"/>
      <c r="N678" s="768"/>
      <c r="O678" s="765"/>
      <c r="P678" s="766"/>
      <c r="Q678" s="768"/>
      <c r="R678" s="765"/>
      <c r="S678" s="766"/>
      <c r="T678" s="768"/>
      <c r="U678" s="765"/>
      <c r="V678" s="766"/>
      <c r="W678" s="768"/>
      <c r="X678" s="765"/>
      <c r="Y678" s="766"/>
      <c r="Z678" s="768"/>
      <c r="AA678" s="765"/>
      <c r="AB678" s="766"/>
      <c r="AC678" s="768"/>
      <c r="AD678" s="765"/>
      <c r="AE678" s="766"/>
      <c r="AF678" s="768"/>
      <c r="AG678" s="765"/>
      <c r="AH678" s="766"/>
      <c r="AI678" s="768"/>
      <c r="AJ678" s="765"/>
      <c r="AK678" s="766"/>
      <c r="AL678" s="768"/>
      <c r="AM678" s="765"/>
      <c r="AN678" s="766"/>
      <c r="AO678" s="768"/>
      <c r="AP678" s="765"/>
      <c r="AQ678" s="766"/>
      <c r="AR678" s="768"/>
      <c r="AS678" s="765"/>
      <c r="AT678" s="766"/>
      <c r="AU678" s="768"/>
      <c r="AV678" s="765"/>
      <c r="AW678" s="766"/>
      <c r="AX678" s="768"/>
      <c r="AY678" s="765"/>
      <c r="AZ678" s="766"/>
      <c r="BA678" s="768"/>
      <c r="BB678" s="765"/>
      <c r="BC678" s="766"/>
      <c r="BD678" s="768"/>
      <c r="BE678" s="765"/>
      <c r="BF678" s="766"/>
      <c r="BG678" s="768"/>
      <c r="BH678" s="765"/>
      <c r="BI678" s="766"/>
      <c r="BJ678" s="768"/>
      <c r="BK678" s="765"/>
      <c r="BL678" s="766"/>
      <c r="BM678" s="768"/>
      <c r="BN678" s="765"/>
      <c r="BO678" s="766"/>
      <c r="BP678" s="768"/>
      <c r="BQ678" s="765"/>
      <c r="BR678" s="766"/>
      <c r="BS678" s="768"/>
      <c r="BT678" s="765"/>
      <c r="BU678" s="766"/>
      <c r="BV678" s="768"/>
      <c r="BW678" s="765"/>
      <c r="BX678" s="766"/>
      <c r="BY678" s="768"/>
      <c r="BZ678" s="765"/>
      <c r="CA678" s="766"/>
      <c r="CB678" s="768"/>
      <c r="CC678" s="765"/>
      <c r="CD678" s="766"/>
      <c r="CE678" s="768"/>
      <c r="CF678" s="765"/>
      <c r="CG678" s="766"/>
      <c r="CH678" s="768"/>
      <c r="CI678" s="765"/>
      <c r="CJ678" s="766"/>
      <c r="CK678" s="768"/>
      <c r="CL678" s="765"/>
      <c r="CM678" s="766"/>
      <c r="CN678" s="768"/>
      <c r="CO678" s="765"/>
      <c r="CP678" s="766"/>
      <c r="CQ678" s="768"/>
      <c r="CR678" s="765"/>
      <c r="CS678" s="766"/>
      <c r="CT678" s="768"/>
      <c r="CU678" s="765"/>
      <c r="CV678" s="766"/>
      <c r="CW678" s="768"/>
      <c r="CX678" s="765"/>
      <c r="CY678" s="766"/>
    </row>
    <row r="679" spans="1:104" x14ac:dyDescent="0.25">
      <c r="C679" s="455" t="s">
        <v>623</v>
      </c>
      <c r="D679" s="3" t="s">
        <v>0</v>
      </c>
      <c r="E679" s="479"/>
      <c r="G679" s="19">
        <v>0</v>
      </c>
      <c r="H679" s="703">
        <f t="shared" ref="H679" si="5082">G679-$E679</f>
        <v>0</v>
      </c>
      <c r="J679" s="19"/>
      <c r="K679" s="19"/>
      <c r="L679" s="19"/>
      <c r="N679" s="72">
        <f t="shared" si="4994"/>
        <v>0</v>
      </c>
      <c r="O679" s="72">
        <f t="shared" ref="O679" si="5083">$H679-N679</f>
        <v>0</v>
      </c>
      <c r="Q679" s="72">
        <f t="shared" si="4996"/>
        <v>0</v>
      </c>
      <c r="R679" s="72">
        <f t="shared" ref="R679" si="5084">$H679-Q679</f>
        <v>0</v>
      </c>
      <c r="T679" s="72">
        <f t="shared" si="4998"/>
        <v>0</v>
      </c>
      <c r="U679" s="72">
        <f t="shared" ref="U679" si="5085">$H679-T679</f>
        <v>0</v>
      </c>
      <c r="W679" s="72">
        <f t="shared" si="5000"/>
        <v>0</v>
      </c>
      <c r="X679" s="72">
        <f t="shared" ref="X679" si="5086">$H679-W679</f>
        <v>0</v>
      </c>
      <c r="Z679" s="72">
        <f t="shared" si="5002"/>
        <v>0</v>
      </c>
      <c r="AA679" s="72">
        <f t="shared" ref="AA679" si="5087">$H679-Z679</f>
        <v>0</v>
      </c>
      <c r="AC679" s="72">
        <f t="shared" si="5004"/>
        <v>0</v>
      </c>
      <c r="AD679" s="72">
        <f t="shared" ref="AD679" si="5088">$H679-AC679</f>
        <v>0</v>
      </c>
      <c r="AF679" s="72">
        <f t="shared" si="5006"/>
        <v>0</v>
      </c>
      <c r="AG679" s="72">
        <f t="shared" ref="AG679" si="5089">$H679-AF679</f>
        <v>0</v>
      </c>
      <c r="AI679" s="72">
        <f t="shared" si="5008"/>
        <v>0</v>
      </c>
      <c r="AJ679" s="72">
        <f t="shared" ref="AJ679" si="5090">$H679-AI679</f>
        <v>0</v>
      </c>
      <c r="AL679" s="72">
        <f t="shared" si="5010"/>
        <v>0</v>
      </c>
      <c r="AM679" s="72">
        <f t="shared" ref="AM679" si="5091">$H679-AL679</f>
        <v>0</v>
      </c>
      <c r="AO679" s="72">
        <f t="shared" si="5012"/>
        <v>0</v>
      </c>
      <c r="AP679" s="72">
        <f t="shared" ref="AP679:AP680" si="5092">$H679-AO679</f>
        <v>0</v>
      </c>
      <c r="AR679" s="72">
        <f t="shared" si="5014"/>
        <v>0</v>
      </c>
      <c r="AS679" s="72">
        <f t="shared" ref="AS679" si="5093">$H679-AR679</f>
        <v>0</v>
      </c>
      <c r="AU679" s="72">
        <f t="shared" si="5016"/>
        <v>0</v>
      </c>
      <c r="AV679" s="72">
        <f t="shared" ref="AV679" si="5094">$H679-AU679</f>
        <v>0</v>
      </c>
      <c r="AX679" s="72">
        <f t="shared" si="5018"/>
        <v>0</v>
      </c>
      <c r="AY679" s="72">
        <f t="shared" ref="AY679" si="5095">$H679-AX679</f>
        <v>0</v>
      </c>
      <c r="BA679" s="72">
        <f t="shared" si="5020"/>
        <v>0</v>
      </c>
      <c r="BB679" s="72">
        <f t="shared" ref="BB679" si="5096">$H679-BA679</f>
        <v>0</v>
      </c>
      <c r="BD679" s="72">
        <f t="shared" si="5022"/>
        <v>0</v>
      </c>
      <c r="BE679" s="72">
        <f t="shared" ref="BE679" si="5097">$H679-BD679</f>
        <v>0</v>
      </c>
      <c r="BG679" s="709">
        <f t="shared" si="5024"/>
        <v>0</v>
      </c>
      <c r="BH679" s="709">
        <f t="shared" ref="BH679" si="5098">$H679-BG679</f>
        <v>0</v>
      </c>
      <c r="BI679" s="710"/>
      <c r="BJ679" s="709">
        <f t="shared" si="5026"/>
        <v>0</v>
      </c>
      <c r="BK679" s="709">
        <f t="shared" ref="BK679" si="5099">$H679-BJ679</f>
        <v>0</v>
      </c>
      <c r="BL679" s="710"/>
      <c r="BM679" s="479"/>
      <c r="BN679" s="479"/>
      <c r="BP679" s="72">
        <f t="shared" si="5028"/>
        <v>0</v>
      </c>
      <c r="BQ679" s="72">
        <f t="shared" ref="BQ679" si="5100">$H679-BP679</f>
        <v>0</v>
      </c>
      <c r="BS679" s="72">
        <f t="shared" si="5030"/>
        <v>0</v>
      </c>
      <c r="BT679" s="72">
        <f t="shared" ref="BT679" si="5101">$H679-BS679</f>
        <v>0</v>
      </c>
      <c r="BV679" s="72">
        <f t="shared" si="5032"/>
        <v>0</v>
      </c>
      <c r="BW679" s="72">
        <f t="shared" ref="BW679" si="5102">$H679-BV679</f>
        <v>0</v>
      </c>
      <c r="BY679" s="72">
        <f t="shared" si="5034"/>
        <v>0</v>
      </c>
      <c r="BZ679" s="72">
        <f t="shared" ref="BZ679" si="5103">$H679-BY679</f>
        <v>0</v>
      </c>
      <c r="CB679" s="72">
        <f t="shared" si="5036"/>
        <v>0</v>
      </c>
      <c r="CC679" s="72">
        <f t="shared" ref="CC679" si="5104">$H679-CB679</f>
        <v>0</v>
      </c>
      <c r="CE679" s="72">
        <f t="shared" si="5038"/>
        <v>0</v>
      </c>
      <c r="CF679" s="72">
        <f t="shared" ref="CF679" si="5105">$H679-CE679</f>
        <v>0</v>
      </c>
      <c r="CH679" s="72">
        <f t="shared" si="5040"/>
        <v>0</v>
      </c>
      <c r="CI679" s="72">
        <f t="shared" ref="CI679" si="5106">$H679-CH679</f>
        <v>0</v>
      </c>
      <c r="CK679" s="72">
        <f t="shared" si="5042"/>
        <v>0</v>
      </c>
      <c r="CL679" s="72">
        <f t="shared" ref="CL679" si="5107">$H679-CK679</f>
        <v>0</v>
      </c>
      <c r="CN679" s="72">
        <f t="shared" si="5044"/>
        <v>0</v>
      </c>
      <c r="CO679" s="72">
        <f t="shared" ref="CO679" si="5108">$H679-CN679</f>
        <v>0</v>
      </c>
      <c r="CQ679" s="72">
        <f t="shared" si="5046"/>
        <v>0</v>
      </c>
      <c r="CR679" s="72">
        <f t="shared" ref="CR679" si="5109">$H679-CQ679</f>
        <v>0</v>
      </c>
      <c r="CT679" s="72">
        <f t="shared" si="5048"/>
        <v>0</v>
      </c>
      <c r="CU679" s="72">
        <f t="shared" ref="CU679" si="5110">$H679-CT679</f>
        <v>0</v>
      </c>
      <c r="CW679" s="72">
        <f t="shared" si="5050"/>
        <v>0</v>
      </c>
      <c r="CX679" s="72">
        <f t="shared" ref="CX679" si="5111">$H679-CW679</f>
        <v>0</v>
      </c>
    </row>
    <row r="680" spans="1:104" x14ac:dyDescent="0.25">
      <c r="C680" s="455"/>
      <c r="D680" s="3" t="s">
        <v>0</v>
      </c>
      <c r="E680" s="19"/>
      <c r="G680" s="19"/>
      <c r="H680" s="703">
        <f t="shared" si="5052"/>
        <v>0</v>
      </c>
      <c r="J680" s="19"/>
      <c r="K680" s="19"/>
      <c r="L680" s="19"/>
      <c r="N680" s="72">
        <f t="shared" si="4994"/>
        <v>0</v>
      </c>
      <c r="O680" s="72">
        <f t="shared" si="5053"/>
        <v>0</v>
      </c>
      <c r="Q680" s="72">
        <f t="shared" si="4996"/>
        <v>0</v>
      </c>
      <c r="R680" s="72">
        <f t="shared" si="5054"/>
        <v>0</v>
      </c>
      <c r="T680" s="72">
        <f t="shared" si="4998"/>
        <v>0</v>
      </c>
      <c r="U680" s="72">
        <f t="shared" si="5055"/>
        <v>0</v>
      </c>
      <c r="W680" s="72">
        <f t="shared" si="5000"/>
        <v>0</v>
      </c>
      <c r="X680" s="72">
        <f t="shared" si="5056"/>
        <v>0</v>
      </c>
      <c r="Z680" s="72">
        <f t="shared" si="5002"/>
        <v>0</v>
      </c>
      <c r="AA680" s="72">
        <f t="shared" si="5057"/>
        <v>0</v>
      </c>
      <c r="AC680" s="72">
        <f t="shared" si="5004"/>
        <v>0</v>
      </c>
      <c r="AD680" s="72">
        <f t="shared" si="5058"/>
        <v>0</v>
      </c>
      <c r="AF680" s="72">
        <f t="shared" si="5006"/>
        <v>0</v>
      </c>
      <c r="AG680" s="72">
        <f t="shared" si="5059"/>
        <v>0</v>
      </c>
      <c r="AI680" s="72">
        <f t="shared" si="5008"/>
        <v>0</v>
      </c>
      <c r="AJ680" s="72">
        <f t="shared" si="5060"/>
        <v>0</v>
      </c>
      <c r="AL680" s="72">
        <f t="shared" si="5010"/>
        <v>0</v>
      </c>
      <c r="AM680" s="72">
        <f t="shared" si="5061"/>
        <v>0</v>
      </c>
      <c r="AO680" s="72">
        <f t="shared" si="5012"/>
        <v>0</v>
      </c>
      <c r="AP680" s="72">
        <f t="shared" si="5092"/>
        <v>0</v>
      </c>
      <c r="AR680" s="72">
        <f t="shared" si="5014"/>
        <v>0</v>
      </c>
      <c r="AS680" s="72">
        <f t="shared" si="5063"/>
        <v>0</v>
      </c>
      <c r="AU680" s="72">
        <f t="shared" si="5016"/>
        <v>0</v>
      </c>
      <c r="AV680" s="72">
        <f t="shared" si="5064"/>
        <v>0</v>
      </c>
      <c r="AX680" s="72">
        <f t="shared" si="5018"/>
        <v>0</v>
      </c>
      <c r="AY680" s="72">
        <f t="shared" si="5065"/>
        <v>0</v>
      </c>
      <c r="BA680" s="72">
        <f t="shared" si="5020"/>
        <v>0</v>
      </c>
      <c r="BB680" s="72">
        <f t="shared" si="5066"/>
        <v>0</v>
      </c>
      <c r="BD680" s="72">
        <f t="shared" si="5022"/>
        <v>0</v>
      </c>
      <c r="BE680" s="72">
        <f t="shared" si="5067"/>
        <v>0</v>
      </c>
      <c r="BG680" s="709">
        <f t="shared" si="5024"/>
        <v>0</v>
      </c>
      <c r="BH680" s="709">
        <f t="shared" si="5068"/>
        <v>0</v>
      </c>
      <c r="BI680" s="710"/>
      <c r="BJ680" s="709">
        <f t="shared" si="5026"/>
        <v>0</v>
      </c>
      <c r="BK680" s="709">
        <f t="shared" si="5069"/>
        <v>0</v>
      </c>
      <c r="BL680" s="710"/>
      <c r="BM680" s="479"/>
      <c r="BN680" s="479"/>
      <c r="BP680" s="72">
        <f t="shared" si="5028"/>
        <v>0</v>
      </c>
      <c r="BQ680" s="72">
        <f t="shared" si="5070"/>
        <v>0</v>
      </c>
      <c r="BS680" s="72">
        <f t="shared" si="5030"/>
        <v>0</v>
      </c>
      <c r="BT680" s="72">
        <f t="shared" si="5071"/>
        <v>0</v>
      </c>
      <c r="BV680" s="72">
        <f t="shared" si="5032"/>
        <v>0</v>
      </c>
      <c r="BW680" s="72">
        <f t="shared" si="5072"/>
        <v>0</v>
      </c>
      <c r="BY680" s="72">
        <f t="shared" si="5034"/>
        <v>0</v>
      </c>
      <c r="BZ680" s="72">
        <f t="shared" si="5073"/>
        <v>0</v>
      </c>
      <c r="CB680" s="72">
        <f t="shared" si="5036"/>
        <v>0</v>
      </c>
      <c r="CC680" s="72">
        <f t="shared" si="5074"/>
        <v>0</v>
      </c>
      <c r="CE680" s="72">
        <f t="shared" si="5038"/>
        <v>0</v>
      </c>
      <c r="CF680" s="72">
        <f t="shared" si="5075"/>
        <v>0</v>
      </c>
      <c r="CH680" s="72">
        <f t="shared" si="5040"/>
        <v>0</v>
      </c>
      <c r="CI680" s="72">
        <f t="shared" si="5076"/>
        <v>0</v>
      </c>
      <c r="CK680" s="72">
        <f t="shared" si="5042"/>
        <v>0</v>
      </c>
      <c r="CL680" s="72">
        <f t="shared" si="5077"/>
        <v>0</v>
      </c>
      <c r="CN680" s="72">
        <f t="shared" si="5044"/>
        <v>0</v>
      </c>
      <c r="CO680" s="72">
        <f t="shared" si="5078"/>
        <v>0</v>
      </c>
      <c r="CQ680" s="72">
        <f t="shared" si="5046"/>
        <v>0</v>
      </c>
      <c r="CR680" s="72">
        <f t="shared" si="5079"/>
        <v>0</v>
      </c>
      <c r="CT680" s="72">
        <f t="shared" si="5048"/>
        <v>0</v>
      </c>
      <c r="CU680" s="72">
        <f t="shared" si="5080"/>
        <v>0</v>
      </c>
      <c r="CW680" s="72">
        <f t="shared" si="5050"/>
        <v>0</v>
      </c>
      <c r="CX680" s="72">
        <f t="shared" si="5081"/>
        <v>0</v>
      </c>
    </row>
    <row r="681" spans="1:104" s="402" customFormat="1" x14ac:dyDescent="0.25">
      <c r="A681" s="494"/>
      <c r="C681" s="769" t="s">
        <v>629</v>
      </c>
      <c r="D681" s="765" t="s">
        <v>0</v>
      </c>
      <c r="E681" s="766"/>
      <c r="F681" s="765"/>
      <c r="G681" s="766"/>
      <c r="H681" s="767"/>
      <c r="I681" s="765"/>
      <c r="J681" s="766"/>
      <c r="K681" s="766"/>
      <c r="L681" s="766"/>
      <c r="M681" s="765"/>
      <c r="N681" s="768"/>
      <c r="O681" s="765"/>
      <c r="P681" s="766"/>
      <c r="Q681" s="768"/>
      <c r="R681" s="765"/>
      <c r="S681" s="766"/>
      <c r="T681" s="768"/>
      <c r="U681" s="765"/>
      <c r="V681" s="766"/>
      <c r="W681" s="768"/>
      <c r="X681" s="765"/>
      <c r="Y681" s="766"/>
      <c r="Z681" s="768"/>
      <c r="AA681" s="765"/>
      <c r="AB681" s="766"/>
      <c r="AC681" s="768"/>
      <c r="AD681" s="765"/>
      <c r="AE681" s="766"/>
      <c r="AF681" s="768"/>
      <c r="AG681" s="765"/>
      <c r="AH681" s="766"/>
      <c r="AI681" s="768"/>
      <c r="AJ681" s="765"/>
      <c r="AK681" s="766"/>
      <c r="AL681" s="768"/>
      <c r="AM681" s="765"/>
      <c r="AN681" s="766"/>
      <c r="AO681" s="768"/>
      <c r="AP681" s="765"/>
      <c r="AQ681" s="766"/>
      <c r="AR681" s="768"/>
      <c r="AS681" s="765"/>
      <c r="AT681" s="766"/>
      <c r="AU681" s="768"/>
      <c r="AV681" s="765"/>
      <c r="AW681" s="766"/>
      <c r="AX681" s="768"/>
      <c r="AY681" s="765"/>
      <c r="AZ681" s="766"/>
      <c r="BA681" s="768"/>
      <c r="BB681" s="765"/>
      <c r="BC681" s="766"/>
      <c r="BD681" s="768"/>
      <c r="BE681" s="765"/>
      <c r="BF681" s="766"/>
      <c r="BG681" s="768"/>
      <c r="BH681" s="765"/>
      <c r="BI681" s="766"/>
      <c r="BJ681" s="768"/>
      <c r="BK681" s="765"/>
      <c r="BL681" s="766"/>
      <c r="BM681" s="768"/>
      <c r="BN681" s="765"/>
      <c r="BO681" s="766"/>
      <c r="BP681" s="768"/>
      <c r="BQ681" s="765"/>
      <c r="BR681" s="766"/>
      <c r="BS681" s="768"/>
      <c r="BT681" s="765"/>
      <c r="BU681" s="766"/>
      <c r="BV681" s="768"/>
      <c r="BW681" s="765"/>
      <c r="BX681" s="766"/>
      <c r="BY681" s="768"/>
      <c r="BZ681" s="765"/>
      <c r="CA681" s="766"/>
      <c r="CB681" s="768"/>
      <c r="CC681" s="765"/>
      <c r="CD681" s="766"/>
      <c r="CE681" s="768"/>
      <c r="CF681" s="765"/>
      <c r="CG681" s="766"/>
      <c r="CH681" s="768"/>
      <c r="CI681" s="765"/>
      <c r="CJ681" s="766"/>
      <c r="CK681" s="768"/>
      <c r="CL681" s="765"/>
      <c r="CM681" s="766"/>
      <c r="CN681" s="768"/>
      <c r="CO681" s="765"/>
      <c r="CP681" s="766"/>
      <c r="CQ681" s="768"/>
      <c r="CR681" s="765"/>
      <c r="CS681" s="766"/>
      <c r="CT681" s="768"/>
      <c r="CU681" s="765"/>
      <c r="CV681" s="766"/>
      <c r="CW681" s="768"/>
      <c r="CX681" s="765"/>
      <c r="CY681" s="766"/>
    </row>
    <row r="682" spans="1:104" x14ac:dyDescent="0.25">
      <c r="C682" s="455" t="s">
        <v>630</v>
      </c>
      <c r="D682" s="3" t="s">
        <v>0</v>
      </c>
      <c r="E682" s="479"/>
      <c r="G682" s="19">
        <v>0</v>
      </c>
      <c r="H682" s="703">
        <f t="shared" ref="H682:H683" si="5112">G682-$E682</f>
        <v>0</v>
      </c>
      <c r="J682" s="19"/>
      <c r="K682" s="19"/>
      <c r="L682" s="19"/>
      <c r="N682" s="72">
        <f t="shared" si="4994"/>
        <v>0</v>
      </c>
      <c r="O682" s="72">
        <f t="shared" ref="O682:O683" si="5113">$H682-N682</f>
        <v>0</v>
      </c>
      <c r="Q682" s="72">
        <f t="shared" si="4996"/>
        <v>0</v>
      </c>
      <c r="R682" s="72">
        <f t="shared" ref="R682:R683" si="5114">$H682-Q682</f>
        <v>0</v>
      </c>
      <c r="T682" s="72">
        <f t="shared" si="4998"/>
        <v>0</v>
      </c>
      <c r="U682" s="72">
        <f t="shared" ref="U682:U683" si="5115">$H682-T682</f>
        <v>0</v>
      </c>
      <c r="W682" s="72">
        <f t="shared" si="5000"/>
        <v>0</v>
      </c>
      <c r="X682" s="72">
        <f t="shared" ref="X682:X683" si="5116">$H682-W682</f>
        <v>0</v>
      </c>
      <c r="Z682" s="72">
        <f t="shared" si="5002"/>
        <v>0</v>
      </c>
      <c r="AA682" s="72">
        <f t="shared" ref="AA682:AA683" si="5117">$H682-Z682</f>
        <v>0</v>
      </c>
      <c r="AC682" s="72">
        <f t="shared" si="5004"/>
        <v>0</v>
      </c>
      <c r="AD682" s="72">
        <f t="shared" ref="AD682:AD683" si="5118">$H682-AC682</f>
        <v>0</v>
      </c>
      <c r="AF682" s="72">
        <f t="shared" si="5006"/>
        <v>0</v>
      </c>
      <c r="AG682" s="72">
        <f t="shared" ref="AG682:AG683" si="5119">$H682-AF682</f>
        <v>0</v>
      </c>
      <c r="AI682" s="72">
        <f t="shared" si="5008"/>
        <v>0</v>
      </c>
      <c r="AJ682" s="72">
        <f t="shared" ref="AJ682:AJ683" si="5120">$H682-AI682</f>
        <v>0</v>
      </c>
      <c r="AL682" s="72">
        <f t="shared" si="5010"/>
        <v>0</v>
      </c>
      <c r="AM682" s="72">
        <f t="shared" ref="AM682:AM683" si="5121">$H682-AL682</f>
        <v>0</v>
      </c>
      <c r="AO682" s="72">
        <f t="shared" si="5012"/>
        <v>0</v>
      </c>
      <c r="AP682" s="72">
        <f t="shared" ref="AP682:AP683" si="5122">$H682-AO682</f>
        <v>0</v>
      </c>
      <c r="AR682" s="72">
        <f t="shared" si="5014"/>
        <v>0</v>
      </c>
      <c r="AS682" s="72">
        <f t="shared" ref="AS682:AS683" si="5123">$H682-AR682</f>
        <v>0</v>
      </c>
      <c r="AU682" s="72">
        <f t="shared" si="5016"/>
        <v>0</v>
      </c>
      <c r="AV682" s="72">
        <f t="shared" ref="AV682:AV683" si="5124">$H682-AU682</f>
        <v>0</v>
      </c>
      <c r="AX682" s="72">
        <f t="shared" si="5018"/>
        <v>0</v>
      </c>
      <c r="AY682" s="72">
        <f t="shared" ref="AY682:AY683" si="5125">$H682-AX682</f>
        <v>0</v>
      </c>
      <c r="BA682" s="72">
        <f t="shared" si="5020"/>
        <v>0</v>
      </c>
      <c r="BB682" s="72">
        <f t="shared" ref="BB682:BB683" si="5126">$H682-BA682</f>
        <v>0</v>
      </c>
      <c r="BD682" s="72">
        <f t="shared" si="5022"/>
        <v>0</v>
      </c>
      <c r="BE682" s="72">
        <f t="shared" ref="BE682:BE683" si="5127">$H682-BD682</f>
        <v>0</v>
      </c>
      <c r="BG682" s="709">
        <f t="shared" si="5024"/>
        <v>0</v>
      </c>
      <c r="BH682" s="709">
        <f t="shared" ref="BH682:BH683" si="5128">$H682-BG682</f>
        <v>0</v>
      </c>
      <c r="BI682" s="710"/>
      <c r="BJ682" s="709">
        <f t="shared" si="5026"/>
        <v>0</v>
      </c>
      <c r="BK682" s="709">
        <f t="shared" ref="BK682:BK683" si="5129">$H682-BJ682</f>
        <v>0</v>
      </c>
      <c r="BL682" s="710"/>
      <c r="BM682" s="479"/>
      <c r="BN682" s="479"/>
      <c r="BP682" s="72">
        <f t="shared" si="5028"/>
        <v>0</v>
      </c>
      <c r="BQ682" s="72">
        <f t="shared" ref="BQ682:BQ683" si="5130">$H682-BP682</f>
        <v>0</v>
      </c>
      <c r="BS682" s="72">
        <f t="shared" si="5030"/>
        <v>0</v>
      </c>
      <c r="BT682" s="72">
        <f t="shared" ref="BT682:BT683" si="5131">$H682-BS682</f>
        <v>0</v>
      </c>
      <c r="BV682" s="72">
        <f t="shared" si="5032"/>
        <v>0</v>
      </c>
      <c r="BW682" s="72">
        <f t="shared" ref="BW682:BW683" si="5132">$H682-BV682</f>
        <v>0</v>
      </c>
      <c r="BY682" s="72">
        <f t="shared" si="5034"/>
        <v>0</v>
      </c>
      <c r="BZ682" s="72">
        <f t="shared" ref="BZ682:BZ683" si="5133">$H682-BY682</f>
        <v>0</v>
      </c>
      <c r="CB682" s="72">
        <f t="shared" si="5036"/>
        <v>0</v>
      </c>
      <c r="CC682" s="72">
        <f t="shared" ref="CC682:CC683" si="5134">$H682-CB682</f>
        <v>0</v>
      </c>
      <c r="CE682" s="72">
        <f t="shared" si="5038"/>
        <v>0</v>
      </c>
      <c r="CF682" s="72">
        <f t="shared" ref="CF682:CF683" si="5135">$H682-CE682</f>
        <v>0</v>
      </c>
      <c r="CH682" s="72">
        <f t="shared" si="5040"/>
        <v>0</v>
      </c>
      <c r="CI682" s="72">
        <f t="shared" ref="CI682:CI683" si="5136">$H682-CH682</f>
        <v>0</v>
      </c>
      <c r="CK682" s="72">
        <f t="shared" si="5042"/>
        <v>0</v>
      </c>
      <c r="CL682" s="72">
        <f t="shared" ref="CL682:CL683" si="5137">$H682-CK682</f>
        <v>0</v>
      </c>
      <c r="CN682" s="72">
        <f t="shared" si="5044"/>
        <v>0</v>
      </c>
      <c r="CO682" s="72">
        <f t="shared" ref="CO682:CO683" si="5138">$H682-CN682</f>
        <v>0</v>
      </c>
      <c r="CQ682" s="72">
        <f t="shared" si="5046"/>
        <v>0</v>
      </c>
      <c r="CR682" s="72">
        <f t="shared" ref="CR682:CR683" si="5139">$H682-CQ682</f>
        <v>0</v>
      </c>
      <c r="CT682" s="72">
        <f t="shared" si="5048"/>
        <v>0</v>
      </c>
      <c r="CU682" s="72">
        <f t="shared" ref="CU682:CU683" si="5140">$H682-CT682</f>
        <v>0</v>
      </c>
      <c r="CW682" s="72">
        <f t="shared" si="5050"/>
        <v>0</v>
      </c>
      <c r="CX682" s="72">
        <f t="shared" ref="CX682:CX683" si="5141">$H682-CW682</f>
        <v>0</v>
      </c>
    </row>
    <row r="683" spans="1:104" x14ac:dyDescent="0.25">
      <c r="C683" s="455"/>
      <c r="D683" s="3" t="s">
        <v>0</v>
      </c>
      <c r="E683" s="19"/>
      <c r="G683" s="19"/>
      <c r="H683" s="703">
        <f t="shared" si="5112"/>
        <v>0</v>
      </c>
      <c r="J683" s="19"/>
      <c r="K683" s="19"/>
      <c r="L683" s="19"/>
      <c r="N683" s="72">
        <f t="shared" si="4994"/>
        <v>0</v>
      </c>
      <c r="O683" s="72">
        <f t="shared" si="5113"/>
        <v>0</v>
      </c>
      <c r="Q683" s="72">
        <f t="shared" si="4996"/>
        <v>0</v>
      </c>
      <c r="R683" s="72">
        <f t="shared" si="5114"/>
        <v>0</v>
      </c>
      <c r="T683" s="72">
        <f t="shared" si="4998"/>
        <v>0</v>
      </c>
      <c r="U683" s="72">
        <f t="shared" si="5115"/>
        <v>0</v>
      </c>
      <c r="W683" s="72">
        <f t="shared" si="5000"/>
        <v>0</v>
      </c>
      <c r="X683" s="72">
        <f t="shared" si="5116"/>
        <v>0</v>
      </c>
      <c r="Z683" s="72">
        <f t="shared" si="5002"/>
        <v>0</v>
      </c>
      <c r="AA683" s="72">
        <f t="shared" si="5117"/>
        <v>0</v>
      </c>
      <c r="AC683" s="72">
        <f t="shared" si="5004"/>
        <v>0</v>
      </c>
      <c r="AD683" s="72">
        <f t="shared" si="5118"/>
        <v>0</v>
      </c>
      <c r="AF683" s="72">
        <f t="shared" si="5006"/>
        <v>0</v>
      </c>
      <c r="AG683" s="72">
        <f t="shared" si="5119"/>
        <v>0</v>
      </c>
      <c r="AI683" s="72">
        <f t="shared" si="5008"/>
        <v>0</v>
      </c>
      <c r="AJ683" s="72">
        <f t="shared" si="5120"/>
        <v>0</v>
      </c>
      <c r="AL683" s="72">
        <f t="shared" si="5010"/>
        <v>0</v>
      </c>
      <c r="AM683" s="72">
        <f t="shared" si="5121"/>
        <v>0</v>
      </c>
      <c r="AO683" s="72">
        <f t="shared" si="5012"/>
        <v>0</v>
      </c>
      <c r="AP683" s="72">
        <f t="shared" si="5122"/>
        <v>0</v>
      </c>
      <c r="AR683" s="72">
        <f t="shared" si="5014"/>
        <v>0</v>
      </c>
      <c r="AS683" s="72">
        <f t="shared" si="5123"/>
        <v>0</v>
      </c>
      <c r="AU683" s="72">
        <f t="shared" si="5016"/>
        <v>0</v>
      </c>
      <c r="AV683" s="72">
        <f t="shared" si="5124"/>
        <v>0</v>
      </c>
      <c r="AX683" s="72">
        <f t="shared" si="5018"/>
        <v>0</v>
      </c>
      <c r="AY683" s="72">
        <f t="shared" si="5125"/>
        <v>0</v>
      </c>
      <c r="BA683" s="72">
        <f t="shared" si="5020"/>
        <v>0</v>
      </c>
      <c r="BB683" s="72">
        <f t="shared" si="5126"/>
        <v>0</v>
      </c>
      <c r="BD683" s="72">
        <f t="shared" si="5022"/>
        <v>0</v>
      </c>
      <c r="BE683" s="72">
        <f t="shared" si="5127"/>
        <v>0</v>
      </c>
      <c r="BG683" s="709">
        <f t="shared" si="5024"/>
        <v>0</v>
      </c>
      <c r="BH683" s="709">
        <f t="shared" si="5128"/>
        <v>0</v>
      </c>
      <c r="BI683" s="710"/>
      <c r="BJ683" s="709">
        <f t="shared" si="5026"/>
        <v>0</v>
      </c>
      <c r="BK683" s="709">
        <f t="shared" si="5129"/>
        <v>0</v>
      </c>
      <c r="BL683" s="710"/>
      <c r="BM683" s="479"/>
      <c r="BN683" s="479"/>
      <c r="BP683" s="72">
        <f t="shared" si="5028"/>
        <v>0</v>
      </c>
      <c r="BQ683" s="72">
        <f t="shared" si="5130"/>
        <v>0</v>
      </c>
      <c r="BS683" s="72">
        <f t="shared" si="5030"/>
        <v>0</v>
      </c>
      <c r="BT683" s="72">
        <f t="shared" si="5131"/>
        <v>0</v>
      </c>
      <c r="BV683" s="72">
        <f t="shared" si="5032"/>
        <v>0</v>
      </c>
      <c r="BW683" s="72">
        <f t="shared" si="5132"/>
        <v>0</v>
      </c>
      <c r="BY683" s="72">
        <f t="shared" si="5034"/>
        <v>0</v>
      </c>
      <c r="BZ683" s="72">
        <f t="shared" si="5133"/>
        <v>0</v>
      </c>
      <c r="CB683" s="72">
        <f t="shared" si="5036"/>
        <v>0</v>
      </c>
      <c r="CC683" s="72">
        <f t="shared" si="5134"/>
        <v>0</v>
      </c>
      <c r="CE683" s="72">
        <f t="shared" si="5038"/>
        <v>0</v>
      </c>
      <c r="CF683" s="72">
        <f t="shared" si="5135"/>
        <v>0</v>
      </c>
      <c r="CH683" s="72">
        <f t="shared" si="5040"/>
        <v>0</v>
      </c>
      <c r="CI683" s="72">
        <f t="shared" si="5136"/>
        <v>0</v>
      </c>
      <c r="CK683" s="72">
        <f t="shared" si="5042"/>
        <v>0</v>
      </c>
      <c r="CL683" s="72">
        <f t="shared" si="5137"/>
        <v>0</v>
      </c>
      <c r="CN683" s="72">
        <f t="shared" si="5044"/>
        <v>0</v>
      </c>
      <c r="CO683" s="72">
        <f t="shared" si="5138"/>
        <v>0</v>
      </c>
      <c r="CQ683" s="72">
        <f t="shared" si="5046"/>
        <v>0</v>
      </c>
      <c r="CR683" s="72">
        <f t="shared" si="5139"/>
        <v>0</v>
      </c>
      <c r="CT683" s="72">
        <f t="shared" si="5048"/>
        <v>0</v>
      </c>
      <c r="CU683" s="72">
        <f t="shared" si="5140"/>
        <v>0</v>
      </c>
      <c r="CW683" s="72">
        <f t="shared" si="5050"/>
        <v>0</v>
      </c>
      <c r="CX683" s="72">
        <f t="shared" si="5141"/>
        <v>0</v>
      </c>
    </row>
    <row r="684" spans="1:104" ht="5.45" customHeight="1" x14ac:dyDescent="0.25"/>
    <row r="685" spans="1:104" s="402" customFormat="1" x14ac:dyDescent="0.25">
      <c r="A685" s="401"/>
      <c r="C685" s="565" t="s">
        <v>631</v>
      </c>
      <c r="D685" s="565"/>
      <c r="E685" s="566"/>
      <c r="F685" s="565"/>
      <c r="G685" s="566"/>
      <c r="H685" s="725"/>
      <c r="I685" s="565"/>
      <c r="J685" s="566"/>
      <c r="K685" s="566"/>
      <c r="L685" s="566"/>
      <c r="M685" s="565"/>
      <c r="N685" s="578"/>
      <c r="O685" s="565"/>
      <c r="P685" s="566"/>
      <c r="Q685" s="578"/>
      <c r="R685" s="565"/>
      <c r="S685" s="566"/>
      <c r="T685" s="578"/>
      <c r="U685" s="565"/>
      <c r="V685" s="566"/>
      <c r="W685" s="578"/>
      <c r="X685" s="565"/>
      <c r="Y685" s="566"/>
      <c r="Z685" s="578"/>
      <c r="AA685" s="565"/>
      <c r="AB685" s="566"/>
      <c r="AC685" s="578"/>
      <c r="AD685" s="565"/>
      <c r="AE685" s="566"/>
      <c r="AF685" s="578"/>
      <c r="AG685" s="565"/>
      <c r="AH685" s="566"/>
      <c r="AI685" s="578"/>
      <c r="AJ685" s="565"/>
      <c r="AK685" s="566"/>
      <c r="AL685" s="578"/>
      <c r="AM685" s="565"/>
      <c r="AN685" s="566"/>
      <c r="AO685" s="578"/>
      <c r="AP685" s="565"/>
      <c r="AQ685" s="566"/>
      <c r="AR685" s="578"/>
      <c r="AS685" s="565"/>
      <c r="AT685" s="566"/>
      <c r="AU685" s="578"/>
      <c r="AV685" s="565"/>
      <c r="AX685" s="578"/>
      <c r="AY685" s="565"/>
      <c r="AZ685" s="566"/>
      <c r="BA685" s="578"/>
      <c r="BB685" s="565"/>
      <c r="BC685" s="566"/>
      <c r="BD685" s="578"/>
      <c r="BE685" s="565"/>
      <c r="BF685" s="566"/>
      <c r="BG685" s="578"/>
      <c r="BH685" s="565"/>
      <c r="BI685" s="566"/>
      <c r="BJ685" s="578"/>
      <c r="BK685" s="565"/>
      <c r="BL685" s="566"/>
      <c r="BM685" s="578"/>
      <c r="BN685" s="565"/>
      <c r="BO685" s="566"/>
      <c r="BP685" s="578"/>
      <c r="BQ685" s="565"/>
      <c r="BR685" s="566"/>
      <c r="BS685" s="578"/>
      <c r="BT685" s="565"/>
      <c r="BU685" s="566"/>
      <c r="BV685" s="578"/>
      <c r="BW685" s="565"/>
      <c r="BX685" s="566"/>
      <c r="BY685" s="578"/>
      <c r="BZ685" s="565"/>
      <c r="CA685" s="566"/>
      <c r="CB685" s="578"/>
      <c r="CC685" s="565"/>
      <c r="CD685" s="566"/>
      <c r="CE685" s="578"/>
      <c r="CF685" s="565"/>
      <c r="CG685" s="566"/>
      <c r="CH685" s="578"/>
      <c r="CI685" s="565"/>
      <c r="CJ685" s="566"/>
      <c r="CK685" s="578"/>
      <c r="CL685" s="565"/>
      <c r="CM685" s="566"/>
      <c r="CN685" s="578"/>
      <c r="CO685" s="565"/>
      <c r="CP685" s="566"/>
      <c r="CQ685" s="578"/>
      <c r="CR685" s="565"/>
      <c r="CS685" s="566"/>
      <c r="CT685" s="578"/>
      <c r="CU685" s="565"/>
      <c r="CV685" s="566"/>
      <c r="CW685" s="578"/>
      <c r="CX685" s="565"/>
      <c r="CY685" s="566"/>
      <c r="CZ685" s="3"/>
    </row>
    <row r="686" spans="1:104" x14ac:dyDescent="0.25">
      <c r="C686" s="455" t="s">
        <v>632</v>
      </c>
      <c r="D686" s="3" t="s">
        <v>0</v>
      </c>
      <c r="E686" s="479"/>
      <c r="G686" s="19">
        <v>0</v>
      </c>
      <c r="H686" s="703">
        <f t="shared" ref="H686:H687" si="5142">G686-$E686</f>
        <v>0</v>
      </c>
      <c r="J686" s="19"/>
      <c r="K686" s="19"/>
      <c r="L686" s="19"/>
      <c r="N686" s="72">
        <f t="shared" ref="N686:N687" si="5143">$H686*(1-($J686-N$6)/N$5)</f>
        <v>0</v>
      </c>
      <c r="O686" s="72">
        <f t="shared" ref="O686:O687" si="5144">$H686-N686</f>
        <v>0</v>
      </c>
      <c r="Q686" s="72">
        <f t="shared" ref="Q686:Q687" si="5145">$H686*(1-($J686-Q$6)/Q$5)</f>
        <v>0</v>
      </c>
      <c r="R686" s="72">
        <f t="shared" ref="R686:R687" si="5146">$H686-Q686</f>
        <v>0</v>
      </c>
      <c r="T686" s="72">
        <f t="shared" ref="T686:T687" si="5147">$H686*(1-($J686-T$6)/T$5)</f>
        <v>0</v>
      </c>
      <c r="U686" s="72">
        <f t="shared" ref="U686:U687" si="5148">$H686-T686</f>
        <v>0</v>
      </c>
      <c r="W686" s="72">
        <f t="shared" ref="W686:W687" si="5149">$H686*(1-($J686-W$6)/W$5)</f>
        <v>0</v>
      </c>
      <c r="X686" s="72">
        <f t="shared" ref="X686:X687" si="5150">$H686-W686</f>
        <v>0</v>
      </c>
      <c r="Z686" s="72">
        <f t="shared" ref="Z686:Z687" si="5151">$H686*(1-($J686-Z$6)/Z$5)</f>
        <v>0</v>
      </c>
      <c r="AA686" s="72">
        <f t="shared" ref="AA686:AA687" si="5152">$H686-Z686</f>
        <v>0</v>
      </c>
      <c r="AC686" s="72">
        <f t="shared" ref="AC686:AC687" si="5153">$H686*(1-($J686-AC$6)/AC$5)</f>
        <v>0</v>
      </c>
      <c r="AD686" s="72">
        <f t="shared" ref="AD686:AD687" si="5154">$H686-AC686</f>
        <v>0</v>
      </c>
      <c r="AF686" s="72">
        <f t="shared" ref="AF686:AF687" si="5155">$H686*(1-($J686-AF$6)/AF$5)</f>
        <v>0</v>
      </c>
      <c r="AG686" s="72">
        <f t="shared" ref="AG686:AG687" si="5156">$H686-AF686</f>
        <v>0</v>
      </c>
      <c r="AI686" s="72">
        <f t="shared" ref="AI686:AI687" si="5157">$H686*(1-($J686-AI$6)/AI$5)</f>
        <v>0</v>
      </c>
      <c r="AJ686" s="72">
        <f t="shared" ref="AJ686:AJ687" si="5158">$H686-AI686</f>
        <v>0</v>
      </c>
      <c r="AL686" s="72">
        <f t="shared" ref="AL686:AL687" si="5159">$H686*(1-($K686-AL$6)/AL$5)</f>
        <v>0</v>
      </c>
      <c r="AM686" s="72">
        <f t="shared" ref="AM686:AM687" si="5160">$H686-AL686</f>
        <v>0</v>
      </c>
      <c r="AO686" s="72">
        <f t="shared" ref="AO686:AO687" si="5161">$H686*(1-($K686-AO$6)/AO$5)</f>
        <v>0</v>
      </c>
      <c r="AP686" s="72">
        <f t="shared" ref="AP686:AP687" si="5162">$H686-AO686</f>
        <v>0</v>
      </c>
      <c r="AR686" s="72">
        <f t="shared" ref="AR686:AR687" si="5163">$H686*(1-($K686-AR$6)/AR$5)</f>
        <v>0</v>
      </c>
      <c r="AS686" s="72">
        <f t="shared" ref="AS686:AS687" si="5164">$H686-AR686</f>
        <v>0</v>
      </c>
      <c r="AU686" s="72">
        <f t="shared" ref="AU686:AU687" si="5165">$H686*(1-($K686-AU$6)/AU$5)</f>
        <v>0</v>
      </c>
      <c r="AV686" s="72">
        <f t="shared" ref="AV686:AV687" si="5166">$H686-AU686</f>
        <v>0</v>
      </c>
      <c r="AX686" s="72">
        <f t="shared" ref="AX686:AX687" si="5167">$H686*(1-($K686-AX$6)/AX$5)</f>
        <v>0</v>
      </c>
      <c r="AY686" s="72">
        <f t="shared" ref="AY686:AY687" si="5168">$H686-AX686</f>
        <v>0</v>
      </c>
      <c r="BA686" s="72">
        <f t="shared" ref="BA686:BA687" si="5169">$H686*(1-($K686-BA$6)/BA$5)</f>
        <v>0</v>
      </c>
      <c r="BB686" s="72">
        <f t="shared" ref="BB686:BB687" si="5170">$H686-BA686</f>
        <v>0</v>
      </c>
      <c r="BD686" s="72">
        <f t="shared" ref="BD686:BD687" si="5171">$H686*(1-($K686-BD$6)/BD$5)</f>
        <v>0</v>
      </c>
      <c r="BE686" s="72">
        <f t="shared" ref="BE686:BE687" si="5172">$H686-BD686</f>
        <v>0</v>
      </c>
      <c r="BG686" s="709">
        <f t="shared" ref="BG686:BG687" si="5173">$H686*(1-($K686-BG$6)/BG$5)</f>
        <v>0</v>
      </c>
      <c r="BH686" s="709">
        <f t="shared" ref="BH686:BH687" si="5174">$H686-BG686</f>
        <v>0</v>
      </c>
      <c r="BI686" s="710"/>
      <c r="BJ686" s="709">
        <f t="shared" ref="BJ686:BJ687" si="5175">$H686*(1-($K686-BJ$6)/BJ$5)</f>
        <v>0</v>
      </c>
      <c r="BK686" s="709">
        <f t="shared" ref="BK686:BK687" si="5176">$H686-BJ686</f>
        <v>0</v>
      </c>
      <c r="BL686" s="710"/>
      <c r="BM686" s="479"/>
      <c r="BN686" s="479"/>
      <c r="BP686" s="72">
        <f t="shared" ref="BP686:BP687" si="5177">$H686*(1-($K686-BP$6)/BP$5)</f>
        <v>0</v>
      </c>
      <c r="BQ686" s="72">
        <f t="shared" ref="BQ686:BQ687" si="5178">$H686-BP686</f>
        <v>0</v>
      </c>
      <c r="BS686" s="72">
        <f t="shared" ref="BS686:BS687" si="5179">$H686*(1-($K686-BS$6)/BS$5)</f>
        <v>0</v>
      </c>
      <c r="BT686" s="72">
        <f t="shared" ref="BT686:BT687" si="5180">$H686-BS686</f>
        <v>0</v>
      </c>
      <c r="BV686" s="72">
        <f t="shared" ref="BV686:BV687" si="5181">$H686*(1-($K686-BV$6)/BV$5)</f>
        <v>0</v>
      </c>
      <c r="BW686" s="72">
        <f t="shared" ref="BW686:BW687" si="5182">$H686-BV686</f>
        <v>0</v>
      </c>
      <c r="BY686" s="72">
        <f t="shared" ref="BY686:BY687" si="5183">$H686*(1-($K686-BY$6)/BY$5)</f>
        <v>0</v>
      </c>
      <c r="BZ686" s="72">
        <f t="shared" ref="BZ686:BZ687" si="5184">$H686-BY686</f>
        <v>0</v>
      </c>
      <c r="CB686" s="72">
        <f t="shared" ref="CB686:CB687" si="5185">$H686*(1-($L686-CB$6)/CB$5)</f>
        <v>0</v>
      </c>
      <c r="CC686" s="72">
        <f t="shared" ref="CC686:CC687" si="5186">$H686-CB686</f>
        <v>0</v>
      </c>
      <c r="CE686" s="72">
        <f t="shared" ref="CE686:CE687" si="5187">$H686*(1-($L686-CE$6)/CE$5)</f>
        <v>0</v>
      </c>
      <c r="CF686" s="72">
        <f t="shared" ref="CF686:CF687" si="5188">$H686-CE686</f>
        <v>0</v>
      </c>
      <c r="CH686" s="72">
        <f t="shared" ref="CH686:CH687" si="5189">$H686*(1-($L686-CH$6)/CH$5)</f>
        <v>0</v>
      </c>
      <c r="CI686" s="72">
        <f t="shared" ref="CI686:CI687" si="5190">$H686-CH686</f>
        <v>0</v>
      </c>
      <c r="CK686" s="72">
        <f t="shared" ref="CK686:CK687" si="5191">$H686*(1-($L686-CK$6)/CK$5)</f>
        <v>0</v>
      </c>
      <c r="CL686" s="72">
        <f t="shared" ref="CL686:CL687" si="5192">$H686-CK686</f>
        <v>0</v>
      </c>
      <c r="CN686" s="72">
        <f t="shared" ref="CN686:CN687" si="5193">$H686*(1-($L686-CN$6)/CN$5)</f>
        <v>0</v>
      </c>
      <c r="CO686" s="72">
        <f t="shared" ref="CO686:CO687" si="5194">$H686-CN686</f>
        <v>0</v>
      </c>
      <c r="CQ686" s="72">
        <f t="shared" ref="CQ686:CQ687" si="5195">$H686*(1-($L686-CQ$6)/CQ$5)</f>
        <v>0</v>
      </c>
      <c r="CR686" s="72">
        <f t="shared" ref="CR686:CR687" si="5196">$H686-CQ686</f>
        <v>0</v>
      </c>
      <c r="CT686" s="72">
        <f t="shared" ref="CT686:CT687" si="5197">$H686*(1-($L686-CT$6)/CT$5)</f>
        <v>0</v>
      </c>
      <c r="CU686" s="72">
        <f t="shared" ref="CU686:CU687" si="5198">$H686-CT686</f>
        <v>0</v>
      </c>
      <c r="CW686" s="72">
        <f t="shared" ref="CW686:CW687" si="5199">$H686*(1-($L686-CW$6)/CW$5)</f>
        <v>0</v>
      </c>
      <c r="CX686" s="72">
        <f t="shared" ref="CX686:CX687" si="5200">$H686-CW686</f>
        <v>0</v>
      </c>
    </row>
    <row r="687" spans="1:104" x14ac:dyDescent="0.25">
      <c r="C687" s="455"/>
      <c r="D687" s="3" t="s">
        <v>0</v>
      </c>
      <c r="E687" s="19"/>
      <c r="G687" s="19"/>
      <c r="H687" s="703">
        <f t="shared" si="5142"/>
        <v>0</v>
      </c>
      <c r="J687" s="19"/>
      <c r="K687" s="19"/>
      <c r="L687" s="19"/>
      <c r="N687" s="72">
        <f t="shared" si="5143"/>
        <v>0</v>
      </c>
      <c r="O687" s="72">
        <f t="shared" si="5144"/>
        <v>0</v>
      </c>
      <c r="Q687" s="72">
        <f t="shared" si="5145"/>
        <v>0</v>
      </c>
      <c r="R687" s="72">
        <f t="shared" si="5146"/>
        <v>0</v>
      </c>
      <c r="T687" s="72">
        <f t="shared" si="5147"/>
        <v>0</v>
      </c>
      <c r="U687" s="72">
        <f t="shared" si="5148"/>
        <v>0</v>
      </c>
      <c r="W687" s="72">
        <f t="shared" si="5149"/>
        <v>0</v>
      </c>
      <c r="X687" s="72">
        <f t="shared" si="5150"/>
        <v>0</v>
      </c>
      <c r="Z687" s="72">
        <f t="shared" si="5151"/>
        <v>0</v>
      </c>
      <c r="AA687" s="72">
        <f t="shared" si="5152"/>
        <v>0</v>
      </c>
      <c r="AC687" s="72">
        <f t="shared" si="5153"/>
        <v>0</v>
      </c>
      <c r="AD687" s="72">
        <f t="shared" si="5154"/>
        <v>0</v>
      </c>
      <c r="AF687" s="72">
        <f t="shared" si="5155"/>
        <v>0</v>
      </c>
      <c r="AG687" s="72">
        <f t="shared" si="5156"/>
        <v>0</v>
      </c>
      <c r="AI687" s="72">
        <f t="shared" si="5157"/>
        <v>0</v>
      </c>
      <c r="AJ687" s="72">
        <f t="shared" si="5158"/>
        <v>0</v>
      </c>
      <c r="AL687" s="72">
        <f t="shared" si="5159"/>
        <v>0</v>
      </c>
      <c r="AM687" s="72">
        <f t="shared" si="5160"/>
        <v>0</v>
      </c>
      <c r="AO687" s="72">
        <f t="shared" si="5161"/>
        <v>0</v>
      </c>
      <c r="AP687" s="72">
        <f t="shared" si="5162"/>
        <v>0</v>
      </c>
      <c r="AR687" s="72">
        <f t="shared" si="5163"/>
        <v>0</v>
      </c>
      <c r="AS687" s="72">
        <f t="shared" si="5164"/>
        <v>0</v>
      </c>
      <c r="AU687" s="72">
        <f t="shared" si="5165"/>
        <v>0</v>
      </c>
      <c r="AV687" s="72">
        <f t="shared" si="5166"/>
        <v>0</v>
      </c>
      <c r="AX687" s="72">
        <f t="shared" si="5167"/>
        <v>0</v>
      </c>
      <c r="AY687" s="72">
        <f t="shared" si="5168"/>
        <v>0</v>
      </c>
      <c r="BA687" s="72">
        <f t="shared" si="5169"/>
        <v>0</v>
      </c>
      <c r="BB687" s="72">
        <f t="shared" si="5170"/>
        <v>0</v>
      </c>
      <c r="BD687" s="72">
        <f t="shared" si="5171"/>
        <v>0</v>
      </c>
      <c r="BE687" s="72">
        <f t="shared" si="5172"/>
        <v>0</v>
      </c>
      <c r="BG687" s="709">
        <f t="shared" si="5173"/>
        <v>0</v>
      </c>
      <c r="BH687" s="709">
        <f t="shared" si="5174"/>
        <v>0</v>
      </c>
      <c r="BI687" s="710"/>
      <c r="BJ687" s="709">
        <f t="shared" si="5175"/>
        <v>0</v>
      </c>
      <c r="BK687" s="709">
        <f t="shared" si="5176"/>
        <v>0</v>
      </c>
      <c r="BL687" s="710"/>
      <c r="BM687" s="479"/>
      <c r="BN687" s="479"/>
      <c r="BP687" s="72">
        <f t="shared" si="5177"/>
        <v>0</v>
      </c>
      <c r="BQ687" s="72">
        <f t="shared" si="5178"/>
        <v>0</v>
      </c>
      <c r="BS687" s="72">
        <f t="shared" si="5179"/>
        <v>0</v>
      </c>
      <c r="BT687" s="72">
        <f t="shared" si="5180"/>
        <v>0</v>
      </c>
      <c r="BV687" s="72">
        <f t="shared" si="5181"/>
        <v>0</v>
      </c>
      <c r="BW687" s="72">
        <f t="shared" si="5182"/>
        <v>0</v>
      </c>
      <c r="BY687" s="72">
        <f t="shared" si="5183"/>
        <v>0</v>
      </c>
      <c r="BZ687" s="72">
        <f t="shared" si="5184"/>
        <v>0</v>
      </c>
      <c r="CB687" s="72">
        <f t="shared" si="5185"/>
        <v>0</v>
      </c>
      <c r="CC687" s="72">
        <f t="shared" si="5186"/>
        <v>0</v>
      </c>
      <c r="CE687" s="72">
        <f t="shared" si="5187"/>
        <v>0</v>
      </c>
      <c r="CF687" s="72">
        <f t="shared" si="5188"/>
        <v>0</v>
      </c>
      <c r="CH687" s="72">
        <f t="shared" si="5189"/>
        <v>0</v>
      </c>
      <c r="CI687" s="72">
        <f t="shared" si="5190"/>
        <v>0</v>
      </c>
      <c r="CK687" s="72">
        <f t="shared" si="5191"/>
        <v>0</v>
      </c>
      <c r="CL687" s="72">
        <f t="shared" si="5192"/>
        <v>0</v>
      </c>
      <c r="CN687" s="72">
        <f t="shared" si="5193"/>
        <v>0</v>
      </c>
      <c r="CO687" s="72">
        <f t="shared" si="5194"/>
        <v>0</v>
      </c>
      <c r="CQ687" s="72">
        <f t="shared" si="5195"/>
        <v>0</v>
      </c>
      <c r="CR687" s="72">
        <f t="shared" si="5196"/>
        <v>0</v>
      </c>
      <c r="CT687" s="72">
        <f t="shared" si="5197"/>
        <v>0</v>
      </c>
      <c r="CU687" s="72">
        <f t="shared" si="5198"/>
        <v>0</v>
      </c>
      <c r="CW687" s="72">
        <f t="shared" si="5199"/>
        <v>0</v>
      </c>
      <c r="CX687" s="72">
        <f t="shared" si="5200"/>
        <v>0</v>
      </c>
    </row>
    <row r="688" spans="1:104" ht="5.45" customHeight="1" x14ac:dyDescent="0.25"/>
    <row r="689" spans="1:104" s="402" customFormat="1" x14ac:dyDescent="0.25">
      <c r="A689" s="401"/>
      <c r="C689" s="565" t="s">
        <v>633</v>
      </c>
      <c r="D689" s="565"/>
      <c r="E689" s="566"/>
      <c r="F689" s="565"/>
      <c r="G689" s="566"/>
      <c r="H689" s="725"/>
      <c r="I689" s="565"/>
      <c r="J689" s="566"/>
      <c r="K689" s="566"/>
      <c r="L689" s="566"/>
      <c r="M689" s="565"/>
      <c r="N689" s="578"/>
      <c r="O689" s="565"/>
      <c r="P689" s="566"/>
      <c r="Q689" s="578"/>
      <c r="R689" s="565"/>
      <c r="S689" s="566"/>
      <c r="T689" s="578"/>
      <c r="U689" s="565"/>
      <c r="V689" s="566"/>
      <c r="W689" s="578"/>
      <c r="X689" s="565"/>
      <c r="Y689" s="566"/>
      <c r="Z689" s="578"/>
      <c r="AA689" s="565"/>
      <c r="AB689" s="566"/>
      <c r="AC689" s="578"/>
      <c r="AD689" s="565"/>
      <c r="AE689" s="566"/>
      <c r="AF689" s="578"/>
      <c r="AG689" s="565"/>
      <c r="AH689" s="566"/>
      <c r="AI689" s="578"/>
      <c r="AJ689" s="565"/>
      <c r="AK689" s="566"/>
      <c r="AL689" s="578"/>
      <c r="AM689" s="565"/>
      <c r="AN689" s="566"/>
      <c r="AO689" s="578"/>
      <c r="AP689" s="565"/>
      <c r="AQ689" s="566"/>
      <c r="AR689" s="578"/>
      <c r="AS689" s="565"/>
      <c r="AT689" s="566"/>
      <c r="AU689" s="578"/>
      <c r="AV689" s="565"/>
      <c r="AX689" s="578"/>
      <c r="AY689" s="565"/>
      <c r="AZ689" s="566"/>
      <c r="BA689" s="578"/>
      <c r="BB689" s="565"/>
      <c r="BC689" s="566"/>
      <c r="BD689" s="578"/>
      <c r="BE689" s="565"/>
      <c r="BF689" s="566"/>
      <c r="BG689" s="578"/>
      <c r="BH689" s="565"/>
      <c r="BI689" s="566"/>
      <c r="BJ689" s="578"/>
      <c r="BK689" s="565"/>
      <c r="BL689" s="566"/>
      <c r="BM689" s="578"/>
      <c r="BN689" s="565"/>
      <c r="BO689" s="566"/>
      <c r="BP689" s="578"/>
      <c r="BQ689" s="565"/>
      <c r="BR689" s="566"/>
      <c r="BS689" s="578"/>
      <c r="BT689" s="565"/>
      <c r="BU689" s="566"/>
      <c r="BV689" s="578"/>
      <c r="BW689" s="565"/>
      <c r="BX689" s="566"/>
      <c r="BY689" s="578"/>
      <c r="BZ689" s="565"/>
      <c r="CA689" s="566"/>
      <c r="CB689" s="578"/>
      <c r="CC689" s="565"/>
      <c r="CD689" s="566"/>
      <c r="CE689" s="578"/>
      <c r="CF689" s="565"/>
      <c r="CG689" s="566"/>
      <c r="CH689" s="578"/>
      <c r="CI689" s="565"/>
      <c r="CJ689" s="566"/>
      <c r="CK689" s="578"/>
      <c r="CL689" s="565"/>
      <c r="CM689" s="566"/>
      <c r="CN689" s="578"/>
      <c r="CO689" s="565"/>
      <c r="CP689" s="566"/>
      <c r="CQ689" s="578"/>
      <c r="CR689" s="565"/>
      <c r="CS689" s="566"/>
      <c r="CT689" s="578"/>
      <c r="CU689" s="565"/>
      <c r="CV689" s="566"/>
      <c r="CW689" s="578"/>
      <c r="CX689" s="565"/>
      <c r="CY689" s="566"/>
      <c r="CZ689" s="3"/>
    </row>
    <row r="690" spans="1:104" x14ac:dyDescent="0.25">
      <c r="C690" s="729" t="s">
        <v>623</v>
      </c>
      <c r="D690" s="3" t="s">
        <v>0</v>
      </c>
      <c r="E690" s="479"/>
      <c r="G690" s="564">
        <v>0</v>
      </c>
      <c r="H690" s="703">
        <f t="shared" ref="H690:H691" si="5201">G690-$E690</f>
        <v>0</v>
      </c>
      <c r="J690" s="19"/>
      <c r="K690" s="19"/>
      <c r="L690" s="19"/>
      <c r="N690" s="72">
        <f t="shared" ref="N690:N691" si="5202">$H690*(1-($J690-N$6)/N$5)</f>
        <v>0</v>
      </c>
      <c r="O690" s="72">
        <f t="shared" ref="O690:O691" si="5203">$H690-N690</f>
        <v>0</v>
      </c>
      <c r="Q690" s="72">
        <f t="shared" ref="Q690:Q691" si="5204">$H690*(1-($J690-Q$6)/Q$5)</f>
        <v>0</v>
      </c>
      <c r="R690" s="72">
        <f t="shared" ref="R690:R691" si="5205">$H690-Q690</f>
        <v>0</v>
      </c>
      <c r="T690" s="72">
        <f t="shared" ref="T690:T691" si="5206">$H690*(1-($J690-T$6)/T$5)</f>
        <v>0</v>
      </c>
      <c r="U690" s="72">
        <f t="shared" ref="U690:U691" si="5207">$H690-T690</f>
        <v>0</v>
      </c>
      <c r="W690" s="72">
        <f t="shared" ref="W690:W691" si="5208">$H690*(1-($J690-W$6)/W$5)</f>
        <v>0</v>
      </c>
      <c r="X690" s="72">
        <f t="shared" ref="X690:X691" si="5209">$H690-W690</f>
        <v>0</v>
      </c>
      <c r="Z690" s="72">
        <f t="shared" ref="Z690:Z691" si="5210">$H690*(1-($J690-Z$6)/Z$5)</f>
        <v>0</v>
      </c>
      <c r="AA690" s="72">
        <f t="shared" ref="AA690:AA691" si="5211">$H690-Z690</f>
        <v>0</v>
      </c>
      <c r="AC690" s="72">
        <f t="shared" ref="AC690:AC691" si="5212">$H690*(1-($J690-AC$6)/AC$5)</f>
        <v>0</v>
      </c>
      <c r="AD690" s="72">
        <f t="shared" ref="AD690:AD691" si="5213">$H690-AC690</f>
        <v>0</v>
      </c>
      <c r="AF690" s="72">
        <f t="shared" ref="AF690:AF691" si="5214">$H690*(1-($J690-AF$6)/AF$5)</f>
        <v>0</v>
      </c>
      <c r="AG690" s="72">
        <f t="shared" ref="AG690:AG691" si="5215">$H690-AF690</f>
        <v>0</v>
      </c>
      <c r="AI690" s="72">
        <f t="shared" ref="AI690:AI691" si="5216">$H690*(1-($J690-AI$6)/AI$5)</f>
        <v>0</v>
      </c>
      <c r="AJ690" s="72">
        <f t="shared" ref="AJ690:AJ691" si="5217">$H690-AI690</f>
        <v>0</v>
      </c>
      <c r="AL690" s="72">
        <f t="shared" ref="AL690:AL691" si="5218">$H690*(1-($K690-AL$6)/AL$5)</f>
        <v>0</v>
      </c>
      <c r="AM690" s="72">
        <f t="shared" ref="AM690:AM691" si="5219">$H690-AL690</f>
        <v>0</v>
      </c>
      <c r="AO690" s="72">
        <f t="shared" ref="AO690:AO691" si="5220">$H690*(1-($K690-AO$6)/AO$5)</f>
        <v>0</v>
      </c>
      <c r="AP690" s="72">
        <f t="shared" ref="AP690:AP691" si="5221">$H690-AO690</f>
        <v>0</v>
      </c>
      <c r="AR690" s="72">
        <f t="shared" ref="AR690:AR691" si="5222">$H690*(1-($K690-AR$6)/AR$5)</f>
        <v>0</v>
      </c>
      <c r="AS690" s="72">
        <f t="shared" ref="AS690:AS691" si="5223">$H690-AR690</f>
        <v>0</v>
      </c>
      <c r="AU690" s="72">
        <f t="shared" ref="AU690:AU691" si="5224">$H690*(1-($K690-AU$6)/AU$5)</f>
        <v>0</v>
      </c>
      <c r="AV690" s="72">
        <f t="shared" ref="AV690:AV691" si="5225">$H690-AU690</f>
        <v>0</v>
      </c>
      <c r="AX690" s="72">
        <f t="shared" ref="AX690:AX691" si="5226">$H690*(1-($K690-AX$6)/AX$5)</f>
        <v>0</v>
      </c>
      <c r="AY690" s="72">
        <f t="shared" ref="AY690:AY691" si="5227">$H690-AX690</f>
        <v>0</v>
      </c>
      <c r="BA690" s="72">
        <f t="shared" ref="BA690:BA691" si="5228">$H690*(1-($K690-BA$6)/BA$5)</f>
        <v>0</v>
      </c>
      <c r="BB690" s="72">
        <f t="shared" ref="BB690:BB691" si="5229">$H690-BA690</f>
        <v>0</v>
      </c>
      <c r="BD690" s="72">
        <f t="shared" ref="BD690:BD691" si="5230">$H690*(1-($K690-BD$6)/BD$5)</f>
        <v>0</v>
      </c>
      <c r="BE690" s="72">
        <f t="shared" ref="BE690:BE691" si="5231">$H690-BD690</f>
        <v>0</v>
      </c>
      <c r="BG690" s="709">
        <f t="shared" ref="BG690:BG691" si="5232">$H690*(1-($K690-BG$6)/BG$5)</f>
        <v>0</v>
      </c>
      <c r="BH690" s="709">
        <f t="shared" ref="BH690:BH691" si="5233">$H690-BG690</f>
        <v>0</v>
      </c>
      <c r="BI690" s="710"/>
      <c r="BJ690" s="709">
        <f t="shared" ref="BJ690:BJ691" si="5234">$H690*(1-($K690-BJ$6)/BJ$5)</f>
        <v>0</v>
      </c>
      <c r="BK690" s="709">
        <f t="shared" ref="BK690:BK691" si="5235">$H690-BJ690</f>
        <v>0</v>
      </c>
      <c r="BL690" s="710"/>
      <c r="BM690" s="479"/>
      <c r="BN690" s="479"/>
      <c r="BP690" s="72">
        <f t="shared" ref="BP690:BP691" si="5236">$H690*(1-($K690-BP$6)/BP$5)</f>
        <v>0</v>
      </c>
      <c r="BQ690" s="72">
        <f t="shared" ref="BQ690:BQ691" si="5237">$H690-BP690</f>
        <v>0</v>
      </c>
      <c r="BS690" s="72">
        <f t="shared" ref="BS690:BS691" si="5238">$H690*(1-($K690-BS$6)/BS$5)</f>
        <v>0</v>
      </c>
      <c r="BT690" s="72">
        <f t="shared" ref="BT690:BT691" si="5239">$H690-BS690</f>
        <v>0</v>
      </c>
      <c r="BV690" s="72">
        <f t="shared" ref="BV690:BV691" si="5240">$H690*(1-($K690-BV$6)/BV$5)</f>
        <v>0</v>
      </c>
      <c r="BW690" s="72">
        <f t="shared" ref="BW690:BW691" si="5241">$H690-BV690</f>
        <v>0</v>
      </c>
      <c r="BY690" s="72">
        <f t="shared" ref="BY690:BY691" si="5242">$H690*(1-($K690-BY$6)/BY$5)</f>
        <v>0</v>
      </c>
      <c r="BZ690" s="72">
        <f t="shared" ref="BZ690:BZ691" si="5243">$H690-BY690</f>
        <v>0</v>
      </c>
      <c r="CB690" s="72">
        <f t="shared" ref="CB690:CB691" si="5244">$H690*(1-($L690-CB$6)/CB$5)</f>
        <v>0</v>
      </c>
      <c r="CC690" s="72">
        <f t="shared" ref="CC690:CC691" si="5245">$H690-CB690</f>
        <v>0</v>
      </c>
      <c r="CE690" s="72">
        <f t="shared" ref="CE690:CE691" si="5246">$H690*(1-($L690-CE$6)/CE$5)</f>
        <v>0</v>
      </c>
      <c r="CF690" s="72">
        <f t="shared" ref="CF690:CF691" si="5247">$H690-CE690</f>
        <v>0</v>
      </c>
      <c r="CH690" s="72">
        <f t="shared" ref="CH690:CH691" si="5248">$H690*(1-($L690-CH$6)/CH$5)</f>
        <v>0</v>
      </c>
      <c r="CI690" s="72">
        <f t="shared" ref="CI690:CI691" si="5249">$H690-CH690</f>
        <v>0</v>
      </c>
      <c r="CK690" s="72">
        <f t="shared" ref="CK690:CK691" si="5250">$H690*(1-($L690-CK$6)/CK$5)</f>
        <v>0</v>
      </c>
      <c r="CL690" s="72">
        <f t="shared" ref="CL690:CL691" si="5251">$H690-CK690</f>
        <v>0</v>
      </c>
      <c r="CN690" s="72">
        <f t="shared" ref="CN690:CN691" si="5252">$H690*(1-($L690-CN$6)/CN$5)</f>
        <v>0</v>
      </c>
      <c r="CO690" s="72">
        <f t="shared" ref="CO690:CO691" si="5253">$H690-CN690</f>
        <v>0</v>
      </c>
      <c r="CQ690" s="72">
        <f t="shared" ref="CQ690:CQ691" si="5254">$H690*(1-($L690-CQ$6)/CQ$5)</f>
        <v>0</v>
      </c>
      <c r="CR690" s="72">
        <f t="shared" ref="CR690:CR691" si="5255">$H690-CQ690</f>
        <v>0</v>
      </c>
      <c r="CT690" s="72">
        <f t="shared" ref="CT690:CT691" si="5256">$H690*(1-($L690-CT$6)/CT$5)</f>
        <v>0</v>
      </c>
      <c r="CU690" s="72">
        <f t="shared" ref="CU690:CU691" si="5257">$H690-CT690</f>
        <v>0</v>
      </c>
      <c r="CW690" s="72">
        <f t="shared" ref="CW690:CW691" si="5258">$H690*(1-($L690-CW$6)/CW$5)</f>
        <v>0</v>
      </c>
      <c r="CX690" s="72">
        <f t="shared" ref="CX690:CX691" si="5259">$H690-CW690</f>
        <v>0</v>
      </c>
    </row>
    <row r="691" spans="1:104" x14ac:dyDescent="0.25">
      <c r="C691" s="455"/>
      <c r="D691" s="3" t="s">
        <v>0</v>
      </c>
      <c r="E691" s="19"/>
      <c r="G691" s="19"/>
      <c r="H691" s="703">
        <f t="shared" si="5201"/>
        <v>0</v>
      </c>
      <c r="J691" s="19"/>
      <c r="K691" s="19"/>
      <c r="L691" s="19"/>
      <c r="N691" s="72">
        <f t="shared" si="5202"/>
        <v>0</v>
      </c>
      <c r="O691" s="72">
        <f t="shared" si="5203"/>
        <v>0</v>
      </c>
      <c r="Q691" s="72">
        <f t="shared" si="5204"/>
        <v>0</v>
      </c>
      <c r="R691" s="72">
        <f t="shared" si="5205"/>
        <v>0</v>
      </c>
      <c r="T691" s="72">
        <f t="shared" si="5206"/>
        <v>0</v>
      </c>
      <c r="U691" s="72">
        <f t="shared" si="5207"/>
        <v>0</v>
      </c>
      <c r="W691" s="72">
        <f t="shared" si="5208"/>
        <v>0</v>
      </c>
      <c r="X691" s="72">
        <f t="shared" si="5209"/>
        <v>0</v>
      </c>
      <c r="Z691" s="72">
        <f t="shared" si="5210"/>
        <v>0</v>
      </c>
      <c r="AA691" s="72">
        <f t="shared" si="5211"/>
        <v>0</v>
      </c>
      <c r="AC691" s="72">
        <f t="shared" si="5212"/>
        <v>0</v>
      </c>
      <c r="AD691" s="72">
        <f t="shared" si="5213"/>
        <v>0</v>
      </c>
      <c r="AF691" s="72">
        <f t="shared" si="5214"/>
        <v>0</v>
      </c>
      <c r="AG691" s="72">
        <f t="shared" si="5215"/>
        <v>0</v>
      </c>
      <c r="AI691" s="72">
        <f t="shared" si="5216"/>
        <v>0</v>
      </c>
      <c r="AJ691" s="72">
        <f t="shared" si="5217"/>
        <v>0</v>
      </c>
      <c r="AL691" s="72">
        <f t="shared" si="5218"/>
        <v>0</v>
      </c>
      <c r="AM691" s="72">
        <f t="shared" si="5219"/>
        <v>0</v>
      </c>
      <c r="AO691" s="72">
        <f t="shared" si="5220"/>
        <v>0</v>
      </c>
      <c r="AP691" s="72">
        <f t="shared" si="5221"/>
        <v>0</v>
      </c>
      <c r="AR691" s="72">
        <f t="shared" si="5222"/>
        <v>0</v>
      </c>
      <c r="AS691" s="72">
        <f t="shared" si="5223"/>
        <v>0</v>
      </c>
      <c r="AU691" s="72">
        <f t="shared" si="5224"/>
        <v>0</v>
      </c>
      <c r="AV691" s="72">
        <f t="shared" si="5225"/>
        <v>0</v>
      </c>
      <c r="AX691" s="72">
        <f t="shared" si="5226"/>
        <v>0</v>
      </c>
      <c r="AY691" s="72">
        <f t="shared" si="5227"/>
        <v>0</v>
      </c>
      <c r="BA691" s="72">
        <f t="shared" si="5228"/>
        <v>0</v>
      </c>
      <c r="BB691" s="72">
        <f t="shared" si="5229"/>
        <v>0</v>
      </c>
      <c r="BD691" s="72">
        <f t="shared" si="5230"/>
        <v>0</v>
      </c>
      <c r="BE691" s="72">
        <f t="shared" si="5231"/>
        <v>0</v>
      </c>
      <c r="BG691" s="709">
        <f t="shared" si="5232"/>
        <v>0</v>
      </c>
      <c r="BH691" s="709">
        <f t="shared" si="5233"/>
        <v>0</v>
      </c>
      <c r="BI691" s="710"/>
      <c r="BJ691" s="709">
        <f t="shared" si="5234"/>
        <v>0</v>
      </c>
      <c r="BK691" s="709">
        <f t="shared" si="5235"/>
        <v>0</v>
      </c>
      <c r="BL691" s="710"/>
      <c r="BM691" s="479"/>
      <c r="BN691" s="479"/>
      <c r="BP691" s="72">
        <f t="shared" si="5236"/>
        <v>0</v>
      </c>
      <c r="BQ691" s="72">
        <f t="shared" si="5237"/>
        <v>0</v>
      </c>
      <c r="BS691" s="72">
        <f t="shared" si="5238"/>
        <v>0</v>
      </c>
      <c r="BT691" s="72">
        <f t="shared" si="5239"/>
        <v>0</v>
      </c>
      <c r="BV691" s="72">
        <f t="shared" si="5240"/>
        <v>0</v>
      </c>
      <c r="BW691" s="72">
        <f t="shared" si="5241"/>
        <v>0</v>
      </c>
      <c r="BY691" s="72">
        <f t="shared" si="5242"/>
        <v>0</v>
      </c>
      <c r="BZ691" s="72">
        <f t="shared" si="5243"/>
        <v>0</v>
      </c>
      <c r="CB691" s="72">
        <f t="shared" si="5244"/>
        <v>0</v>
      </c>
      <c r="CC691" s="72">
        <f t="shared" si="5245"/>
        <v>0</v>
      </c>
      <c r="CE691" s="72">
        <f t="shared" si="5246"/>
        <v>0</v>
      </c>
      <c r="CF691" s="72">
        <f t="shared" si="5247"/>
        <v>0</v>
      </c>
      <c r="CH691" s="72">
        <f t="shared" si="5248"/>
        <v>0</v>
      </c>
      <c r="CI691" s="72">
        <f t="shared" si="5249"/>
        <v>0</v>
      </c>
      <c r="CK691" s="72">
        <f t="shared" si="5250"/>
        <v>0</v>
      </c>
      <c r="CL691" s="72">
        <f t="shared" si="5251"/>
        <v>0</v>
      </c>
      <c r="CN691" s="72">
        <f t="shared" si="5252"/>
        <v>0</v>
      </c>
      <c r="CO691" s="72">
        <f t="shared" si="5253"/>
        <v>0</v>
      </c>
      <c r="CQ691" s="72">
        <f t="shared" si="5254"/>
        <v>0</v>
      </c>
      <c r="CR691" s="72">
        <f t="shared" si="5255"/>
        <v>0</v>
      </c>
      <c r="CT691" s="72">
        <f t="shared" si="5256"/>
        <v>0</v>
      </c>
      <c r="CU691" s="72">
        <f t="shared" si="5257"/>
        <v>0</v>
      </c>
      <c r="CW691" s="72">
        <f t="shared" si="5258"/>
        <v>0</v>
      </c>
      <c r="CX691" s="72">
        <f t="shared" si="5259"/>
        <v>0</v>
      </c>
    </row>
    <row r="693" spans="1:104" s="402" customFormat="1" x14ac:dyDescent="0.25">
      <c r="A693" s="401"/>
      <c r="C693" s="453" t="s">
        <v>634</v>
      </c>
      <c r="D693" s="453" t="s">
        <v>0</v>
      </c>
      <c r="E693" s="467"/>
      <c r="F693" s="453"/>
      <c r="G693" s="467"/>
      <c r="H693" s="467"/>
      <c r="I693" s="453"/>
      <c r="J693" s="467"/>
      <c r="K693" s="467"/>
      <c r="L693" s="467"/>
      <c r="M693" s="453"/>
      <c r="N693" s="579"/>
      <c r="O693" s="453"/>
      <c r="P693" s="467"/>
      <c r="Q693" s="579"/>
      <c r="R693" s="453"/>
      <c r="S693" s="467"/>
      <c r="T693" s="579"/>
      <c r="U693" s="453"/>
      <c r="V693" s="467"/>
      <c r="W693" s="579"/>
      <c r="X693" s="453"/>
      <c r="Y693" s="467"/>
      <c r="Z693" s="579"/>
      <c r="AA693" s="453"/>
      <c r="AB693" s="467"/>
      <c r="AC693" s="579"/>
      <c r="AD693" s="453"/>
      <c r="AE693" s="467"/>
      <c r="AF693" s="579"/>
      <c r="AG693" s="453"/>
      <c r="AH693" s="467"/>
      <c r="AI693" s="579"/>
      <c r="AJ693" s="453"/>
      <c r="AK693" s="467"/>
      <c r="AL693" s="579"/>
      <c r="AM693" s="453"/>
      <c r="AN693" s="467"/>
      <c r="AO693" s="579"/>
      <c r="AP693" s="453"/>
      <c r="AQ693" s="467"/>
      <c r="AR693" s="579"/>
      <c r="AS693" s="453"/>
      <c r="AT693" s="467"/>
      <c r="AU693" s="579"/>
      <c r="AV693" s="453"/>
      <c r="AW693" s="467"/>
      <c r="AX693" s="579"/>
      <c r="AY693" s="453"/>
      <c r="AZ693" s="467"/>
      <c r="BA693" s="579"/>
      <c r="BB693" s="453"/>
      <c r="BC693" s="467"/>
      <c r="BD693" s="579"/>
      <c r="BE693" s="453"/>
      <c r="BF693" s="467"/>
      <c r="BG693" s="579"/>
      <c r="BH693" s="453"/>
      <c r="BI693" s="467"/>
      <c r="BJ693" s="579"/>
      <c r="BK693" s="453"/>
      <c r="BL693" s="467"/>
      <c r="BM693" s="579"/>
      <c r="BN693" s="453"/>
      <c r="BO693" s="467"/>
      <c r="BP693" s="579"/>
      <c r="BQ693" s="453"/>
      <c r="BR693" s="467"/>
      <c r="BS693" s="579"/>
      <c r="BT693" s="453"/>
      <c r="BU693" s="467"/>
      <c r="BV693" s="579"/>
      <c r="BW693" s="453"/>
      <c r="BX693" s="467"/>
      <c r="BY693" s="579"/>
      <c r="BZ693" s="453"/>
      <c r="CA693" s="467"/>
      <c r="CB693" s="579"/>
      <c r="CC693" s="453"/>
      <c r="CD693" s="467"/>
      <c r="CE693" s="579"/>
      <c r="CF693" s="453"/>
      <c r="CG693" s="467"/>
      <c r="CH693" s="579"/>
      <c r="CI693" s="453"/>
      <c r="CJ693" s="467"/>
      <c r="CK693" s="579"/>
      <c r="CL693" s="453"/>
      <c r="CM693" s="467"/>
      <c r="CN693" s="579"/>
      <c r="CO693" s="453"/>
      <c r="CP693" s="467"/>
      <c r="CQ693" s="579"/>
      <c r="CR693" s="453"/>
      <c r="CS693" s="467"/>
      <c r="CT693" s="579"/>
      <c r="CU693" s="453"/>
      <c r="CV693" s="467"/>
      <c r="CW693" s="579"/>
      <c r="CX693" s="453"/>
      <c r="CY693" s="467"/>
    </row>
    <row r="694" spans="1:104" s="402" customFormat="1" x14ac:dyDescent="0.25">
      <c r="A694" s="401"/>
      <c r="C694" s="565" t="s">
        <v>577</v>
      </c>
      <c r="D694" s="565"/>
      <c r="E694" s="566"/>
      <c r="F694" s="565"/>
      <c r="G694" s="566"/>
      <c r="H694" s="725"/>
      <c r="I694" s="565"/>
      <c r="J694" s="566"/>
      <c r="K694" s="566"/>
      <c r="L694" s="566"/>
      <c r="M694" s="565"/>
      <c r="N694" s="578"/>
      <c r="O694" s="565"/>
      <c r="P694" s="566"/>
      <c r="Q694" s="578"/>
      <c r="R694" s="565"/>
      <c r="S694" s="566"/>
      <c r="T694" s="578"/>
      <c r="U694" s="565"/>
      <c r="V694" s="566"/>
      <c r="W694" s="578"/>
      <c r="X694" s="565"/>
      <c r="Y694" s="566"/>
      <c r="Z694" s="578"/>
      <c r="AA694" s="565"/>
      <c r="AB694" s="566"/>
      <c r="AC694" s="578"/>
      <c r="AD694" s="565"/>
      <c r="AE694" s="566"/>
      <c r="AF694" s="578"/>
      <c r="AG694" s="565"/>
      <c r="AH694" s="566"/>
      <c r="AI694" s="578"/>
      <c r="AJ694" s="565"/>
      <c r="AK694" s="566"/>
      <c r="AL694" s="578"/>
      <c r="AM694" s="565"/>
      <c r="AN694" s="566"/>
      <c r="AO694" s="578"/>
      <c r="AP694" s="565"/>
      <c r="AQ694" s="566"/>
      <c r="AR694" s="578"/>
      <c r="AS694" s="565"/>
      <c r="AT694" s="566"/>
      <c r="AU694" s="578"/>
      <c r="AV694" s="565"/>
      <c r="AX694" s="578"/>
      <c r="AY694" s="565"/>
      <c r="AZ694" s="566"/>
      <c r="BA694" s="578"/>
      <c r="BB694" s="565"/>
      <c r="BC694" s="566"/>
      <c r="BD694" s="578"/>
      <c r="BE694" s="565"/>
      <c r="BF694" s="566"/>
      <c r="BG694" s="578"/>
      <c r="BH694" s="565"/>
      <c r="BI694" s="566"/>
      <c r="BJ694" s="578"/>
      <c r="BK694" s="565"/>
      <c r="BL694" s="566"/>
      <c r="BM694" s="578"/>
      <c r="BN694" s="565"/>
      <c r="BO694" s="566"/>
      <c r="BP694" s="578"/>
      <c r="BQ694" s="565"/>
      <c r="BR694" s="566"/>
      <c r="BS694" s="578"/>
      <c r="BT694" s="565"/>
      <c r="BU694" s="566"/>
      <c r="BV694" s="578"/>
      <c r="BW694" s="565"/>
      <c r="BX694" s="566"/>
      <c r="BY694" s="578"/>
      <c r="BZ694" s="565"/>
      <c r="CA694" s="566"/>
      <c r="CB694" s="578"/>
      <c r="CC694" s="565"/>
      <c r="CD694" s="566"/>
      <c r="CE694" s="578"/>
      <c r="CF694" s="565"/>
      <c r="CG694" s="566"/>
      <c r="CH694" s="578"/>
      <c r="CI694" s="565"/>
      <c r="CJ694" s="566"/>
      <c r="CK694" s="578"/>
      <c r="CL694" s="565"/>
      <c r="CM694" s="566"/>
      <c r="CN694" s="578"/>
      <c r="CO694" s="565"/>
      <c r="CP694" s="566"/>
      <c r="CQ694" s="578"/>
      <c r="CR694" s="565"/>
      <c r="CS694" s="566"/>
      <c r="CT694" s="578"/>
      <c r="CU694" s="565"/>
      <c r="CV694" s="566"/>
      <c r="CW694" s="578"/>
      <c r="CX694" s="565"/>
      <c r="CY694" s="566"/>
      <c r="CZ694" s="3"/>
    </row>
    <row r="695" spans="1:104" x14ac:dyDescent="0.25">
      <c r="C695" s="455" t="s">
        <v>635</v>
      </c>
      <c r="D695" s="3" t="s">
        <v>0</v>
      </c>
      <c r="E695" s="19">
        <v>13.086</v>
      </c>
      <c r="G695" s="19">
        <v>14.93</v>
      </c>
      <c r="H695" s="703">
        <f>G695-$E695</f>
        <v>1.8439999999999994</v>
      </c>
      <c r="J695" s="19">
        <v>-72</v>
      </c>
      <c r="K695" s="488">
        <f>J695</f>
        <v>-72</v>
      </c>
      <c r="L695" s="488">
        <f>J695</f>
        <v>-72</v>
      </c>
      <c r="N695" s="72">
        <f>$H695*(1-($J695-N$6)/N$5)</f>
        <v>1.8469720146520139</v>
      </c>
      <c r="O695" s="72">
        <f>$H695-N695</f>
        <v>-2.9720146520144652E-3</v>
      </c>
      <c r="Q695" s="72">
        <f>$H695*(1-($J695-Q$6)/Q$5)</f>
        <v>1.8469720146520139</v>
      </c>
      <c r="R695" s="72">
        <f>$H695-Q695</f>
        <v>-2.9720146520144652E-3</v>
      </c>
      <c r="T695" s="72">
        <f>$H695*(1-($J695-T$6)/T$5)</f>
        <v>1.8469720146520139</v>
      </c>
      <c r="U695" s="72">
        <f>$H695-T695</f>
        <v>-2.9720146520144652E-3</v>
      </c>
      <c r="W695" s="72">
        <f>$H695*(1-($J695-W$6)/W$5)</f>
        <v>1.8469720146520139</v>
      </c>
      <c r="X695" s="72">
        <f>$H695-W695</f>
        <v>-2.9720146520144652E-3</v>
      </c>
      <c r="Z695" s="72">
        <f>$H695*(1-($J695-Z$6)/Z$5)</f>
        <v>1.8469720146520139</v>
      </c>
      <c r="AA695" s="72">
        <f>$H695-Z695</f>
        <v>-2.9720146520144652E-3</v>
      </c>
      <c r="AC695" s="72">
        <f>$H695*(1-($J695-AC$6)/AC$5)</f>
        <v>1.8469720146520139</v>
      </c>
      <c r="AD695" s="72">
        <f>$H695-AC695</f>
        <v>-2.9720146520144652E-3</v>
      </c>
      <c r="AF695" s="72">
        <f>$H695*(1-($J695-AF$6)/AF$5)</f>
        <v>1.8469720146520139</v>
      </c>
      <c r="AG695" s="72">
        <f>$H695-AF695</f>
        <v>-2.9720146520144652E-3</v>
      </c>
      <c r="AI695" s="72">
        <f>$H695*(1-($J695-AI$6)/AI$5)</f>
        <v>1.8469720146520139</v>
      </c>
      <c r="AJ695" s="72">
        <f>$H695-AI695</f>
        <v>-2.9720146520144652E-3</v>
      </c>
      <c r="AL695" s="72">
        <f>$H695*(1-($K695-AL$6)/AL$5)</f>
        <v>1.846913321364452</v>
      </c>
      <c r="AM695" s="72">
        <f>$H695-AL695</f>
        <v>-2.913321364452548E-3</v>
      </c>
      <c r="AO695" s="72">
        <f>$H695*(1-($K695-AO$6)/AO$5)</f>
        <v>1.846913321364452</v>
      </c>
      <c r="AP695" s="72">
        <f>$H695-AO695</f>
        <v>-2.913321364452548E-3</v>
      </c>
      <c r="AR695" s="72">
        <f>$H695*(1-($K695-AR$6)/AR$5)</f>
        <v>1.846913321364452</v>
      </c>
      <c r="AS695" s="72">
        <f>$H695-AR695</f>
        <v>-2.913321364452548E-3</v>
      </c>
      <c r="AU695" s="72">
        <f>$H695*(1-($K695-AU$6)/AU$5)</f>
        <v>1.846913321364452</v>
      </c>
      <c r="AV695" s="72">
        <f>$H695-AU695</f>
        <v>-2.913321364452548E-3</v>
      </c>
      <c r="AX695" s="72">
        <f>$H695*(1-($K695-AX$6)/AX$5)</f>
        <v>1.846913321364452</v>
      </c>
      <c r="AY695" s="72">
        <f>$H695-AX695</f>
        <v>-2.913321364452548E-3</v>
      </c>
      <c r="BA695" s="72">
        <f>$H695*(1-($K695-BA$6)/BA$5)</f>
        <v>1.846913321364452</v>
      </c>
      <c r="BB695" s="72">
        <f>$H695-BA695</f>
        <v>-2.913321364452548E-3</v>
      </c>
      <c r="BD695" s="72">
        <f>$H695*(1-($K695-BD$6)/BD$5)</f>
        <v>1.846913321364452</v>
      </c>
      <c r="BE695" s="72">
        <f>$H695-BD695</f>
        <v>-2.913321364452548E-3</v>
      </c>
      <c r="BG695" s="709">
        <f>$H695*(1-($K695-BG$6)/BG$5)</f>
        <v>1.846913321364452</v>
      </c>
      <c r="BH695" s="709">
        <f>$H695-BG695</f>
        <v>-2.913321364452548E-3</v>
      </c>
      <c r="BI695" s="710"/>
      <c r="BJ695" s="709">
        <f>$H695*(1-($K695-BJ$6)/BJ$5)</f>
        <v>1.846913321364452</v>
      </c>
      <c r="BK695" s="709">
        <f>$H695-BJ695</f>
        <v>-2.913321364452548E-3</v>
      </c>
      <c r="BL695" s="710"/>
      <c r="BM695" s="479"/>
      <c r="BN695" s="479"/>
      <c r="BP695" s="72">
        <f>$H695*(1-($K695-BP$6)/BP$5)</f>
        <v>1.846913321364452</v>
      </c>
      <c r="BQ695" s="72">
        <f>$H695-BP695</f>
        <v>-2.913321364452548E-3</v>
      </c>
      <c r="BS695" s="72">
        <f>$H695*(1-($K695-BS$6)/BS$5)</f>
        <v>1.846913321364452</v>
      </c>
      <c r="BT695" s="72">
        <f>$H695-BS695</f>
        <v>-2.913321364452548E-3</v>
      </c>
      <c r="BV695" s="72">
        <f>$H695*(1-($K695-BV$6)/BV$5)</f>
        <v>1.846913321364452</v>
      </c>
      <c r="BW695" s="72">
        <f>$H695-BV695</f>
        <v>-2.913321364452548E-3</v>
      </c>
      <c r="BY695" s="72">
        <f>$H695*(1-($K695-BY$6)/BY$5)</f>
        <v>1.846913321364452</v>
      </c>
      <c r="BZ695" s="72">
        <f>$H695-BY695</f>
        <v>-2.913321364452548E-3</v>
      </c>
      <c r="CB695" s="72">
        <f>$H695*(1-($L695-CB$6)/CB$5)</f>
        <v>1.8468026252158887</v>
      </c>
      <c r="CC695" s="72">
        <f>$H695-CB695</f>
        <v>-2.802625215889254E-3</v>
      </c>
      <c r="CE695" s="72">
        <f>$H695*(1-($L695-CE$6)/CE$5)</f>
        <v>1.8468026252158887</v>
      </c>
      <c r="CF695" s="72">
        <f>$H695-CE695</f>
        <v>-2.802625215889254E-3</v>
      </c>
      <c r="CH695" s="72">
        <f>$H695*(1-($L695-CH$6)/CH$5)</f>
        <v>1.8468026252158887</v>
      </c>
      <c r="CI695" s="72">
        <f>$H695-CH695</f>
        <v>-2.802625215889254E-3</v>
      </c>
      <c r="CK695" s="72">
        <f>$H695*(1-($L695-CK$6)/CK$5)</f>
        <v>1.8468026252158887</v>
      </c>
      <c r="CL695" s="72">
        <f>$H695-CK695</f>
        <v>-2.802625215889254E-3</v>
      </c>
      <c r="CN695" s="72">
        <f>$H695*(1-($L695-CN$6)/CN$5)</f>
        <v>1.8468026252158887</v>
      </c>
      <c r="CO695" s="72">
        <f>$H695-CN695</f>
        <v>-2.802625215889254E-3</v>
      </c>
      <c r="CQ695" s="72">
        <f>$H695*(1-($L695-CQ$6)/CQ$5)</f>
        <v>1.8468026252158887</v>
      </c>
      <c r="CR695" s="72">
        <f>$H695-CQ695</f>
        <v>-2.802625215889254E-3</v>
      </c>
      <c r="CT695" s="72">
        <f>$H695*(1-($L695-CT$6)/CT$5)</f>
        <v>1.8468026252158887</v>
      </c>
      <c r="CU695" s="72">
        <f>$H695-CT695</f>
        <v>-2.802625215889254E-3</v>
      </c>
      <c r="CW695" s="72">
        <f>$H695*(1-($L695-CW$6)/CW$5)</f>
        <v>1.8468026252158887</v>
      </c>
      <c r="CX695" s="72">
        <f>$H695-CW695</f>
        <v>-2.802625215889254E-3</v>
      </c>
    </row>
    <row r="696" spans="1:104" x14ac:dyDescent="0.25">
      <c r="C696" s="455"/>
      <c r="D696" s="3" t="s">
        <v>0</v>
      </c>
      <c r="E696" s="19"/>
      <c r="G696" s="19"/>
      <c r="H696" s="703">
        <f>G696-$E696</f>
        <v>0</v>
      </c>
      <c r="J696" s="19"/>
      <c r="K696" s="19"/>
      <c r="L696" s="19"/>
      <c r="N696" s="72">
        <f>$H696*(1-($J696-N$6)/N$5)</f>
        <v>0</v>
      </c>
      <c r="O696" s="72">
        <f>$H696-N696</f>
        <v>0</v>
      </c>
      <c r="Q696" s="72">
        <f>$H696*(1-($J696-Q$6)/Q$5)</f>
        <v>0</v>
      </c>
      <c r="R696" s="72">
        <f>$H696-Q696</f>
        <v>0</v>
      </c>
      <c r="T696" s="72">
        <f>$H696*(1-($J696-T$6)/T$5)</f>
        <v>0</v>
      </c>
      <c r="U696" s="72">
        <f>$H696-T696</f>
        <v>0</v>
      </c>
      <c r="W696" s="72">
        <f>$H696*(1-($J696-W$6)/W$5)</f>
        <v>0</v>
      </c>
      <c r="X696" s="72">
        <f>$H696-W696</f>
        <v>0</v>
      </c>
      <c r="Z696" s="72">
        <f>$H696*(1-($J696-Z$6)/Z$5)</f>
        <v>0</v>
      </c>
      <c r="AA696" s="72">
        <f>$H696-Z696</f>
        <v>0</v>
      </c>
      <c r="AC696" s="72">
        <f>$H696*(1-($J696-AC$6)/AC$5)</f>
        <v>0</v>
      </c>
      <c r="AD696" s="72">
        <f>$H696-AC696</f>
        <v>0</v>
      </c>
      <c r="AF696" s="72">
        <f>$H696*(1-($J696-AF$6)/AF$5)</f>
        <v>0</v>
      </c>
      <c r="AG696" s="72">
        <f>$H696-AF696</f>
        <v>0</v>
      </c>
      <c r="AI696" s="72">
        <f>$H696*(1-($J696-AI$6)/AI$5)</f>
        <v>0</v>
      </c>
      <c r="AJ696" s="72">
        <f>$H696-AI696</f>
        <v>0</v>
      </c>
      <c r="AL696" s="72">
        <f>$H696*(1-($K696-AL$6)/AL$5)</f>
        <v>0</v>
      </c>
      <c r="AM696" s="72">
        <f>$H696-AL696</f>
        <v>0</v>
      </c>
      <c r="AO696" s="72">
        <f>$H696*(1-($K696-AO$6)/AO$5)</f>
        <v>0</v>
      </c>
      <c r="AP696" s="72">
        <f>$H696-AO696</f>
        <v>0</v>
      </c>
      <c r="AR696" s="72">
        <f>$H696*(1-($K696-AR$6)/AR$5)</f>
        <v>0</v>
      </c>
      <c r="AS696" s="72">
        <f>$H696-AR696</f>
        <v>0</v>
      </c>
      <c r="AU696" s="72">
        <f>$H696*(1-($K696-AU$6)/AU$5)</f>
        <v>0</v>
      </c>
      <c r="AV696" s="72">
        <f>$H696-AU696</f>
        <v>0</v>
      </c>
      <c r="AX696" s="72">
        <f>$H696*(1-($K696-AX$6)/AX$5)</f>
        <v>0</v>
      </c>
      <c r="AY696" s="72">
        <f>$H696-AX696</f>
        <v>0</v>
      </c>
      <c r="BA696" s="72">
        <f>$H696*(1-($K696-BA$6)/BA$5)</f>
        <v>0</v>
      </c>
      <c r="BB696" s="72">
        <f>$H696-BA696</f>
        <v>0</v>
      </c>
      <c r="BD696" s="72">
        <f>$H696*(1-($K696-BD$6)/BD$5)</f>
        <v>0</v>
      </c>
      <c r="BE696" s="72">
        <f>$H696-BD696</f>
        <v>0</v>
      </c>
      <c r="BG696" s="709">
        <f>$H696*(1-($K696-BG$6)/BG$5)</f>
        <v>0</v>
      </c>
      <c r="BH696" s="709">
        <f>$H696-BG696</f>
        <v>0</v>
      </c>
      <c r="BI696" s="710"/>
      <c r="BJ696" s="709">
        <f>$H696*(1-($K696-BJ$6)/BJ$5)</f>
        <v>0</v>
      </c>
      <c r="BK696" s="709">
        <f>$H696-BJ696</f>
        <v>0</v>
      </c>
      <c r="BL696" s="710"/>
      <c r="BM696" s="479"/>
      <c r="BN696" s="479"/>
      <c r="BP696" s="72">
        <f>$H696*(1-($K696-BP$6)/BP$5)</f>
        <v>0</v>
      </c>
      <c r="BQ696" s="72">
        <f>$H696-BP696</f>
        <v>0</v>
      </c>
      <c r="BS696" s="72">
        <f>$H696*(1-($K696-BS$6)/BS$5)</f>
        <v>0</v>
      </c>
      <c r="BT696" s="72">
        <f>$H696-BS696</f>
        <v>0</v>
      </c>
      <c r="BV696" s="72">
        <f>$H696*(1-($K696-BV$6)/BV$5)</f>
        <v>0</v>
      </c>
      <c r="BW696" s="72">
        <f>$H696-BV696</f>
        <v>0</v>
      </c>
      <c r="BY696" s="72">
        <f>$H696*(1-($K696-BY$6)/BY$5)</f>
        <v>0</v>
      </c>
      <c r="BZ696" s="72">
        <f>$H696-BY696</f>
        <v>0</v>
      </c>
      <c r="CB696" s="72">
        <f>$H696*(1-($L696-CB$6)/CB$5)</f>
        <v>0</v>
      </c>
      <c r="CC696" s="72">
        <f>$H696-CB696</f>
        <v>0</v>
      </c>
      <c r="CE696" s="72">
        <f>$H696*(1-($L696-CE$6)/CE$5)</f>
        <v>0</v>
      </c>
      <c r="CF696" s="72">
        <f>$H696-CE696</f>
        <v>0</v>
      </c>
      <c r="CH696" s="72">
        <f>$H696*(1-($L696-CH$6)/CH$5)</f>
        <v>0</v>
      </c>
      <c r="CI696" s="72">
        <f>$H696-CH696</f>
        <v>0</v>
      </c>
      <c r="CK696" s="72">
        <f>$H696*(1-($L696-CK$6)/CK$5)</f>
        <v>0</v>
      </c>
      <c r="CL696" s="72">
        <f>$H696-CK696</f>
        <v>0</v>
      </c>
      <c r="CN696" s="72">
        <f>$H696*(1-($L696-CN$6)/CN$5)</f>
        <v>0</v>
      </c>
      <c r="CO696" s="72">
        <f>$H696-CN696</f>
        <v>0</v>
      </c>
      <c r="CQ696" s="72">
        <f>$H696*(1-($L696-CQ$6)/CQ$5)</f>
        <v>0</v>
      </c>
      <c r="CR696" s="72">
        <f>$H696-CQ696</f>
        <v>0</v>
      </c>
      <c r="CT696" s="72">
        <f>$H696*(1-($L696-CT$6)/CT$5)</f>
        <v>0</v>
      </c>
      <c r="CU696" s="72">
        <f>$H696-CT696</f>
        <v>0</v>
      </c>
      <c r="CW696" s="72">
        <f>$H696*(1-($L696-CW$6)/CW$5)</f>
        <v>0</v>
      </c>
      <c r="CX696" s="72">
        <f>$H696-CW696</f>
        <v>0</v>
      </c>
    </row>
    <row r="698" spans="1:104" s="402" customFormat="1" x14ac:dyDescent="0.25">
      <c r="A698" s="401"/>
      <c r="C698" s="453" t="s">
        <v>339</v>
      </c>
      <c r="D698" s="453" t="s">
        <v>0</v>
      </c>
      <c r="E698" s="467"/>
      <c r="F698" s="453"/>
      <c r="G698" s="467"/>
      <c r="H698" s="467"/>
      <c r="I698" s="453"/>
      <c r="J698" s="467"/>
      <c r="K698" s="467"/>
      <c r="L698" s="467"/>
      <c r="M698" s="453"/>
      <c r="N698" s="579"/>
      <c r="O698" s="453"/>
      <c r="P698" s="467"/>
      <c r="Q698" s="579"/>
      <c r="R698" s="453"/>
      <c r="S698" s="467"/>
      <c r="T698" s="579"/>
      <c r="U698" s="453"/>
      <c r="V698" s="467"/>
      <c r="W698" s="579"/>
      <c r="X698" s="453"/>
      <c r="Y698" s="467"/>
      <c r="Z698" s="579"/>
      <c r="AA698" s="453"/>
      <c r="AB698" s="467"/>
      <c r="AC698" s="579"/>
      <c r="AD698" s="453"/>
      <c r="AE698" s="467"/>
      <c r="AF698" s="579"/>
      <c r="AG698" s="453"/>
      <c r="AH698" s="467"/>
      <c r="AI698" s="579"/>
      <c r="AJ698" s="453"/>
      <c r="AK698" s="467"/>
      <c r="AL698" s="579"/>
      <c r="AM698" s="453"/>
      <c r="AN698" s="467"/>
      <c r="AO698" s="579"/>
      <c r="AP698" s="453"/>
      <c r="AQ698" s="467"/>
      <c r="AR698" s="579"/>
      <c r="AS698" s="453"/>
      <c r="AT698" s="467"/>
      <c r="AU698" s="579"/>
      <c r="AV698" s="453"/>
      <c r="AW698" s="467"/>
      <c r="AX698" s="579"/>
      <c r="AY698" s="453"/>
      <c r="AZ698" s="467"/>
      <c r="BA698" s="579"/>
      <c r="BB698" s="453"/>
      <c r="BC698" s="467"/>
      <c r="BD698" s="579"/>
      <c r="BE698" s="453"/>
      <c r="BF698" s="467"/>
      <c r="BG698" s="579"/>
      <c r="BH698" s="453"/>
      <c r="BI698" s="467"/>
      <c r="BJ698" s="579"/>
      <c r="BK698" s="453"/>
      <c r="BL698" s="467"/>
      <c r="BM698" s="579"/>
      <c r="BN698" s="453"/>
      <c r="BO698" s="467"/>
      <c r="BP698" s="579"/>
      <c r="BQ698" s="453"/>
      <c r="BR698" s="467"/>
      <c r="BS698" s="579"/>
      <c r="BT698" s="453"/>
      <c r="BU698" s="467"/>
      <c r="BV698" s="579"/>
      <c r="BW698" s="453"/>
      <c r="BX698" s="467"/>
      <c r="BY698" s="579"/>
      <c r="BZ698" s="453"/>
      <c r="CA698" s="467"/>
      <c r="CB698" s="579"/>
      <c r="CC698" s="453"/>
      <c r="CD698" s="467"/>
      <c r="CE698" s="579"/>
      <c r="CF698" s="453"/>
      <c r="CG698" s="467"/>
      <c r="CH698" s="579"/>
      <c r="CI698" s="453"/>
      <c r="CJ698" s="467"/>
      <c r="CK698" s="579"/>
      <c r="CL698" s="453"/>
      <c r="CM698" s="467"/>
      <c r="CN698" s="579"/>
      <c r="CO698" s="453"/>
      <c r="CP698" s="467"/>
      <c r="CQ698" s="579"/>
      <c r="CR698" s="453"/>
      <c r="CS698" s="467"/>
      <c r="CT698" s="579"/>
      <c r="CU698" s="453"/>
      <c r="CV698" s="467"/>
      <c r="CW698" s="579"/>
      <c r="CX698" s="453"/>
      <c r="CY698" s="467"/>
    </row>
    <row r="699" spans="1:104" s="402" customFormat="1" x14ac:dyDescent="0.25">
      <c r="A699" s="494"/>
      <c r="C699" s="565" t="s">
        <v>340</v>
      </c>
      <c r="D699" s="565" t="s">
        <v>0</v>
      </c>
      <c r="E699" s="566"/>
      <c r="F699" s="565"/>
      <c r="G699" s="566"/>
      <c r="H699" s="566"/>
      <c r="I699" s="565"/>
      <c r="J699" s="566"/>
      <c r="K699" s="566"/>
      <c r="L699" s="566"/>
      <c r="M699" s="565"/>
      <c r="N699" s="578"/>
      <c r="O699" s="565"/>
      <c r="P699" s="566"/>
      <c r="Q699" s="578"/>
      <c r="R699" s="565"/>
      <c r="S699" s="566"/>
      <c r="T699" s="578"/>
      <c r="U699" s="565"/>
      <c r="V699" s="566"/>
      <c r="W699" s="578"/>
      <c r="X699" s="565"/>
      <c r="Y699" s="566"/>
      <c r="Z699" s="578"/>
      <c r="AA699" s="565"/>
      <c r="AB699" s="566"/>
      <c r="AC699" s="578"/>
      <c r="AD699" s="565"/>
      <c r="AE699" s="566"/>
      <c r="AF699" s="578"/>
      <c r="AG699" s="565"/>
      <c r="AH699" s="566"/>
      <c r="AI699" s="578"/>
      <c r="AJ699" s="565"/>
      <c r="AK699" s="566"/>
      <c r="AL699" s="578"/>
      <c r="AM699" s="565"/>
      <c r="AN699" s="566"/>
      <c r="AO699" s="578"/>
      <c r="AP699" s="565"/>
      <c r="AQ699" s="566"/>
      <c r="AR699" s="578"/>
      <c r="AS699" s="565"/>
      <c r="AT699" s="566"/>
      <c r="AU699" s="578"/>
      <c r="AV699" s="565"/>
      <c r="AW699" s="566"/>
      <c r="AX699" s="578"/>
      <c r="AY699" s="565"/>
      <c r="AZ699" s="566"/>
      <c r="BA699" s="578"/>
      <c r="BB699" s="565"/>
      <c r="BC699" s="566"/>
      <c r="BD699" s="578"/>
      <c r="BE699" s="565"/>
      <c r="BF699" s="566"/>
      <c r="BG699" s="578"/>
      <c r="BH699" s="565"/>
      <c r="BI699" s="566"/>
      <c r="BJ699" s="578"/>
      <c r="BK699" s="565"/>
      <c r="BL699" s="566"/>
      <c r="BM699" s="578"/>
      <c r="BN699" s="565"/>
      <c r="BO699" s="566"/>
      <c r="BP699" s="578"/>
      <c r="BQ699" s="565"/>
      <c r="BR699" s="566"/>
      <c r="BS699" s="578"/>
      <c r="BT699" s="565"/>
      <c r="BU699" s="566"/>
      <c r="BV699" s="578"/>
      <c r="BW699" s="565"/>
      <c r="BX699" s="566"/>
      <c r="BY699" s="578"/>
      <c r="BZ699" s="565"/>
      <c r="CA699" s="566"/>
      <c r="CB699" s="578"/>
      <c r="CC699" s="565"/>
      <c r="CD699" s="566"/>
      <c r="CE699" s="578"/>
      <c r="CF699" s="565"/>
      <c r="CG699" s="566"/>
      <c r="CH699" s="578"/>
      <c r="CI699" s="565"/>
      <c r="CJ699" s="566"/>
      <c r="CK699" s="578"/>
      <c r="CL699" s="565"/>
      <c r="CM699" s="566"/>
      <c r="CN699" s="578"/>
      <c r="CO699" s="565"/>
      <c r="CP699" s="566"/>
      <c r="CQ699" s="578"/>
      <c r="CR699" s="565"/>
      <c r="CS699" s="566"/>
      <c r="CT699" s="578"/>
      <c r="CU699" s="565"/>
      <c r="CV699" s="566"/>
      <c r="CW699" s="578"/>
      <c r="CX699" s="565"/>
      <c r="CY699" s="566"/>
    </row>
    <row r="700" spans="1:104" x14ac:dyDescent="0.25">
      <c r="C700" s="455"/>
      <c r="D700" s="3" t="s">
        <v>0</v>
      </c>
      <c r="E700" s="19"/>
      <c r="G700" s="19"/>
      <c r="H700" s="703">
        <f>G700-$E700</f>
        <v>0</v>
      </c>
      <c r="J700" s="19"/>
      <c r="K700" s="19"/>
      <c r="L700" s="19"/>
      <c r="N700" s="72">
        <f>$H700*(1-($J700-N$6)/N$5)</f>
        <v>0</v>
      </c>
      <c r="O700" s="72">
        <f>$H700-N700</f>
        <v>0</v>
      </c>
      <c r="Q700" s="72">
        <f>$H700*(1-($J700-Q$6)/Q$5)</f>
        <v>0</v>
      </c>
      <c r="R700" s="72">
        <f>$H700-Q700</f>
        <v>0</v>
      </c>
      <c r="T700" s="72">
        <f>$H700*(1-($J700-T$6)/T$5)</f>
        <v>0</v>
      </c>
      <c r="U700" s="72">
        <f>$H700-T700</f>
        <v>0</v>
      </c>
      <c r="W700" s="72">
        <f>$H700*(1-($J700-W$6)/W$5)</f>
        <v>0</v>
      </c>
      <c r="X700" s="72">
        <f>$H700-W700</f>
        <v>0</v>
      </c>
      <c r="Z700" s="72">
        <f>$H700*(1-($J700-Z$6)/Z$5)</f>
        <v>0</v>
      </c>
      <c r="AA700" s="72">
        <f>$H700-Z700</f>
        <v>0</v>
      </c>
      <c r="AC700" s="72">
        <f>$H700*(1-($J700-AC$6)/AC$5)</f>
        <v>0</v>
      </c>
      <c r="AD700" s="72">
        <f>$H700-AC700</f>
        <v>0</v>
      </c>
      <c r="AF700" s="72">
        <f>$H700*(1-($J700-AF$6)/AF$5)</f>
        <v>0</v>
      </c>
      <c r="AG700" s="72">
        <f>$H700-AF700</f>
        <v>0</v>
      </c>
      <c r="AI700" s="72">
        <f>$H700*(1-($J700-AI$6)/AI$5)</f>
        <v>0</v>
      </c>
      <c r="AJ700" s="72">
        <f>$H700-AI700</f>
        <v>0</v>
      </c>
      <c r="AL700" s="72">
        <f>$H700*(1-($K700-AL$6)/AL$5)</f>
        <v>0</v>
      </c>
      <c r="AM700" s="72">
        <f>$H700-AL700</f>
        <v>0</v>
      </c>
      <c r="AO700" s="72">
        <f>$H700*(1-($K700-AO$6)/AO$5)</f>
        <v>0</v>
      </c>
      <c r="AP700" s="72">
        <f>$H700-AO700</f>
        <v>0</v>
      </c>
      <c r="AR700" s="72">
        <f>$H700*(1-($K700-AR$6)/AR$5)</f>
        <v>0</v>
      </c>
      <c r="AS700" s="72">
        <f>$H700-AR700</f>
        <v>0</v>
      </c>
      <c r="AU700" s="72">
        <f>$H700*(1-($K700-AU$6)/AU$5)</f>
        <v>0</v>
      </c>
      <c r="AV700" s="72">
        <f>$H700-AU700</f>
        <v>0</v>
      </c>
      <c r="AX700" s="72">
        <f>$H700*(1-($K700-AX$6)/AX$5)</f>
        <v>0</v>
      </c>
      <c r="AY700" s="72">
        <f>$H700-AX700</f>
        <v>0</v>
      </c>
      <c r="BA700" s="72">
        <f>$H700*(1-($K700-BA$6)/BA$5)</f>
        <v>0</v>
      </c>
      <c r="BB700" s="72">
        <f>$H700-BA700</f>
        <v>0</v>
      </c>
      <c r="BD700" s="72">
        <f>$H700*(1-($K700-BD$6)/BD$5)</f>
        <v>0</v>
      </c>
      <c r="BE700" s="72">
        <f>$H700-BD700</f>
        <v>0</v>
      </c>
      <c r="BG700" s="709">
        <f>$H700*(1-($K700-BG$6)/BG$5)</f>
        <v>0</v>
      </c>
      <c r="BH700" s="709">
        <f>$H700-BG700</f>
        <v>0</v>
      </c>
      <c r="BI700" s="710"/>
      <c r="BJ700" s="709">
        <f>$H700*(1-($K700-BJ$6)/BJ$5)</f>
        <v>0</v>
      </c>
      <c r="BK700" s="709">
        <f>$H700-BJ700</f>
        <v>0</v>
      </c>
      <c r="BL700" s="710"/>
      <c r="BM700" s="479"/>
      <c r="BN700" s="479"/>
      <c r="BP700" s="72">
        <f>$H700*(1-($K700-BP$6)/BP$5)</f>
        <v>0</v>
      </c>
      <c r="BQ700" s="72">
        <f>$H700-BP700</f>
        <v>0</v>
      </c>
      <c r="BS700" s="72">
        <f>$H700*(1-($K700-BS$6)/BS$5)</f>
        <v>0</v>
      </c>
      <c r="BT700" s="72">
        <f>$H700-BS700</f>
        <v>0</v>
      </c>
      <c r="BV700" s="72">
        <f>$H700*(1-($K700-BV$6)/BV$5)</f>
        <v>0</v>
      </c>
      <c r="BW700" s="72">
        <f>$H700-BV700</f>
        <v>0</v>
      </c>
      <c r="BY700" s="72">
        <f>$H700*(1-($K700-BY$6)/BY$5)</f>
        <v>0</v>
      </c>
      <c r="BZ700" s="72">
        <f>$H700-BY700</f>
        <v>0</v>
      </c>
      <c r="CB700" s="72">
        <f>$H700*(1-($L700-CB$6)/CB$5)</f>
        <v>0</v>
      </c>
      <c r="CC700" s="72">
        <f>$H700-CB700</f>
        <v>0</v>
      </c>
      <c r="CE700" s="72">
        <f>$H700*(1-($L700-CE$6)/CE$5)</f>
        <v>0</v>
      </c>
      <c r="CF700" s="72">
        <f>$H700-CE700</f>
        <v>0</v>
      </c>
      <c r="CH700" s="72">
        <f>$H700*(1-($L700-CH$6)/CH$5)</f>
        <v>0</v>
      </c>
      <c r="CI700" s="72">
        <f>$H700-CH700</f>
        <v>0</v>
      </c>
      <c r="CK700" s="72">
        <f>$H700*(1-($L700-CK$6)/CK$5)</f>
        <v>0</v>
      </c>
      <c r="CL700" s="72">
        <f>$H700-CK700</f>
        <v>0</v>
      </c>
      <c r="CN700" s="72">
        <f>$H700*(1-($L700-CN$6)/CN$5)</f>
        <v>0</v>
      </c>
      <c r="CO700" s="72">
        <f>$H700-CN700</f>
        <v>0</v>
      </c>
      <c r="CQ700" s="72">
        <f>$H700*(1-($L700-CQ$6)/CQ$5)</f>
        <v>0</v>
      </c>
      <c r="CR700" s="72">
        <f>$H700-CQ700</f>
        <v>0</v>
      </c>
      <c r="CT700" s="72">
        <f>$H700*(1-($L700-CT$6)/CT$5)</f>
        <v>0</v>
      </c>
      <c r="CU700" s="72">
        <f>$H700-CT700</f>
        <v>0</v>
      </c>
      <c r="CW700" s="72">
        <f>$H700*(1-($L700-CW$6)/CW$5)</f>
        <v>0</v>
      </c>
      <c r="CX700" s="72">
        <f>$H700-CW700</f>
        <v>0</v>
      </c>
    </row>
    <row r="701" spans="1:104" x14ac:dyDescent="0.25">
      <c r="C701" s="455"/>
      <c r="D701" s="3" t="s">
        <v>0</v>
      </c>
      <c r="E701" s="19"/>
      <c r="G701" s="19"/>
      <c r="H701" s="703">
        <f>G701-$E701</f>
        <v>0</v>
      </c>
      <c r="J701" s="19"/>
      <c r="K701" s="19"/>
      <c r="L701" s="19"/>
      <c r="N701" s="72">
        <f>$H701*(1-($J701-N$6)/N$5)</f>
        <v>0</v>
      </c>
      <c r="O701" s="72">
        <f>$H701-N701</f>
        <v>0</v>
      </c>
      <c r="Q701" s="72">
        <f>$H701*(1-($J701-Q$6)/Q$5)</f>
        <v>0</v>
      </c>
      <c r="R701" s="72">
        <f>$H701-Q701</f>
        <v>0</v>
      </c>
      <c r="T701" s="72">
        <f>$H701*(1-($J701-T$6)/T$5)</f>
        <v>0</v>
      </c>
      <c r="U701" s="72">
        <f>$H701-T701</f>
        <v>0</v>
      </c>
      <c r="W701" s="72">
        <f>$H701*(1-($J701-W$6)/W$5)</f>
        <v>0</v>
      </c>
      <c r="X701" s="72">
        <f>$H701-W701</f>
        <v>0</v>
      </c>
      <c r="Z701" s="72">
        <f>$H701*(1-($J701-Z$6)/Z$5)</f>
        <v>0</v>
      </c>
      <c r="AA701" s="72">
        <f>$H701-Z701</f>
        <v>0</v>
      </c>
      <c r="AC701" s="72">
        <f>$H701*(1-($J701-AC$6)/AC$5)</f>
        <v>0</v>
      </c>
      <c r="AD701" s="72">
        <f>$H701-AC701</f>
        <v>0</v>
      </c>
      <c r="AF701" s="72">
        <f>$H701*(1-($J701-AF$6)/AF$5)</f>
        <v>0</v>
      </c>
      <c r="AG701" s="72">
        <f>$H701-AF701</f>
        <v>0</v>
      </c>
      <c r="AI701" s="72">
        <f>$H701*(1-($J701-AI$6)/AI$5)</f>
        <v>0</v>
      </c>
      <c r="AJ701" s="72">
        <f>$H701-AI701</f>
        <v>0</v>
      </c>
      <c r="AL701" s="72">
        <f>$H701*(1-($K701-AL$6)/AL$5)</f>
        <v>0</v>
      </c>
      <c r="AM701" s="72">
        <f>$H701-AL701</f>
        <v>0</v>
      </c>
      <c r="AO701" s="72">
        <f>$H701*(1-($K701-AO$6)/AO$5)</f>
        <v>0</v>
      </c>
      <c r="AP701" s="72">
        <f>$H701-AO701</f>
        <v>0</v>
      </c>
      <c r="AR701" s="72">
        <f>$H701*(1-($K701-AR$6)/AR$5)</f>
        <v>0</v>
      </c>
      <c r="AS701" s="72">
        <f>$H701-AR701</f>
        <v>0</v>
      </c>
      <c r="AU701" s="72">
        <f>$H701*(1-($K701-AU$6)/AU$5)</f>
        <v>0</v>
      </c>
      <c r="AV701" s="72">
        <f>$H701-AU701</f>
        <v>0</v>
      </c>
      <c r="AX701" s="72">
        <f>$H701*(1-($K701-AX$6)/AX$5)</f>
        <v>0</v>
      </c>
      <c r="AY701" s="72">
        <f>$H701-AX701</f>
        <v>0</v>
      </c>
      <c r="BA701" s="72">
        <f>$H701*(1-($K701-BA$6)/BA$5)</f>
        <v>0</v>
      </c>
      <c r="BB701" s="72">
        <f>$H701-BA701</f>
        <v>0</v>
      </c>
      <c r="BD701" s="72">
        <f>$H701*(1-($K701-BD$6)/BD$5)</f>
        <v>0</v>
      </c>
      <c r="BE701" s="72">
        <f>$H701-BD701</f>
        <v>0</v>
      </c>
      <c r="BG701" s="709">
        <f>$H701*(1-($K701-BG$6)/BG$5)</f>
        <v>0</v>
      </c>
      <c r="BH701" s="709">
        <f>$H701-BG701</f>
        <v>0</v>
      </c>
      <c r="BI701" s="710"/>
      <c r="BJ701" s="709">
        <f>$H701*(1-($K701-BJ$6)/BJ$5)</f>
        <v>0</v>
      </c>
      <c r="BK701" s="709">
        <f>$H701-BJ701</f>
        <v>0</v>
      </c>
      <c r="BL701" s="710"/>
      <c r="BM701" s="479"/>
      <c r="BN701" s="479"/>
      <c r="BP701" s="72">
        <f>$H701*(1-($K701-BP$6)/BP$5)</f>
        <v>0</v>
      </c>
      <c r="BQ701" s="72">
        <f>$H701-BP701</f>
        <v>0</v>
      </c>
      <c r="BS701" s="72">
        <f>$H701*(1-($K701-BS$6)/BS$5)</f>
        <v>0</v>
      </c>
      <c r="BT701" s="72">
        <f>$H701-BS701</f>
        <v>0</v>
      </c>
      <c r="BV701" s="72">
        <f>$H701*(1-($K701-BV$6)/BV$5)</f>
        <v>0</v>
      </c>
      <c r="BW701" s="72">
        <f>$H701-BV701</f>
        <v>0</v>
      </c>
      <c r="BY701" s="72">
        <f>$H701*(1-($K701-BY$6)/BY$5)</f>
        <v>0</v>
      </c>
      <c r="BZ701" s="72">
        <f>$H701-BY701</f>
        <v>0</v>
      </c>
      <c r="CB701" s="72">
        <f>$H701*(1-($L701-CB$6)/CB$5)</f>
        <v>0</v>
      </c>
      <c r="CC701" s="72">
        <f>$H701-CB701</f>
        <v>0</v>
      </c>
      <c r="CE701" s="72">
        <f>$H701*(1-($L701-CE$6)/CE$5)</f>
        <v>0</v>
      </c>
      <c r="CF701" s="72">
        <f>$H701-CE701</f>
        <v>0</v>
      </c>
      <c r="CH701" s="72">
        <f>$H701*(1-($L701-CH$6)/CH$5)</f>
        <v>0</v>
      </c>
      <c r="CI701" s="72">
        <f>$H701-CH701</f>
        <v>0</v>
      </c>
      <c r="CK701" s="72">
        <f>$H701*(1-($L701-CK$6)/CK$5)</f>
        <v>0</v>
      </c>
      <c r="CL701" s="72">
        <f>$H701-CK701</f>
        <v>0</v>
      </c>
      <c r="CN701" s="72">
        <f>$H701*(1-($L701-CN$6)/CN$5)</f>
        <v>0</v>
      </c>
      <c r="CO701" s="72">
        <f>$H701-CN701</f>
        <v>0</v>
      </c>
      <c r="CQ701" s="72">
        <f>$H701*(1-($L701-CQ$6)/CQ$5)</f>
        <v>0</v>
      </c>
      <c r="CR701" s="72">
        <f>$H701-CQ701</f>
        <v>0</v>
      </c>
      <c r="CT701" s="72">
        <f>$H701*(1-($L701-CT$6)/CT$5)</f>
        <v>0</v>
      </c>
      <c r="CU701" s="72">
        <f>$H701-CT701</f>
        <v>0</v>
      </c>
      <c r="CW701" s="72">
        <f>$H701*(1-($L701-CW$6)/CW$5)</f>
        <v>0</v>
      </c>
      <c r="CX701" s="72">
        <f>$H701-CW701</f>
        <v>0</v>
      </c>
    </row>
    <row r="702" spans="1:104" x14ac:dyDescent="0.25">
      <c r="C702" s="455"/>
      <c r="D702" s="3" t="s">
        <v>0</v>
      </c>
      <c r="E702" s="19"/>
      <c r="G702" s="19"/>
      <c r="H702" s="703">
        <f>G702-$E702</f>
        <v>0</v>
      </c>
      <c r="J702" s="19"/>
      <c r="K702" s="19"/>
      <c r="L702" s="19"/>
      <c r="N702" s="72">
        <f>$H702*(1-($J702-N$6)/N$5)</f>
        <v>0</v>
      </c>
      <c r="O702" s="72">
        <f>$H702-N702</f>
        <v>0</v>
      </c>
      <c r="Q702" s="72">
        <f>$H702*(1-($J702-Q$6)/Q$5)</f>
        <v>0</v>
      </c>
      <c r="R702" s="72">
        <f>$H702-Q702</f>
        <v>0</v>
      </c>
      <c r="T702" s="72">
        <f>$H702*(1-($J702-T$6)/T$5)</f>
        <v>0</v>
      </c>
      <c r="U702" s="72">
        <f>$H702-T702</f>
        <v>0</v>
      </c>
      <c r="W702" s="72">
        <f>$H702*(1-($J702-W$6)/W$5)</f>
        <v>0</v>
      </c>
      <c r="X702" s="72">
        <f>$H702-W702</f>
        <v>0</v>
      </c>
      <c r="Z702" s="72">
        <f>$H702*(1-($J702-Z$6)/Z$5)</f>
        <v>0</v>
      </c>
      <c r="AA702" s="72">
        <f>$H702-Z702</f>
        <v>0</v>
      </c>
      <c r="AC702" s="72">
        <f>$H702*(1-($J702-AC$6)/AC$5)</f>
        <v>0</v>
      </c>
      <c r="AD702" s="72">
        <f>$H702-AC702</f>
        <v>0</v>
      </c>
      <c r="AF702" s="72">
        <f>$H702*(1-($J702-AF$6)/AF$5)</f>
        <v>0</v>
      </c>
      <c r="AG702" s="72">
        <f>$H702-AF702</f>
        <v>0</v>
      </c>
      <c r="AI702" s="72">
        <f>$H702*(1-($J702-AI$6)/AI$5)</f>
        <v>0</v>
      </c>
      <c r="AJ702" s="72">
        <f>$H702-AI702</f>
        <v>0</v>
      </c>
      <c r="AL702" s="72">
        <f>$H702*(1-($K702-AL$6)/AL$5)</f>
        <v>0</v>
      </c>
      <c r="AM702" s="72">
        <f>$H702-AL702</f>
        <v>0</v>
      </c>
      <c r="AO702" s="72">
        <f>$H702*(1-($K702-AO$6)/AO$5)</f>
        <v>0</v>
      </c>
      <c r="AP702" s="72">
        <f>$H702-AO702</f>
        <v>0</v>
      </c>
      <c r="AR702" s="72">
        <f>$H702*(1-($K702-AR$6)/AR$5)</f>
        <v>0</v>
      </c>
      <c r="AS702" s="72">
        <f>$H702-AR702</f>
        <v>0</v>
      </c>
      <c r="AU702" s="72">
        <f>$H702*(1-($K702-AU$6)/AU$5)</f>
        <v>0</v>
      </c>
      <c r="AV702" s="72">
        <f>$H702-AU702</f>
        <v>0</v>
      </c>
      <c r="AX702" s="72">
        <f>$H702*(1-($K702-AX$6)/AX$5)</f>
        <v>0</v>
      </c>
      <c r="AY702" s="72">
        <f>$H702-AX702</f>
        <v>0</v>
      </c>
      <c r="BA702" s="72">
        <f>$H702*(1-($K702-BA$6)/BA$5)</f>
        <v>0</v>
      </c>
      <c r="BB702" s="72">
        <f>$H702-BA702</f>
        <v>0</v>
      </c>
      <c r="BD702" s="72">
        <f>$H702*(1-($K702-BD$6)/BD$5)</f>
        <v>0</v>
      </c>
      <c r="BE702" s="72">
        <f>$H702-BD702</f>
        <v>0</v>
      </c>
      <c r="BG702" s="709">
        <f>$H702*(1-($K702-BG$6)/BG$5)</f>
        <v>0</v>
      </c>
      <c r="BH702" s="709">
        <f>$H702-BG702</f>
        <v>0</v>
      </c>
      <c r="BI702" s="710"/>
      <c r="BJ702" s="709">
        <f>$H702*(1-($K702-BJ$6)/BJ$5)</f>
        <v>0</v>
      </c>
      <c r="BK702" s="709">
        <f>$H702-BJ702</f>
        <v>0</v>
      </c>
      <c r="BL702" s="710"/>
      <c r="BM702" s="479"/>
      <c r="BN702" s="479"/>
      <c r="BP702" s="72">
        <f>$H702*(1-($K702-BP$6)/BP$5)</f>
        <v>0</v>
      </c>
      <c r="BQ702" s="72">
        <f>$H702-BP702</f>
        <v>0</v>
      </c>
      <c r="BS702" s="72">
        <f>$H702*(1-($K702-BS$6)/BS$5)</f>
        <v>0</v>
      </c>
      <c r="BT702" s="72">
        <f>$H702-BS702</f>
        <v>0</v>
      </c>
      <c r="BV702" s="72">
        <f>$H702*(1-($K702-BV$6)/BV$5)</f>
        <v>0</v>
      </c>
      <c r="BW702" s="72">
        <f>$H702-BV702</f>
        <v>0</v>
      </c>
      <c r="BY702" s="72">
        <f>$H702*(1-($K702-BY$6)/BY$5)</f>
        <v>0</v>
      </c>
      <c r="BZ702" s="72">
        <f>$H702-BY702</f>
        <v>0</v>
      </c>
      <c r="CB702" s="72">
        <f>$H702*(1-($L702-CB$6)/CB$5)</f>
        <v>0</v>
      </c>
      <c r="CC702" s="72">
        <f>$H702-CB702</f>
        <v>0</v>
      </c>
      <c r="CE702" s="72">
        <f>$H702*(1-($L702-CE$6)/CE$5)</f>
        <v>0</v>
      </c>
      <c r="CF702" s="72">
        <f>$H702-CE702</f>
        <v>0</v>
      </c>
      <c r="CH702" s="72">
        <f>$H702*(1-($L702-CH$6)/CH$5)</f>
        <v>0</v>
      </c>
      <c r="CI702" s="72">
        <f>$H702-CH702</f>
        <v>0</v>
      </c>
      <c r="CK702" s="72">
        <f>$H702*(1-($L702-CK$6)/CK$5)</f>
        <v>0</v>
      </c>
      <c r="CL702" s="72">
        <f>$H702-CK702</f>
        <v>0</v>
      </c>
      <c r="CN702" s="72">
        <f>$H702*(1-($L702-CN$6)/CN$5)</f>
        <v>0</v>
      </c>
      <c r="CO702" s="72">
        <f>$H702-CN702</f>
        <v>0</v>
      </c>
      <c r="CQ702" s="72">
        <f>$H702*(1-($L702-CQ$6)/CQ$5)</f>
        <v>0</v>
      </c>
      <c r="CR702" s="72">
        <f>$H702-CQ702</f>
        <v>0</v>
      </c>
      <c r="CT702" s="72">
        <f>$H702*(1-($L702-CT$6)/CT$5)</f>
        <v>0</v>
      </c>
      <c r="CU702" s="72">
        <f>$H702-CT702</f>
        <v>0</v>
      </c>
      <c r="CW702" s="72">
        <f>$H702*(1-($L702-CW$6)/CW$5)</f>
        <v>0</v>
      </c>
      <c r="CX702" s="72">
        <f>$H702-CW702</f>
        <v>0</v>
      </c>
    </row>
    <row r="703" spans="1:104" ht="5.45" customHeight="1" x14ac:dyDescent="0.25"/>
    <row r="704" spans="1:104" s="402" customFormat="1" x14ac:dyDescent="0.25">
      <c r="A704" s="494"/>
      <c r="C704" s="565" t="s">
        <v>350</v>
      </c>
      <c r="D704" s="565" t="s">
        <v>0</v>
      </c>
      <c r="E704" s="566"/>
      <c r="F704" s="565"/>
      <c r="G704" s="566"/>
      <c r="H704" s="566"/>
      <c r="I704" s="565"/>
      <c r="J704" s="566"/>
      <c r="K704" s="566"/>
      <c r="L704" s="566"/>
      <c r="M704" s="565"/>
      <c r="N704" s="578"/>
      <c r="O704" s="565"/>
      <c r="P704" s="566"/>
      <c r="Q704" s="578"/>
      <c r="R704" s="565"/>
      <c r="S704" s="566"/>
      <c r="T704" s="578"/>
      <c r="U704" s="565"/>
      <c r="V704" s="566"/>
      <c r="W704" s="578"/>
      <c r="X704" s="565"/>
      <c r="Y704" s="566"/>
      <c r="Z704" s="578"/>
      <c r="AA704" s="565"/>
      <c r="AB704" s="566"/>
      <c r="AC704" s="578"/>
      <c r="AD704" s="565"/>
      <c r="AE704" s="566"/>
      <c r="AF704" s="578"/>
      <c r="AG704" s="565"/>
      <c r="AH704" s="566"/>
      <c r="AI704" s="578"/>
      <c r="AJ704" s="565"/>
      <c r="AK704" s="566"/>
      <c r="AL704" s="578"/>
      <c r="AM704" s="565"/>
      <c r="AN704" s="566"/>
      <c r="AO704" s="578"/>
      <c r="AP704" s="565"/>
      <c r="AQ704" s="566"/>
      <c r="AR704" s="578"/>
      <c r="AS704" s="565"/>
      <c r="AT704" s="566"/>
      <c r="AU704" s="578"/>
      <c r="AV704" s="565"/>
      <c r="AW704" s="566"/>
      <c r="AX704" s="578"/>
      <c r="AY704" s="565"/>
      <c r="AZ704" s="566"/>
      <c r="BA704" s="578"/>
      <c r="BB704" s="565"/>
      <c r="BC704" s="566"/>
      <c r="BD704" s="578"/>
      <c r="BE704" s="565"/>
      <c r="BF704" s="566"/>
      <c r="BG704" s="578"/>
      <c r="BH704" s="565"/>
      <c r="BI704" s="566"/>
      <c r="BJ704" s="578"/>
      <c r="BK704" s="565"/>
      <c r="BL704" s="566"/>
      <c r="BM704" s="578"/>
      <c r="BN704" s="565"/>
      <c r="BO704" s="566"/>
      <c r="BP704" s="578"/>
      <c r="BQ704" s="565"/>
      <c r="BR704" s="566"/>
      <c r="BS704" s="578"/>
      <c r="BT704" s="565"/>
      <c r="BU704" s="566"/>
      <c r="BV704" s="578"/>
      <c r="BW704" s="565"/>
      <c r="BX704" s="566"/>
      <c r="BY704" s="578"/>
      <c r="BZ704" s="565"/>
      <c r="CA704" s="566"/>
      <c r="CB704" s="578"/>
      <c r="CC704" s="565"/>
      <c r="CD704" s="566"/>
      <c r="CE704" s="578"/>
      <c r="CF704" s="565"/>
      <c r="CG704" s="566"/>
      <c r="CH704" s="578"/>
      <c r="CI704" s="565"/>
      <c r="CJ704" s="566"/>
      <c r="CK704" s="578"/>
      <c r="CL704" s="565"/>
      <c r="CM704" s="566"/>
      <c r="CN704" s="578"/>
      <c r="CO704" s="565"/>
      <c r="CP704" s="566"/>
      <c r="CQ704" s="578"/>
      <c r="CR704" s="565"/>
      <c r="CS704" s="566"/>
      <c r="CT704" s="578"/>
      <c r="CU704" s="565"/>
      <c r="CV704" s="566"/>
      <c r="CW704" s="578"/>
      <c r="CX704" s="565"/>
      <c r="CY704" s="566"/>
    </row>
    <row r="705" spans="1:103" x14ac:dyDescent="0.25">
      <c r="C705" s="455"/>
      <c r="D705" s="3" t="s">
        <v>0</v>
      </c>
      <c r="E705" s="19"/>
      <c r="G705" s="19"/>
      <c r="H705" s="703">
        <f>G705-$E705</f>
        <v>0</v>
      </c>
      <c r="J705" s="19"/>
      <c r="K705" s="19"/>
      <c r="L705" s="19"/>
      <c r="N705" s="72">
        <f>$H705*(1-($J705-N$6)/N$5)</f>
        <v>0</v>
      </c>
      <c r="O705" s="72">
        <f>$H705-N705</f>
        <v>0</v>
      </c>
      <c r="Q705" s="72">
        <f>$H705*(1-($J705-Q$6)/Q$5)</f>
        <v>0</v>
      </c>
      <c r="R705" s="72">
        <f>$H705-Q705</f>
        <v>0</v>
      </c>
      <c r="T705" s="72">
        <f>$H705*(1-($J705-T$6)/T$5)</f>
        <v>0</v>
      </c>
      <c r="U705" s="72">
        <f>$H705-T705</f>
        <v>0</v>
      </c>
      <c r="W705" s="72">
        <f>$H705*(1-($J705-W$6)/W$5)</f>
        <v>0</v>
      </c>
      <c r="X705" s="72">
        <f>$H705-W705</f>
        <v>0</v>
      </c>
      <c r="Z705" s="72">
        <f>$H705*(1-($J705-Z$6)/Z$5)</f>
        <v>0</v>
      </c>
      <c r="AA705" s="72">
        <f>$H705-Z705</f>
        <v>0</v>
      </c>
      <c r="AC705" s="72">
        <f>$H705*(1-($J705-AC$6)/AC$5)</f>
        <v>0</v>
      </c>
      <c r="AD705" s="72">
        <f>$H705-AC705</f>
        <v>0</v>
      </c>
      <c r="AF705" s="72">
        <f>$H705*(1-($J705-AF$6)/AF$5)</f>
        <v>0</v>
      </c>
      <c r="AG705" s="72">
        <f>$H705-AF705</f>
        <v>0</v>
      </c>
      <c r="AI705" s="72">
        <f>$H705*(1-($J705-AI$6)/AI$5)</f>
        <v>0</v>
      </c>
      <c r="AJ705" s="72">
        <f>$H705-AI705</f>
        <v>0</v>
      </c>
      <c r="AL705" s="72">
        <f>$H705*(1-($K705-AL$6)/AL$5)</f>
        <v>0</v>
      </c>
      <c r="AM705" s="72">
        <f>$H705-AL705</f>
        <v>0</v>
      </c>
      <c r="AO705" s="72">
        <f>$H705*(1-($K705-AO$6)/AO$5)</f>
        <v>0</v>
      </c>
      <c r="AP705" s="72">
        <f>$H705-AO705</f>
        <v>0</v>
      </c>
      <c r="AR705" s="72">
        <f>$H705*(1-($K705-AR$6)/AR$5)</f>
        <v>0</v>
      </c>
      <c r="AS705" s="72">
        <f>$H705-AR705</f>
        <v>0</v>
      </c>
      <c r="AU705" s="72">
        <f>$H705*(1-($K705-AU$6)/AU$5)</f>
        <v>0</v>
      </c>
      <c r="AV705" s="72">
        <f>$H705-AU705</f>
        <v>0</v>
      </c>
      <c r="AX705" s="72">
        <f>$H705*(1-($K705-AX$6)/AX$5)</f>
        <v>0</v>
      </c>
      <c r="AY705" s="72">
        <f>$H705-AX705</f>
        <v>0</v>
      </c>
      <c r="BA705" s="72">
        <f>$H705*(1-($K705-BA$6)/BA$5)</f>
        <v>0</v>
      </c>
      <c r="BB705" s="72">
        <f>$H705-BA705</f>
        <v>0</v>
      </c>
      <c r="BD705" s="72">
        <f>$H705*(1-($K705-BD$6)/BD$5)</f>
        <v>0</v>
      </c>
      <c r="BE705" s="72">
        <f>$H705-BD705</f>
        <v>0</v>
      </c>
      <c r="BG705" s="709">
        <f>$H705*(1-($K705-BG$6)/BG$5)</f>
        <v>0</v>
      </c>
      <c r="BH705" s="709">
        <f>$H705-BG705</f>
        <v>0</v>
      </c>
      <c r="BI705" s="710"/>
      <c r="BJ705" s="709">
        <f>$H705*(1-($K705-BJ$6)/BJ$5)</f>
        <v>0</v>
      </c>
      <c r="BK705" s="709">
        <f>$H705-BJ705</f>
        <v>0</v>
      </c>
      <c r="BL705" s="710"/>
      <c r="BM705" s="479"/>
      <c r="BN705" s="479"/>
      <c r="BP705" s="72">
        <f>$H705*(1-($K705-BP$6)/BP$5)</f>
        <v>0</v>
      </c>
      <c r="BQ705" s="72">
        <f>$H705-BP705</f>
        <v>0</v>
      </c>
      <c r="BS705" s="72">
        <f>$H705*(1-($K705-BS$6)/BS$5)</f>
        <v>0</v>
      </c>
      <c r="BT705" s="72">
        <f>$H705-BS705</f>
        <v>0</v>
      </c>
      <c r="BV705" s="72">
        <f>$H705*(1-($K705-BV$6)/BV$5)</f>
        <v>0</v>
      </c>
      <c r="BW705" s="72">
        <f>$H705-BV705</f>
        <v>0</v>
      </c>
      <c r="BY705" s="72">
        <f>$H705*(1-($K705-BY$6)/BY$5)</f>
        <v>0</v>
      </c>
      <c r="BZ705" s="72">
        <f>$H705-BY705</f>
        <v>0</v>
      </c>
      <c r="CB705" s="72">
        <f>$H705*(1-($L705-CB$6)/CB$5)</f>
        <v>0</v>
      </c>
      <c r="CC705" s="72">
        <f>$H705-CB705</f>
        <v>0</v>
      </c>
      <c r="CE705" s="72">
        <f>$H705*(1-($L705-CE$6)/CE$5)</f>
        <v>0</v>
      </c>
      <c r="CF705" s="72">
        <f>$H705-CE705</f>
        <v>0</v>
      </c>
      <c r="CH705" s="72">
        <f>$H705*(1-($L705-CH$6)/CH$5)</f>
        <v>0</v>
      </c>
      <c r="CI705" s="72">
        <f>$H705-CH705</f>
        <v>0</v>
      </c>
      <c r="CK705" s="72">
        <f>$H705*(1-($L705-CK$6)/CK$5)</f>
        <v>0</v>
      </c>
      <c r="CL705" s="72">
        <f>$H705-CK705</f>
        <v>0</v>
      </c>
      <c r="CN705" s="72">
        <f>$H705*(1-($L705-CN$6)/CN$5)</f>
        <v>0</v>
      </c>
      <c r="CO705" s="72">
        <f>$H705-CN705</f>
        <v>0</v>
      </c>
      <c r="CQ705" s="72">
        <f>$H705*(1-($L705-CQ$6)/CQ$5)</f>
        <v>0</v>
      </c>
      <c r="CR705" s="72">
        <f>$H705-CQ705</f>
        <v>0</v>
      </c>
      <c r="CT705" s="72">
        <f>$H705*(1-($L705-CT$6)/CT$5)</f>
        <v>0</v>
      </c>
      <c r="CU705" s="72">
        <f>$H705-CT705</f>
        <v>0</v>
      </c>
      <c r="CW705" s="72">
        <f>$H705*(1-($L705-CW$6)/CW$5)</f>
        <v>0</v>
      </c>
      <c r="CX705" s="72">
        <f>$H705-CW705</f>
        <v>0</v>
      </c>
    </row>
    <row r="706" spans="1:103" x14ac:dyDescent="0.25">
      <c r="C706" s="455"/>
      <c r="D706" s="3" t="s">
        <v>0</v>
      </c>
      <c r="E706" s="19"/>
      <c r="G706" s="19"/>
      <c r="H706" s="703">
        <f>G706-$E706</f>
        <v>0</v>
      </c>
      <c r="J706" s="19"/>
      <c r="K706" s="19"/>
      <c r="L706" s="19"/>
      <c r="N706" s="72">
        <f>$H706*(1-($J706-N$6)/N$5)</f>
        <v>0</v>
      </c>
      <c r="O706" s="72">
        <f>$H706-N706</f>
        <v>0</v>
      </c>
      <c r="Q706" s="72">
        <f>$H706*(1-($J706-Q$6)/Q$5)</f>
        <v>0</v>
      </c>
      <c r="R706" s="72">
        <f>$H706-Q706</f>
        <v>0</v>
      </c>
      <c r="T706" s="72">
        <f>$H706*(1-($J706-T$6)/T$5)</f>
        <v>0</v>
      </c>
      <c r="U706" s="72">
        <f>$H706-T706</f>
        <v>0</v>
      </c>
      <c r="W706" s="72">
        <f>$H706*(1-($J706-W$6)/W$5)</f>
        <v>0</v>
      </c>
      <c r="X706" s="72">
        <f>$H706-W706</f>
        <v>0</v>
      </c>
      <c r="Z706" s="72">
        <f>$H706*(1-($J706-Z$6)/Z$5)</f>
        <v>0</v>
      </c>
      <c r="AA706" s="72">
        <f>$H706-Z706</f>
        <v>0</v>
      </c>
      <c r="AC706" s="72">
        <f>$H706*(1-($J706-AC$6)/AC$5)</f>
        <v>0</v>
      </c>
      <c r="AD706" s="72">
        <f>$H706-AC706</f>
        <v>0</v>
      </c>
      <c r="AF706" s="72">
        <f>$H706*(1-($J706-AF$6)/AF$5)</f>
        <v>0</v>
      </c>
      <c r="AG706" s="72">
        <f>$H706-AF706</f>
        <v>0</v>
      </c>
      <c r="AI706" s="72">
        <f>$H706*(1-($J706-AI$6)/AI$5)</f>
        <v>0</v>
      </c>
      <c r="AJ706" s="72">
        <f>$H706-AI706</f>
        <v>0</v>
      </c>
      <c r="AL706" s="72">
        <f>$H706*(1-($K706-AL$6)/AL$5)</f>
        <v>0</v>
      </c>
      <c r="AM706" s="72">
        <f>$H706-AL706</f>
        <v>0</v>
      </c>
      <c r="AO706" s="72">
        <f>$H706*(1-($K706-AO$6)/AO$5)</f>
        <v>0</v>
      </c>
      <c r="AP706" s="72">
        <f>$H706-AO706</f>
        <v>0</v>
      </c>
      <c r="AR706" s="72">
        <f>$H706*(1-($K706-AR$6)/AR$5)</f>
        <v>0</v>
      </c>
      <c r="AS706" s="72">
        <f>$H706-AR706</f>
        <v>0</v>
      </c>
      <c r="AU706" s="72">
        <f>$H706*(1-($K706-AU$6)/AU$5)</f>
        <v>0</v>
      </c>
      <c r="AV706" s="72">
        <f>$H706-AU706</f>
        <v>0</v>
      </c>
      <c r="AX706" s="72">
        <f>$H706*(1-($K706-AX$6)/AX$5)</f>
        <v>0</v>
      </c>
      <c r="AY706" s="72">
        <f>$H706-AX706</f>
        <v>0</v>
      </c>
      <c r="BA706" s="72">
        <f>$H706*(1-($K706-BA$6)/BA$5)</f>
        <v>0</v>
      </c>
      <c r="BB706" s="72">
        <f>$H706-BA706</f>
        <v>0</v>
      </c>
      <c r="BD706" s="72">
        <f>$H706*(1-($K706-BD$6)/BD$5)</f>
        <v>0</v>
      </c>
      <c r="BE706" s="72">
        <f>$H706-BD706</f>
        <v>0</v>
      </c>
      <c r="BG706" s="709">
        <f>$H706*(1-($K706-BG$6)/BG$5)</f>
        <v>0</v>
      </c>
      <c r="BH706" s="709">
        <f>$H706-BG706</f>
        <v>0</v>
      </c>
      <c r="BI706" s="710"/>
      <c r="BJ706" s="709">
        <f>$H706*(1-($K706-BJ$6)/BJ$5)</f>
        <v>0</v>
      </c>
      <c r="BK706" s="709">
        <f>$H706-BJ706</f>
        <v>0</v>
      </c>
      <c r="BL706" s="710"/>
      <c r="BM706" s="479"/>
      <c r="BN706" s="479"/>
      <c r="BP706" s="72">
        <f>$H706*(1-($K706-BP$6)/BP$5)</f>
        <v>0</v>
      </c>
      <c r="BQ706" s="72">
        <f>$H706-BP706</f>
        <v>0</v>
      </c>
      <c r="BS706" s="72">
        <f>$H706*(1-($K706-BS$6)/BS$5)</f>
        <v>0</v>
      </c>
      <c r="BT706" s="72">
        <f>$H706-BS706</f>
        <v>0</v>
      </c>
      <c r="BV706" s="72">
        <f>$H706*(1-($K706-BV$6)/BV$5)</f>
        <v>0</v>
      </c>
      <c r="BW706" s="72">
        <f>$H706-BV706</f>
        <v>0</v>
      </c>
      <c r="BY706" s="72">
        <f>$H706*(1-($K706-BY$6)/BY$5)</f>
        <v>0</v>
      </c>
      <c r="BZ706" s="72">
        <f>$H706-BY706</f>
        <v>0</v>
      </c>
      <c r="CB706" s="72">
        <f>$H706*(1-($L706-CB$6)/CB$5)</f>
        <v>0</v>
      </c>
      <c r="CC706" s="72">
        <f>$H706-CB706</f>
        <v>0</v>
      </c>
      <c r="CE706" s="72">
        <f>$H706*(1-($L706-CE$6)/CE$5)</f>
        <v>0</v>
      </c>
      <c r="CF706" s="72">
        <f>$H706-CE706</f>
        <v>0</v>
      </c>
      <c r="CH706" s="72">
        <f>$H706*(1-($L706-CH$6)/CH$5)</f>
        <v>0</v>
      </c>
      <c r="CI706" s="72">
        <f>$H706-CH706</f>
        <v>0</v>
      </c>
      <c r="CK706" s="72">
        <f>$H706*(1-($L706-CK$6)/CK$5)</f>
        <v>0</v>
      </c>
      <c r="CL706" s="72">
        <f>$H706-CK706</f>
        <v>0</v>
      </c>
      <c r="CN706" s="72">
        <f>$H706*(1-($L706-CN$6)/CN$5)</f>
        <v>0</v>
      </c>
      <c r="CO706" s="72">
        <f>$H706-CN706</f>
        <v>0</v>
      </c>
      <c r="CQ706" s="72">
        <f>$H706*(1-($L706-CQ$6)/CQ$5)</f>
        <v>0</v>
      </c>
      <c r="CR706" s="72">
        <f>$H706-CQ706</f>
        <v>0</v>
      </c>
      <c r="CT706" s="72">
        <f>$H706*(1-($L706-CT$6)/CT$5)</f>
        <v>0</v>
      </c>
      <c r="CU706" s="72">
        <f>$H706-CT706</f>
        <v>0</v>
      </c>
      <c r="CW706" s="72">
        <f>$H706*(1-($L706-CW$6)/CW$5)</f>
        <v>0</v>
      </c>
      <c r="CX706" s="72">
        <f>$H706-CW706</f>
        <v>0</v>
      </c>
    </row>
    <row r="707" spans="1:103" x14ac:dyDescent="0.25">
      <c r="C707" s="455"/>
      <c r="D707" s="3" t="s">
        <v>0</v>
      </c>
      <c r="E707" s="19"/>
      <c r="G707" s="19"/>
      <c r="H707" s="703">
        <f>G707-$E707</f>
        <v>0</v>
      </c>
      <c r="J707" s="19"/>
      <c r="K707" s="19"/>
      <c r="L707" s="19"/>
      <c r="N707" s="72">
        <f>$H707*(1-($J707-N$6)/N$5)</f>
        <v>0</v>
      </c>
      <c r="O707" s="72">
        <f>$H707-N707</f>
        <v>0</v>
      </c>
      <c r="Q707" s="72">
        <f>$H707*(1-($J707-Q$6)/Q$5)</f>
        <v>0</v>
      </c>
      <c r="R707" s="72">
        <f>$H707-Q707</f>
        <v>0</v>
      </c>
      <c r="T707" s="72">
        <f>$H707*(1-($J707-T$6)/T$5)</f>
        <v>0</v>
      </c>
      <c r="U707" s="72">
        <f>$H707-T707</f>
        <v>0</v>
      </c>
      <c r="W707" s="72">
        <f>$H707*(1-($J707-W$6)/W$5)</f>
        <v>0</v>
      </c>
      <c r="X707" s="72">
        <f>$H707-W707</f>
        <v>0</v>
      </c>
      <c r="Z707" s="72">
        <f>$H707*(1-($J707-Z$6)/Z$5)</f>
        <v>0</v>
      </c>
      <c r="AA707" s="72">
        <f>$H707-Z707</f>
        <v>0</v>
      </c>
      <c r="AC707" s="72">
        <f>$H707*(1-($J707-AC$6)/AC$5)</f>
        <v>0</v>
      </c>
      <c r="AD707" s="72">
        <f>$H707-AC707</f>
        <v>0</v>
      </c>
      <c r="AF707" s="72">
        <f>$H707*(1-($J707-AF$6)/AF$5)</f>
        <v>0</v>
      </c>
      <c r="AG707" s="72">
        <f>$H707-AF707</f>
        <v>0</v>
      </c>
      <c r="AI707" s="72">
        <f>$H707*(1-($J707-AI$6)/AI$5)</f>
        <v>0</v>
      </c>
      <c r="AJ707" s="72">
        <f>$H707-AI707</f>
        <v>0</v>
      </c>
      <c r="AL707" s="72">
        <f>$H707*(1-($K707-AL$6)/AL$5)</f>
        <v>0</v>
      </c>
      <c r="AM707" s="72">
        <f>$H707-AL707</f>
        <v>0</v>
      </c>
      <c r="AO707" s="72">
        <f>$H707*(1-($K707-AO$6)/AO$5)</f>
        <v>0</v>
      </c>
      <c r="AP707" s="72">
        <f>$H707-AO707</f>
        <v>0</v>
      </c>
      <c r="AR707" s="72">
        <f>$H707*(1-($K707-AR$6)/AR$5)</f>
        <v>0</v>
      </c>
      <c r="AS707" s="72">
        <f>$H707-AR707</f>
        <v>0</v>
      </c>
      <c r="AU707" s="72">
        <f>$H707*(1-($K707-AU$6)/AU$5)</f>
        <v>0</v>
      </c>
      <c r="AV707" s="72">
        <f>$H707-AU707</f>
        <v>0</v>
      </c>
      <c r="AX707" s="72">
        <f>$H707*(1-($K707-AX$6)/AX$5)</f>
        <v>0</v>
      </c>
      <c r="AY707" s="72">
        <f>$H707-AX707</f>
        <v>0</v>
      </c>
      <c r="BA707" s="72">
        <f>$H707*(1-($K707-BA$6)/BA$5)</f>
        <v>0</v>
      </c>
      <c r="BB707" s="72">
        <f>$H707-BA707</f>
        <v>0</v>
      </c>
      <c r="BD707" s="72">
        <f>$H707*(1-($K707-BD$6)/BD$5)</f>
        <v>0</v>
      </c>
      <c r="BE707" s="72">
        <f>$H707-BD707</f>
        <v>0</v>
      </c>
      <c r="BG707" s="709">
        <f>$H707*(1-($K707-BG$6)/BG$5)</f>
        <v>0</v>
      </c>
      <c r="BH707" s="709">
        <f>$H707-BG707</f>
        <v>0</v>
      </c>
      <c r="BI707" s="710"/>
      <c r="BJ707" s="709">
        <f>$H707*(1-($K707-BJ$6)/BJ$5)</f>
        <v>0</v>
      </c>
      <c r="BK707" s="709">
        <f>$H707-BJ707</f>
        <v>0</v>
      </c>
      <c r="BL707" s="710"/>
      <c r="BM707" s="479"/>
      <c r="BN707" s="479"/>
      <c r="BP707" s="72">
        <f>$H707*(1-($K707-BP$6)/BP$5)</f>
        <v>0</v>
      </c>
      <c r="BQ707" s="72">
        <f>$H707-BP707</f>
        <v>0</v>
      </c>
      <c r="BS707" s="72">
        <f>$H707*(1-($K707-BS$6)/BS$5)</f>
        <v>0</v>
      </c>
      <c r="BT707" s="72">
        <f>$H707-BS707</f>
        <v>0</v>
      </c>
      <c r="BV707" s="72">
        <f>$H707*(1-($K707-BV$6)/BV$5)</f>
        <v>0</v>
      </c>
      <c r="BW707" s="72">
        <f>$H707-BV707</f>
        <v>0</v>
      </c>
      <c r="BY707" s="72">
        <f>$H707*(1-($K707-BY$6)/BY$5)</f>
        <v>0</v>
      </c>
      <c r="BZ707" s="72">
        <f>$H707-BY707</f>
        <v>0</v>
      </c>
      <c r="CB707" s="72">
        <f>$H707*(1-($L707-CB$6)/CB$5)</f>
        <v>0</v>
      </c>
      <c r="CC707" s="72">
        <f>$H707-CB707</f>
        <v>0</v>
      </c>
      <c r="CE707" s="72">
        <f>$H707*(1-($L707-CE$6)/CE$5)</f>
        <v>0</v>
      </c>
      <c r="CF707" s="72">
        <f>$H707-CE707</f>
        <v>0</v>
      </c>
      <c r="CH707" s="72">
        <f>$H707*(1-($L707-CH$6)/CH$5)</f>
        <v>0</v>
      </c>
      <c r="CI707" s="72">
        <f>$H707-CH707</f>
        <v>0</v>
      </c>
      <c r="CK707" s="72">
        <f>$H707*(1-($L707-CK$6)/CK$5)</f>
        <v>0</v>
      </c>
      <c r="CL707" s="72">
        <f>$H707-CK707</f>
        <v>0</v>
      </c>
      <c r="CN707" s="72">
        <f>$H707*(1-($L707-CN$6)/CN$5)</f>
        <v>0</v>
      </c>
      <c r="CO707" s="72">
        <f>$H707-CN707</f>
        <v>0</v>
      </c>
      <c r="CQ707" s="72">
        <f>$H707*(1-($L707-CQ$6)/CQ$5)</f>
        <v>0</v>
      </c>
      <c r="CR707" s="72">
        <f>$H707-CQ707</f>
        <v>0</v>
      </c>
      <c r="CT707" s="72">
        <f>$H707*(1-($L707-CT$6)/CT$5)</f>
        <v>0</v>
      </c>
      <c r="CU707" s="72">
        <f>$H707-CT707</f>
        <v>0</v>
      </c>
      <c r="CW707" s="72">
        <f>$H707*(1-($L707-CW$6)/CW$5)</f>
        <v>0</v>
      </c>
      <c r="CX707" s="72">
        <f>$H707-CW707</f>
        <v>0</v>
      </c>
    </row>
    <row r="708" spans="1:103" ht="5.45" customHeight="1" x14ac:dyDescent="0.25"/>
    <row r="709" spans="1:103" s="402" customFormat="1" x14ac:dyDescent="0.25">
      <c r="A709" s="494"/>
      <c r="C709" s="565" t="s">
        <v>3</v>
      </c>
      <c r="D709" s="565" t="s">
        <v>0</v>
      </c>
      <c r="E709" s="566"/>
      <c r="F709" s="565"/>
      <c r="G709" s="566"/>
      <c r="H709" s="566"/>
      <c r="I709" s="565"/>
      <c r="J709" s="566"/>
      <c r="K709" s="566"/>
      <c r="L709" s="566"/>
      <c r="M709" s="565"/>
      <c r="N709" s="578"/>
      <c r="O709" s="565"/>
      <c r="P709" s="566"/>
      <c r="Q709" s="578"/>
      <c r="R709" s="565"/>
      <c r="S709" s="566"/>
      <c r="T709" s="578"/>
      <c r="U709" s="565"/>
      <c r="V709" s="566"/>
      <c r="W709" s="578"/>
      <c r="X709" s="565"/>
      <c r="Y709" s="566"/>
      <c r="Z709" s="578"/>
      <c r="AA709" s="565"/>
      <c r="AB709" s="566"/>
      <c r="AC709" s="578"/>
      <c r="AD709" s="565"/>
      <c r="AE709" s="566"/>
      <c r="AF709" s="578"/>
      <c r="AG709" s="565"/>
      <c r="AH709" s="566"/>
      <c r="AI709" s="578"/>
      <c r="AJ709" s="565"/>
      <c r="AK709" s="566"/>
      <c r="AL709" s="578"/>
      <c r="AM709" s="565"/>
      <c r="AN709" s="566"/>
      <c r="AO709" s="578"/>
      <c r="AP709" s="565"/>
      <c r="AQ709" s="566"/>
      <c r="AR709" s="578"/>
      <c r="AS709" s="565"/>
      <c r="AT709" s="566"/>
      <c r="AU709" s="578"/>
      <c r="AV709" s="565"/>
      <c r="AW709" s="566"/>
      <c r="AX709" s="578"/>
      <c r="AY709" s="565"/>
      <c r="AZ709" s="566"/>
      <c r="BA709" s="578"/>
      <c r="BB709" s="565"/>
      <c r="BC709" s="566"/>
      <c r="BD709" s="578"/>
      <c r="BE709" s="565"/>
      <c r="BF709" s="566"/>
      <c r="BG709" s="578"/>
      <c r="BH709" s="565"/>
      <c r="BI709" s="566"/>
      <c r="BJ709" s="578"/>
      <c r="BK709" s="565"/>
      <c r="BL709" s="566"/>
      <c r="BM709" s="578"/>
      <c r="BN709" s="565"/>
      <c r="BO709" s="566"/>
      <c r="BP709" s="578"/>
      <c r="BQ709" s="565"/>
      <c r="BR709" s="566"/>
      <c r="BS709" s="578"/>
      <c r="BT709" s="565"/>
      <c r="BU709" s="566"/>
      <c r="BV709" s="578"/>
      <c r="BW709" s="565"/>
      <c r="BX709" s="566"/>
      <c r="BY709" s="578"/>
      <c r="BZ709" s="565"/>
      <c r="CA709" s="566"/>
      <c r="CB709" s="578"/>
      <c r="CC709" s="565"/>
      <c r="CD709" s="566"/>
      <c r="CE709" s="578"/>
      <c r="CF709" s="565"/>
      <c r="CG709" s="566"/>
      <c r="CH709" s="578"/>
      <c r="CI709" s="565"/>
      <c r="CJ709" s="566"/>
      <c r="CK709" s="578"/>
      <c r="CL709" s="565"/>
      <c r="CM709" s="566"/>
      <c r="CN709" s="578"/>
      <c r="CO709" s="565"/>
      <c r="CP709" s="566"/>
      <c r="CQ709" s="578"/>
      <c r="CR709" s="565"/>
      <c r="CS709" s="566"/>
      <c r="CT709" s="578"/>
      <c r="CU709" s="565"/>
      <c r="CV709" s="566"/>
      <c r="CW709" s="578"/>
      <c r="CX709" s="565"/>
      <c r="CY709" s="566"/>
    </row>
    <row r="710" spans="1:103" x14ac:dyDescent="0.25">
      <c r="C710" s="455" t="s">
        <v>636</v>
      </c>
      <c r="D710" s="3" t="s">
        <v>0</v>
      </c>
      <c r="E710" s="400">
        <f>$G$169</f>
        <v>6</v>
      </c>
      <c r="G710" s="479"/>
      <c r="H710" s="763">
        <f>G710-$E710</f>
        <v>-6</v>
      </c>
      <c r="J710" s="19">
        <v>160.69999999999999</v>
      </c>
      <c r="K710" s="488">
        <f>J710</f>
        <v>160.69999999999999</v>
      </c>
      <c r="L710" s="488">
        <f>J710</f>
        <v>160.69999999999999</v>
      </c>
      <c r="N710" s="72">
        <f>$H710*(1-($J710-N$6)/N$5)</f>
        <v>-5.4982417582417584</v>
      </c>
      <c r="O710" s="72">
        <f>$H710-N710</f>
        <v>-0.50175824175824157</v>
      </c>
      <c r="Q710" s="72">
        <f>$H710*(1-($J710-Q$6)/Q$5)</f>
        <v>-5.4982417582417584</v>
      </c>
      <c r="R710" s="72">
        <f>$H710-Q710</f>
        <v>-0.50175824175824157</v>
      </c>
      <c r="T710" s="72">
        <f>$H710*(1-($J710-T$6)/T$5)</f>
        <v>-5.4982417582417584</v>
      </c>
      <c r="U710" s="72">
        <f>$H710-T710</f>
        <v>-0.50175824175824157</v>
      </c>
      <c r="W710" s="72">
        <f>$H710*(1-($J710-W$6)/W$5)</f>
        <v>-5.4982417582417584</v>
      </c>
      <c r="X710" s="72">
        <f>$H710-W710</f>
        <v>-0.50175824175824157</v>
      </c>
      <c r="Z710" s="72">
        <f>$H710*(1-($J710-Z$6)/Z$5)</f>
        <v>-5.4982417582417584</v>
      </c>
      <c r="AA710" s="72">
        <f>$H710-Z710</f>
        <v>-0.50175824175824157</v>
      </c>
      <c r="AC710" s="72">
        <f>$H710*(1-($J710-AC$6)/AC$5)</f>
        <v>-5.4982417582417584</v>
      </c>
      <c r="AD710" s="72">
        <f>$H710-AC710</f>
        <v>-0.50175824175824157</v>
      </c>
      <c r="AF710" s="72">
        <f>$H710*(1-($J710-AF$6)/AF$5)</f>
        <v>-5.4982417582417584</v>
      </c>
      <c r="AG710" s="72">
        <f>$H710-AF710</f>
        <v>-0.50175824175824157</v>
      </c>
      <c r="AI710" s="72">
        <f>$H710*(1-($J710-AI$6)/AI$5)</f>
        <v>-5.4982417582417584</v>
      </c>
      <c r="AJ710" s="72">
        <f>$H710-AI710</f>
        <v>-0.50175824175824157</v>
      </c>
      <c r="AL710" s="72">
        <f>$H710*(1-($K710-AL$6)/AL$5)</f>
        <v>-5.5081508078994617</v>
      </c>
      <c r="AM710" s="72">
        <f>$H710-AL710</f>
        <v>-0.49184919210053835</v>
      </c>
      <c r="AO710" s="72">
        <f>$H710*(1-($K710-AO$6)/AO$5)</f>
        <v>-5.5081508078994617</v>
      </c>
      <c r="AP710" s="72">
        <f>$H710-AO710</f>
        <v>-0.49184919210053835</v>
      </c>
      <c r="AR710" s="72">
        <f>$H710*(1-($K710-AR$6)/AR$5)</f>
        <v>-5.5081508078994617</v>
      </c>
      <c r="AS710" s="72">
        <f>$H710-AR710</f>
        <v>-0.49184919210053835</v>
      </c>
      <c r="AU710" s="72">
        <f>$H710*(1-($K710-AU$6)/AU$5)</f>
        <v>-5.5081508078994617</v>
      </c>
      <c r="AV710" s="72">
        <f>$H710-AU710</f>
        <v>-0.49184919210053835</v>
      </c>
      <c r="AX710" s="72">
        <f>$H710*(1-($K710-AX$6)/AX$5)</f>
        <v>-5.5081508078994617</v>
      </c>
      <c r="AY710" s="72">
        <f>$H710-AX710</f>
        <v>-0.49184919210053835</v>
      </c>
      <c r="BA710" s="72">
        <f>$H710*(1-($K710-BA$6)/BA$5)</f>
        <v>-5.5081508078994617</v>
      </c>
      <c r="BB710" s="72">
        <f>$H710-BA710</f>
        <v>-0.49184919210053835</v>
      </c>
      <c r="BD710" s="72">
        <f>$H710*(1-($K710-BD$6)/BD$5)</f>
        <v>-5.5081508078994617</v>
      </c>
      <c r="BE710" s="72">
        <f>$H710-BD710</f>
        <v>-0.49184919210053835</v>
      </c>
      <c r="BG710" s="709">
        <f>$H710*(1-($K710-BG$6)/BG$5)</f>
        <v>-5.5081508078994617</v>
      </c>
      <c r="BH710" s="709">
        <f>$H710-BG710</f>
        <v>-0.49184919210053835</v>
      </c>
      <c r="BI710" s="710"/>
      <c r="BJ710" s="709">
        <f>$H710*(1-($K710-BJ$6)/BJ$5)</f>
        <v>-5.5081508078994617</v>
      </c>
      <c r="BK710" s="709">
        <f>$H710-BJ710</f>
        <v>-0.49184919210053835</v>
      </c>
      <c r="BL710" s="710"/>
      <c r="BM710" s="479"/>
      <c r="BN710" s="479"/>
      <c r="BP710" s="72">
        <f>$H710*(1-($K710-BP$6)/BP$5)</f>
        <v>-5.5081508078994617</v>
      </c>
      <c r="BQ710" s="72">
        <f>$H710-BP710</f>
        <v>-0.49184919210053835</v>
      </c>
      <c r="BS710" s="72">
        <f>$H710*(1-($K710-BS$6)/BS$5)</f>
        <v>-5.5081508078994617</v>
      </c>
      <c r="BT710" s="72">
        <f>$H710-BS710</f>
        <v>-0.49184919210053835</v>
      </c>
      <c r="BV710" s="72">
        <f>$H710*(1-($K710-BV$6)/BV$5)</f>
        <v>-5.5081508078994617</v>
      </c>
      <c r="BW710" s="72">
        <f>$H710-BV710</f>
        <v>-0.49184919210053835</v>
      </c>
      <c r="BY710" s="72">
        <f>$H710*(1-($K710-BY$6)/BY$5)</f>
        <v>-5.5081508078994617</v>
      </c>
      <c r="BZ710" s="72">
        <f>$H710-BY710</f>
        <v>-0.49184919210053835</v>
      </c>
      <c r="CB710" s="72">
        <f>$H710*(1-($L710-CB$6)/CB$5)</f>
        <v>-5.5268393782383427</v>
      </c>
      <c r="CC710" s="72">
        <f>$H710-CB710</f>
        <v>-0.4731606217616573</v>
      </c>
      <c r="CE710" s="72">
        <f>$H710*(1-($L710-CE$6)/CE$5)</f>
        <v>-5.5268393782383427</v>
      </c>
      <c r="CF710" s="72">
        <f>$H710-CE710</f>
        <v>-0.4731606217616573</v>
      </c>
      <c r="CH710" s="72">
        <f>$H710*(1-($L710-CH$6)/CH$5)</f>
        <v>-5.5268393782383427</v>
      </c>
      <c r="CI710" s="72">
        <f>$H710-CH710</f>
        <v>-0.4731606217616573</v>
      </c>
      <c r="CK710" s="72">
        <f>$H710*(1-($L710-CK$6)/CK$5)</f>
        <v>-5.5268393782383427</v>
      </c>
      <c r="CL710" s="72">
        <f>$H710-CK710</f>
        <v>-0.4731606217616573</v>
      </c>
      <c r="CN710" s="72">
        <f>$H710*(1-($L710-CN$6)/CN$5)</f>
        <v>-5.5268393782383427</v>
      </c>
      <c r="CO710" s="72">
        <f>$H710-CN710</f>
        <v>-0.4731606217616573</v>
      </c>
      <c r="CQ710" s="72">
        <f>$H710*(1-($L710-CQ$6)/CQ$5)</f>
        <v>-5.5268393782383427</v>
      </c>
      <c r="CR710" s="72">
        <f>$H710-CQ710</f>
        <v>-0.4731606217616573</v>
      </c>
      <c r="CT710" s="72">
        <f>$H710*(1-($L710-CT$6)/CT$5)</f>
        <v>-5.5268393782383427</v>
      </c>
      <c r="CU710" s="72">
        <f>$H710-CT710</f>
        <v>-0.4731606217616573</v>
      </c>
      <c r="CW710" s="72">
        <f>$H710*(1-($L710-CW$6)/CW$5)</f>
        <v>-5.5268393782383427</v>
      </c>
      <c r="CX710" s="72">
        <f>$H710-CW710</f>
        <v>-0.4731606217616573</v>
      </c>
    </row>
    <row r="711" spans="1:103" x14ac:dyDescent="0.25">
      <c r="C711" s="455" t="s">
        <v>637</v>
      </c>
      <c r="D711" s="3" t="s">
        <v>0</v>
      </c>
      <c r="E711" s="479"/>
      <c r="G711" s="567">
        <f>7.424+0.4</f>
        <v>7.8240000000000007</v>
      </c>
      <c r="H711" s="703">
        <f>G711-$E711</f>
        <v>7.8240000000000007</v>
      </c>
      <c r="J711" s="19">
        <v>160.69999999999999</v>
      </c>
      <c r="K711" s="488">
        <f>J711</f>
        <v>160.69999999999999</v>
      </c>
      <c r="L711" s="488">
        <f>J711</f>
        <v>160.69999999999999</v>
      </c>
      <c r="N711" s="72">
        <f>$H711*(1-($J711-N$6)/N$5)</f>
        <v>7.1697072527472541</v>
      </c>
      <c r="O711" s="72">
        <f>$H711-N711</f>
        <v>0.65429274725274666</v>
      </c>
      <c r="Q711" s="72">
        <f>$H711*(1-($J711-Q$6)/Q$5)</f>
        <v>7.1697072527472541</v>
      </c>
      <c r="R711" s="72">
        <f>$H711-Q711</f>
        <v>0.65429274725274666</v>
      </c>
      <c r="T711" s="72">
        <f>$H711*(1-($J711-T$6)/T$5)</f>
        <v>7.1697072527472541</v>
      </c>
      <c r="U711" s="72">
        <f>$H711-T711</f>
        <v>0.65429274725274666</v>
      </c>
      <c r="W711" s="72">
        <f>$H711*(1-($J711-W$6)/W$5)</f>
        <v>7.1697072527472541</v>
      </c>
      <c r="X711" s="72">
        <f>$H711-W711</f>
        <v>0.65429274725274666</v>
      </c>
      <c r="Z711" s="72">
        <f>$H711*(1-($J711-Z$6)/Z$5)</f>
        <v>7.1697072527472541</v>
      </c>
      <c r="AA711" s="72">
        <f>$H711-Z711</f>
        <v>0.65429274725274666</v>
      </c>
      <c r="AC711" s="72">
        <f>$H711*(1-($J711-AC$6)/AC$5)</f>
        <v>7.1697072527472541</v>
      </c>
      <c r="AD711" s="72">
        <f>$H711-AC711</f>
        <v>0.65429274725274666</v>
      </c>
      <c r="AF711" s="72">
        <f>$H711*(1-($J711-AF$6)/AF$5)</f>
        <v>7.1697072527472541</v>
      </c>
      <c r="AG711" s="72">
        <f>$H711-AF711</f>
        <v>0.65429274725274666</v>
      </c>
      <c r="AI711" s="72">
        <f>$H711*(1-($J711-AI$6)/AI$5)</f>
        <v>7.1697072527472541</v>
      </c>
      <c r="AJ711" s="72">
        <f>$H711-AI711</f>
        <v>0.65429274725274666</v>
      </c>
      <c r="AL711" s="72">
        <f>$H711*(1-($K711-AL$6)/AL$5)</f>
        <v>7.1826286535008981</v>
      </c>
      <c r="AM711" s="72">
        <f>$H711-AL711</f>
        <v>0.64137134649910266</v>
      </c>
      <c r="AO711" s="72">
        <f>$H711*(1-($K711-AO$6)/AO$5)</f>
        <v>7.1826286535008981</v>
      </c>
      <c r="AP711" s="72">
        <f>$H711-AO711</f>
        <v>0.64137134649910266</v>
      </c>
      <c r="AR711" s="72">
        <f>$H711*(1-($K711-AR$6)/AR$5)</f>
        <v>7.1826286535008981</v>
      </c>
      <c r="AS711" s="72">
        <f>$H711-AR711</f>
        <v>0.64137134649910266</v>
      </c>
      <c r="AU711" s="72">
        <f>$H711*(1-($K711-AU$6)/AU$5)</f>
        <v>7.1826286535008981</v>
      </c>
      <c r="AV711" s="72">
        <f>$H711-AU711</f>
        <v>0.64137134649910266</v>
      </c>
      <c r="AX711" s="72">
        <f>$H711*(1-($K711-AX$6)/AX$5)</f>
        <v>7.1826286535008981</v>
      </c>
      <c r="AY711" s="72">
        <f>$H711-AX711</f>
        <v>0.64137134649910266</v>
      </c>
      <c r="BA711" s="72">
        <f>$H711*(1-($K711-BA$6)/BA$5)</f>
        <v>7.1826286535008981</v>
      </c>
      <c r="BB711" s="72">
        <f>$H711-BA711</f>
        <v>0.64137134649910266</v>
      </c>
      <c r="BD711" s="72">
        <f>$H711*(1-($K711-BD$6)/BD$5)</f>
        <v>7.1826286535008981</v>
      </c>
      <c r="BE711" s="72">
        <f>$H711-BD711</f>
        <v>0.64137134649910266</v>
      </c>
      <c r="BG711" s="709">
        <f>$H711*(1-($K711-BG$6)/BG$5)</f>
        <v>7.1826286535008981</v>
      </c>
      <c r="BH711" s="709">
        <f>$H711-BG711</f>
        <v>0.64137134649910266</v>
      </c>
      <c r="BI711" s="710"/>
      <c r="BJ711" s="709">
        <f>$H711*(1-($K711-BJ$6)/BJ$5)</f>
        <v>7.1826286535008981</v>
      </c>
      <c r="BK711" s="709">
        <f>$H711-BJ711</f>
        <v>0.64137134649910266</v>
      </c>
      <c r="BL711" s="710"/>
      <c r="BM711" s="479"/>
      <c r="BN711" s="479"/>
      <c r="BP711" s="72">
        <f>$H711*(1-($K711-BP$6)/BP$5)</f>
        <v>7.1826286535008981</v>
      </c>
      <c r="BQ711" s="72">
        <f>$H711-BP711</f>
        <v>0.64137134649910266</v>
      </c>
      <c r="BS711" s="72">
        <f>$H711*(1-($K711-BS$6)/BS$5)</f>
        <v>7.1826286535008981</v>
      </c>
      <c r="BT711" s="72">
        <f>$H711-BS711</f>
        <v>0.64137134649910266</v>
      </c>
      <c r="BV711" s="72">
        <f>$H711*(1-($K711-BV$6)/BV$5)</f>
        <v>7.1826286535008981</v>
      </c>
      <c r="BW711" s="72">
        <f>$H711-BV711</f>
        <v>0.64137134649910266</v>
      </c>
      <c r="BY711" s="72">
        <f>$H711*(1-($K711-BY$6)/BY$5)</f>
        <v>7.1826286535008981</v>
      </c>
      <c r="BZ711" s="72">
        <f>$H711-BY711</f>
        <v>0.64137134649910266</v>
      </c>
      <c r="CB711" s="72">
        <f>$H711*(1-($L711-CB$6)/CB$5)</f>
        <v>7.2069985492227993</v>
      </c>
      <c r="CC711" s="72">
        <f>$H711-CB711</f>
        <v>0.61700145077720148</v>
      </c>
      <c r="CE711" s="72">
        <f>$H711*(1-($L711-CE$6)/CE$5)</f>
        <v>7.2069985492227993</v>
      </c>
      <c r="CF711" s="72">
        <f>$H711-CE711</f>
        <v>0.61700145077720148</v>
      </c>
      <c r="CH711" s="72">
        <f>$H711*(1-($L711-CH$6)/CH$5)</f>
        <v>7.2069985492227993</v>
      </c>
      <c r="CI711" s="72">
        <f>$H711-CH711</f>
        <v>0.61700145077720148</v>
      </c>
      <c r="CK711" s="72">
        <f>$H711*(1-($L711-CK$6)/CK$5)</f>
        <v>7.2069985492227993</v>
      </c>
      <c r="CL711" s="72">
        <f>$H711-CK711</f>
        <v>0.61700145077720148</v>
      </c>
      <c r="CN711" s="72">
        <f>$H711*(1-($L711-CN$6)/CN$5)</f>
        <v>7.2069985492227993</v>
      </c>
      <c r="CO711" s="72">
        <f>$H711-CN711</f>
        <v>0.61700145077720148</v>
      </c>
      <c r="CQ711" s="72">
        <f>$H711*(1-($L711-CQ$6)/CQ$5)</f>
        <v>7.2069985492227993</v>
      </c>
      <c r="CR711" s="72">
        <f>$H711-CQ711</f>
        <v>0.61700145077720148</v>
      </c>
      <c r="CT711" s="72">
        <f>$H711*(1-($L711-CT$6)/CT$5)</f>
        <v>7.2069985492227993</v>
      </c>
      <c r="CU711" s="72">
        <f>$H711-CT711</f>
        <v>0.61700145077720148</v>
      </c>
      <c r="CW711" s="72">
        <f>$H711*(1-($L711-CW$6)/CW$5)</f>
        <v>7.2069985492227993</v>
      </c>
      <c r="CX711" s="72">
        <f>$H711-CW711</f>
        <v>0.61700145077720148</v>
      </c>
    </row>
    <row r="712" spans="1:103" ht="6.6" customHeight="1" x14ac:dyDescent="0.25">
      <c r="A712" s="494"/>
      <c r="B712" s="402"/>
    </row>
    <row r="713" spans="1:103" x14ac:dyDescent="0.25">
      <c r="C713" s="455" t="s">
        <v>638</v>
      </c>
      <c r="D713" s="3" t="s">
        <v>0</v>
      </c>
      <c r="E713" s="488">
        <f>$G$172</f>
        <v>1.204</v>
      </c>
      <c r="G713" s="479"/>
      <c r="H713" s="703">
        <f>G713-$E713</f>
        <v>-1.204</v>
      </c>
      <c r="J713" s="19">
        <v>-250</v>
      </c>
      <c r="K713" s="19">
        <v>-250</v>
      </c>
      <c r="L713" s="19">
        <v>-250</v>
      </c>
      <c r="N713" s="72">
        <f>$H713*(1-($J713-N$6)/N$5)</f>
        <v>-1.284443076923077</v>
      </c>
      <c r="O713" s="72">
        <f>$H713-N713</f>
        <v>8.0443076923077061E-2</v>
      </c>
      <c r="Q713" s="72">
        <f>$H713*(1-($J713-Q$6)/Q$5)</f>
        <v>-1.284443076923077</v>
      </c>
      <c r="R713" s="72">
        <f>$H713-Q713</f>
        <v>8.0443076923077061E-2</v>
      </c>
      <c r="T713" s="72">
        <f>$H713*(1-($J713-T$6)/T$5)</f>
        <v>-1.284443076923077</v>
      </c>
      <c r="U713" s="72">
        <f>$H713-T713</f>
        <v>8.0443076923077061E-2</v>
      </c>
      <c r="W713" s="72">
        <f>$H713*(1-($J713-W$6)/W$5)</f>
        <v>-1.284443076923077</v>
      </c>
      <c r="X713" s="72">
        <f>$H713-W713</f>
        <v>8.0443076923077061E-2</v>
      </c>
      <c r="Z713" s="72">
        <f>$H713*(1-($J713-Z$6)/Z$5)</f>
        <v>-1.284443076923077</v>
      </c>
      <c r="AA713" s="72">
        <f>$H713-Z713</f>
        <v>8.0443076923077061E-2</v>
      </c>
      <c r="AC713" s="72">
        <f>$H713*(1-($J713-AC$6)/AC$5)</f>
        <v>-1.284443076923077</v>
      </c>
      <c r="AD713" s="72">
        <f>$H713-AC713</f>
        <v>8.0443076923077061E-2</v>
      </c>
      <c r="AF713" s="72">
        <f>$H713*(1-($J713-AF$6)/AF$5)</f>
        <v>-1.284443076923077</v>
      </c>
      <c r="AG713" s="72">
        <f>$H713-AF713</f>
        <v>8.0443076923077061E-2</v>
      </c>
      <c r="AI713" s="72">
        <f>$H713*(1-($J713-AI$6)/AI$5)</f>
        <v>-1.284443076923077</v>
      </c>
      <c r="AJ713" s="72">
        <f>$H713-AI713</f>
        <v>8.0443076923077061E-2</v>
      </c>
      <c r="AL713" s="72">
        <f>$H713*(1-($K713-AL$6)/AL$5)</f>
        <v>-1.2828544344703769</v>
      </c>
      <c r="AM713" s="72">
        <f>$H713-AL713</f>
        <v>7.8854434470376988E-2</v>
      </c>
      <c r="AO713" s="72">
        <f>$H713*(1-($K713-AO$6)/AO$5)</f>
        <v>-1.2828544344703769</v>
      </c>
      <c r="AP713" s="72">
        <f>$H713-AO713</f>
        <v>7.8854434470376988E-2</v>
      </c>
      <c r="AR713" s="72">
        <f>$H713*(1-($K713-AR$6)/AR$5)</f>
        <v>-1.2828544344703769</v>
      </c>
      <c r="AS713" s="72">
        <f>$H713-AR713</f>
        <v>7.8854434470376988E-2</v>
      </c>
      <c r="AU713" s="72">
        <f>$H713*(1-($K713-AU$6)/AU$5)</f>
        <v>-1.2828544344703769</v>
      </c>
      <c r="AV713" s="72">
        <f>$H713-AU713</f>
        <v>7.8854434470376988E-2</v>
      </c>
      <c r="AX713" s="72">
        <f>$H713*(1-($K713-AX$6)/AX$5)</f>
        <v>-1.2828544344703769</v>
      </c>
      <c r="AY713" s="72">
        <f>$H713-AX713</f>
        <v>7.8854434470376988E-2</v>
      </c>
      <c r="BA713" s="72">
        <f>$H713*(1-($K713-BA$6)/BA$5)</f>
        <v>-1.2828544344703769</v>
      </c>
      <c r="BB713" s="72">
        <f>$H713-BA713</f>
        <v>7.8854434470376988E-2</v>
      </c>
      <c r="BD713" s="72">
        <f>$H713*(1-($K713-BD$6)/BD$5)</f>
        <v>-1.2828544344703769</v>
      </c>
      <c r="BE713" s="72">
        <f>$H713-BD713</f>
        <v>7.8854434470376988E-2</v>
      </c>
      <c r="BG713" s="709">
        <f>$H713*(1-($K713-BG$6)/BG$5)</f>
        <v>-1.2828544344703769</v>
      </c>
      <c r="BH713" s="709">
        <f>$H713-BG713</f>
        <v>7.8854434470376988E-2</v>
      </c>
      <c r="BI713" s="710"/>
      <c r="BJ713" s="709">
        <f>$H713*(1-($K713-BJ$6)/BJ$5)</f>
        <v>-1.2828544344703769</v>
      </c>
      <c r="BK713" s="709">
        <f>$H713-BJ713</f>
        <v>7.8854434470376988E-2</v>
      </c>
      <c r="BL713" s="710"/>
      <c r="BM713" s="479"/>
      <c r="BN713" s="479"/>
      <c r="BP713" s="72">
        <f>$H713*(1-($K713-BP$6)/BP$5)</f>
        <v>-1.2828544344703769</v>
      </c>
      <c r="BQ713" s="72">
        <f>$H713-BP713</f>
        <v>7.8854434470376988E-2</v>
      </c>
      <c r="BS713" s="72">
        <f>$H713*(1-($K713-BS$6)/BS$5)</f>
        <v>-1.2828544344703769</v>
      </c>
      <c r="BT713" s="72">
        <f>$H713-BS713</f>
        <v>7.8854434470376988E-2</v>
      </c>
      <c r="BV713" s="72">
        <f>$H713*(1-($K713-BV$6)/BV$5)</f>
        <v>-1.2828544344703769</v>
      </c>
      <c r="BW713" s="72">
        <f>$H713-BV713</f>
        <v>7.8854434470376988E-2</v>
      </c>
      <c r="BY713" s="72">
        <f>$H713*(1-($K713-BY$6)/BY$5)</f>
        <v>-1.2828544344703769</v>
      </c>
      <c r="BZ713" s="72">
        <f>$H713-BY713</f>
        <v>7.8854434470376988E-2</v>
      </c>
      <c r="CB713" s="72">
        <f>$H713*(1-($L713-CB$6)/CB$5)</f>
        <v>-1.2798582383419688</v>
      </c>
      <c r="CC713" s="72">
        <f>$H713-CB713</f>
        <v>7.5858238341968809E-2</v>
      </c>
      <c r="CE713" s="72">
        <f>$H713*(1-($L713-CE$6)/CE$5)</f>
        <v>-1.2798582383419688</v>
      </c>
      <c r="CF713" s="72">
        <f>$H713-CE713</f>
        <v>7.5858238341968809E-2</v>
      </c>
      <c r="CH713" s="72">
        <f>$H713*(1-($L713-CH$6)/CH$5)</f>
        <v>-1.2798582383419688</v>
      </c>
      <c r="CI713" s="72">
        <f>$H713-CH713</f>
        <v>7.5858238341968809E-2</v>
      </c>
      <c r="CK713" s="72">
        <f>$H713*(1-($L713-CK$6)/CK$5)</f>
        <v>-1.2798582383419688</v>
      </c>
      <c r="CL713" s="72">
        <f>$H713-CK713</f>
        <v>7.5858238341968809E-2</v>
      </c>
      <c r="CN713" s="72">
        <f>$H713*(1-($L713-CN$6)/CN$5)</f>
        <v>-1.2798582383419688</v>
      </c>
      <c r="CO713" s="72">
        <f>$H713-CN713</f>
        <v>7.5858238341968809E-2</v>
      </c>
      <c r="CQ713" s="72">
        <f>$H713*(1-($L713-CQ$6)/CQ$5)</f>
        <v>-1.2798582383419688</v>
      </c>
      <c r="CR713" s="72">
        <f>$H713-CQ713</f>
        <v>7.5858238341968809E-2</v>
      </c>
      <c r="CT713" s="72">
        <f>$H713*(1-($L713-CT$6)/CT$5)</f>
        <v>-1.2798582383419688</v>
      </c>
      <c r="CU713" s="72">
        <f>$H713-CT713</f>
        <v>7.5858238341968809E-2</v>
      </c>
      <c r="CW713" s="72">
        <f>$H713*(1-($L713-CW$6)/CW$5)</f>
        <v>-1.2798582383419688</v>
      </c>
      <c r="CX713" s="72">
        <f>$H713-CW713</f>
        <v>7.5858238341968809E-2</v>
      </c>
    </row>
    <row r="714" spans="1:103" x14ac:dyDescent="0.25">
      <c r="C714" s="455" t="s">
        <v>639</v>
      </c>
      <c r="D714" s="3" t="s">
        <v>0</v>
      </c>
      <c r="E714" s="479"/>
      <c r="G714" s="567">
        <v>1.476</v>
      </c>
      <c r="H714" s="703">
        <f>G714-$E714</f>
        <v>1.476</v>
      </c>
      <c r="J714" s="19">
        <v>-250</v>
      </c>
      <c r="K714" s="19">
        <v>-250</v>
      </c>
      <c r="L714" s="19">
        <v>-250</v>
      </c>
      <c r="N714" s="72">
        <f>$H714*(1-($J714-N$6)/N$5)</f>
        <v>1.574616263736264</v>
      </c>
      <c r="O714" s="72">
        <f>$H714-N714</f>
        <v>-9.8616263736263976E-2</v>
      </c>
      <c r="Q714" s="72">
        <f>$H714*(1-($J714-Q$6)/Q$5)</f>
        <v>1.574616263736264</v>
      </c>
      <c r="R714" s="72">
        <f>$H714-Q714</f>
        <v>-9.8616263736263976E-2</v>
      </c>
      <c r="T714" s="72">
        <f>$H714*(1-($J714-T$6)/T$5)</f>
        <v>1.574616263736264</v>
      </c>
      <c r="U714" s="72">
        <f>$H714-T714</f>
        <v>-9.8616263736263976E-2</v>
      </c>
      <c r="W714" s="72">
        <f>$H714*(1-($J714-W$6)/W$5)</f>
        <v>1.574616263736264</v>
      </c>
      <c r="X714" s="72">
        <f>$H714-W714</f>
        <v>-9.8616263736263976E-2</v>
      </c>
      <c r="Z714" s="72">
        <f>$H714*(1-($J714-Z$6)/Z$5)</f>
        <v>1.574616263736264</v>
      </c>
      <c r="AA714" s="72">
        <f>$H714-Z714</f>
        <v>-9.8616263736263976E-2</v>
      </c>
      <c r="AC714" s="72">
        <f>$H714*(1-($J714-AC$6)/AC$5)</f>
        <v>1.574616263736264</v>
      </c>
      <c r="AD714" s="72">
        <f>$H714-AC714</f>
        <v>-9.8616263736263976E-2</v>
      </c>
      <c r="AF714" s="72">
        <f>$H714*(1-($J714-AF$6)/AF$5)</f>
        <v>1.574616263736264</v>
      </c>
      <c r="AG714" s="72">
        <f>$H714-AF714</f>
        <v>-9.8616263736263976E-2</v>
      </c>
      <c r="AI714" s="72">
        <f>$H714*(1-($J714-AI$6)/AI$5)</f>
        <v>1.574616263736264</v>
      </c>
      <c r="AJ714" s="72">
        <f>$H714-AI714</f>
        <v>-9.8616263736263976E-2</v>
      </c>
      <c r="AL714" s="72">
        <f>$H714*(1-($K714-AL$6)/AL$5)</f>
        <v>1.5726687253141831</v>
      </c>
      <c r="AM714" s="72">
        <f>$H714-AL714</f>
        <v>-9.6668725314183135E-2</v>
      </c>
      <c r="AO714" s="72">
        <f>$H714*(1-($K714-AO$6)/AO$5)</f>
        <v>1.5726687253141831</v>
      </c>
      <c r="AP714" s="72">
        <f>$H714-AO714</f>
        <v>-9.6668725314183135E-2</v>
      </c>
      <c r="AR714" s="72">
        <f>$H714*(1-($K714-AR$6)/AR$5)</f>
        <v>1.5726687253141831</v>
      </c>
      <c r="AS714" s="72">
        <f>$H714-AR714</f>
        <v>-9.6668725314183135E-2</v>
      </c>
      <c r="AU714" s="72">
        <f>$H714*(1-($K714-AU$6)/AU$5)</f>
        <v>1.5726687253141831</v>
      </c>
      <c r="AV714" s="72">
        <f>$H714-AU714</f>
        <v>-9.6668725314183135E-2</v>
      </c>
      <c r="AX714" s="72">
        <f>$H714*(1-($K714-AX$6)/AX$5)</f>
        <v>1.5726687253141831</v>
      </c>
      <c r="AY714" s="72">
        <f>$H714-AX714</f>
        <v>-9.6668725314183135E-2</v>
      </c>
      <c r="BA714" s="72">
        <f>$H714*(1-($K714-BA$6)/BA$5)</f>
        <v>1.5726687253141831</v>
      </c>
      <c r="BB714" s="72">
        <f>$H714-BA714</f>
        <v>-9.6668725314183135E-2</v>
      </c>
      <c r="BD714" s="72">
        <f>$H714*(1-($K714-BD$6)/BD$5)</f>
        <v>1.5726687253141831</v>
      </c>
      <c r="BE714" s="72">
        <f>$H714-BD714</f>
        <v>-9.6668725314183135E-2</v>
      </c>
      <c r="BG714" s="709">
        <f>$H714*(1-($K714-BG$6)/BG$5)</f>
        <v>1.5726687253141831</v>
      </c>
      <c r="BH714" s="709">
        <f>$H714-BG714</f>
        <v>-9.6668725314183135E-2</v>
      </c>
      <c r="BI714" s="710"/>
      <c r="BJ714" s="709">
        <f>$H714*(1-($K714-BJ$6)/BJ$5)</f>
        <v>1.5726687253141831</v>
      </c>
      <c r="BK714" s="709">
        <f>$H714-BJ714</f>
        <v>-9.6668725314183135E-2</v>
      </c>
      <c r="BL714" s="710"/>
      <c r="BM714" s="479"/>
      <c r="BN714" s="479"/>
      <c r="BP714" s="72">
        <f>$H714*(1-($K714-BP$6)/BP$5)</f>
        <v>1.5726687253141831</v>
      </c>
      <c r="BQ714" s="72">
        <f>$H714-BP714</f>
        <v>-9.6668725314183135E-2</v>
      </c>
      <c r="BS714" s="72">
        <f>$H714*(1-($K714-BS$6)/BS$5)</f>
        <v>1.5726687253141831</v>
      </c>
      <c r="BT714" s="72">
        <f>$H714-BS714</f>
        <v>-9.6668725314183135E-2</v>
      </c>
      <c r="BV714" s="72">
        <f>$H714*(1-($K714-BV$6)/BV$5)</f>
        <v>1.5726687253141831</v>
      </c>
      <c r="BW714" s="72">
        <f>$H714-BV714</f>
        <v>-9.6668725314183135E-2</v>
      </c>
      <c r="BY714" s="72">
        <f>$H714*(1-($K714-BY$6)/BY$5)</f>
        <v>1.5726687253141831</v>
      </c>
      <c r="BZ714" s="72">
        <f>$H714-BY714</f>
        <v>-9.6668725314183135E-2</v>
      </c>
      <c r="CB714" s="72">
        <f>$H714*(1-($L714-CB$6)/CB$5)</f>
        <v>1.5689956476683937</v>
      </c>
      <c r="CC714" s="72">
        <f>$H714-CB714</f>
        <v>-9.2995647668393744E-2</v>
      </c>
      <c r="CE714" s="72">
        <f>$H714*(1-($L714-CE$6)/CE$5)</f>
        <v>1.5689956476683937</v>
      </c>
      <c r="CF714" s="72">
        <f>$H714-CE714</f>
        <v>-9.2995647668393744E-2</v>
      </c>
      <c r="CH714" s="72">
        <f>$H714*(1-($L714-CH$6)/CH$5)</f>
        <v>1.5689956476683937</v>
      </c>
      <c r="CI714" s="72">
        <f>$H714-CH714</f>
        <v>-9.2995647668393744E-2</v>
      </c>
      <c r="CK714" s="72">
        <f>$H714*(1-($L714-CK$6)/CK$5)</f>
        <v>1.5689956476683937</v>
      </c>
      <c r="CL714" s="72">
        <f>$H714-CK714</f>
        <v>-9.2995647668393744E-2</v>
      </c>
      <c r="CN714" s="72">
        <f>$H714*(1-($L714-CN$6)/CN$5)</f>
        <v>1.5689956476683937</v>
      </c>
      <c r="CO714" s="72">
        <f>$H714-CN714</f>
        <v>-9.2995647668393744E-2</v>
      </c>
      <c r="CQ714" s="72">
        <f>$H714*(1-($L714-CQ$6)/CQ$5)</f>
        <v>1.5689956476683937</v>
      </c>
      <c r="CR714" s="72">
        <f>$H714-CQ714</f>
        <v>-9.2995647668393744E-2</v>
      </c>
      <c r="CT714" s="72">
        <f>$H714*(1-($L714-CT$6)/CT$5)</f>
        <v>1.5689956476683937</v>
      </c>
      <c r="CU714" s="72">
        <f>$H714-CT714</f>
        <v>-9.2995647668393744E-2</v>
      </c>
      <c r="CW714" s="72">
        <f>$H714*(1-($L714-CW$6)/CW$5)</f>
        <v>1.5689956476683937</v>
      </c>
      <c r="CX714" s="72">
        <f>$H714-CW714</f>
        <v>-9.2995647668393744E-2</v>
      </c>
    </row>
    <row r="715" spans="1:103" ht="6.6" customHeight="1" x14ac:dyDescent="0.25">
      <c r="A715" s="494"/>
      <c r="B715" s="402"/>
    </row>
    <row r="716" spans="1:103" x14ac:dyDescent="0.25">
      <c r="C716" s="455" t="s">
        <v>640</v>
      </c>
      <c r="D716" s="3" t="s">
        <v>0</v>
      </c>
      <c r="E716" s="400">
        <f>$G$175</f>
        <v>12.57</v>
      </c>
      <c r="G716" s="479"/>
      <c r="H716" s="703">
        <f>G716-$E716</f>
        <v>-12.57</v>
      </c>
      <c r="J716" s="19">
        <v>1768.9</v>
      </c>
      <c r="K716" s="564">
        <v>1768.9</v>
      </c>
      <c r="L716" s="19">
        <v>1800</v>
      </c>
      <c r="N716" s="72">
        <f>$H716*(1-($J716-N$6)/N$5)</f>
        <v>-4.1140274725274724</v>
      </c>
      <c r="O716" s="72">
        <f>$H716-N716</f>
        <v>-8.4559725274725288</v>
      </c>
      <c r="Q716" s="72">
        <f>$H716*(1-($J716-Q$6)/Q$5)</f>
        <v>-4.1140274725274724</v>
      </c>
      <c r="R716" s="72">
        <f>$H716-Q716</f>
        <v>-8.4559725274725288</v>
      </c>
      <c r="T716" s="72">
        <f>$H716*(1-($J716-T$6)/T$5)</f>
        <v>-4.1140274725274724</v>
      </c>
      <c r="U716" s="72">
        <f>$H716-T716</f>
        <v>-8.4559725274725288</v>
      </c>
      <c r="W716" s="72">
        <f>$H716*(1-($J716-W$6)/W$5)</f>
        <v>-4.1140274725274724</v>
      </c>
      <c r="X716" s="72">
        <f>$H716-W716</f>
        <v>-8.4559725274725288</v>
      </c>
      <c r="Z716" s="72">
        <f>$H716*(1-($J716-Z$6)/Z$5)</f>
        <v>-4.1140274725274724</v>
      </c>
      <c r="AA716" s="72">
        <f>$H716-Z716</f>
        <v>-8.4559725274725288</v>
      </c>
      <c r="AC716" s="72">
        <f>$H716*(1-($J716-AC$6)/AC$5)</f>
        <v>-4.1140274725274724</v>
      </c>
      <c r="AD716" s="72">
        <f>$H716-AC716</f>
        <v>-8.4559725274725288</v>
      </c>
      <c r="AF716" s="72">
        <f>$H716*(1-($J716-AF$6)/AF$5)</f>
        <v>-4.1140274725274724</v>
      </c>
      <c r="AG716" s="72">
        <f>$H716-AF716</f>
        <v>-8.4559725274725288</v>
      </c>
      <c r="AI716" s="72">
        <f>$H716*(1-($J716-AI$6)/AI$5)</f>
        <v>-4.1140274725274724</v>
      </c>
      <c r="AJ716" s="72">
        <f>$H716-AI716</f>
        <v>-8.4559725274725288</v>
      </c>
      <c r="AL716" s="563"/>
      <c r="AM716" s="563"/>
      <c r="AO716" s="563"/>
      <c r="AP716" s="563"/>
      <c r="AR716" s="563"/>
      <c r="AS716" s="563"/>
      <c r="AU716" s="563"/>
      <c r="AV716" s="563"/>
      <c r="AX716" s="563"/>
      <c r="AY716" s="563"/>
      <c r="BA716" s="563"/>
      <c r="BB716" s="563"/>
      <c r="BD716" s="563"/>
      <c r="BE716" s="563"/>
      <c r="BG716" s="563"/>
      <c r="BH716" s="563"/>
      <c r="BI716" s="710"/>
      <c r="BJ716" s="563"/>
      <c r="BK716" s="563"/>
      <c r="BL716" s="710"/>
      <c r="BM716" s="479"/>
      <c r="BN716" s="479"/>
      <c r="BP716" s="563"/>
      <c r="BQ716" s="563"/>
      <c r="BS716" s="563"/>
      <c r="BT716" s="563"/>
      <c r="BV716" s="563"/>
      <c r="BW716" s="563"/>
      <c r="BY716" s="563"/>
      <c r="BZ716" s="563"/>
      <c r="CB716" s="563"/>
      <c r="CC716" s="563"/>
      <c r="CE716" s="563"/>
      <c r="CF716" s="563"/>
      <c r="CH716" s="563"/>
      <c r="CI716" s="563"/>
      <c r="CK716" s="563"/>
      <c r="CL716" s="563"/>
      <c r="CN716" s="563"/>
      <c r="CO716" s="563"/>
      <c r="CQ716" s="563"/>
      <c r="CR716" s="563"/>
      <c r="CT716" s="563"/>
      <c r="CU716" s="563"/>
      <c r="CW716" s="563"/>
      <c r="CX716" s="563"/>
    </row>
    <row r="717" spans="1:103" x14ac:dyDescent="0.25">
      <c r="C717" s="455" t="s">
        <v>641</v>
      </c>
      <c r="D717" s="3" t="s">
        <v>0</v>
      </c>
      <c r="E717" s="479"/>
      <c r="G717" s="77">
        <v>18.23</v>
      </c>
      <c r="H717" s="703">
        <f>G717-$E717</f>
        <v>18.23</v>
      </c>
      <c r="J717" s="19">
        <v>1768.9</v>
      </c>
      <c r="K717" s="564">
        <v>1768.9</v>
      </c>
      <c r="L717" s="19">
        <v>1800</v>
      </c>
      <c r="N717" s="72">
        <f>$H717*(1-($J717-N$6)/N$5)</f>
        <v>5.9664853479853468</v>
      </c>
      <c r="O717" s="72">
        <f>$H717-N717</f>
        <v>12.263514652014653</v>
      </c>
      <c r="Q717" s="72">
        <f>$H717*(1-($J717-Q$6)/Q$5)</f>
        <v>5.9664853479853468</v>
      </c>
      <c r="R717" s="72">
        <f>$H717-Q717</f>
        <v>12.263514652014653</v>
      </c>
      <c r="T717" s="72">
        <f>$H717*(1-($J717-T$6)/T$5)</f>
        <v>5.9664853479853468</v>
      </c>
      <c r="U717" s="72">
        <f>$H717-T717</f>
        <v>12.263514652014653</v>
      </c>
      <c r="W717" s="72">
        <f>$H717*(1-($J717-W$6)/W$5)</f>
        <v>5.9664853479853468</v>
      </c>
      <c r="X717" s="72">
        <f>$H717-W717</f>
        <v>12.263514652014653</v>
      </c>
      <c r="Z717" s="72">
        <f>$H717*(1-($J717-Z$6)/Z$5)</f>
        <v>5.9664853479853468</v>
      </c>
      <c r="AA717" s="72">
        <f>$H717-Z717</f>
        <v>12.263514652014653</v>
      </c>
      <c r="AC717" s="72">
        <f>$H717*(1-($J717-AC$6)/AC$5)</f>
        <v>5.9664853479853468</v>
      </c>
      <c r="AD717" s="72">
        <f>$H717-AC717</f>
        <v>12.263514652014653</v>
      </c>
      <c r="AF717" s="72">
        <f>$H717*(1-($J717-AF$6)/AF$5)</f>
        <v>5.9664853479853468</v>
      </c>
      <c r="AG717" s="72">
        <f>$H717-AF717</f>
        <v>12.263514652014653</v>
      </c>
      <c r="AI717" s="72">
        <f>$H717*(1-($J717-AI$6)/AI$5)</f>
        <v>5.9664853479853468</v>
      </c>
      <c r="AJ717" s="72">
        <f>$H717-AI717</f>
        <v>12.263514652014653</v>
      </c>
      <c r="AL717" s="563"/>
      <c r="AM717" s="563"/>
      <c r="AO717" s="563"/>
      <c r="AP717" s="563"/>
      <c r="AR717" s="563"/>
      <c r="AS717" s="563"/>
      <c r="AU717" s="563"/>
      <c r="AV717" s="563"/>
      <c r="AX717" s="563"/>
      <c r="AY717" s="563"/>
      <c r="BA717" s="563"/>
      <c r="BB717" s="563"/>
      <c r="BD717" s="563"/>
      <c r="BE717" s="563"/>
      <c r="BG717" s="563"/>
      <c r="BH717" s="563"/>
      <c r="BI717" s="710"/>
      <c r="BJ717" s="563"/>
      <c r="BK717" s="563"/>
      <c r="BL717" s="710"/>
      <c r="BM717" s="479"/>
      <c r="BN717" s="479"/>
      <c r="BP717" s="563"/>
      <c r="BQ717" s="563"/>
      <c r="BS717" s="563"/>
      <c r="BT717" s="563"/>
      <c r="BV717" s="563"/>
      <c r="BW717" s="563"/>
      <c r="BY717" s="563"/>
      <c r="BZ717" s="563"/>
      <c r="CB717" s="563"/>
      <c r="CC717" s="563"/>
      <c r="CE717" s="563"/>
      <c r="CF717" s="563"/>
      <c r="CH717" s="563"/>
      <c r="CI717" s="563"/>
      <c r="CK717" s="563"/>
      <c r="CL717" s="563"/>
      <c r="CN717" s="563"/>
      <c r="CO717" s="563"/>
      <c r="CQ717" s="563"/>
      <c r="CR717" s="563"/>
      <c r="CT717" s="563"/>
      <c r="CU717" s="563"/>
      <c r="CW717" s="563"/>
      <c r="CX717" s="563"/>
    </row>
    <row r="718" spans="1:103" x14ac:dyDescent="0.25">
      <c r="C718" s="455" t="s">
        <v>642</v>
      </c>
      <c r="D718" s="3" t="s">
        <v>0</v>
      </c>
      <c r="E718" s="19">
        <f>0.131+0.108*5</f>
        <v>0.67100000000000004</v>
      </c>
      <c r="G718" s="77">
        <f>0.131+0.108*5</f>
        <v>0.67100000000000004</v>
      </c>
      <c r="H718" s="703">
        <f>G718-$E718</f>
        <v>0</v>
      </c>
      <c r="J718" s="19">
        <v>1768.9</v>
      </c>
      <c r="K718" s="564">
        <v>1768.9</v>
      </c>
      <c r="L718" s="19">
        <v>1800</v>
      </c>
      <c r="N718" s="72">
        <f>$H718*(1-($J718-N$6)/N$5)</f>
        <v>0</v>
      </c>
      <c r="O718" s="72">
        <f>$H718-N718</f>
        <v>0</v>
      </c>
      <c r="Q718" s="72">
        <f>$H718*(1-($J718-Q$6)/Q$5)</f>
        <v>0</v>
      </c>
      <c r="R718" s="72">
        <f>$H718-Q718</f>
        <v>0</v>
      </c>
      <c r="T718" s="72">
        <f>$H718*(1-($J718-T$6)/T$5)</f>
        <v>0</v>
      </c>
      <c r="U718" s="72">
        <f>$H718-T718</f>
        <v>0</v>
      </c>
      <c r="W718" s="72">
        <f>$H718*(1-($J718-W$6)/W$5)</f>
        <v>0</v>
      </c>
      <c r="X718" s="72">
        <f>$H718-W718</f>
        <v>0</v>
      </c>
      <c r="Z718" s="72">
        <f>$H718*(1-($J718-Z$6)/Z$5)</f>
        <v>0</v>
      </c>
      <c r="AA718" s="72">
        <f>$H718-Z718</f>
        <v>0</v>
      </c>
      <c r="AC718" s="72">
        <f>$H718*(1-($J718-AC$6)/AC$5)</f>
        <v>0</v>
      </c>
      <c r="AD718" s="72">
        <f>$H718-AC718</f>
        <v>0</v>
      </c>
      <c r="AF718" s="72">
        <f>$H718*(1-($J718-AF$6)/AF$5)</f>
        <v>0</v>
      </c>
      <c r="AG718" s="72">
        <f>$H718-AF718</f>
        <v>0</v>
      </c>
      <c r="AI718" s="72">
        <f>$H718*(1-($J718-AI$6)/AI$5)</f>
        <v>0</v>
      </c>
      <c r="AJ718" s="72">
        <f>$H718-AI718</f>
        <v>0</v>
      </c>
      <c r="AL718" s="563"/>
      <c r="AM718" s="563"/>
      <c r="AO718" s="563"/>
      <c r="AP718" s="563"/>
      <c r="AR718" s="563"/>
      <c r="AS718" s="563"/>
      <c r="AU718" s="563"/>
      <c r="AV718" s="563"/>
      <c r="AX718" s="563"/>
      <c r="AY718" s="563"/>
      <c r="BA718" s="563"/>
      <c r="BB718" s="563"/>
      <c r="BD718" s="563"/>
      <c r="BE718" s="563"/>
      <c r="BG718" s="563"/>
      <c r="BH718" s="563"/>
      <c r="BI718" s="710"/>
      <c r="BJ718" s="563"/>
      <c r="BK718" s="563"/>
      <c r="BL718" s="710"/>
      <c r="BM718" s="479"/>
      <c r="BN718" s="479"/>
      <c r="BP718" s="563"/>
      <c r="BQ718" s="563"/>
      <c r="BS718" s="563"/>
      <c r="BT718" s="563"/>
      <c r="BV718" s="563"/>
      <c r="BW718" s="563"/>
      <c r="BY718" s="563"/>
      <c r="BZ718" s="563"/>
      <c r="CB718" s="563"/>
      <c r="CC718" s="563"/>
      <c r="CE718" s="563"/>
      <c r="CF718" s="563"/>
      <c r="CH718" s="563"/>
      <c r="CI718" s="563"/>
      <c r="CK718" s="563"/>
      <c r="CL718" s="563"/>
      <c r="CN718" s="563"/>
      <c r="CO718" s="563"/>
      <c r="CQ718" s="563"/>
      <c r="CR718" s="563"/>
      <c r="CT718" s="563"/>
      <c r="CU718" s="563"/>
      <c r="CW718" s="563"/>
      <c r="CX718" s="563"/>
    </row>
    <row r="719" spans="1:103" ht="6.6" customHeight="1" x14ac:dyDescent="0.25">
      <c r="A719" s="494"/>
      <c r="B719" s="402"/>
    </row>
    <row r="720" spans="1:103" x14ac:dyDescent="0.25">
      <c r="C720" s="455" t="s">
        <v>643</v>
      </c>
      <c r="D720" s="3" t="s">
        <v>0</v>
      </c>
      <c r="E720" s="400">
        <f>$G$179</f>
        <v>12.65</v>
      </c>
      <c r="G720" s="479"/>
      <c r="H720" s="703">
        <f>G720-$E720</f>
        <v>-12.65</v>
      </c>
      <c r="J720" s="19">
        <v>1768.9</v>
      </c>
      <c r="K720" s="564">
        <v>1768.9</v>
      </c>
      <c r="L720" s="19">
        <v>1800</v>
      </c>
      <c r="N720" s="563"/>
      <c r="O720" s="563"/>
      <c r="Q720" s="563"/>
      <c r="R720" s="563"/>
      <c r="T720" s="563"/>
      <c r="U720" s="563"/>
      <c r="W720" s="563"/>
      <c r="X720" s="563"/>
      <c r="Z720" s="563"/>
      <c r="AA720" s="563"/>
      <c r="AC720" s="563"/>
      <c r="AD720" s="563"/>
      <c r="AF720" s="563"/>
      <c r="AG720" s="563"/>
      <c r="AI720" s="563"/>
      <c r="AJ720" s="563"/>
      <c r="AL720" s="72">
        <f>$H720*(1-($K720-AL$6)/AL$5)</f>
        <v>-4.3082675044883301</v>
      </c>
      <c r="AM720" s="72">
        <f>$H720-AL720</f>
        <v>-8.3417324955116712</v>
      </c>
      <c r="AO720" s="72">
        <f>$H720*(1-($K720-AO$6)/AO$5)</f>
        <v>-4.3082675044883301</v>
      </c>
      <c r="AP720" s="72">
        <f>$H720-AO720</f>
        <v>-8.3417324955116712</v>
      </c>
      <c r="AR720" s="72">
        <f>$H720*(1-($K720-AR$6)/AR$5)</f>
        <v>-4.3082675044883301</v>
      </c>
      <c r="AS720" s="72">
        <f>$H720-AR720</f>
        <v>-8.3417324955116712</v>
      </c>
      <c r="AU720" s="72">
        <f>$H720*(1-($K720-AU$6)/AU$5)</f>
        <v>-4.3082675044883301</v>
      </c>
      <c r="AV720" s="72">
        <f>$H720-AU720</f>
        <v>-8.3417324955116712</v>
      </c>
      <c r="AX720" s="72">
        <f>$H720*(1-($K720-AX$6)/AX$5)</f>
        <v>-4.3082675044883301</v>
      </c>
      <c r="AY720" s="72">
        <f>$H720-AX720</f>
        <v>-8.3417324955116712</v>
      </c>
      <c r="BA720" s="72">
        <f>$H720*(1-($K720-BA$6)/BA$5)</f>
        <v>-4.3082675044883301</v>
      </c>
      <c r="BB720" s="72">
        <f>$H720-BA720</f>
        <v>-8.3417324955116712</v>
      </c>
      <c r="BD720" s="72">
        <f>$H720*(1-($K720-BD$6)/BD$5)</f>
        <v>-4.3082675044883301</v>
      </c>
      <c r="BE720" s="72">
        <f>$H720-BD720</f>
        <v>-8.3417324955116712</v>
      </c>
      <c r="BG720" s="72">
        <f>$H720*(1-($K720-BG$6)/BG$5)</f>
        <v>-4.3082675044883301</v>
      </c>
      <c r="BH720" s="72">
        <f>$H720-BG720</f>
        <v>-8.3417324955116712</v>
      </c>
      <c r="BI720" s="710"/>
      <c r="BJ720" s="72">
        <f>$H720*(1-($K720-BJ$6)/BJ$5)</f>
        <v>-4.3082675044883301</v>
      </c>
      <c r="BK720" s="72">
        <f>$H720-BJ720</f>
        <v>-8.3417324955116712</v>
      </c>
      <c r="BL720" s="710"/>
      <c r="BM720" s="479"/>
      <c r="BN720" s="479"/>
      <c r="BP720" s="72">
        <f>$H720*(1-($K720-BP$6)/BP$5)</f>
        <v>-4.3082675044883301</v>
      </c>
      <c r="BQ720" s="72">
        <f>$H720-BP720</f>
        <v>-8.3417324955116712</v>
      </c>
      <c r="BS720" s="72">
        <f>$H720*(1-($K720-BS$6)/BS$5)</f>
        <v>-4.3082675044883301</v>
      </c>
      <c r="BT720" s="72">
        <f>$H720-BS720</f>
        <v>-8.3417324955116712</v>
      </c>
      <c r="BV720" s="72">
        <f>$H720*(1-($K720-BV$6)/BV$5)</f>
        <v>-4.3082675044883301</v>
      </c>
      <c r="BW720" s="72">
        <f>$H720-BV720</f>
        <v>-8.3417324955116712</v>
      </c>
      <c r="BY720" s="72">
        <f>$H720*(1-($K720-BY$6)/BY$5)</f>
        <v>-4.3082675044883301</v>
      </c>
      <c r="BZ720" s="72">
        <f>$H720-BY720</f>
        <v>-8.3417324955116712</v>
      </c>
      <c r="CB720" s="563"/>
      <c r="CC720" s="563"/>
      <c r="CE720" s="563"/>
      <c r="CF720" s="563"/>
      <c r="CH720" s="563"/>
      <c r="CI720" s="563"/>
      <c r="CK720" s="563"/>
      <c r="CL720" s="563"/>
      <c r="CN720" s="563"/>
      <c r="CO720" s="563"/>
      <c r="CQ720" s="563"/>
      <c r="CR720" s="563"/>
      <c r="CT720" s="563"/>
      <c r="CU720" s="563"/>
      <c r="CW720" s="563"/>
      <c r="CX720" s="563"/>
    </row>
    <row r="721" spans="1:103" x14ac:dyDescent="0.25">
      <c r="C721" s="455" t="s">
        <v>644</v>
      </c>
      <c r="D721" s="3" t="s">
        <v>0</v>
      </c>
      <c r="E721" s="479"/>
      <c r="G721" s="77">
        <v>18.309999999999999</v>
      </c>
      <c r="H721" s="703">
        <f>G721-$E721</f>
        <v>18.309999999999999</v>
      </c>
      <c r="J721" s="19">
        <v>1768.9</v>
      </c>
      <c r="K721" s="564">
        <v>1768.9</v>
      </c>
      <c r="L721" s="19">
        <v>1800</v>
      </c>
      <c r="N721" s="563"/>
      <c r="O721" s="563"/>
      <c r="Q721" s="563"/>
      <c r="R721" s="563"/>
      <c r="T721" s="563"/>
      <c r="U721" s="563"/>
      <c r="W721" s="563"/>
      <c r="X721" s="563"/>
      <c r="Z721" s="563"/>
      <c r="AA721" s="563"/>
      <c r="AC721" s="563"/>
      <c r="AD721" s="563"/>
      <c r="AF721" s="563"/>
      <c r="AG721" s="563"/>
      <c r="AI721" s="563"/>
      <c r="AJ721" s="563"/>
      <c r="AL721" s="72">
        <f>$H721*(1-($K721-AL$6)/AL$5)</f>
        <v>6.2359192100538596</v>
      </c>
      <c r="AM721" s="72">
        <f>$H721-AL721</f>
        <v>12.074080789946139</v>
      </c>
      <c r="AO721" s="72">
        <f>$H721*(1-($K721-AO$6)/AO$5)</f>
        <v>6.2359192100538596</v>
      </c>
      <c r="AP721" s="72">
        <f>$H721-AO721</f>
        <v>12.074080789946139</v>
      </c>
      <c r="AR721" s="72">
        <f>$H721*(1-($K721-AR$6)/AR$5)</f>
        <v>6.2359192100538596</v>
      </c>
      <c r="AS721" s="72">
        <f>$H721-AR721</f>
        <v>12.074080789946139</v>
      </c>
      <c r="AU721" s="72">
        <f>$H721*(1-($K721-AU$6)/AU$5)</f>
        <v>6.2359192100538596</v>
      </c>
      <c r="AV721" s="72">
        <f>$H721-AU721</f>
        <v>12.074080789946139</v>
      </c>
      <c r="AX721" s="72">
        <f>$H721*(1-($K721-AX$6)/AX$5)</f>
        <v>6.2359192100538596</v>
      </c>
      <c r="AY721" s="72">
        <f>$H721-AX721</f>
        <v>12.074080789946139</v>
      </c>
      <c r="BA721" s="72">
        <f>$H721*(1-($K721-BA$6)/BA$5)</f>
        <v>6.2359192100538596</v>
      </c>
      <c r="BB721" s="72">
        <f>$H721-BA721</f>
        <v>12.074080789946139</v>
      </c>
      <c r="BD721" s="72">
        <f>$H721*(1-($K721-BD$6)/BD$5)</f>
        <v>6.2359192100538596</v>
      </c>
      <c r="BE721" s="72">
        <f>$H721-BD721</f>
        <v>12.074080789946139</v>
      </c>
      <c r="BG721" s="72">
        <f>$H721*(1-($K721-BG$6)/BG$5)</f>
        <v>6.2359192100538596</v>
      </c>
      <c r="BH721" s="72">
        <f>$H721-BG721</f>
        <v>12.074080789946139</v>
      </c>
      <c r="BI721" s="710"/>
      <c r="BJ721" s="72">
        <f>$H721*(1-($K721-BJ$6)/BJ$5)</f>
        <v>6.2359192100538596</v>
      </c>
      <c r="BK721" s="72">
        <f>$H721-BJ721</f>
        <v>12.074080789946139</v>
      </c>
      <c r="BL721" s="710"/>
      <c r="BM721" s="479"/>
      <c r="BN721" s="479"/>
      <c r="BP721" s="72">
        <f>$H721*(1-($K721-BP$6)/BP$5)</f>
        <v>6.2359192100538596</v>
      </c>
      <c r="BQ721" s="72">
        <f>$H721-BP721</f>
        <v>12.074080789946139</v>
      </c>
      <c r="BS721" s="72">
        <f>$H721*(1-($K721-BS$6)/BS$5)</f>
        <v>6.2359192100538596</v>
      </c>
      <c r="BT721" s="72">
        <f>$H721-BS721</f>
        <v>12.074080789946139</v>
      </c>
      <c r="BV721" s="72">
        <f>$H721*(1-($K721-BV$6)/BV$5)</f>
        <v>6.2359192100538596</v>
      </c>
      <c r="BW721" s="72">
        <f>$H721-BV721</f>
        <v>12.074080789946139</v>
      </c>
      <c r="BY721" s="72">
        <f>$H721*(1-($K721-BY$6)/BY$5)</f>
        <v>6.2359192100538596</v>
      </c>
      <c r="BZ721" s="72">
        <f>$H721-BY721</f>
        <v>12.074080789946139</v>
      </c>
      <c r="CB721" s="563"/>
      <c r="CC721" s="563"/>
      <c r="CE721" s="563"/>
      <c r="CF721" s="563"/>
      <c r="CH721" s="563"/>
      <c r="CI721" s="563"/>
      <c r="CK721" s="563"/>
      <c r="CL721" s="563"/>
      <c r="CN721" s="563"/>
      <c r="CO721" s="563"/>
      <c r="CQ721" s="563"/>
      <c r="CR721" s="563"/>
      <c r="CT721" s="563"/>
      <c r="CU721" s="563"/>
      <c r="CW721" s="563"/>
      <c r="CX721" s="563"/>
    </row>
    <row r="722" spans="1:103" x14ac:dyDescent="0.25">
      <c r="C722" s="455" t="s">
        <v>645</v>
      </c>
      <c r="D722" s="3" t="s">
        <v>0</v>
      </c>
      <c r="E722" s="19">
        <f>0.131+0.108*5</f>
        <v>0.67100000000000004</v>
      </c>
      <c r="G722" s="77">
        <f>0.131+0.108*5</f>
        <v>0.67100000000000004</v>
      </c>
      <c r="H722" s="703">
        <f>G722-$E722</f>
        <v>0</v>
      </c>
      <c r="J722" s="19">
        <v>1768.9</v>
      </c>
      <c r="K722" s="564">
        <v>1768.9</v>
      </c>
      <c r="L722" s="19">
        <v>1800</v>
      </c>
      <c r="N722" s="563"/>
      <c r="O722" s="563"/>
      <c r="Q722" s="563"/>
      <c r="R722" s="563"/>
      <c r="T722" s="563"/>
      <c r="U722" s="563"/>
      <c r="W722" s="563"/>
      <c r="X722" s="563"/>
      <c r="Z722" s="563"/>
      <c r="AA722" s="563"/>
      <c r="AC722" s="563"/>
      <c r="AD722" s="563"/>
      <c r="AF722" s="563"/>
      <c r="AG722" s="563"/>
      <c r="AI722" s="563"/>
      <c r="AJ722" s="563"/>
      <c r="AL722" s="72">
        <f>$H722*(1-($K722-AL$6)/AL$5)</f>
        <v>0</v>
      </c>
      <c r="AM722" s="72">
        <f>$H722-AL722</f>
        <v>0</v>
      </c>
      <c r="AO722" s="72">
        <f>$H722*(1-($K722-AO$6)/AO$5)</f>
        <v>0</v>
      </c>
      <c r="AP722" s="72">
        <f>$H722-AO722</f>
        <v>0</v>
      </c>
      <c r="AR722" s="72">
        <f>$H722*(1-($K722-AR$6)/AR$5)</f>
        <v>0</v>
      </c>
      <c r="AS722" s="72">
        <f>$H722-AR722</f>
        <v>0</v>
      </c>
      <c r="AU722" s="72">
        <f>$H722*(1-($K722-AU$6)/AU$5)</f>
        <v>0</v>
      </c>
      <c r="AV722" s="72">
        <f>$H722-AU722</f>
        <v>0</v>
      </c>
      <c r="AX722" s="72">
        <f>$H722*(1-($K722-AX$6)/AX$5)</f>
        <v>0</v>
      </c>
      <c r="AY722" s="72">
        <f>$H722-AX722</f>
        <v>0</v>
      </c>
      <c r="BA722" s="72">
        <f>$H722*(1-($K722-BA$6)/BA$5)</f>
        <v>0</v>
      </c>
      <c r="BB722" s="72">
        <f>$H722-BA722</f>
        <v>0</v>
      </c>
      <c r="BD722" s="72">
        <f>$H722*(1-($K722-BD$6)/BD$5)</f>
        <v>0</v>
      </c>
      <c r="BE722" s="72">
        <f>$H722-BD722</f>
        <v>0</v>
      </c>
      <c r="BG722" s="72">
        <f>$H722*(1-($K722-BG$6)/BG$5)</f>
        <v>0</v>
      </c>
      <c r="BH722" s="72">
        <f>$H722-BG722</f>
        <v>0</v>
      </c>
      <c r="BI722" s="710"/>
      <c r="BJ722" s="72">
        <f>$H722*(1-($K722-BJ$6)/BJ$5)</f>
        <v>0</v>
      </c>
      <c r="BK722" s="72">
        <f>$H722-BJ722</f>
        <v>0</v>
      </c>
      <c r="BL722" s="710"/>
      <c r="BM722" s="479"/>
      <c r="BN722" s="479"/>
      <c r="BP722" s="72">
        <f>$H722*(1-($K722-BP$6)/BP$5)</f>
        <v>0</v>
      </c>
      <c r="BQ722" s="72">
        <f>$H722-BP722</f>
        <v>0</v>
      </c>
      <c r="BS722" s="72">
        <f>$H722*(1-($K722-BS$6)/BS$5)</f>
        <v>0</v>
      </c>
      <c r="BT722" s="72">
        <f>$H722-BS722</f>
        <v>0</v>
      </c>
      <c r="BV722" s="72">
        <f>$H722*(1-($K722-BV$6)/BV$5)</f>
        <v>0</v>
      </c>
      <c r="BW722" s="72">
        <f>$H722-BV722</f>
        <v>0</v>
      </c>
      <c r="BY722" s="72">
        <f>$H722*(1-($K722-BY$6)/BY$5)</f>
        <v>0</v>
      </c>
      <c r="BZ722" s="72">
        <f>$H722-BY722</f>
        <v>0</v>
      </c>
      <c r="CB722" s="563"/>
      <c r="CC722" s="563"/>
      <c r="CE722" s="563"/>
      <c r="CF722" s="563"/>
      <c r="CH722" s="563"/>
      <c r="CI722" s="563"/>
      <c r="CK722" s="563"/>
      <c r="CL722" s="563"/>
      <c r="CN722" s="563"/>
      <c r="CO722" s="563"/>
      <c r="CQ722" s="563"/>
      <c r="CR722" s="563"/>
      <c r="CT722" s="563"/>
      <c r="CU722" s="563"/>
      <c r="CW722" s="563"/>
      <c r="CX722" s="563"/>
    </row>
    <row r="723" spans="1:103" ht="6.6" customHeight="1" x14ac:dyDescent="0.25">
      <c r="A723" s="494"/>
      <c r="B723" s="402"/>
    </row>
    <row r="724" spans="1:103" x14ac:dyDescent="0.25">
      <c r="C724" s="455" t="s">
        <v>646</v>
      </c>
      <c r="D724" s="3" t="s">
        <v>0</v>
      </c>
      <c r="E724" s="400">
        <f>$G$183</f>
        <v>12.79</v>
      </c>
      <c r="G724" s="479"/>
      <c r="H724" s="703">
        <f>G724-$E724</f>
        <v>-12.79</v>
      </c>
      <c r="J724" s="19">
        <v>1768.9</v>
      </c>
      <c r="K724" s="564">
        <v>1768.9</v>
      </c>
      <c r="L724" s="19">
        <v>1800</v>
      </c>
      <c r="N724" s="563"/>
      <c r="O724" s="563"/>
      <c r="Q724" s="563"/>
      <c r="R724" s="563"/>
      <c r="T724" s="563"/>
      <c r="U724" s="563"/>
      <c r="W724" s="563"/>
      <c r="X724" s="563"/>
      <c r="Z724" s="563"/>
      <c r="AA724" s="563"/>
      <c r="AC724" s="563"/>
      <c r="AD724" s="563"/>
      <c r="AF724" s="563"/>
      <c r="AG724" s="563"/>
      <c r="AI724" s="563"/>
      <c r="AJ724" s="563"/>
      <c r="AL724" s="563"/>
      <c r="AM724" s="563"/>
      <c r="AO724" s="563"/>
      <c r="AP724" s="563"/>
      <c r="AR724" s="563"/>
      <c r="AS724" s="563"/>
      <c r="AU724" s="563"/>
      <c r="AV724" s="563"/>
      <c r="AX724" s="563"/>
      <c r="AY724" s="563"/>
      <c r="BA724" s="563"/>
      <c r="BB724" s="563"/>
      <c r="BD724" s="563"/>
      <c r="BE724" s="563"/>
      <c r="BG724" s="563"/>
      <c r="BH724" s="563"/>
      <c r="BI724" s="710"/>
      <c r="BJ724" s="563"/>
      <c r="BK724" s="563"/>
      <c r="BL724" s="710"/>
      <c r="BM724" s="479"/>
      <c r="BN724" s="479"/>
      <c r="BP724" s="563"/>
      <c r="BQ724" s="563"/>
      <c r="BS724" s="563"/>
      <c r="BT724" s="563"/>
      <c r="BV724" s="563"/>
      <c r="BW724" s="563"/>
      <c r="BY724" s="563"/>
      <c r="BZ724" s="563"/>
      <c r="CB724" s="72">
        <f>$H724*(1-($L724-CB$6)/CB$5)</f>
        <v>-4.5390141623488773</v>
      </c>
      <c r="CC724" s="72">
        <f>$H724-CB724</f>
        <v>-8.2509858376511218</v>
      </c>
      <c r="CE724" s="72">
        <f>$H724*(1-($L724-CE$6)/CE$5)</f>
        <v>-4.5390141623488773</v>
      </c>
      <c r="CF724" s="72">
        <f>$H724-CE724</f>
        <v>-8.2509858376511218</v>
      </c>
      <c r="CH724" s="72">
        <f>$H724*(1-($L724-CH$6)/CH$5)</f>
        <v>-4.5390141623488773</v>
      </c>
      <c r="CI724" s="72">
        <f>$H724-CH724</f>
        <v>-8.2509858376511218</v>
      </c>
      <c r="CK724" s="72">
        <f>$H724*(1-($L724-CK$6)/CK$5)</f>
        <v>-4.5390141623488773</v>
      </c>
      <c r="CL724" s="72">
        <f>$H724-CK724</f>
        <v>-8.2509858376511218</v>
      </c>
      <c r="CN724" s="72">
        <f>$H724*(1-($L724-CN$6)/CN$5)</f>
        <v>-4.5390141623488773</v>
      </c>
      <c r="CO724" s="72">
        <f>$H724-CN724</f>
        <v>-8.2509858376511218</v>
      </c>
      <c r="CQ724" s="72">
        <f>$H724*(1-($L724-CQ$6)/CQ$5)</f>
        <v>-4.5390141623488773</v>
      </c>
      <c r="CR724" s="72">
        <f>$H724-CQ724</f>
        <v>-8.2509858376511218</v>
      </c>
      <c r="CT724" s="72">
        <f>$H724*(1-($L724-CT$6)/CT$5)</f>
        <v>-4.5390141623488773</v>
      </c>
      <c r="CU724" s="72">
        <f>$H724-CT724</f>
        <v>-8.2509858376511218</v>
      </c>
      <c r="CW724" s="72">
        <f>$H724*(1-($L724-CW$6)/CW$5)</f>
        <v>-4.5390141623488773</v>
      </c>
      <c r="CX724" s="72">
        <f>$H724-CW724</f>
        <v>-8.2509858376511218</v>
      </c>
    </row>
    <row r="725" spans="1:103" x14ac:dyDescent="0.25">
      <c r="C725" s="455" t="s">
        <v>647</v>
      </c>
      <c r="D725" s="3" t="s">
        <v>0</v>
      </c>
      <c r="E725" s="479"/>
      <c r="G725" s="77">
        <v>18.600000000000001</v>
      </c>
      <c r="H725" s="703">
        <f>G725-$E725</f>
        <v>18.600000000000001</v>
      </c>
      <c r="J725" s="19">
        <v>1768.9</v>
      </c>
      <c r="K725" s="564">
        <v>1768.9</v>
      </c>
      <c r="L725" s="19">
        <v>1800</v>
      </c>
      <c r="N725" s="563"/>
      <c r="O725" s="563"/>
      <c r="Q725" s="563"/>
      <c r="R725" s="563"/>
      <c r="T725" s="563"/>
      <c r="U725" s="563"/>
      <c r="W725" s="563"/>
      <c r="X725" s="563"/>
      <c r="Z725" s="563"/>
      <c r="AA725" s="563"/>
      <c r="AC725" s="563"/>
      <c r="AD725" s="563"/>
      <c r="AF725" s="563"/>
      <c r="AG725" s="563"/>
      <c r="AI725" s="563"/>
      <c r="AJ725" s="563"/>
      <c r="AL725" s="563"/>
      <c r="AM725" s="563"/>
      <c r="AO725" s="563"/>
      <c r="AP725" s="563"/>
      <c r="AR725" s="563"/>
      <c r="AS725" s="563"/>
      <c r="AU725" s="563"/>
      <c r="AV725" s="563"/>
      <c r="AX725" s="563"/>
      <c r="AY725" s="563"/>
      <c r="BA725" s="563"/>
      <c r="BB725" s="563"/>
      <c r="BD725" s="563"/>
      <c r="BE725" s="563"/>
      <c r="BG725" s="563"/>
      <c r="BH725" s="563"/>
      <c r="BI725" s="710"/>
      <c r="BJ725" s="563"/>
      <c r="BK725" s="563"/>
      <c r="BL725" s="710"/>
      <c r="BM725" s="479"/>
      <c r="BN725" s="479"/>
      <c r="BP725" s="563"/>
      <c r="BQ725" s="563"/>
      <c r="BS725" s="563"/>
      <c r="BT725" s="563"/>
      <c r="BV725" s="563"/>
      <c r="BW725" s="563"/>
      <c r="BY725" s="563"/>
      <c r="BZ725" s="563"/>
      <c r="CB725" s="72">
        <f>$H725*(1-($L725-CB$6)/CB$5)</f>
        <v>6.600911917098446</v>
      </c>
      <c r="CC725" s="72">
        <f>$H725-CB725</f>
        <v>11.999088082901554</v>
      </c>
      <c r="CE725" s="72">
        <f>$H725*(1-($L725-CE$6)/CE$5)</f>
        <v>6.600911917098446</v>
      </c>
      <c r="CF725" s="72">
        <f>$H725-CE725</f>
        <v>11.999088082901554</v>
      </c>
      <c r="CH725" s="72">
        <f>$H725*(1-($L725-CH$6)/CH$5)</f>
        <v>6.600911917098446</v>
      </c>
      <c r="CI725" s="72">
        <f>$H725-CH725</f>
        <v>11.999088082901554</v>
      </c>
      <c r="CK725" s="72">
        <f>$H725*(1-($L725-CK$6)/CK$5)</f>
        <v>6.600911917098446</v>
      </c>
      <c r="CL725" s="72">
        <f>$H725-CK725</f>
        <v>11.999088082901554</v>
      </c>
      <c r="CN725" s="72">
        <f>$H725*(1-($L725-CN$6)/CN$5)</f>
        <v>6.600911917098446</v>
      </c>
      <c r="CO725" s="72">
        <f>$H725-CN725</f>
        <v>11.999088082901554</v>
      </c>
      <c r="CQ725" s="72">
        <f>$H725*(1-($L725-CQ$6)/CQ$5)</f>
        <v>6.600911917098446</v>
      </c>
      <c r="CR725" s="72">
        <f>$H725-CQ725</f>
        <v>11.999088082901554</v>
      </c>
      <c r="CT725" s="72">
        <f>$H725*(1-($L725-CT$6)/CT$5)</f>
        <v>6.600911917098446</v>
      </c>
      <c r="CU725" s="72">
        <f>$H725-CT725</f>
        <v>11.999088082901554</v>
      </c>
      <c r="CW725" s="72">
        <f>$H725*(1-($L725-CW$6)/CW$5)</f>
        <v>6.600911917098446</v>
      </c>
      <c r="CX725" s="72">
        <f>$H725-CW725</f>
        <v>11.999088082901554</v>
      </c>
    </row>
    <row r="726" spans="1:103" x14ac:dyDescent="0.25">
      <c r="C726" s="455" t="s">
        <v>648</v>
      </c>
      <c r="D726" s="3" t="s">
        <v>0</v>
      </c>
      <c r="E726" s="19">
        <f>0.131+0.108*5</f>
        <v>0.67100000000000004</v>
      </c>
      <c r="G726" s="77">
        <f>0.131+0.108*5</f>
        <v>0.67100000000000004</v>
      </c>
      <c r="H726" s="703">
        <f>G726-$E726</f>
        <v>0</v>
      </c>
      <c r="J726" s="19">
        <v>1768.9</v>
      </c>
      <c r="K726" s="564">
        <v>1768.9</v>
      </c>
      <c r="L726" s="19">
        <v>1800</v>
      </c>
      <c r="N726" s="563"/>
      <c r="O726" s="563"/>
      <c r="Q726" s="563"/>
      <c r="R726" s="563"/>
      <c r="T726" s="563"/>
      <c r="U726" s="563"/>
      <c r="W726" s="563"/>
      <c r="X726" s="563"/>
      <c r="Z726" s="563"/>
      <c r="AA726" s="563"/>
      <c r="AC726" s="563"/>
      <c r="AD726" s="563"/>
      <c r="AF726" s="563"/>
      <c r="AG726" s="563"/>
      <c r="AI726" s="563"/>
      <c r="AJ726" s="563"/>
      <c r="AL726" s="563"/>
      <c r="AM726" s="563"/>
      <c r="AO726" s="563"/>
      <c r="AP726" s="563"/>
      <c r="AR726" s="563"/>
      <c r="AS726" s="563"/>
      <c r="AU726" s="563"/>
      <c r="AV726" s="563"/>
      <c r="AX726" s="563"/>
      <c r="AY726" s="563"/>
      <c r="BA726" s="563"/>
      <c r="BB726" s="563"/>
      <c r="BD726" s="563"/>
      <c r="BE726" s="563"/>
      <c r="BG726" s="563"/>
      <c r="BH726" s="563"/>
      <c r="BI726" s="710"/>
      <c r="BJ726" s="563"/>
      <c r="BK726" s="563"/>
      <c r="BL726" s="710"/>
      <c r="BM726" s="479"/>
      <c r="BN726" s="479"/>
      <c r="BP726" s="563"/>
      <c r="BQ726" s="563"/>
      <c r="BS726" s="563"/>
      <c r="BT726" s="563"/>
      <c r="BV726" s="563"/>
      <c r="BW726" s="563"/>
      <c r="BY726" s="563"/>
      <c r="BZ726" s="563"/>
      <c r="CB726" s="72">
        <f>$H726*(1-($L726-CB$6)/CB$5)</f>
        <v>0</v>
      </c>
      <c r="CC726" s="72">
        <f>$H726-CB726</f>
        <v>0</v>
      </c>
      <c r="CE726" s="72">
        <f>$H726*(1-($L726-CE$6)/CE$5)</f>
        <v>0</v>
      </c>
      <c r="CF726" s="72">
        <f>$H726-CE726</f>
        <v>0</v>
      </c>
      <c r="CH726" s="72">
        <f>$H726*(1-($L726-CH$6)/CH$5)</f>
        <v>0</v>
      </c>
      <c r="CI726" s="72">
        <f>$H726-CH726</f>
        <v>0</v>
      </c>
      <c r="CK726" s="72">
        <f>$H726*(1-($L726-CK$6)/CK$5)</f>
        <v>0</v>
      </c>
      <c r="CL726" s="72">
        <f>$H726-CK726</f>
        <v>0</v>
      </c>
      <c r="CN726" s="72">
        <f>$H726*(1-($L726-CN$6)/CN$5)</f>
        <v>0</v>
      </c>
      <c r="CO726" s="72">
        <f>$H726-CN726</f>
        <v>0</v>
      </c>
      <c r="CQ726" s="72">
        <f>$H726*(1-($L726-CQ$6)/CQ$5)</f>
        <v>0</v>
      </c>
      <c r="CR726" s="72">
        <f>$H726-CQ726</f>
        <v>0</v>
      </c>
      <c r="CT726" s="72">
        <f>$H726*(1-($L726-CT$6)/CT$5)</f>
        <v>0</v>
      </c>
      <c r="CU726" s="72">
        <f>$H726-CT726</f>
        <v>0</v>
      </c>
      <c r="CW726" s="72">
        <f>$H726*(1-($L726-CW$6)/CW$5)</f>
        <v>0</v>
      </c>
      <c r="CX726" s="72">
        <f>$H726-CW726</f>
        <v>0</v>
      </c>
    </row>
    <row r="727" spans="1:103" ht="6.6" customHeight="1" x14ac:dyDescent="0.25">
      <c r="A727" s="494"/>
      <c r="B727" s="402"/>
    </row>
    <row r="728" spans="1:103" x14ac:dyDescent="0.25">
      <c r="C728" s="455" t="s">
        <v>375</v>
      </c>
      <c r="D728" s="3" t="s">
        <v>0</v>
      </c>
      <c r="E728" s="19"/>
      <c r="G728" s="19"/>
      <c r="H728" s="703">
        <f>G728-$E728</f>
        <v>0</v>
      </c>
      <c r="J728" s="19">
        <v>1768.9</v>
      </c>
      <c r="K728" s="564">
        <v>1768.9</v>
      </c>
      <c r="L728" s="19">
        <v>1800</v>
      </c>
      <c r="N728" s="72">
        <f>$H728*(1-($J728-N$6)/N$5)</f>
        <v>0</v>
      </c>
      <c r="O728" s="72">
        <f>$H728-N728</f>
        <v>0</v>
      </c>
      <c r="Q728" s="72">
        <f>$H728*(1-($J728-Q$6)/Q$5)</f>
        <v>0</v>
      </c>
      <c r="R728" s="72">
        <f>$H728-Q728</f>
        <v>0</v>
      </c>
      <c r="T728" s="72">
        <f>$H728*(1-($J728-T$6)/T$5)</f>
        <v>0</v>
      </c>
      <c r="U728" s="72">
        <f>$H728-T728</f>
        <v>0</v>
      </c>
      <c r="W728" s="72">
        <f>$H728*(1-($J728-W$6)/W$5)</f>
        <v>0</v>
      </c>
      <c r="X728" s="72">
        <f>$H728-W728</f>
        <v>0</v>
      </c>
      <c r="Z728" s="72">
        <f>$H728*(1-($J728-Z$6)/Z$5)</f>
        <v>0</v>
      </c>
      <c r="AA728" s="72">
        <f>$H728-Z728</f>
        <v>0</v>
      </c>
      <c r="AC728" s="72">
        <f>$H728*(1-($J728-AC$6)/AC$5)</f>
        <v>0</v>
      </c>
      <c r="AD728" s="72">
        <f>$H728-AC728</f>
        <v>0</v>
      </c>
      <c r="AF728" s="72">
        <f>$H728*(1-($J728-AF$6)/AF$5)</f>
        <v>0</v>
      </c>
      <c r="AG728" s="72">
        <f>$H728-AF728</f>
        <v>0</v>
      </c>
      <c r="AI728" s="72">
        <f>$H728*(1-($J728-AI$6)/AI$5)</f>
        <v>0</v>
      </c>
      <c r="AJ728" s="72">
        <f>$H728-AI728</f>
        <v>0</v>
      </c>
      <c r="AL728" s="72">
        <f>$H728*(1-($K728-AL$6)/AL$5)</f>
        <v>0</v>
      </c>
      <c r="AM728" s="72">
        <f>$H728-AL728</f>
        <v>0</v>
      </c>
      <c r="AO728" s="72">
        <f>$H728*(1-($K728-AO$6)/AO$5)</f>
        <v>0</v>
      </c>
      <c r="AP728" s="72">
        <f>$H728-AO728</f>
        <v>0</v>
      </c>
      <c r="AR728" s="72">
        <f>$H728*(1-($K728-AR$6)/AR$5)</f>
        <v>0</v>
      </c>
      <c r="AS728" s="72">
        <f>$H728-AR728</f>
        <v>0</v>
      </c>
      <c r="AU728" s="72">
        <f>$H728*(1-($K728-AU$6)/AU$5)</f>
        <v>0</v>
      </c>
      <c r="AV728" s="72">
        <f>$H728-AU728</f>
        <v>0</v>
      </c>
      <c r="AX728" s="72">
        <f>$H728*(1-($K728-AX$6)/AX$5)</f>
        <v>0</v>
      </c>
      <c r="AY728" s="72">
        <f>$H728-AX728</f>
        <v>0</v>
      </c>
      <c r="BA728" s="72">
        <f>$H728*(1-($K728-BA$6)/BA$5)</f>
        <v>0</v>
      </c>
      <c r="BB728" s="72">
        <f>$H728-BA728</f>
        <v>0</v>
      </c>
      <c r="BD728" s="72">
        <f>$H728*(1-($K728-BD$6)/BD$5)</f>
        <v>0</v>
      </c>
      <c r="BE728" s="72">
        <f>$H728-BD728</f>
        <v>0</v>
      </c>
      <c r="BG728" s="709">
        <f>$H728*(1-($K728-BG$6)/BG$5)</f>
        <v>0</v>
      </c>
      <c r="BH728" s="709">
        <f>$H728-BG728</f>
        <v>0</v>
      </c>
      <c r="BI728" s="710"/>
      <c r="BJ728" s="709">
        <f>$H728*(1-($K728-BJ$6)/BJ$5)</f>
        <v>0</v>
      </c>
      <c r="BK728" s="709">
        <f>$H728-BJ728</f>
        <v>0</v>
      </c>
      <c r="BL728" s="710"/>
      <c r="BM728" s="479"/>
      <c r="BN728" s="479"/>
      <c r="BP728" s="72">
        <f>$H728*(1-($K728-BP$6)/BP$5)</f>
        <v>0</v>
      </c>
      <c r="BQ728" s="72">
        <f>$H728-BP728</f>
        <v>0</v>
      </c>
      <c r="BS728" s="72">
        <f>$H728*(1-($K728-BS$6)/BS$5)</f>
        <v>0</v>
      </c>
      <c r="BT728" s="72">
        <f>$H728-BS728</f>
        <v>0</v>
      </c>
      <c r="BV728" s="72">
        <f>$H728*(1-($K728-BV$6)/BV$5)</f>
        <v>0</v>
      </c>
      <c r="BW728" s="72">
        <f>$H728-BV728</f>
        <v>0</v>
      </c>
      <c r="BY728" s="72">
        <f>$H728*(1-($K728-BY$6)/BY$5)</f>
        <v>0</v>
      </c>
      <c r="BZ728" s="72">
        <f>$H728-BY728</f>
        <v>0</v>
      </c>
      <c r="CB728" s="72">
        <f>$H728*(1-($L728-CB$6)/CB$5)</f>
        <v>0</v>
      </c>
      <c r="CC728" s="72">
        <f>$H728-CB728</f>
        <v>0</v>
      </c>
      <c r="CE728" s="72">
        <f>$H728*(1-($L728-CE$6)/CE$5)</f>
        <v>0</v>
      </c>
      <c r="CF728" s="72">
        <f>$H728-CE728</f>
        <v>0</v>
      </c>
      <c r="CH728" s="72">
        <f>$H728*(1-($L728-CH$6)/CH$5)</f>
        <v>0</v>
      </c>
      <c r="CI728" s="72">
        <f>$H728-CH728</f>
        <v>0</v>
      </c>
      <c r="CK728" s="72">
        <f>$H728*(1-($L728-CK$6)/CK$5)</f>
        <v>0</v>
      </c>
      <c r="CL728" s="72">
        <f>$H728-CK728</f>
        <v>0</v>
      </c>
      <c r="CN728" s="72">
        <f>$H728*(1-($L728-CN$6)/CN$5)</f>
        <v>0</v>
      </c>
      <c r="CO728" s="72">
        <f>$H728-CN728</f>
        <v>0</v>
      </c>
      <c r="CQ728" s="72">
        <f>$H728*(1-($L728-CQ$6)/CQ$5)</f>
        <v>0</v>
      </c>
      <c r="CR728" s="72">
        <f>$H728-CQ728</f>
        <v>0</v>
      </c>
      <c r="CT728" s="72">
        <f>$H728*(1-($L728-CT$6)/CT$5)</f>
        <v>0</v>
      </c>
      <c r="CU728" s="72">
        <f>$H728-CT728</f>
        <v>0</v>
      </c>
      <c r="CW728" s="72">
        <f>$H728*(1-($L728-CW$6)/CW$5)</f>
        <v>0</v>
      </c>
      <c r="CX728" s="72">
        <f>$H728-CW728</f>
        <v>0</v>
      </c>
    </row>
    <row r="729" spans="1:103" x14ac:dyDescent="0.25">
      <c r="C729" s="455" t="s">
        <v>375</v>
      </c>
      <c r="D729" s="3" t="s">
        <v>0</v>
      </c>
      <c r="E729" s="19"/>
      <c r="G729" s="19"/>
      <c r="H729" s="703">
        <f>G729-$E729</f>
        <v>0</v>
      </c>
      <c r="J729" s="19">
        <v>1768.9</v>
      </c>
      <c r="K729" s="564">
        <v>1768.9</v>
      </c>
      <c r="L729" s="19">
        <v>1800</v>
      </c>
      <c r="N729" s="72">
        <f>$H729*(1-($J729-N$6)/N$5)</f>
        <v>0</v>
      </c>
      <c r="O729" s="72">
        <f>$H729-N729</f>
        <v>0</v>
      </c>
      <c r="Q729" s="72">
        <f>$H729*(1-($J729-Q$6)/Q$5)</f>
        <v>0</v>
      </c>
      <c r="R729" s="72">
        <f>$H729-Q729</f>
        <v>0</v>
      </c>
      <c r="T729" s="72">
        <f>$H729*(1-($J729-T$6)/T$5)</f>
        <v>0</v>
      </c>
      <c r="U729" s="72">
        <f>$H729-T729</f>
        <v>0</v>
      </c>
      <c r="W729" s="72">
        <f>$H729*(1-($J729-W$6)/W$5)</f>
        <v>0</v>
      </c>
      <c r="X729" s="72">
        <f>$H729-W729</f>
        <v>0</v>
      </c>
      <c r="Z729" s="72">
        <f>$H729*(1-($J729-Z$6)/Z$5)</f>
        <v>0</v>
      </c>
      <c r="AA729" s="72">
        <f>$H729-Z729</f>
        <v>0</v>
      </c>
      <c r="AC729" s="72">
        <f>$H729*(1-($J729-AC$6)/AC$5)</f>
        <v>0</v>
      </c>
      <c r="AD729" s="72">
        <f>$H729-AC729</f>
        <v>0</v>
      </c>
      <c r="AF729" s="72">
        <f>$H729*(1-($J729-AF$6)/AF$5)</f>
        <v>0</v>
      </c>
      <c r="AG729" s="72">
        <f>$H729-AF729</f>
        <v>0</v>
      </c>
      <c r="AI729" s="72">
        <f>$H729*(1-($J729-AI$6)/AI$5)</f>
        <v>0</v>
      </c>
      <c r="AJ729" s="72">
        <f>$H729-AI729</f>
        <v>0</v>
      </c>
      <c r="AL729" s="72">
        <f>$H729*(1-($K729-AL$6)/AL$5)</f>
        <v>0</v>
      </c>
      <c r="AM729" s="72">
        <f>$H729-AL729</f>
        <v>0</v>
      </c>
      <c r="AO729" s="72">
        <f>$H729*(1-($K729-AO$6)/AO$5)</f>
        <v>0</v>
      </c>
      <c r="AP729" s="72">
        <f>$H729-AO729</f>
        <v>0</v>
      </c>
      <c r="AR729" s="72">
        <f>$H729*(1-($K729-AR$6)/AR$5)</f>
        <v>0</v>
      </c>
      <c r="AS729" s="72">
        <f>$H729-AR729</f>
        <v>0</v>
      </c>
      <c r="AU729" s="72">
        <f>$H729*(1-($K729-AU$6)/AU$5)</f>
        <v>0</v>
      </c>
      <c r="AV729" s="72">
        <f>$H729-AU729</f>
        <v>0</v>
      </c>
      <c r="AX729" s="72">
        <f>$H729*(1-($K729-AX$6)/AX$5)</f>
        <v>0</v>
      </c>
      <c r="AY729" s="72">
        <f>$H729-AX729</f>
        <v>0</v>
      </c>
      <c r="BA729" s="72">
        <f>$H729*(1-($K729-BA$6)/BA$5)</f>
        <v>0</v>
      </c>
      <c r="BB729" s="72">
        <f>$H729-BA729</f>
        <v>0</v>
      </c>
      <c r="BD729" s="72">
        <f>$H729*(1-($K729-BD$6)/BD$5)</f>
        <v>0</v>
      </c>
      <c r="BE729" s="72">
        <f>$H729-BD729</f>
        <v>0</v>
      </c>
      <c r="BG729" s="709">
        <f>$H729*(1-($K729-BG$6)/BG$5)</f>
        <v>0</v>
      </c>
      <c r="BH729" s="709">
        <f>$H729-BG729</f>
        <v>0</v>
      </c>
      <c r="BI729" s="710"/>
      <c r="BJ729" s="709">
        <f>$H729*(1-($K729-BJ$6)/BJ$5)</f>
        <v>0</v>
      </c>
      <c r="BK729" s="709">
        <f>$H729-BJ729</f>
        <v>0</v>
      </c>
      <c r="BL729" s="710"/>
      <c r="BM729" s="479"/>
      <c r="BN729" s="479"/>
      <c r="BP729" s="72">
        <f>$H729*(1-($K729-BP$6)/BP$5)</f>
        <v>0</v>
      </c>
      <c r="BQ729" s="72">
        <f>$H729-BP729</f>
        <v>0</v>
      </c>
      <c r="BS729" s="72">
        <f>$H729*(1-($K729-BS$6)/BS$5)</f>
        <v>0</v>
      </c>
      <c r="BT729" s="72">
        <f>$H729-BS729</f>
        <v>0</v>
      </c>
      <c r="BV729" s="72">
        <f>$H729*(1-($K729-BV$6)/BV$5)</f>
        <v>0</v>
      </c>
      <c r="BW729" s="72">
        <f>$H729-BV729</f>
        <v>0</v>
      </c>
      <c r="BY729" s="72">
        <f>$H729*(1-($K729-BY$6)/BY$5)</f>
        <v>0</v>
      </c>
      <c r="BZ729" s="72">
        <f>$H729-BY729</f>
        <v>0</v>
      </c>
      <c r="CB729" s="72">
        <f>$H729*(1-($L729-CB$6)/CB$5)</f>
        <v>0</v>
      </c>
      <c r="CC729" s="72">
        <f>$H729-CB729</f>
        <v>0</v>
      </c>
      <c r="CE729" s="72">
        <f>$H729*(1-($L729-CE$6)/CE$5)</f>
        <v>0</v>
      </c>
      <c r="CF729" s="72">
        <f>$H729-CE729</f>
        <v>0</v>
      </c>
      <c r="CH729" s="72">
        <f>$H729*(1-($L729-CH$6)/CH$5)</f>
        <v>0</v>
      </c>
      <c r="CI729" s="72">
        <f>$H729-CH729</f>
        <v>0</v>
      </c>
      <c r="CK729" s="72">
        <f>$H729*(1-($L729-CK$6)/CK$5)</f>
        <v>0</v>
      </c>
      <c r="CL729" s="72">
        <f>$H729-CK729</f>
        <v>0</v>
      </c>
      <c r="CN729" s="72">
        <f>$H729*(1-($L729-CN$6)/CN$5)</f>
        <v>0</v>
      </c>
      <c r="CO729" s="72">
        <f>$H729-CN729</f>
        <v>0</v>
      </c>
      <c r="CQ729" s="72">
        <f>$H729*(1-($L729-CQ$6)/CQ$5)</f>
        <v>0</v>
      </c>
      <c r="CR729" s="72">
        <f>$H729-CQ729</f>
        <v>0</v>
      </c>
      <c r="CT729" s="72">
        <f>$H729*(1-($L729-CT$6)/CT$5)</f>
        <v>0</v>
      </c>
      <c r="CU729" s="72">
        <f>$H729-CT729</f>
        <v>0</v>
      </c>
      <c r="CW729" s="72">
        <f>$H729*(1-($L729-CW$6)/CW$5)</f>
        <v>0</v>
      </c>
      <c r="CX729" s="72">
        <f>$H729-CW729</f>
        <v>0</v>
      </c>
    </row>
    <row r="730" spans="1:103" ht="5.45" customHeight="1" x14ac:dyDescent="0.25"/>
    <row r="731" spans="1:103" s="402" customFormat="1" x14ac:dyDescent="0.25">
      <c r="A731" s="494"/>
      <c r="C731" s="565" t="s">
        <v>376</v>
      </c>
      <c r="D731" s="565" t="s">
        <v>0</v>
      </c>
      <c r="E731" s="566"/>
      <c r="F731" s="565"/>
      <c r="G731" s="566"/>
      <c r="H731" s="566"/>
      <c r="I731" s="565"/>
      <c r="J731" s="566"/>
      <c r="K731" s="566"/>
      <c r="L731" s="566"/>
      <c r="M731" s="565"/>
      <c r="N731" s="578"/>
      <c r="O731" s="565"/>
      <c r="P731" s="566"/>
      <c r="Q731" s="578"/>
      <c r="R731" s="565"/>
      <c r="S731" s="566"/>
      <c r="T731" s="578"/>
      <c r="U731" s="565"/>
      <c r="V731" s="566"/>
      <c r="W731" s="578"/>
      <c r="X731" s="565"/>
      <c r="Y731" s="566"/>
      <c r="Z731" s="578"/>
      <c r="AA731" s="565"/>
      <c r="AB731" s="566"/>
      <c r="AC731" s="578"/>
      <c r="AD731" s="565"/>
      <c r="AE731" s="566"/>
      <c r="AF731" s="578"/>
      <c r="AG731" s="565"/>
      <c r="AH731" s="566"/>
      <c r="AI731" s="578"/>
      <c r="AJ731" s="565"/>
      <c r="AK731" s="566"/>
      <c r="AL731" s="578"/>
      <c r="AM731" s="565"/>
      <c r="AN731" s="566"/>
      <c r="AO731" s="578"/>
      <c r="AP731" s="565"/>
      <c r="AQ731" s="566"/>
      <c r="AR731" s="578"/>
      <c r="AS731" s="565"/>
      <c r="AT731" s="566"/>
      <c r="AU731" s="578"/>
      <c r="AV731" s="565"/>
      <c r="AW731" s="566"/>
      <c r="AX731" s="578"/>
      <c r="AY731" s="565"/>
      <c r="AZ731" s="566"/>
      <c r="BA731" s="578"/>
      <c r="BB731" s="565"/>
      <c r="BC731" s="566"/>
      <c r="BD731" s="578"/>
      <c r="BE731" s="565"/>
      <c r="BF731" s="566"/>
      <c r="BG731" s="578"/>
      <c r="BH731" s="565"/>
      <c r="BI731" s="566"/>
      <c r="BJ731" s="578"/>
      <c r="BK731" s="565"/>
      <c r="BL731" s="566"/>
      <c r="BM731" s="578"/>
      <c r="BN731" s="565"/>
      <c r="BO731" s="566"/>
      <c r="BP731" s="578"/>
      <c r="BQ731" s="565"/>
      <c r="BR731" s="566"/>
      <c r="BS731" s="578"/>
      <c r="BT731" s="565"/>
      <c r="BU731" s="566"/>
      <c r="BV731" s="578"/>
      <c r="BW731" s="565"/>
      <c r="BX731" s="566"/>
      <c r="BY731" s="578"/>
      <c r="BZ731" s="565"/>
      <c r="CA731" s="566"/>
      <c r="CB731" s="578"/>
      <c r="CC731" s="565"/>
      <c r="CD731" s="566"/>
      <c r="CE731" s="578"/>
      <c r="CF731" s="565"/>
      <c r="CG731" s="566"/>
      <c r="CH731" s="578"/>
      <c r="CI731" s="565"/>
      <c r="CJ731" s="566"/>
      <c r="CK731" s="578"/>
      <c r="CL731" s="565"/>
      <c r="CM731" s="566"/>
      <c r="CN731" s="578"/>
      <c r="CO731" s="565"/>
      <c r="CP731" s="566"/>
      <c r="CQ731" s="578"/>
      <c r="CR731" s="565"/>
      <c r="CS731" s="566"/>
      <c r="CT731" s="578"/>
      <c r="CU731" s="565"/>
      <c r="CV731" s="566"/>
      <c r="CW731" s="578"/>
      <c r="CX731" s="565"/>
      <c r="CY731" s="566"/>
    </row>
    <row r="732" spans="1:103" x14ac:dyDescent="0.25">
      <c r="C732" s="455" t="s">
        <v>649</v>
      </c>
      <c r="D732" s="3" t="s">
        <v>0</v>
      </c>
      <c r="E732" s="19">
        <v>0.28399999999999997</v>
      </c>
      <c r="G732" s="479"/>
      <c r="H732" s="703">
        <f>G732-$E732</f>
        <v>-0.28399999999999997</v>
      </c>
      <c r="J732" s="19">
        <v>319</v>
      </c>
      <c r="K732" s="488">
        <f>J732</f>
        <v>319</v>
      </c>
      <c r="L732" s="488">
        <f>J732</f>
        <v>319</v>
      </c>
      <c r="N732" s="72">
        <f>$H732*(1-($J732-N$6)/N$5)</f>
        <v>-0.24378227106227104</v>
      </c>
      <c r="O732" s="72">
        <f>$H732-N732</f>
        <v>-4.021772893772893E-2</v>
      </c>
      <c r="Q732" s="72">
        <f>$H732*(1-($J732-Q$6)/Q$5)</f>
        <v>-0.24378227106227104</v>
      </c>
      <c r="R732" s="72">
        <f>$H732-Q732</f>
        <v>-4.021772893772893E-2</v>
      </c>
      <c r="T732" s="72">
        <f>$H732*(1-($J732-T$6)/T$5)</f>
        <v>-0.24378227106227104</v>
      </c>
      <c r="U732" s="72">
        <f>$H732-T732</f>
        <v>-4.021772893772893E-2</v>
      </c>
      <c r="W732" s="72">
        <f>$H732*(1-($J732-W$6)/W$5)</f>
        <v>-0.24378227106227104</v>
      </c>
      <c r="X732" s="72">
        <f>$H732-W732</f>
        <v>-4.021772893772893E-2</v>
      </c>
      <c r="Z732" s="72">
        <f>$H732*(1-($J732-Z$6)/Z$5)</f>
        <v>-0.24378227106227104</v>
      </c>
      <c r="AA732" s="72">
        <f>$H732-Z732</f>
        <v>-4.021772893772893E-2</v>
      </c>
      <c r="AC732" s="72">
        <f>$H732*(1-($J732-AC$6)/AC$5)</f>
        <v>-0.24378227106227104</v>
      </c>
      <c r="AD732" s="72">
        <f>$H732-AC732</f>
        <v>-4.021772893772893E-2</v>
      </c>
      <c r="AF732" s="72">
        <f>$H732*(1-($J732-AF$6)/AF$5)</f>
        <v>-0.24378227106227104</v>
      </c>
      <c r="AG732" s="72">
        <f>$H732-AF732</f>
        <v>-4.021772893772893E-2</v>
      </c>
      <c r="AI732" s="72">
        <f>$H732*(1-($J732-AI$6)/AI$5)</f>
        <v>-0.24378227106227104</v>
      </c>
      <c r="AJ732" s="72">
        <f>$H732-AI732</f>
        <v>-4.021772893772893E-2</v>
      </c>
      <c r="AL732" s="72">
        <f>$H732*(1-($K732-AL$6)/AL$5)</f>
        <v>-0.24457651705565525</v>
      </c>
      <c r="AM732" s="72">
        <f>$H732-AL732</f>
        <v>-3.9423482944344723E-2</v>
      </c>
      <c r="AO732" s="72">
        <f>$H732*(1-($K732-AO$6)/AO$5)</f>
        <v>-0.24457651705565525</v>
      </c>
      <c r="AP732" s="72">
        <f>$H732-AO732</f>
        <v>-3.9423482944344723E-2</v>
      </c>
      <c r="AR732" s="72">
        <f>$H732*(1-($K732-AR$6)/AR$5)</f>
        <v>-0.24457651705565525</v>
      </c>
      <c r="AS732" s="72">
        <f>$H732-AR732</f>
        <v>-3.9423482944344723E-2</v>
      </c>
      <c r="AU732" s="72">
        <f>$H732*(1-($K732-AU$6)/AU$5)</f>
        <v>-0.24457651705565525</v>
      </c>
      <c r="AV732" s="72">
        <f>$H732-AU732</f>
        <v>-3.9423482944344723E-2</v>
      </c>
      <c r="AX732" s="72">
        <f>$H732*(1-($K732-AX$6)/AX$5)</f>
        <v>-0.24457651705565525</v>
      </c>
      <c r="AY732" s="72">
        <f>$H732-AX732</f>
        <v>-3.9423482944344723E-2</v>
      </c>
      <c r="BA732" s="72">
        <f>$H732*(1-($K732-BA$6)/BA$5)</f>
        <v>-0.24457651705565525</v>
      </c>
      <c r="BB732" s="72">
        <f>$H732-BA732</f>
        <v>-3.9423482944344723E-2</v>
      </c>
      <c r="BD732" s="72">
        <f>$H732*(1-($K732-BD$6)/BD$5)</f>
        <v>-0.24457651705565525</v>
      </c>
      <c r="BE732" s="72">
        <f>$H732-BD732</f>
        <v>-3.9423482944344723E-2</v>
      </c>
      <c r="BG732" s="709">
        <f>$H732*(1-($K732-BG$6)/BG$5)</f>
        <v>-0.24457651705565525</v>
      </c>
      <c r="BH732" s="709">
        <f>$H732-BG732</f>
        <v>-3.9423482944344723E-2</v>
      </c>
      <c r="BI732" s="710"/>
      <c r="BJ732" s="709">
        <f>$H732*(1-($K732-BJ$6)/BJ$5)</f>
        <v>-0.24457651705565525</v>
      </c>
      <c r="BK732" s="709">
        <f>$H732-BJ732</f>
        <v>-3.9423482944344723E-2</v>
      </c>
      <c r="BL732" s="710"/>
      <c r="BM732" s="479"/>
      <c r="BN732" s="479"/>
      <c r="BP732" s="72">
        <f>$H732*(1-($K732-BP$6)/BP$5)</f>
        <v>-0.24457651705565525</v>
      </c>
      <c r="BQ732" s="72">
        <f>$H732-BP732</f>
        <v>-3.9423482944344723E-2</v>
      </c>
      <c r="BS732" s="72">
        <f>$H732*(1-($K732-BS$6)/BS$5)</f>
        <v>-0.24457651705565525</v>
      </c>
      <c r="BT732" s="72">
        <f>$H732-BS732</f>
        <v>-3.9423482944344723E-2</v>
      </c>
      <c r="BV732" s="72">
        <f>$H732*(1-($K732-BV$6)/BV$5)</f>
        <v>-0.24457651705565525</v>
      </c>
      <c r="BW732" s="72">
        <f>$H732-BV732</f>
        <v>-3.9423482944344723E-2</v>
      </c>
      <c r="BY732" s="72">
        <f>$H732*(1-($K732-BY$6)/BY$5)</f>
        <v>-0.24457651705565525</v>
      </c>
      <c r="BZ732" s="72">
        <f>$H732-BY732</f>
        <v>-3.9423482944344723E-2</v>
      </c>
      <c r="CB732" s="72">
        <f>$H732*(1-($L732-CB$6)/CB$5)</f>
        <v>-0.24607447322970638</v>
      </c>
      <c r="CC732" s="72">
        <f>$H732-CB732</f>
        <v>-3.7925526770293594E-2</v>
      </c>
      <c r="CE732" s="72">
        <f>$H732*(1-($L732-CE$6)/CE$5)</f>
        <v>-0.24607447322970638</v>
      </c>
      <c r="CF732" s="72">
        <f>$H732-CE732</f>
        <v>-3.7925526770293594E-2</v>
      </c>
      <c r="CH732" s="72">
        <f>$H732*(1-($L732-CH$6)/CH$5)</f>
        <v>-0.24607447322970638</v>
      </c>
      <c r="CI732" s="72">
        <f>$H732-CH732</f>
        <v>-3.7925526770293594E-2</v>
      </c>
      <c r="CK732" s="72">
        <f>$H732*(1-($L732-CK$6)/CK$5)</f>
        <v>-0.24607447322970638</v>
      </c>
      <c r="CL732" s="72">
        <f>$H732-CK732</f>
        <v>-3.7925526770293594E-2</v>
      </c>
      <c r="CN732" s="72">
        <f>$H732*(1-($L732-CN$6)/CN$5)</f>
        <v>-0.24607447322970638</v>
      </c>
      <c r="CO732" s="72">
        <f>$H732-CN732</f>
        <v>-3.7925526770293594E-2</v>
      </c>
      <c r="CQ732" s="72">
        <f>$H732*(1-($L732-CQ$6)/CQ$5)</f>
        <v>-0.24607447322970638</v>
      </c>
      <c r="CR732" s="72">
        <f>$H732-CQ732</f>
        <v>-3.7925526770293594E-2</v>
      </c>
      <c r="CT732" s="72">
        <f>$H732*(1-($L732-CT$6)/CT$5)</f>
        <v>-0.24607447322970638</v>
      </c>
      <c r="CU732" s="72">
        <f>$H732-CT732</f>
        <v>-3.7925526770293594E-2</v>
      </c>
      <c r="CW732" s="72">
        <f>$H732*(1-($L732-CW$6)/CW$5)</f>
        <v>-0.24607447322970638</v>
      </c>
      <c r="CX732" s="72">
        <f>$H732-CW732</f>
        <v>-3.7925526770293594E-2</v>
      </c>
    </row>
    <row r="733" spans="1:103" x14ac:dyDescent="0.25">
      <c r="C733" s="455" t="s">
        <v>650</v>
      </c>
      <c r="D733" s="3" t="s">
        <v>0</v>
      </c>
      <c r="E733" s="479"/>
      <c r="G733" s="19">
        <v>0.218</v>
      </c>
      <c r="H733" s="703">
        <f>G733-$E733</f>
        <v>0.218</v>
      </c>
      <c r="J733" s="19">
        <v>319</v>
      </c>
      <c r="K733" s="488">
        <f>J733</f>
        <v>319</v>
      </c>
      <c r="L733" s="488">
        <f>J733</f>
        <v>319</v>
      </c>
      <c r="N733" s="72">
        <f>$H733*(1-($J733-N$6)/N$5)</f>
        <v>0.18712864468864468</v>
      </c>
      <c r="O733" s="72">
        <f>$H733-N733</f>
        <v>3.087135531135532E-2</v>
      </c>
      <c r="Q733" s="72">
        <f>$H733*(1-($J733-Q$6)/Q$5)</f>
        <v>0.18712864468864468</v>
      </c>
      <c r="R733" s="72">
        <f>$H733-Q733</f>
        <v>3.087135531135532E-2</v>
      </c>
      <c r="T733" s="72">
        <f>$H733*(1-($J733-T$6)/T$5)</f>
        <v>0.18712864468864468</v>
      </c>
      <c r="U733" s="72">
        <f>$H733-T733</f>
        <v>3.087135531135532E-2</v>
      </c>
      <c r="W733" s="72">
        <f>$H733*(1-($J733-W$6)/W$5)</f>
        <v>0.18712864468864468</v>
      </c>
      <c r="X733" s="72">
        <f>$H733-W733</f>
        <v>3.087135531135532E-2</v>
      </c>
      <c r="Z733" s="72">
        <f>$H733*(1-($J733-Z$6)/Z$5)</f>
        <v>0.18712864468864468</v>
      </c>
      <c r="AA733" s="72">
        <f>$H733-Z733</f>
        <v>3.087135531135532E-2</v>
      </c>
      <c r="AC733" s="72">
        <f>$H733*(1-($J733-AC$6)/AC$5)</f>
        <v>0.18712864468864468</v>
      </c>
      <c r="AD733" s="72">
        <f>$H733-AC733</f>
        <v>3.087135531135532E-2</v>
      </c>
      <c r="AF733" s="72">
        <f>$H733*(1-($J733-AF$6)/AF$5)</f>
        <v>0.18712864468864468</v>
      </c>
      <c r="AG733" s="72">
        <f>$H733-AF733</f>
        <v>3.087135531135532E-2</v>
      </c>
      <c r="AI733" s="72">
        <f>$H733*(1-($J733-AI$6)/AI$5)</f>
        <v>0.18712864468864468</v>
      </c>
      <c r="AJ733" s="72">
        <f>$H733-AI733</f>
        <v>3.087135531135532E-2</v>
      </c>
      <c r="AL733" s="72">
        <f>$H733*(1-($K733-AL$6)/AL$5)</f>
        <v>0.18773831238779173</v>
      </c>
      <c r="AM733" s="72">
        <f>$H733-AL733</f>
        <v>3.0261687612208266E-2</v>
      </c>
      <c r="AO733" s="72">
        <f>$H733*(1-($K733-AO$6)/AO$5)</f>
        <v>0.18773831238779173</v>
      </c>
      <c r="AP733" s="72">
        <f>$H733-AO733</f>
        <v>3.0261687612208266E-2</v>
      </c>
      <c r="AR733" s="72">
        <f>$H733*(1-($K733-AR$6)/AR$5)</f>
        <v>0.18773831238779173</v>
      </c>
      <c r="AS733" s="72">
        <f>$H733-AR733</f>
        <v>3.0261687612208266E-2</v>
      </c>
      <c r="AU733" s="72">
        <f>$H733*(1-($K733-AU$6)/AU$5)</f>
        <v>0.18773831238779173</v>
      </c>
      <c r="AV733" s="72">
        <f>$H733-AU733</f>
        <v>3.0261687612208266E-2</v>
      </c>
      <c r="AX733" s="72">
        <f>$H733*(1-($K733-AX$6)/AX$5)</f>
        <v>0.18773831238779173</v>
      </c>
      <c r="AY733" s="72">
        <f>$H733-AX733</f>
        <v>3.0261687612208266E-2</v>
      </c>
      <c r="BA733" s="72">
        <f>$H733*(1-($K733-BA$6)/BA$5)</f>
        <v>0.18773831238779173</v>
      </c>
      <c r="BB733" s="72">
        <f>$H733-BA733</f>
        <v>3.0261687612208266E-2</v>
      </c>
      <c r="BD733" s="72">
        <f>$H733*(1-($K733-BD$6)/BD$5)</f>
        <v>0.18773831238779173</v>
      </c>
      <c r="BE733" s="72">
        <f>$H733-BD733</f>
        <v>3.0261687612208266E-2</v>
      </c>
      <c r="BG733" s="709">
        <f>$H733*(1-($K733-BG$6)/BG$5)</f>
        <v>0.18773831238779173</v>
      </c>
      <c r="BH733" s="709">
        <f>$H733-BG733</f>
        <v>3.0261687612208266E-2</v>
      </c>
      <c r="BI733" s="710"/>
      <c r="BJ733" s="709">
        <f>$H733*(1-($K733-BJ$6)/BJ$5)</f>
        <v>0.18773831238779173</v>
      </c>
      <c r="BK733" s="709">
        <f>$H733-BJ733</f>
        <v>3.0261687612208266E-2</v>
      </c>
      <c r="BL733" s="710"/>
      <c r="BM733" s="479"/>
      <c r="BN733" s="479"/>
      <c r="BP733" s="72">
        <f>$H733*(1-($K733-BP$6)/BP$5)</f>
        <v>0.18773831238779173</v>
      </c>
      <c r="BQ733" s="72">
        <f>$H733-BP733</f>
        <v>3.0261687612208266E-2</v>
      </c>
      <c r="BS733" s="72">
        <f>$H733*(1-($K733-BS$6)/BS$5)</f>
        <v>0.18773831238779173</v>
      </c>
      <c r="BT733" s="72">
        <f>$H733-BS733</f>
        <v>3.0261687612208266E-2</v>
      </c>
      <c r="BV733" s="72">
        <f>$H733*(1-($K733-BV$6)/BV$5)</f>
        <v>0.18773831238779173</v>
      </c>
      <c r="BW733" s="72">
        <f>$H733-BV733</f>
        <v>3.0261687612208266E-2</v>
      </c>
      <c r="BY733" s="72">
        <f>$H733*(1-($K733-BY$6)/BY$5)</f>
        <v>0.18773831238779173</v>
      </c>
      <c r="BZ733" s="72">
        <f>$H733-BY733</f>
        <v>3.0261687612208266E-2</v>
      </c>
      <c r="CB733" s="72">
        <f>$H733*(1-($L733-CB$6)/CB$5)</f>
        <v>0.18888815198618308</v>
      </c>
      <c r="CC733" s="72">
        <f>$H733-CB733</f>
        <v>2.9111848013816916E-2</v>
      </c>
      <c r="CE733" s="72">
        <f>$H733*(1-($L733-CE$6)/CE$5)</f>
        <v>0.18888815198618308</v>
      </c>
      <c r="CF733" s="72">
        <f>$H733-CE733</f>
        <v>2.9111848013816916E-2</v>
      </c>
      <c r="CH733" s="72">
        <f>$H733*(1-($L733-CH$6)/CH$5)</f>
        <v>0.18888815198618308</v>
      </c>
      <c r="CI733" s="72">
        <f>$H733-CH733</f>
        <v>2.9111848013816916E-2</v>
      </c>
      <c r="CK733" s="72">
        <f>$H733*(1-($L733-CK$6)/CK$5)</f>
        <v>0.18888815198618308</v>
      </c>
      <c r="CL733" s="72">
        <f>$H733-CK733</f>
        <v>2.9111848013816916E-2</v>
      </c>
      <c r="CN733" s="72">
        <f>$H733*(1-($L733-CN$6)/CN$5)</f>
        <v>0.18888815198618308</v>
      </c>
      <c r="CO733" s="72">
        <f>$H733-CN733</f>
        <v>2.9111848013816916E-2</v>
      </c>
      <c r="CQ733" s="72">
        <f>$H733*(1-($L733-CQ$6)/CQ$5)</f>
        <v>0.18888815198618308</v>
      </c>
      <c r="CR733" s="72">
        <f>$H733-CQ733</f>
        <v>2.9111848013816916E-2</v>
      </c>
      <c r="CT733" s="72">
        <f>$H733*(1-($L733-CT$6)/CT$5)</f>
        <v>0.18888815198618308</v>
      </c>
      <c r="CU733" s="72">
        <f>$H733-CT733</f>
        <v>2.9111848013816916E-2</v>
      </c>
      <c r="CW733" s="72">
        <f>$H733*(1-($L733-CW$6)/CW$5)</f>
        <v>0.18888815198618308</v>
      </c>
      <c r="CX733" s="72">
        <f>$H733-CW733</f>
        <v>2.9111848013816916E-2</v>
      </c>
    </row>
    <row r="734" spans="1:103" x14ac:dyDescent="0.25">
      <c r="C734" s="455"/>
      <c r="D734" s="3" t="s">
        <v>0</v>
      </c>
      <c r="E734" s="19"/>
      <c r="G734" s="19"/>
      <c r="H734" s="703">
        <f>G734-$E734</f>
        <v>0</v>
      </c>
      <c r="J734" s="19"/>
      <c r="K734" s="19"/>
      <c r="L734" s="19"/>
      <c r="N734" s="72">
        <f>$H734*(1-($J734-N$6)/N$5)</f>
        <v>0</v>
      </c>
      <c r="O734" s="72">
        <f>$H734-N734</f>
        <v>0</v>
      </c>
      <c r="Q734" s="72">
        <f>$H734*(1-($J734-Q$6)/Q$5)</f>
        <v>0</v>
      </c>
      <c r="R734" s="72">
        <f>$H734-Q734</f>
        <v>0</v>
      </c>
      <c r="T734" s="72">
        <f>$H734*(1-($J734-T$6)/T$5)</f>
        <v>0</v>
      </c>
      <c r="U734" s="72">
        <f>$H734-T734</f>
        <v>0</v>
      </c>
      <c r="W734" s="72">
        <f>$H734*(1-($J734-W$6)/W$5)</f>
        <v>0</v>
      </c>
      <c r="X734" s="72">
        <f>$H734-W734</f>
        <v>0</v>
      </c>
      <c r="Z734" s="72">
        <f>$H734*(1-($J734-Z$6)/Z$5)</f>
        <v>0</v>
      </c>
      <c r="AA734" s="72">
        <f>$H734-Z734</f>
        <v>0</v>
      </c>
      <c r="AC734" s="72">
        <f>$H734*(1-($J734-AC$6)/AC$5)</f>
        <v>0</v>
      </c>
      <c r="AD734" s="72">
        <f>$H734-AC734</f>
        <v>0</v>
      </c>
      <c r="AF734" s="72">
        <f>$H734*(1-($J734-AF$6)/AF$5)</f>
        <v>0</v>
      </c>
      <c r="AG734" s="72">
        <f>$H734-AF734</f>
        <v>0</v>
      </c>
      <c r="AI734" s="72">
        <f>$H734*(1-($J734-AI$6)/AI$5)</f>
        <v>0</v>
      </c>
      <c r="AJ734" s="72">
        <f>$H734-AI734</f>
        <v>0</v>
      </c>
      <c r="AL734" s="72">
        <f>$H734*(1-($K734-AL$6)/AL$5)</f>
        <v>0</v>
      </c>
      <c r="AM734" s="72">
        <f>$H734-AL734</f>
        <v>0</v>
      </c>
      <c r="AO734" s="72">
        <f>$H734*(1-($K734-AO$6)/AO$5)</f>
        <v>0</v>
      </c>
      <c r="AP734" s="72">
        <f>$H734-AO734</f>
        <v>0</v>
      </c>
      <c r="AR734" s="72">
        <f>$H734*(1-($K734-AR$6)/AR$5)</f>
        <v>0</v>
      </c>
      <c r="AS734" s="72">
        <f>$H734-AR734</f>
        <v>0</v>
      </c>
      <c r="AU734" s="72">
        <f>$H734*(1-($K734-AU$6)/AU$5)</f>
        <v>0</v>
      </c>
      <c r="AV734" s="72">
        <f>$H734-AU734</f>
        <v>0</v>
      </c>
      <c r="AX734" s="72">
        <f>$H734*(1-($K734-AX$6)/AX$5)</f>
        <v>0</v>
      </c>
      <c r="AY734" s="72">
        <f>$H734-AX734</f>
        <v>0</v>
      </c>
      <c r="BA734" s="72">
        <f>$H734*(1-($K734-BA$6)/BA$5)</f>
        <v>0</v>
      </c>
      <c r="BB734" s="72">
        <f>$H734-BA734</f>
        <v>0</v>
      </c>
      <c r="BD734" s="72">
        <f>$H734*(1-($K734-BD$6)/BD$5)</f>
        <v>0</v>
      </c>
      <c r="BE734" s="72">
        <f>$H734-BD734</f>
        <v>0</v>
      </c>
      <c r="BG734" s="709">
        <f>$H734*(1-($K734-BG$6)/BG$5)</f>
        <v>0</v>
      </c>
      <c r="BH734" s="709">
        <f>$H734-BG734</f>
        <v>0</v>
      </c>
      <c r="BI734" s="710"/>
      <c r="BJ734" s="709">
        <f>$H734*(1-($K734-BJ$6)/BJ$5)</f>
        <v>0</v>
      </c>
      <c r="BK734" s="709">
        <f>$H734-BJ734</f>
        <v>0</v>
      </c>
      <c r="BL734" s="710"/>
      <c r="BM734" s="479"/>
      <c r="BN734" s="479"/>
      <c r="BP734" s="72">
        <f>$H734*(1-($K734-BP$6)/BP$5)</f>
        <v>0</v>
      </c>
      <c r="BQ734" s="72">
        <f>$H734-BP734</f>
        <v>0</v>
      </c>
      <c r="BS734" s="72">
        <f>$H734*(1-($K734-BS$6)/BS$5)</f>
        <v>0</v>
      </c>
      <c r="BT734" s="72">
        <f>$H734-BS734</f>
        <v>0</v>
      </c>
      <c r="BV734" s="72">
        <f>$H734*(1-($K734-BV$6)/BV$5)</f>
        <v>0</v>
      </c>
      <c r="BW734" s="72">
        <f>$H734-BV734</f>
        <v>0</v>
      </c>
      <c r="BY734" s="72">
        <f>$H734*(1-($K734-BY$6)/BY$5)</f>
        <v>0</v>
      </c>
      <c r="BZ734" s="72">
        <f>$H734-BY734</f>
        <v>0</v>
      </c>
      <c r="CB734" s="72">
        <f>$H734*(1-($L734-CB$6)/CB$5)</f>
        <v>0</v>
      </c>
      <c r="CC734" s="72">
        <f>$H734-CB734</f>
        <v>0</v>
      </c>
      <c r="CE734" s="72">
        <f>$H734*(1-($L734-CE$6)/CE$5)</f>
        <v>0</v>
      </c>
      <c r="CF734" s="72">
        <f>$H734-CE734</f>
        <v>0</v>
      </c>
      <c r="CH734" s="72">
        <f>$H734*(1-($L734-CH$6)/CH$5)</f>
        <v>0</v>
      </c>
      <c r="CI734" s="72">
        <f>$H734-CH734</f>
        <v>0</v>
      </c>
      <c r="CK734" s="72">
        <f>$H734*(1-($L734-CK$6)/CK$5)</f>
        <v>0</v>
      </c>
      <c r="CL734" s="72">
        <f>$H734-CK734</f>
        <v>0</v>
      </c>
      <c r="CN734" s="72">
        <f>$H734*(1-($L734-CN$6)/CN$5)</f>
        <v>0</v>
      </c>
      <c r="CO734" s="72">
        <f>$H734-CN734</f>
        <v>0</v>
      </c>
      <c r="CQ734" s="72">
        <f>$H734*(1-($L734-CQ$6)/CQ$5)</f>
        <v>0</v>
      </c>
      <c r="CR734" s="72">
        <f>$H734-CQ734</f>
        <v>0</v>
      </c>
      <c r="CT734" s="72">
        <f>$H734*(1-($L734-CT$6)/CT$5)</f>
        <v>0</v>
      </c>
      <c r="CU734" s="72">
        <f>$H734-CT734</f>
        <v>0</v>
      </c>
      <c r="CW734" s="72">
        <f>$H734*(1-($L734-CW$6)/CW$5)</f>
        <v>0</v>
      </c>
      <c r="CX734" s="72">
        <f>$H734-CW734</f>
        <v>0</v>
      </c>
    </row>
    <row r="735" spans="1:103" ht="5.45" customHeight="1" x14ac:dyDescent="0.25"/>
    <row r="736" spans="1:103" s="402" customFormat="1" x14ac:dyDescent="0.25">
      <c r="A736" s="494"/>
      <c r="C736" s="565" t="s">
        <v>8</v>
      </c>
      <c r="D736" s="565" t="s">
        <v>0</v>
      </c>
      <c r="E736" s="566"/>
      <c r="F736" s="565"/>
      <c r="G736" s="566"/>
      <c r="H736" s="566"/>
      <c r="I736" s="565"/>
      <c r="J736" s="566"/>
      <c r="K736" s="566"/>
      <c r="L736" s="566"/>
      <c r="M736" s="565"/>
      <c r="N736" s="578"/>
      <c r="O736" s="565"/>
      <c r="P736" s="566"/>
      <c r="Q736" s="578"/>
      <c r="R736" s="565"/>
      <c r="S736" s="566"/>
      <c r="T736" s="578"/>
      <c r="U736" s="565"/>
      <c r="V736" s="566"/>
      <c r="W736" s="578"/>
      <c r="X736" s="565"/>
      <c r="Y736" s="566"/>
      <c r="Z736" s="578"/>
      <c r="AA736" s="565"/>
      <c r="AB736" s="566"/>
      <c r="AC736" s="578"/>
      <c r="AD736" s="565"/>
      <c r="AE736" s="566"/>
      <c r="AF736" s="578"/>
      <c r="AG736" s="565"/>
      <c r="AH736" s="566"/>
      <c r="AI736" s="578"/>
      <c r="AJ736" s="565"/>
      <c r="AK736" s="566"/>
      <c r="AL736" s="578"/>
      <c r="AM736" s="565"/>
      <c r="AN736" s="566"/>
      <c r="AO736" s="578"/>
      <c r="AP736" s="565"/>
      <c r="AQ736" s="566"/>
      <c r="AR736" s="578"/>
      <c r="AS736" s="565"/>
      <c r="AT736" s="566"/>
      <c r="AU736" s="578"/>
      <c r="AV736" s="565"/>
      <c r="AW736" s="566"/>
      <c r="AX736" s="578"/>
      <c r="AY736" s="565"/>
      <c r="AZ736" s="566"/>
      <c r="BA736" s="578"/>
      <c r="BB736" s="565"/>
      <c r="BC736" s="566"/>
      <c r="BD736" s="578"/>
      <c r="BE736" s="565"/>
      <c r="BF736" s="566"/>
      <c r="BG736" s="578"/>
      <c r="BH736" s="565"/>
      <c r="BI736" s="566"/>
      <c r="BJ736" s="578"/>
      <c r="BK736" s="565"/>
      <c r="BL736" s="566"/>
      <c r="BM736" s="578"/>
      <c r="BN736" s="565"/>
      <c r="BO736" s="566"/>
      <c r="BP736" s="578"/>
      <c r="BQ736" s="565"/>
      <c r="BR736" s="566"/>
      <c r="BS736" s="578"/>
      <c r="BT736" s="565"/>
      <c r="BU736" s="566"/>
      <c r="BV736" s="578"/>
      <c r="BW736" s="565"/>
      <c r="BX736" s="566"/>
      <c r="BY736" s="578"/>
      <c r="BZ736" s="565"/>
      <c r="CA736" s="566"/>
      <c r="CB736" s="578"/>
      <c r="CC736" s="565"/>
      <c r="CD736" s="566"/>
      <c r="CE736" s="578"/>
      <c r="CF736" s="565"/>
      <c r="CG736" s="566"/>
      <c r="CH736" s="578"/>
      <c r="CI736" s="565"/>
      <c r="CJ736" s="566"/>
      <c r="CK736" s="578"/>
      <c r="CL736" s="565"/>
      <c r="CM736" s="566"/>
      <c r="CN736" s="578"/>
      <c r="CO736" s="565"/>
      <c r="CP736" s="566"/>
      <c r="CQ736" s="578"/>
      <c r="CR736" s="565"/>
      <c r="CS736" s="566"/>
      <c r="CT736" s="578"/>
      <c r="CU736" s="565"/>
      <c r="CV736" s="566"/>
      <c r="CW736" s="578"/>
      <c r="CX736" s="565"/>
      <c r="CY736" s="566"/>
    </row>
    <row r="737" spans="1:103" s="402" customFormat="1" x14ac:dyDescent="0.25">
      <c r="A737" s="494"/>
      <c r="C737" s="769" t="s">
        <v>385</v>
      </c>
      <c r="D737" s="765" t="s">
        <v>0</v>
      </c>
      <c r="E737" s="766"/>
      <c r="F737" s="765"/>
      <c r="G737" s="766"/>
      <c r="H737" s="767"/>
      <c r="I737" s="765"/>
      <c r="J737" s="766"/>
      <c r="K737" s="766"/>
      <c r="L737" s="766"/>
      <c r="M737" s="765"/>
      <c r="N737" s="768"/>
      <c r="O737" s="765"/>
      <c r="P737" s="766"/>
      <c r="Q737" s="768"/>
      <c r="R737" s="765"/>
      <c r="S737" s="766"/>
      <c r="T737" s="768"/>
      <c r="U737" s="765"/>
      <c r="V737" s="766"/>
      <c r="W737" s="768"/>
      <c r="X737" s="765"/>
      <c r="Y737" s="766"/>
      <c r="Z737" s="768"/>
      <c r="AA737" s="765"/>
      <c r="AB737" s="766"/>
      <c r="AC737" s="768"/>
      <c r="AD737" s="765"/>
      <c r="AE737" s="766"/>
      <c r="AF737" s="768"/>
      <c r="AG737" s="765"/>
      <c r="AH737" s="766"/>
      <c r="AI737" s="768"/>
      <c r="AJ737" s="765"/>
      <c r="AK737" s="766"/>
      <c r="AL737" s="768"/>
      <c r="AM737" s="765"/>
      <c r="AN737" s="766"/>
      <c r="AO737" s="768"/>
      <c r="AP737" s="765"/>
      <c r="AQ737" s="766"/>
      <c r="AR737" s="768"/>
      <c r="AS737" s="765"/>
      <c r="AT737" s="766"/>
      <c r="AU737" s="768"/>
      <c r="AV737" s="765"/>
      <c r="AW737" s="766"/>
      <c r="AX737" s="768"/>
      <c r="AY737" s="765"/>
      <c r="AZ737" s="766"/>
      <c r="BA737" s="768"/>
      <c r="BB737" s="765"/>
      <c r="BC737" s="766"/>
      <c r="BD737" s="768"/>
      <c r="BE737" s="765"/>
      <c r="BF737" s="766"/>
      <c r="BG737" s="768"/>
      <c r="BH737" s="765"/>
      <c r="BI737" s="766"/>
      <c r="BJ737" s="768"/>
      <c r="BK737" s="765"/>
      <c r="BL737" s="766"/>
      <c r="BM737" s="768"/>
      <c r="BN737" s="765"/>
      <c r="BO737" s="766"/>
      <c r="BP737" s="768"/>
      <c r="BQ737" s="765"/>
      <c r="BR737" s="766"/>
      <c r="BS737" s="768"/>
      <c r="BT737" s="765"/>
      <c r="BU737" s="766"/>
      <c r="BV737" s="768"/>
      <c r="BW737" s="765"/>
      <c r="BX737" s="766"/>
      <c r="BY737" s="768"/>
      <c r="BZ737" s="765"/>
      <c r="CA737" s="766"/>
      <c r="CB737" s="768"/>
      <c r="CC737" s="765"/>
      <c r="CD737" s="766"/>
      <c r="CE737" s="768"/>
      <c r="CF737" s="765"/>
      <c r="CG737" s="766"/>
      <c r="CH737" s="768"/>
      <c r="CI737" s="765"/>
      <c r="CJ737" s="766"/>
      <c r="CK737" s="768"/>
      <c r="CL737" s="765"/>
      <c r="CM737" s="766"/>
      <c r="CN737" s="768"/>
      <c r="CO737" s="765"/>
      <c r="CP737" s="766"/>
      <c r="CQ737" s="768"/>
      <c r="CR737" s="765"/>
      <c r="CS737" s="766"/>
      <c r="CT737" s="768"/>
      <c r="CU737" s="765"/>
      <c r="CV737" s="766"/>
      <c r="CW737" s="768"/>
      <c r="CX737" s="765"/>
      <c r="CY737" s="766"/>
    </row>
    <row r="738" spans="1:103" x14ac:dyDescent="0.25">
      <c r="C738" s="729" t="s">
        <v>651</v>
      </c>
      <c r="D738" s="3" t="s">
        <v>0</v>
      </c>
      <c r="E738" s="567"/>
      <c r="G738" s="567"/>
      <c r="H738" s="703">
        <f>G738-$E738</f>
        <v>0</v>
      </c>
      <c r="J738" s="19"/>
      <c r="K738" s="19"/>
      <c r="L738" s="19"/>
      <c r="N738" s="72">
        <f>$H738*(1-($J738-N$6)/N$5)</f>
        <v>0</v>
      </c>
      <c r="O738" s="72">
        <f>$H738-N738</f>
        <v>0</v>
      </c>
      <c r="Q738" s="72">
        <f>$H738*(1-($J738-Q$6)/Q$5)</f>
        <v>0</v>
      </c>
      <c r="R738" s="72">
        <f>$H738-Q738</f>
        <v>0</v>
      </c>
      <c r="T738" s="72">
        <f>$H738*(1-($J738-T$6)/T$5)</f>
        <v>0</v>
      </c>
      <c r="U738" s="72">
        <f>$H738-T738</f>
        <v>0</v>
      </c>
      <c r="W738" s="72">
        <f>$H738*(1-($J738-W$6)/W$5)</f>
        <v>0</v>
      </c>
      <c r="X738" s="72">
        <f>$H738-W738</f>
        <v>0</v>
      </c>
      <c r="Z738" s="72">
        <f>$H738*(1-($J738-Z$6)/Z$5)</f>
        <v>0</v>
      </c>
      <c r="AA738" s="72">
        <f>$H738-Z738</f>
        <v>0</v>
      </c>
      <c r="AC738" s="72">
        <f>$H738*(1-($J738-AC$6)/AC$5)</f>
        <v>0</v>
      </c>
      <c r="AD738" s="72">
        <f>$H738-AC738</f>
        <v>0</v>
      </c>
      <c r="AF738" s="72">
        <f>$H738*(1-($J738-AF$6)/AF$5)</f>
        <v>0</v>
      </c>
      <c r="AG738" s="72">
        <f>$H738-AF738</f>
        <v>0</v>
      </c>
      <c r="AI738" s="72">
        <f>$H738*(1-($J738-AI$6)/AI$5)</f>
        <v>0</v>
      </c>
      <c r="AJ738" s="72">
        <f>$H738-AI738</f>
        <v>0</v>
      </c>
      <c r="AL738" s="72">
        <f>$H738*(1-($K738-AL$6)/AL$5)</f>
        <v>0</v>
      </c>
      <c r="AM738" s="72">
        <f>$H738-AL738</f>
        <v>0</v>
      </c>
      <c r="AO738" s="72">
        <f>$H738*(1-($K738-AO$6)/AO$5)</f>
        <v>0</v>
      </c>
      <c r="AP738" s="72">
        <f>$H738-AO738</f>
        <v>0</v>
      </c>
      <c r="AR738" s="72">
        <f>$H738*(1-($K738-AR$6)/AR$5)</f>
        <v>0</v>
      </c>
      <c r="AS738" s="72">
        <f>$H738-AR738</f>
        <v>0</v>
      </c>
      <c r="AU738" s="72">
        <f>$H738*(1-($K738-AU$6)/AU$5)</f>
        <v>0</v>
      </c>
      <c r="AV738" s="72">
        <f>$H738-AU738</f>
        <v>0</v>
      </c>
      <c r="AX738" s="72">
        <f>$H738*(1-($K738-AX$6)/AX$5)</f>
        <v>0</v>
      </c>
      <c r="AY738" s="72">
        <f>$H738-AX738</f>
        <v>0</v>
      </c>
      <c r="BA738" s="72">
        <f>$H738*(1-($K738-BA$6)/BA$5)</f>
        <v>0</v>
      </c>
      <c r="BB738" s="72">
        <f>$H738-BA738</f>
        <v>0</v>
      </c>
      <c r="BD738" s="72">
        <f>$H738*(1-($K738-BD$6)/BD$5)</f>
        <v>0</v>
      </c>
      <c r="BE738" s="72">
        <f>$H738-BD738</f>
        <v>0</v>
      </c>
      <c r="BG738" s="709">
        <f>$H738*(1-($K738-BG$6)/BG$5)</f>
        <v>0</v>
      </c>
      <c r="BH738" s="709">
        <f>$H738-BG738</f>
        <v>0</v>
      </c>
      <c r="BI738" s="710"/>
      <c r="BJ738" s="709">
        <f>$H738*(1-($K738-BJ$6)/BJ$5)</f>
        <v>0</v>
      </c>
      <c r="BK738" s="709">
        <f>$H738-BJ738</f>
        <v>0</v>
      </c>
      <c r="BL738" s="710"/>
      <c r="BM738" s="479"/>
      <c r="BN738" s="479"/>
      <c r="BP738" s="72">
        <f>$H738*(1-($K738-BP$6)/BP$5)</f>
        <v>0</v>
      </c>
      <c r="BQ738" s="72">
        <f>$H738-BP738</f>
        <v>0</v>
      </c>
      <c r="BS738" s="72">
        <f>$H738*(1-($K738-BS$6)/BS$5)</f>
        <v>0</v>
      </c>
      <c r="BT738" s="72">
        <f>$H738-BS738</f>
        <v>0</v>
      </c>
      <c r="BV738" s="72">
        <f>$H738*(1-($K738-BV$6)/BV$5)</f>
        <v>0</v>
      </c>
      <c r="BW738" s="72">
        <f>$H738-BV738</f>
        <v>0</v>
      </c>
      <c r="BY738" s="72">
        <f>$H738*(1-($K738-BY$6)/BY$5)</f>
        <v>0</v>
      </c>
      <c r="BZ738" s="72">
        <f>$H738-BY738</f>
        <v>0</v>
      </c>
      <c r="CB738" s="72">
        <f>$H738*(1-($L738-CB$6)/CB$5)</f>
        <v>0</v>
      </c>
      <c r="CC738" s="72">
        <f>$H738-CB738</f>
        <v>0</v>
      </c>
      <c r="CE738" s="72">
        <f>$H738*(1-($L738-CE$6)/CE$5)</f>
        <v>0</v>
      </c>
      <c r="CF738" s="72">
        <f>$H738-CE738</f>
        <v>0</v>
      </c>
      <c r="CH738" s="72">
        <f>$H738*(1-($L738-CH$6)/CH$5)</f>
        <v>0</v>
      </c>
      <c r="CI738" s="72">
        <f>$H738-CH738</f>
        <v>0</v>
      </c>
      <c r="CK738" s="72">
        <f>$H738*(1-($L738-CK$6)/CK$5)</f>
        <v>0</v>
      </c>
      <c r="CL738" s="72">
        <f>$H738-CK738</f>
        <v>0</v>
      </c>
      <c r="CN738" s="72">
        <f>$H738*(1-($L738-CN$6)/CN$5)</f>
        <v>0</v>
      </c>
      <c r="CO738" s="72">
        <f>$H738-CN738</f>
        <v>0</v>
      </c>
      <c r="CQ738" s="72">
        <f>$H738*(1-($L738-CQ$6)/CQ$5)</f>
        <v>0</v>
      </c>
      <c r="CR738" s="72">
        <f>$H738-CQ738</f>
        <v>0</v>
      </c>
      <c r="CT738" s="72">
        <f>$H738*(1-($L738-CT$6)/CT$5)</f>
        <v>0</v>
      </c>
      <c r="CU738" s="72">
        <f>$H738-CT738</f>
        <v>0</v>
      </c>
      <c r="CW738" s="72">
        <f>$H738*(1-($L738-CW$6)/CW$5)</f>
        <v>0</v>
      </c>
      <c r="CX738" s="72">
        <f>$H738-CW738</f>
        <v>0</v>
      </c>
    </row>
    <row r="739" spans="1:103" x14ac:dyDescent="0.25">
      <c r="C739" s="455"/>
      <c r="D739" s="3" t="s">
        <v>0</v>
      </c>
      <c r="E739" s="19"/>
      <c r="G739" s="19"/>
      <c r="H739" s="703">
        <f>G739-$E739</f>
        <v>0</v>
      </c>
      <c r="J739" s="19"/>
      <c r="K739" s="19"/>
      <c r="L739" s="19"/>
      <c r="N739" s="72">
        <f>$H739*(1-($J739-N$6)/N$5)</f>
        <v>0</v>
      </c>
      <c r="O739" s="72">
        <f>$H739-N739</f>
        <v>0</v>
      </c>
      <c r="Q739" s="72">
        <f>$H739*(1-($J739-Q$6)/Q$5)</f>
        <v>0</v>
      </c>
      <c r="R739" s="72">
        <f>$H739-Q739</f>
        <v>0</v>
      </c>
      <c r="T739" s="72">
        <f>$H739*(1-($J739-T$6)/T$5)</f>
        <v>0</v>
      </c>
      <c r="U739" s="72">
        <f>$H739-T739</f>
        <v>0</v>
      </c>
      <c r="W739" s="72">
        <f>$H739*(1-($J739-W$6)/W$5)</f>
        <v>0</v>
      </c>
      <c r="X739" s="72">
        <f>$H739-W739</f>
        <v>0</v>
      </c>
      <c r="Z739" s="72">
        <f>$H739*(1-($J739-Z$6)/Z$5)</f>
        <v>0</v>
      </c>
      <c r="AA739" s="72">
        <f>$H739-Z739</f>
        <v>0</v>
      </c>
      <c r="AC739" s="72">
        <f>$H739*(1-($J739-AC$6)/AC$5)</f>
        <v>0</v>
      </c>
      <c r="AD739" s="72">
        <f>$H739-AC739</f>
        <v>0</v>
      </c>
      <c r="AF739" s="72">
        <f>$H739*(1-($J739-AF$6)/AF$5)</f>
        <v>0</v>
      </c>
      <c r="AG739" s="72">
        <f>$H739-AF739</f>
        <v>0</v>
      </c>
      <c r="AI739" s="72">
        <f>$H739*(1-($J739-AI$6)/AI$5)</f>
        <v>0</v>
      </c>
      <c r="AJ739" s="72">
        <f>$H739-AI739</f>
        <v>0</v>
      </c>
      <c r="AL739" s="72">
        <f>$H739*(1-($K739-AL$6)/AL$5)</f>
        <v>0</v>
      </c>
      <c r="AM739" s="72">
        <f>$H739-AL739</f>
        <v>0</v>
      </c>
      <c r="AO739" s="72">
        <f>$H739*(1-($K739-AO$6)/AO$5)</f>
        <v>0</v>
      </c>
      <c r="AP739" s="72">
        <f>$H739-AO739</f>
        <v>0</v>
      </c>
      <c r="AR739" s="72">
        <f>$H739*(1-($K739-AR$6)/AR$5)</f>
        <v>0</v>
      </c>
      <c r="AS739" s="72">
        <f>$H739-AR739</f>
        <v>0</v>
      </c>
      <c r="AU739" s="72">
        <f>$H739*(1-($K739-AU$6)/AU$5)</f>
        <v>0</v>
      </c>
      <c r="AV739" s="72">
        <f>$H739-AU739</f>
        <v>0</v>
      </c>
      <c r="AX739" s="72">
        <f>$H739*(1-($K739-AX$6)/AX$5)</f>
        <v>0</v>
      </c>
      <c r="AY739" s="72">
        <f>$H739-AX739</f>
        <v>0</v>
      </c>
      <c r="BA739" s="72">
        <f>$H739*(1-($K739-BA$6)/BA$5)</f>
        <v>0</v>
      </c>
      <c r="BB739" s="72">
        <f>$H739-BA739</f>
        <v>0</v>
      </c>
      <c r="BD739" s="72">
        <f>$H739*(1-($K739-BD$6)/BD$5)</f>
        <v>0</v>
      </c>
      <c r="BE739" s="72">
        <f>$H739-BD739</f>
        <v>0</v>
      </c>
      <c r="BG739" s="709">
        <f>$H739*(1-($K739-BG$6)/BG$5)</f>
        <v>0</v>
      </c>
      <c r="BH739" s="709">
        <f>$H739-BG739</f>
        <v>0</v>
      </c>
      <c r="BI739" s="710"/>
      <c r="BJ739" s="709">
        <f>$H739*(1-($K739-BJ$6)/BJ$5)</f>
        <v>0</v>
      </c>
      <c r="BK739" s="709">
        <f>$H739-BJ739</f>
        <v>0</v>
      </c>
      <c r="BL739" s="710"/>
      <c r="BM739" s="479"/>
      <c r="BN739" s="479"/>
      <c r="BP739" s="72">
        <f>$H739*(1-($K739-BP$6)/BP$5)</f>
        <v>0</v>
      </c>
      <c r="BQ739" s="72">
        <f>$H739-BP739</f>
        <v>0</v>
      </c>
      <c r="BS739" s="72">
        <f>$H739*(1-($K739-BS$6)/BS$5)</f>
        <v>0</v>
      </c>
      <c r="BT739" s="72">
        <f>$H739-BS739</f>
        <v>0</v>
      </c>
      <c r="BV739" s="72">
        <f>$H739*(1-($K739-BV$6)/BV$5)</f>
        <v>0</v>
      </c>
      <c r="BW739" s="72">
        <f>$H739-BV739</f>
        <v>0</v>
      </c>
      <c r="BY739" s="72">
        <f>$H739*(1-($K739-BY$6)/BY$5)</f>
        <v>0</v>
      </c>
      <c r="BZ739" s="72">
        <f>$H739-BY739</f>
        <v>0</v>
      </c>
      <c r="CB739" s="72">
        <f>$H739*(1-($L739-CB$6)/CB$5)</f>
        <v>0</v>
      </c>
      <c r="CC739" s="72">
        <f>$H739-CB739</f>
        <v>0</v>
      </c>
      <c r="CE739" s="72">
        <f>$H739*(1-($L739-CE$6)/CE$5)</f>
        <v>0</v>
      </c>
      <c r="CF739" s="72">
        <f>$H739-CE739</f>
        <v>0</v>
      </c>
      <c r="CH739" s="72">
        <f>$H739*(1-($L739-CH$6)/CH$5)</f>
        <v>0</v>
      </c>
      <c r="CI739" s="72">
        <f>$H739-CH739</f>
        <v>0</v>
      </c>
      <c r="CK739" s="72">
        <f>$H739*(1-($L739-CK$6)/CK$5)</f>
        <v>0</v>
      </c>
      <c r="CL739" s="72">
        <f>$H739-CK739</f>
        <v>0</v>
      </c>
      <c r="CN739" s="72">
        <f>$H739*(1-($L739-CN$6)/CN$5)</f>
        <v>0</v>
      </c>
      <c r="CO739" s="72">
        <f>$H739-CN739</f>
        <v>0</v>
      </c>
      <c r="CQ739" s="72">
        <f>$H739*(1-($L739-CQ$6)/CQ$5)</f>
        <v>0</v>
      </c>
      <c r="CR739" s="72">
        <f>$H739-CQ739</f>
        <v>0</v>
      </c>
      <c r="CT739" s="72">
        <f>$H739*(1-($L739-CT$6)/CT$5)</f>
        <v>0</v>
      </c>
      <c r="CU739" s="72">
        <f>$H739-CT739</f>
        <v>0</v>
      </c>
      <c r="CW739" s="72">
        <f>$H739*(1-($L739-CW$6)/CW$5)</f>
        <v>0</v>
      </c>
      <c r="CX739" s="72">
        <f>$H739-CW739</f>
        <v>0</v>
      </c>
    </row>
    <row r="740" spans="1:103" x14ac:dyDescent="0.25">
      <c r="C740" s="455"/>
      <c r="D740" s="3" t="s">
        <v>0</v>
      </c>
      <c r="E740" s="19"/>
      <c r="G740" s="19"/>
      <c r="H740" s="703">
        <f>G740-$E740</f>
        <v>0</v>
      </c>
      <c r="J740" s="19"/>
      <c r="K740" s="19"/>
      <c r="L740" s="19"/>
      <c r="N740" s="72">
        <f>$H740*(1-($J740-N$6)/N$5)</f>
        <v>0</v>
      </c>
      <c r="O740" s="72">
        <f>$H740-N740</f>
        <v>0</v>
      </c>
      <c r="Q740" s="72">
        <f>$H740*(1-($J740-Q$6)/Q$5)</f>
        <v>0</v>
      </c>
      <c r="R740" s="72">
        <f>$H740-Q740</f>
        <v>0</v>
      </c>
      <c r="T740" s="72">
        <f>$H740*(1-($J740-T$6)/T$5)</f>
        <v>0</v>
      </c>
      <c r="U740" s="72">
        <f>$H740-T740</f>
        <v>0</v>
      </c>
      <c r="W740" s="72">
        <f>$H740*(1-($J740-W$6)/W$5)</f>
        <v>0</v>
      </c>
      <c r="X740" s="72">
        <f>$H740-W740</f>
        <v>0</v>
      </c>
      <c r="Z740" s="72">
        <f>$H740*(1-($J740-Z$6)/Z$5)</f>
        <v>0</v>
      </c>
      <c r="AA740" s="72">
        <f>$H740-Z740</f>
        <v>0</v>
      </c>
      <c r="AC740" s="72">
        <f>$H740*(1-($J740-AC$6)/AC$5)</f>
        <v>0</v>
      </c>
      <c r="AD740" s="72">
        <f>$H740-AC740</f>
        <v>0</v>
      </c>
      <c r="AF740" s="72">
        <f>$H740*(1-($J740-AF$6)/AF$5)</f>
        <v>0</v>
      </c>
      <c r="AG740" s="72">
        <f>$H740-AF740</f>
        <v>0</v>
      </c>
      <c r="AI740" s="72">
        <f>$H740*(1-($J740-AI$6)/AI$5)</f>
        <v>0</v>
      </c>
      <c r="AJ740" s="72">
        <f>$H740-AI740</f>
        <v>0</v>
      </c>
      <c r="AL740" s="72">
        <f>$H740*(1-($K740-AL$6)/AL$5)</f>
        <v>0</v>
      </c>
      <c r="AM740" s="72">
        <f>$H740-AL740</f>
        <v>0</v>
      </c>
      <c r="AO740" s="72">
        <f>$H740*(1-($K740-AO$6)/AO$5)</f>
        <v>0</v>
      </c>
      <c r="AP740" s="72">
        <f>$H740-AO740</f>
        <v>0</v>
      </c>
      <c r="AR740" s="72">
        <f>$H740*(1-($K740-AR$6)/AR$5)</f>
        <v>0</v>
      </c>
      <c r="AS740" s="72">
        <f>$H740-AR740</f>
        <v>0</v>
      </c>
      <c r="AU740" s="72">
        <f>$H740*(1-($K740-AU$6)/AU$5)</f>
        <v>0</v>
      </c>
      <c r="AV740" s="72">
        <f>$H740-AU740</f>
        <v>0</v>
      </c>
      <c r="AX740" s="72">
        <f>$H740*(1-($K740-AX$6)/AX$5)</f>
        <v>0</v>
      </c>
      <c r="AY740" s="72">
        <f>$H740-AX740</f>
        <v>0</v>
      </c>
      <c r="BA740" s="72">
        <f>$H740*(1-($K740-BA$6)/BA$5)</f>
        <v>0</v>
      </c>
      <c r="BB740" s="72">
        <f>$H740-BA740</f>
        <v>0</v>
      </c>
      <c r="BD740" s="72">
        <f>$H740*(1-($K740-BD$6)/BD$5)</f>
        <v>0</v>
      </c>
      <c r="BE740" s="72">
        <f>$H740-BD740</f>
        <v>0</v>
      </c>
      <c r="BG740" s="709">
        <f>$H740*(1-($K740-BG$6)/BG$5)</f>
        <v>0</v>
      </c>
      <c r="BH740" s="709">
        <f>$H740-BG740</f>
        <v>0</v>
      </c>
      <c r="BI740" s="710"/>
      <c r="BJ740" s="709">
        <f>$H740*(1-($K740-BJ$6)/BJ$5)</f>
        <v>0</v>
      </c>
      <c r="BK740" s="709">
        <f>$H740-BJ740</f>
        <v>0</v>
      </c>
      <c r="BL740" s="710"/>
      <c r="BM740" s="479"/>
      <c r="BN740" s="479"/>
      <c r="BP740" s="72">
        <f>$H740*(1-($K740-BP$6)/BP$5)</f>
        <v>0</v>
      </c>
      <c r="BQ740" s="72">
        <f>$H740-BP740</f>
        <v>0</v>
      </c>
      <c r="BS740" s="72">
        <f>$H740*(1-($K740-BS$6)/BS$5)</f>
        <v>0</v>
      </c>
      <c r="BT740" s="72">
        <f>$H740-BS740</f>
        <v>0</v>
      </c>
      <c r="BV740" s="72">
        <f>$H740*(1-($K740-BV$6)/BV$5)</f>
        <v>0</v>
      </c>
      <c r="BW740" s="72">
        <f>$H740-BV740</f>
        <v>0</v>
      </c>
      <c r="BY740" s="72">
        <f>$H740*(1-($K740-BY$6)/BY$5)</f>
        <v>0</v>
      </c>
      <c r="BZ740" s="72">
        <f>$H740-BY740</f>
        <v>0</v>
      </c>
      <c r="CB740" s="72">
        <f>$H740*(1-($L740-CB$6)/CB$5)</f>
        <v>0</v>
      </c>
      <c r="CC740" s="72">
        <f>$H740-CB740</f>
        <v>0</v>
      </c>
      <c r="CE740" s="72">
        <f>$H740*(1-($L740-CE$6)/CE$5)</f>
        <v>0</v>
      </c>
      <c r="CF740" s="72">
        <f>$H740-CE740</f>
        <v>0</v>
      </c>
      <c r="CH740" s="72">
        <f>$H740*(1-($L740-CH$6)/CH$5)</f>
        <v>0</v>
      </c>
      <c r="CI740" s="72">
        <f>$H740-CH740</f>
        <v>0</v>
      </c>
      <c r="CK740" s="72">
        <f>$H740*(1-($L740-CK$6)/CK$5)</f>
        <v>0</v>
      </c>
      <c r="CL740" s="72">
        <f>$H740-CK740</f>
        <v>0</v>
      </c>
      <c r="CN740" s="72">
        <f>$H740*(1-($L740-CN$6)/CN$5)</f>
        <v>0</v>
      </c>
      <c r="CO740" s="72">
        <f>$H740-CN740</f>
        <v>0</v>
      </c>
      <c r="CQ740" s="72">
        <f>$H740*(1-($L740-CQ$6)/CQ$5)</f>
        <v>0</v>
      </c>
      <c r="CR740" s="72">
        <f>$H740-CQ740</f>
        <v>0</v>
      </c>
      <c r="CT740" s="72">
        <f>$H740*(1-($L740-CT$6)/CT$5)</f>
        <v>0</v>
      </c>
      <c r="CU740" s="72">
        <f>$H740-CT740</f>
        <v>0</v>
      </c>
      <c r="CW740" s="72">
        <f>$H740*(1-($L740-CW$6)/CW$5)</f>
        <v>0</v>
      </c>
      <c r="CX740" s="72">
        <f>$H740-CW740</f>
        <v>0</v>
      </c>
    </row>
    <row r="741" spans="1:103" ht="5.45" customHeight="1" x14ac:dyDescent="0.25"/>
    <row r="742" spans="1:103" s="402" customFormat="1" x14ac:dyDescent="0.25">
      <c r="A742" s="494"/>
      <c r="C742" s="769" t="s">
        <v>390</v>
      </c>
      <c r="D742" s="765" t="s">
        <v>0</v>
      </c>
      <c r="E742" s="766"/>
      <c r="F742" s="765"/>
      <c r="G742" s="766"/>
      <c r="H742" s="767"/>
      <c r="I742" s="765"/>
      <c r="J742" s="766"/>
      <c r="K742" s="766"/>
      <c r="L742" s="766"/>
      <c r="M742" s="765"/>
      <c r="N742" s="768"/>
      <c r="O742" s="765"/>
      <c r="P742" s="766"/>
      <c r="Q742" s="768"/>
      <c r="R742" s="765"/>
      <c r="S742" s="766"/>
      <c r="T742" s="768"/>
      <c r="U742" s="765"/>
      <c r="V742" s="766"/>
      <c r="W742" s="768"/>
      <c r="X742" s="765"/>
      <c r="Y742" s="766"/>
      <c r="Z742" s="768"/>
      <c r="AA742" s="765"/>
      <c r="AB742" s="766"/>
      <c r="AC742" s="768"/>
      <c r="AD742" s="765"/>
      <c r="AE742" s="766"/>
      <c r="AF742" s="768"/>
      <c r="AG742" s="765"/>
      <c r="AH742" s="766"/>
      <c r="AI742" s="768"/>
      <c r="AJ742" s="765"/>
      <c r="AK742" s="766"/>
      <c r="AL742" s="768"/>
      <c r="AM742" s="765"/>
      <c r="AN742" s="766"/>
      <c r="AO742" s="768"/>
      <c r="AP742" s="765"/>
      <c r="AQ742" s="766"/>
      <c r="AR742" s="768"/>
      <c r="AS742" s="765"/>
      <c r="AT742" s="766"/>
      <c r="AU742" s="768"/>
      <c r="AV742" s="765"/>
      <c r="AW742" s="766"/>
      <c r="AX742" s="768"/>
      <c r="AY742" s="765"/>
      <c r="AZ742" s="766"/>
      <c r="BA742" s="768"/>
      <c r="BB742" s="765"/>
      <c r="BC742" s="766"/>
      <c r="BD742" s="768"/>
      <c r="BE742" s="765"/>
      <c r="BF742" s="766"/>
      <c r="BG742" s="768"/>
      <c r="BH742" s="765"/>
      <c r="BI742" s="766"/>
      <c r="BJ742" s="768"/>
      <c r="BK742" s="765"/>
      <c r="BL742" s="766"/>
      <c r="BM742" s="768"/>
      <c r="BN742" s="765"/>
      <c r="BO742" s="766"/>
      <c r="BP742" s="768"/>
      <c r="BQ742" s="765"/>
      <c r="BR742" s="766"/>
      <c r="BS742" s="768"/>
      <c r="BT742" s="765"/>
      <c r="BU742" s="766"/>
      <c r="BV742" s="768"/>
      <c r="BW742" s="765"/>
      <c r="BX742" s="766"/>
      <c r="BY742" s="768"/>
      <c r="BZ742" s="765"/>
      <c r="CA742" s="766"/>
      <c r="CB742" s="768"/>
      <c r="CC742" s="765"/>
      <c r="CD742" s="766"/>
      <c r="CE742" s="768"/>
      <c r="CF742" s="765"/>
      <c r="CG742" s="766"/>
      <c r="CH742" s="768"/>
      <c r="CI742" s="765"/>
      <c r="CJ742" s="766"/>
      <c r="CK742" s="768"/>
      <c r="CL742" s="765"/>
      <c r="CM742" s="766"/>
      <c r="CN742" s="768"/>
      <c r="CO742" s="765"/>
      <c r="CP742" s="766"/>
      <c r="CQ742" s="768"/>
      <c r="CR742" s="765"/>
      <c r="CS742" s="766"/>
      <c r="CT742" s="768"/>
      <c r="CU742" s="765"/>
      <c r="CV742" s="766"/>
      <c r="CW742" s="768"/>
      <c r="CX742" s="765"/>
      <c r="CY742" s="766"/>
    </row>
    <row r="743" spans="1:103" x14ac:dyDescent="0.25">
      <c r="C743" s="455"/>
      <c r="D743" s="3" t="s">
        <v>0</v>
      </c>
      <c r="E743" s="19"/>
      <c r="G743" s="19"/>
      <c r="H743" s="703">
        <f>G743-$E743</f>
        <v>0</v>
      </c>
      <c r="J743" s="19"/>
      <c r="K743" s="19"/>
      <c r="L743" s="19"/>
      <c r="N743" s="72">
        <f>$H743*(1-($J743-N$6)/N$5)</f>
        <v>0</v>
      </c>
      <c r="O743" s="72">
        <f>$H743-N743</f>
        <v>0</v>
      </c>
      <c r="Q743" s="72">
        <f>$H743*(1-($J743-Q$6)/Q$5)</f>
        <v>0</v>
      </c>
      <c r="R743" s="72">
        <f>$H743-Q743</f>
        <v>0</v>
      </c>
      <c r="T743" s="72">
        <f>$H743*(1-($J743-T$6)/T$5)</f>
        <v>0</v>
      </c>
      <c r="U743" s="72">
        <f>$H743-T743</f>
        <v>0</v>
      </c>
      <c r="W743" s="72">
        <f>$H743*(1-($J743-W$6)/W$5)</f>
        <v>0</v>
      </c>
      <c r="X743" s="72">
        <f>$H743-W743</f>
        <v>0</v>
      </c>
      <c r="Z743" s="72">
        <f>$H743*(1-($J743-Z$6)/Z$5)</f>
        <v>0</v>
      </c>
      <c r="AA743" s="72">
        <f>$H743-Z743</f>
        <v>0</v>
      </c>
      <c r="AC743" s="72">
        <f>$H743*(1-($J743-AC$6)/AC$5)</f>
        <v>0</v>
      </c>
      <c r="AD743" s="72">
        <f>$H743-AC743</f>
        <v>0</v>
      </c>
      <c r="AF743" s="72">
        <f>$H743*(1-($J743-AF$6)/AF$5)</f>
        <v>0</v>
      </c>
      <c r="AG743" s="72">
        <f>$H743-AF743</f>
        <v>0</v>
      </c>
      <c r="AI743" s="72">
        <f>$H743*(1-($J743-AI$6)/AI$5)</f>
        <v>0</v>
      </c>
      <c r="AJ743" s="72">
        <f>$H743-AI743</f>
        <v>0</v>
      </c>
      <c r="AL743" s="72">
        <f>$H743*(1-($K743-AL$6)/AL$5)</f>
        <v>0</v>
      </c>
      <c r="AM743" s="72">
        <f>$H743-AL743</f>
        <v>0</v>
      </c>
      <c r="AO743" s="72">
        <f>$H743*(1-($K743-AO$6)/AO$5)</f>
        <v>0</v>
      </c>
      <c r="AP743" s="72">
        <f>$H743-AO743</f>
        <v>0</v>
      </c>
      <c r="AR743" s="72">
        <f>$H743*(1-($K743-AR$6)/AR$5)</f>
        <v>0</v>
      </c>
      <c r="AS743" s="72">
        <f>$H743-AR743</f>
        <v>0</v>
      </c>
      <c r="AU743" s="72">
        <f>$H743*(1-($K743-AU$6)/AU$5)</f>
        <v>0</v>
      </c>
      <c r="AV743" s="72">
        <f>$H743-AU743</f>
        <v>0</v>
      </c>
      <c r="AX743" s="72">
        <f>$H743*(1-($K743-AX$6)/AX$5)</f>
        <v>0</v>
      </c>
      <c r="AY743" s="72">
        <f>$H743-AX743</f>
        <v>0</v>
      </c>
      <c r="BA743" s="72">
        <f>$H743*(1-($K743-BA$6)/BA$5)</f>
        <v>0</v>
      </c>
      <c r="BB743" s="72">
        <f>$H743-BA743</f>
        <v>0</v>
      </c>
      <c r="BD743" s="72">
        <f>$H743*(1-($K743-BD$6)/BD$5)</f>
        <v>0</v>
      </c>
      <c r="BE743" s="72">
        <f>$H743-BD743</f>
        <v>0</v>
      </c>
      <c r="BG743" s="709">
        <f>$H743*(1-($K743-BG$6)/BG$5)</f>
        <v>0</v>
      </c>
      <c r="BH743" s="709">
        <f>$H743-BG743</f>
        <v>0</v>
      </c>
      <c r="BI743" s="710"/>
      <c r="BJ743" s="709">
        <f>$H743*(1-($K743-BJ$6)/BJ$5)</f>
        <v>0</v>
      </c>
      <c r="BK743" s="709">
        <f>$H743-BJ743</f>
        <v>0</v>
      </c>
      <c r="BL743" s="710"/>
      <c r="BM743" s="479"/>
      <c r="BN743" s="479"/>
      <c r="BP743" s="72">
        <f>$H743*(1-($K743-BP$6)/BP$5)</f>
        <v>0</v>
      </c>
      <c r="BQ743" s="72">
        <f>$H743-BP743</f>
        <v>0</v>
      </c>
      <c r="BS743" s="72">
        <f>$H743*(1-($K743-BS$6)/BS$5)</f>
        <v>0</v>
      </c>
      <c r="BT743" s="72">
        <f>$H743-BS743</f>
        <v>0</v>
      </c>
      <c r="BV743" s="72">
        <f>$H743*(1-($K743-BV$6)/BV$5)</f>
        <v>0</v>
      </c>
      <c r="BW743" s="72">
        <f>$H743-BV743</f>
        <v>0</v>
      </c>
      <c r="BY743" s="72">
        <f>$H743*(1-($K743-BY$6)/BY$5)</f>
        <v>0</v>
      </c>
      <c r="BZ743" s="72">
        <f>$H743-BY743</f>
        <v>0</v>
      </c>
      <c r="CB743" s="72">
        <f>$H743*(1-($L743-CB$6)/CB$5)</f>
        <v>0</v>
      </c>
      <c r="CC743" s="72">
        <f>$H743-CB743</f>
        <v>0</v>
      </c>
      <c r="CE743" s="72">
        <f>$H743*(1-($L743-CE$6)/CE$5)</f>
        <v>0</v>
      </c>
      <c r="CF743" s="72">
        <f>$H743-CE743</f>
        <v>0</v>
      </c>
      <c r="CH743" s="72">
        <f>$H743*(1-($L743-CH$6)/CH$5)</f>
        <v>0</v>
      </c>
      <c r="CI743" s="72">
        <f>$H743-CH743</f>
        <v>0</v>
      </c>
      <c r="CK743" s="72">
        <f>$H743*(1-($L743-CK$6)/CK$5)</f>
        <v>0</v>
      </c>
      <c r="CL743" s="72">
        <f>$H743-CK743</f>
        <v>0</v>
      </c>
      <c r="CN743" s="72">
        <f>$H743*(1-($L743-CN$6)/CN$5)</f>
        <v>0</v>
      </c>
      <c r="CO743" s="72">
        <f>$H743-CN743</f>
        <v>0</v>
      </c>
      <c r="CQ743" s="72">
        <f>$H743*(1-($L743-CQ$6)/CQ$5)</f>
        <v>0</v>
      </c>
      <c r="CR743" s="72">
        <f>$H743-CQ743</f>
        <v>0</v>
      </c>
      <c r="CT743" s="72">
        <f>$H743*(1-($L743-CT$6)/CT$5)</f>
        <v>0</v>
      </c>
      <c r="CU743" s="72">
        <f>$H743-CT743</f>
        <v>0</v>
      </c>
      <c r="CW743" s="72">
        <f>$H743*(1-($L743-CW$6)/CW$5)</f>
        <v>0</v>
      </c>
      <c r="CX743" s="72">
        <f>$H743-CW743</f>
        <v>0</v>
      </c>
    </row>
    <row r="744" spans="1:103" x14ac:dyDescent="0.25">
      <c r="C744" s="455"/>
      <c r="D744" s="3" t="s">
        <v>0</v>
      </c>
      <c r="E744" s="19"/>
      <c r="G744" s="19"/>
      <c r="H744" s="703">
        <f>G744-$E744</f>
        <v>0</v>
      </c>
      <c r="J744" s="19"/>
      <c r="K744" s="19"/>
      <c r="L744" s="19"/>
      <c r="N744" s="72">
        <f>$H744*(1-($J744-N$6)/N$5)</f>
        <v>0</v>
      </c>
      <c r="O744" s="72">
        <f>$H744-N744</f>
        <v>0</v>
      </c>
      <c r="Q744" s="72">
        <f>$H744*(1-($J744-Q$6)/Q$5)</f>
        <v>0</v>
      </c>
      <c r="R744" s="72">
        <f>$H744-Q744</f>
        <v>0</v>
      </c>
      <c r="T744" s="72">
        <f>$H744*(1-($J744-T$6)/T$5)</f>
        <v>0</v>
      </c>
      <c r="U744" s="72">
        <f>$H744-T744</f>
        <v>0</v>
      </c>
      <c r="W744" s="72">
        <f>$H744*(1-($J744-W$6)/W$5)</f>
        <v>0</v>
      </c>
      <c r="X744" s="72">
        <f>$H744-W744</f>
        <v>0</v>
      </c>
      <c r="Z744" s="72">
        <f>$H744*(1-($J744-Z$6)/Z$5)</f>
        <v>0</v>
      </c>
      <c r="AA744" s="72">
        <f>$H744-Z744</f>
        <v>0</v>
      </c>
      <c r="AC744" s="72">
        <f>$H744*(1-($J744-AC$6)/AC$5)</f>
        <v>0</v>
      </c>
      <c r="AD744" s="72">
        <f>$H744-AC744</f>
        <v>0</v>
      </c>
      <c r="AF744" s="72">
        <f>$H744*(1-($J744-AF$6)/AF$5)</f>
        <v>0</v>
      </c>
      <c r="AG744" s="72">
        <f>$H744-AF744</f>
        <v>0</v>
      </c>
      <c r="AI744" s="72">
        <f>$H744*(1-($J744-AI$6)/AI$5)</f>
        <v>0</v>
      </c>
      <c r="AJ744" s="72">
        <f>$H744-AI744</f>
        <v>0</v>
      </c>
      <c r="AL744" s="72">
        <f>$H744*(1-($K744-AL$6)/AL$5)</f>
        <v>0</v>
      </c>
      <c r="AM744" s="72">
        <f>$H744-AL744</f>
        <v>0</v>
      </c>
      <c r="AO744" s="72">
        <f>$H744*(1-($K744-AO$6)/AO$5)</f>
        <v>0</v>
      </c>
      <c r="AP744" s="72">
        <f>$H744-AO744</f>
        <v>0</v>
      </c>
      <c r="AR744" s="72">
        <f>$H744*(1-($K744-AR$6)/AR$5)</f>
        <v>0</v>
      </c>
      <c r="AS744" s="72">
        <f>$H744-AR744</f>
        <v>0</v>
      </c>
      <c r="AU744" s="72">
        <f>$H744*(1-($K744-AU$6)/AU$5)</f>
        <v>0</v>
      </c>
      <c r="AV744" s="72">
        <f>$H744-AU744</f>
        <v>0</v>
      </c>
      <c r="AX744" s="72">
        <f>$H744*(1-($K744-AX$6)/AX$5)</f>
        <v>0</v>
      </c>
      <c r="AY744" s="72">
        <f>$H744-AX744</f>
        <v>0</v>
      </c>
      <c r="BA744" s="72">
        <f>$H744*(1-($K744-BA$6)/BA$5)</f>
        <v>0</v>
      </c>
      <c r="BB744" s="72">
        <f>$H744-BA744</f>
        <v>0</v>
      </c>
      <c r="BD744" s="72">
        <f>$H744*(1-($K744-BD$6)/BD$5)</f>
        <v>0</v>
      </c>
      <c r="BE744" s="72">
        <f>$H744-BD744</f>
        <v>0</v>
      </c>
      <c r="BG744" s="709">
        <f>$H744*(1-($K744-BG$6)/BG$5)</f>
        <v>0</v>
      </c>
      <c r="BH744" s="709">
        <f>$H744-BG744</f>
        <v>0</v>
      </c>
      <c r="BI744" s="710"/>
      <c r="BJ744" s="709">
        <f>$H744*(1-($K744-BJ$6)/BJ$5)</f>
        <v>0</v>
      </c>
      <c r="BK744" s="709">
        <f>$H744-BJ744</f>
        <v>0</v>
      </c>
      <c r="BL744" s="710"/>
      <c r="BM744" s="479"/>
      <c r="BN744" s="479"/>
      <c r="BP744" s="72">
        <f>$H744*(1-($K744-BP$6)/BP$5)</f>
        <v>0</v>
      </c>
      <c r="BQ744" s="72">
        <f>$H744-BP744</f>
        <v>0</v>
      </c>
      <c r="BS744" s="72">
        <f>$H744*(1-($K744-BS$6)/BS$5)</f>
        <v>0</v>
      </c>
      <c r="BT744" s="72">
        <f>$H744-BS744</f>
        <v>0</v>
      </c>
      <c r="BV744" s="72">
        <f>$H744*(1-($K744-BV$6)/BV$5)</f>
        <v>0</v>
      </c>
      <c r="BW744" s="72">
        <f>$H744-BV744</f>
        <v>0</v>
      </c>
      <c r="BY744" s="72">
        <f>$H744*(1-($K744-BY$6)/BY$5)</f>
        <v>0</v>
      </c>
      <c r="BZ744" s="72">
        <f>$H744-BY744</f>
        <v>0</v>
      </c>
      <c r="CB744" s="72">
        <f>$H744*(1-($L744-CB$6)/CB$5)</f>
        <v>0</v>
      </c>
      <c r="CC744" s="72">
        <f>$H744-CB744</f>
        <v>0</v>
      </c>
      <c r="CE744" s="72">
        <f>$H744*(1-($L744-CE$6)/CE$5)</f>
        <v>0</v>
      </c>
      <c r="CF744" s="72">
        <f>$H744-CE744</f>
        <v>0</v>
      </c>
      <c r="CH744" s="72">
        <f>$H744*(1-($L744-CH$6)/CH$5)</f>
        <v>0</v>
      </c>
      <c r="CI744" s="72">
        <f>$H744-CH744</f>
        <v>0</v>
      </c>
      <c r="CK744" s="72">
        <f>$H744*(1-($L744-CK$6)/CK$5)</f>
        <v>0</v>
      </c>
      <c r="CL744" s="72">
        <f>$H744-CK744</f>
        <v>0</v>
      </c>
      <c r="CN744" s="72">
        <f>$H744*(1-($L744-CN$6)/CN$5)</f>
        <v>0</v>
      </c>
      <c r="CO744" s="72">
        <f>$H744-CN744</f>
        <v>0</v>
      </c>
      <c r="CQ744" s="72">
        <f>$H744*(1-($L744-CQ$6)/CQ$5)</f>
        <v>0</v>
      </c>
      <c r="CR744" s="72">
        <f>$H744-CQ744</f>
        <v>0</v>
      </c>
      <c r="CT744" s="72">
        <f>$H744*(1-($L744-CT$6)/CT$5)</f>
        <v>0</v>
      </c>
      <c r="CU744" s="72">
        <f>$H744-CT744</f>
        <v>0</v>
      </c>
      <c r="CW744" s="72">
        <f>$H744*(1-($L744-CW$6)/CW$5)</f>
        <v>0</v>
      </c>
      <c r="CX744" s="72">
        <f>$H744-CW744</f>
        <v>0</v>
      </c>
    </row>
    <row r="745" spans="1:103" ht="5.45" customHeight="1" x14ac:dyDescent="0.25"/>
    <row r="746" spans="1:103" s="402" customFormat="1" x14ac:dyDescent="0.25">
      <c r="A746" s="494"/>
      <c r="C746" s="769" t="s">
        <v>392</v>
      </c>
      <c r="D746" s="765" t="s">
        <v>0</v>
      </c>
      <c r="E746" s="766"/>
      <c r="F746" s="765"/>
      <c r="G746" s="766"/>
      <c r="H746" s="767"/>
      <c r="I746" s="765"/>
      <c r="J746" s="766"/>
      <c r="K746" s="766"/>
      <c r="L746" s="766"/>
      <c r="M746" s="765"/>
      <c r="N746" s="768"/>
      <c r="O746" s="765"/>
      <c r="P746" s="766"/>
      <c r="Q746" s="768"/>
      <c r="R746" s="765"/>
      <c r="S746" s="766"/>
      <c r="T746" s="768"/>
      <c r="U746" s="765"/>
      <c r="V746" s="766"/>
      <c r="W746" s="768"/>
      <c r="X746" s="765"/>
      <c r="Y746" s="766"/>
      <c r="Z746" s="768"/>
      <c r="AA746" s="765"/>
      <c r="AB746" s="766"/>
      <c r="AC746" s="768"/>
      <c r="AD746" s="765"/>
      <c r="AE746" s="766"/>
      <c r="AF746" s="768"/>
      <c r="AG746" s="765"/>
      <c r="AH746" s="766"/>
      <c r="AI746" s="768"/>
      <c r="AJ746" s="765"/>
      <c r="AK746" s="766"/>
      <c r="AL746" s="768"/>
      <c r="AM746" s="765"/>
      <c r="AN746" s="766"/>
      <c r="AO746" s="768"/>
      <c r="AP746" s="765"/>
      <c r="AQ746" s="766"/>
      <c r="AR746" s="768"/>
      <c r="AS746" s="765"/>
      <c r="AT746" s="766"/>
      <c r="AU746" s="768"/>
      <c r="AV746" s="765"/>
      <c r="AW746" s="766"/>
      <c r="AX746" s="768"/>
      <c r="AY746" s="765"/>
      <c r="AZ746" s="766"/>
      <c r="BA746" s="768"/>
      <c r="BB746" s="765"/>
      <c r="BC746" s="766"/>
      <c r="BD746" s="768"/>
      <c r="BE746" s="765"/>
      <c r="BF746" s="766"/>
      <c r="BG746" s="768"/>
      <c r="BH746" s="765"/>
      <c r="BI746" s="766"/>
      <c r="BJ746" s="768"/>
      <c r="BK746" s="765"/>
      <c r="BL746" s="766"/>
      <c r="BM746" s="768"/>
      <c r="BN746" s="765"/>
      <c r="BO746" s="766"/>
      <c r="BP746" s="768"/>
      <c r="BQ746" s="765"/>
      <c r="BR746" s="766"/>
      <c r="BS746" s="768"/>
      <c r="BT746" s="765"/>
      <c r="BU746" s="766"/>
      <c r="BV746" s="768"/>
      <c r="BW746" s="765"/>
      <c r="BX746" s="766"/>
      <c r="BY746" s="768"/>
      <c r="BZ746" s="765"/>
      <c r="CA746" s="766"/>
      <c r="CB746" s="768"/>
      <c r="CC746" s="765"/>
      <c r="CD746" s="766"/>
      <c r="CE746" s="768"/>
      <c r="CF746" s="765"/>
      <c r="CG746" s="766"/>
      <c r="CH746" s="768"/>
      <c r="CI746" s="765"/>
      <c r="CJ746" s="766"/>
      <c r="CK746" s="768"/>
      <c r="CL746" s="765"/>
      <c r="CM746" s="766"/>
      <c r="CN746" s="768"/>
      <c r="CO746" s="765"/>
      <c r="CP746" s="766"/>
      <c r="CQ746" s="768"/>
      <c r="CR746" s="765"/>
      <c r="CS746" s="766"/>
      <c r="CT746" s="768"/>
      <c r="CU746" s="765"/>
      <c r="CV746" s="766"/>
      <c r="CW746" s="768"/>
      <c r="CX746" s="765"/>
      <c r="CY746" s="766"/>
    </row>
    <row r="747" spans="1:103" x14ac:dyDescent="0.25">
      <c r="C747" s="455"/>
      <c r="D747" s="3" t="s">
        <v>0</v>
      </c>
      <c r="E747" s="19"/>
      <c r="G747" s="19"/>
      <c r="H747" s="703">
        <f>G747-$E747</f>
        <v>0</v>
      </c>
      <c r="J747" s="19"/>
      <c r="K747" s="19"/>
      <c r="L747" s="19"/>
      <c r="N747" s="72">
        <f>$H747*(1-($J747-N$6)/N$5)</f>
        <v>0</v>
      </c>
      <c r="O747" s="72">
        <f>$H747-N747</f>
        <v>0</v>
      </c>
      <c r="Q747" s="72">
        <f>$H747*(1-($J747-Q$6)/Q$5)</f>
        <v>0</v>
      </c>
      <c r="R747" s="72">
        <f>$H747-Q747</f>
        <v>0</v>
      </c>
      <c r="T747" s="72">
        <f>$H747*(1-($J747-T$6)/T$5)</f>
        <v>0</v>
      </c>
      <c r="U747" s="72">
        <f>$H747-T747</f>
        <v>0</v>
      </c>
      <c r="W747" s="72">
        <f>$H747*(1-($J747-W$6)/W$5)</f>
        <v>0</v>
      </c>
      <c r="X747" s="72">
        <f>$H747-W747</f>
        <v>0</v>
      </c>
      <c r="Z747" s="72">
        <f>$H747*(1-($J747-Z$6)/Z$5)</f>
        <v>0</v>
      </c>
      <c r="AA747" s="72">
        <f>$H747-Z747</f>
        <v>0</v>
      </c>
      <c r="AC747" s="72">
        <f>$H747*(1-($J747-AC$6)/AC$5)</f>
        <v>0</v>
      </c>
      <c r="AD747" s="72">
        <f>$H747-AC747</f>
        <v>0</v>
      </c>
      <c r="AF747" s="72">
        <f>$H747*(1-($J747-AF$6)/AF$5)</f>
        <v>0</v>
      </c>
      <c r="AG747" s="72">
        <f>$H747-AF747</f>
        <v>0</v>
      </c>
      <c r="AI747" s="72">
        <f>$H747*(1-($J747-AI$6)/AI$5)</f>
        <v>0</v>
      </c>
      <c r="AJ747" s="72">
        <f>$H747-AI747</f>
        <v>0</v>
      </c>
      <c r="AL747" s="72">
        <f>$H747*(1-($K747-AL$6)/AL$5)</f>
        <v>0</v>
      </c>
      <c r="AM747" s="72">
        <f>$H747-AL747</f>
        <v>0</v>
      </c>
      <c r="AO747" s="72">
        <f>$H747*(1-($K747-AO$6)/AO$5)</f>
        <v>0</v>
      </c>
      <c r="AP747" s="72">
        <f>$H747-AO747</f>
        <v>0</v>
      </c>
      <c r="AR747" s="72">
        <f>$H747*(1-($K747-AR$6)/AR$5)</f>
        <v>0</v>
      </c>
      <c r="AS747" s="72">
        <f>$H747-AR747</f>
        <v>0</v>
      </c>
      <c r="AU747" s="72">
        <f>$H747*(1-($K747-AU$6)/AU$5)</f>
        <v>0</v>
      </c>
      <c r="AV747" s="72">
        <f>$H747-AU747</f>
        <v>0</v>
      </c>
      <c r="AX747" s="72">
        <f>$H747*(1-($K747-AX$6)/AX$5)</f>
        <v>0</v>
      </c>
      <c r="AY747" s="72">
        <f>$H747-AX747</f>
        <v>0</v>
      </c>
      <c r="BA747" s="72">
        <f>$H747*(1-($K747-BA$6)/BA$5)</f>
        <v>0</v>
      </c>
      <c r="BB747" s="72">
        <f>$H747-BA747</f>
        <v>0</v>
      </c>
      <c r="BD747" s="72">
        <f>$H747*(1-($K747-BD$6)/BD$5)</f>
        <v>0</v>
      </c>
      <c r="BE747" s="72">
        <f>$H747-BD747</f>
        <v>0</v>
      </c>
      <c r="BG747" s="709">
        <f>$H747*(1-($K747-BG$6)/BG$5)</f>
        <v>0</v>
      </c>
      <c r="BH747" s="709">
        <f>$H747-BG747</f>
        <v>0</v>
      </c>
      <c r="BI747" s="710"/>
      <c r="BJ747" s="709">
        <f>$H747*(1-($K747-BJ$6)/BJ$5)</f>
        <v>0</v>
      </c>
      <c r="BK747" s="709">
        <f>$H747-BJ747</f>
        <v>0</v>
      </c>
      <c r="BL747" s="710"/>
      <c r="BM747" s="479"/>
      <c r="BN747" s="479"/>
      <c r="BP747" s="72">
        <f>$H747*(1-($K747-BP$6)/BP$5)</f>
        <v>0</v>
      </c>
      <c r="BQ747" s="72">
        <f>$H747-BP747</f>
        <v>0</v>
      </c>
      <c r="BS747" s="72">
        <f>$H747*(1-($K747-BS$6)/BS$5)</f>
        <v>0</v>
      </c>
      <c r="BT747" s="72">
        <f>$H747-BS747</f>
        <v>0</v>
      </c>
      <c r="BV747" s="72">
        <f>$H747*(1-($K747-BV$6)/BV$5)</f>
        <v>0</v>
      </c>
      <c r="BW747" s="72">
        <f>$H747-BV747</f>
        <v>0</v>
      </c>
      <c r="BY747" s="72">
        <f>$H747*(1-($K747-BY$6)/BY$5)</f>
        <v>0</v>
      </c>
      <c r="BZ747" s="72">
        <f>$H747-BY747</f>
        <v>0</v>
      </c>
      <c r="CB747" s="72">
        <f>$H747*(1-($L747-CB$6)/CB$5)</f>
        <v>0</v>
      </c>
      <c r="CC747" s="72">
        <f>$H747-CB747</f>
        <v>0</v>
      </c>
      <c r="CE747" s="72">
        <f>$H747*(1-($L747-CE$6)/CE$5)</f>
        <v>0</v>
      </c>
      <c r="CF747" s="72">
        <f>$H747-CE747</f>
        <v>0</v>
      </c>
      <c r="CH747" s="72">
        <f>$H747*(1-($L747-CH$6)/CH$5)</f>
        <v>0</v>
      </c>
      <c r="CI747" s="72">
        <f>$H747-CH747</f>
        <v>0</v>
      </c>
      <c r="CK747" s="72">
        <f>$H747*(1-($L747-CK$6)/CK$5)</f>
        <v>0</v>
      </c>
      <c r="CL747" s="72">
        <f>$H747-CK747</f>
        <v>0</v>
      </c>
      <c r="CN747" s="72">
        <f>$H747*(1-($L747-CN$6)/CN$5)</f>
        <v>0</v>
      </c>
      <c r="CO747" s="72">
        <f>$H747-CN747</f>
        <v>0</v>
      </c>
      <c r="CQ747" s="72">
        <f>$H747*(1-($L747-CQ$6)/CQ$5)</f>
        <v>0</v>
      </c>
      <c r="CR747" s="72">
        <f>$H747-CQ747</f>
        <v>0</v>
      </c>
      <c r="CT747" s="72">
        <f>$H747*(1-($L747-CT$6)/CT$5)</f>
        <v>0</v>
      </c>
      <c r="CU747" s="72">
        <f>$H747-CT747</f>
        <v>0</v>
      </c>
      <c r="CW747" s="72">
        <f>$H747*(1-($L747-CW$6)/CW$5)</f>
        <v>0</v>
      </c>
      <c r="CX747" s="72">
        <f>$H747-CW747</f>
        <v>0</v>
      </c>
    </row>
    <row r="748" spans="1:103" x14ac:dyDescent="0.25">
      <c r="C748" s="455"/>
      <c r="D748" s="3" t="s">
        <v>0</v>
      </c>
      <c r="E748" s="19"/>
      <c r="G748" s="19"/>
      <c r="H748" s="703">
        <f>G748-$E748</f>
        <v>0</v>
      </c>
      <c r="J748" s="19"/>
      <c r="K748" s="19"/>
      <c r="L748" s="19"/>
      <c r="N748" s="72">
        <f>$H748*(1-($J748-N$6)/N$5)</f>
        <v>0</v>
      </c>
      <c r="O748" s="72">
        <f>$H748-N748</f>
        <v>0</v>
      </c>
      <c r="Q748" s="72">
        <f>$H748*(1-($J748-Q$6)/Q$5)</f>
        <v>0</v>
      </c>
      <c r="R748" s="72">
        <f>$H748-Q748</f>
        <v>0</v>
      </c>
      <c r="T748" s="72">
        <f>$H748*(1-($J748-T$6)/T$5)</f>
        <v>0</v>
      </c>
      <c r="U748" s="72">
        <f>$H748-T748</f>
        <v>0</v>
      </c>
      <c r="W748" s="72">
        <f>$H748*(1-($J748-W$6)/W$5)</f>
        <v>0</v>
      </c>
      <c r="X748" s="72">
        <f>$H748-W748</f>
        <v>0</v>
      </c>
      <c r="Z748" s="72">
        <f>$H748*(1-($J748-Z$6)/Z$5)</f>
        <v>0</v>
      </c>
      <c r="AA748" s="72">
        <f>$H748-Z748</f>
        <v>0</v>
      </c>
      <c r="AC748" s="72">
        <f>$H748*(1-($J748-AC$6)/AC$5)</f>
        <v>0</v>
      </c>
      <c r="AD748" s="72">
        <f>$H748-AC748</f>
        <v>0</v>
      </c>
      <c r="AF748" s="72">
        <f>$H748*(1-($J748-AF$6)/AF$5)</f>
        <v>0</v>
      </c>
      <c r="AG748" s="72">
        <f>$H748-AF748</f>
        <v>0</v>
      </c>
      <c r="AI748" s="72">
        <f>$H748*(1-($J748-AI$6)/AI$5)</f>
        <v>0</v>
      </c>
      <c r="AJ748" s="72">
        <f>$H748-AI748</f>
        <v>0</v>
      </c>
      <c r="AL748" s="72">
        <f>$H748*(1-($K748-AL$6)/AL$5)</f>
        <v>0</v>
      </c>
      <c r="AM748" s="72">
        <f>$H748-AL748</f>
        <v>0</v>
      </c>
      <c r="AO748" s="72">
        <f>$H748*(1-($K748-AO$6)/AO$5)</f>
        <v>0</v>
      </c>
      <c r="AP748" s="72">
        <f>$H748-AO748</f>
        <v>0</v>
      </c>
      <c r="AR748" s="72">
        <f>$H748*(1-($K748-AR$6)/AR$5)</f>
        <v>0</v>
      </c>
      <c r="AS748" s="72">
        <f>$H748-AR748</f>
        <v>0</v>
      </c>
      <c r="AU748" s="72">
        <f>$H748*(1-($K748-AU$6)/AU$5)</f>
        <v>0</v>
      </c>
      <c r="AV748" s="72">
        <f>$H748-AU748</f>
        <v>0</v>
      </c>
      <c r="AX748" s="72">
        <f>$H748*(1-($K748-AX$6)/AX$5)</f>
        <v>0</v>
      </c>
      <c r="AY748" s="72">
        <f>$H748-AX748</f>
        <v>0</v>
      </c>
      <c r="BA748" s="72">
        <f>$H748*(1-($K748-BA$6)/BA$5)</f>
        <v>0</v>
      </c>
      <c r="BB748" s="72">
        <f>$H748-BA748</f>
        <v>0</v>
      </c>
      <c r="BD748" s="72">
        <f>$H748*(1-($K748-BD$6)/BD$5)</f>
        <v>0</v>
      </c>
      <c r="BE748" s="72">
        <f>$H748-BD748</f>
        <v>0</v>
      </c>
      <c r="BG748" s="709">
        <f>$H748*(1-($K748-BG$6)/BG$5)</f>
        <v>0</v>
      </c>
      <c r="BH748" s="709">
        <f>$H748-BG748</f>
        <v>0</v>
      </c>
      <c r="BI748" s="710"/>
      <c r="BJ748" s="709">
        <f>$H748*(1-($K748-BJ$6)/BJ$5)</f>
        <v>0</v>
      </c>
      <c r="BK748" s="709">
        <f>$H748-BJ748</f>
        <v>0</v>
      </c>
      <c r="BL748" s="710"/>
      <c r="BM748" s="479"/>
      <c r="BN748" s="479"/>
      <c r="BP748" s="72">
        <f>$H748*(1-($K748-BP$6)/BP$5)</f>
        <v>0</v>
      </c>
      <c r="BQ748" s="72">
        <f>$H748-BP748</f>
        <v>0</v>
      </c>
      <c r="BS748" s="72">
        <f>$H748*(1-($K748-BS$6)/BS$5)</f>
        <v>0</v>
      </c>
      <c r="BT748" s="72">
        <f>$H748-BS748</f>
        <v>0</v>
      </c>
      <c r="BV748" s="72">
        <f>$H748*(1-($K748-BV$6)/BV$5)</f>
        <v>0</v>
      </c>
      <c r="BW748" s="72">
        <f>$H748-BV748</f>
        <v>0</v>
      </c>
      <c r="BY748" s="72">
        <f>$H748*(1-($K748-BY$6)/BY$5)</f>
        <v>0</v>
      </c>
      <c r="BZ748" s="72">
        <f>$H748-BY748</f>
        <v>0</v>
      </c>
      <c r="CB748" s="72">
        <f>$H748*(1-($L748-CB$6)/CB$5)</f>
        <v>0</v>
      </c>
      <c r="CC748" s="72">
        <f>$H748-CB748</f>
        <v>0</v>
      </c>
      <c r="CE748" s="72">
        <f>$H748*(1-($L748-CE$6)/CE$5)</f>
        <v>0</v>
      </c>
      <c r="CF748" s="72">
        <f>$H748-CE748</f>
        <v>0</v>
      </c>
      <c r="CH748" s="72">
        <f>$H748*(1-($L748-CH$6)/CH$5)</f>
        <v>0</v>
      </c>
      <c r="CI748" s="72">
        <f>$H748-CH748</f>
        <v>0</v>
      </c>
      <c r="CK748" s="72">
        <f>$H748*(1-($L748-CK$6)/CK$5)</f>
        <v>0</v>
      </c>
      <c r="CL748" s="72">
        <f>$H748-CK748</f>
        <v>0</v>
      </c>
      <c r="CN748" s="72">
        <f>$H748*(1-($L748-CN$6)/CN$5)</f>
        <v>0</v>
      </c>
      <c r="CO748" s="72">
        <f>$H748-CN748</f>
        <v>0</v>
      </c>
      <c r="CQ748" s="72">
        <f>$H748*(1-($L748-CQ$6)/CQ$5)</f>
        <v>0</v>
      </c>
      <c r="CR748" s="72">
        <f>$H748-CQ748</f>
        <v>0</v>
      </c>
      <c r="CT748" s="72">
        <f>$H748*(1-($L748-CT$6)/CT$5)</f>
        <v>0</v>
      </c>
      <c r="CU748" s="72">
        <f>$H748-CT748</f>
        <v>0</v>
      </c>
      <c r="CW748" s="72">
        <f>$H748*(1-($L748-CW$6)/CW$5)</f>
        <v>0</v>
      </c>
      <c r="CX748" s="72">
        <f>$H748-CW748</f>
        <v>0</v>
      </c>
    </row>
    <row r="749" spans="1:103" ht="5.45" customHeight="1" x14ac:dyDescent="0.25"/>
    <row r="750" spans="1:103" s="402" customFormat="1" x14ac:dyDescent="0.25">
      <c r="A750" s="494"/>
      <c r="C750" s="769" t="s">
        <v>393</v>
      </c>
      <c r="D750" s="765" t="s">
        <v>0</v>
      </c>
      <c r="E750" s="766"/>
      <c r="F750" s="765"/>
      <c r="G750" s="766"/>
      <c r="H750" s="767"/>
      <c r="I750" s="765"/>
      <c r="J750" s="766"/>
      <c r="K750" s="766"/>
      <c r="L750" s="766"/>
      <c r="M750" s="765"/>
      <c r="N750" s="768"/>
      <c r="O750" s="765"/>
      <c r="P750" s="766"/>
      <c r="Q750" s="768"/>
      <c r="R750" s="765"/>
      <c r="S750" s="766"/>
      <c r="T750" s="768"/>
      <c r="U750" s="765"/>
      <c r="V750" s="766"/>
      <c r="W750" s="768"/>
      <c r="X750" s="765"/>
      <c r="Y750" s="766"/>
      <c r="Z750" s="768"/>
      <c r="AA750" s="765"/>
      <c r="AB750" s="766"/>
      <c r="AC750" s="768"/>
      <c r="AD750" s="765"/>
      <c r="AE750" s="766"/>
      <c r="AF750" s="768"/>
      <c r="AG750" s="765"/>
      <c r="AH750" s="766"/>
      <c r="AI750" s="768"/>
      <c r="AJ750" s="765"/>
      <c r="AK750" s="766"/>
      <c r="AL750" s="768"/>
      <c r="AM750" s="765"/>
      <c r="AN750" s="766"/>
      <c r="AO750" s="768"/>
      <c r="AP750" s="765"/>
      <c r="AQ750" s="766"/>
      <c r="AR750" s="768"/>
      <c r="AS750" s="765"/>
      <c r="AT750" s="766"/>
      <c r="AU750" s="768"/>
      <c r="AV750" s="765"/>
      <c r="AW750" s="766"/>
      <c r="AX750" s="768"/>
      <c r="AY750" s="765"/>
      <c r="AZ750" s="766"/>
      <c r="BA750" s="768"/>
      <c r="BB750" s="765"/>
      <c r="BC750" s="766"/>
      <c r="BD750" s="768"/>
      <c r="BE750" s="765"/>
      <c r="BF750" s="766"/>
      <c r="BG750" s="768"/>
      <c r="BH750" s="765"/>
      <c r="BI750" s="766"/>
      <c r="BJ750" s="768"/>
      <c r="BK750" s="765"/>
      <c r="BL750" s="766"/>
      <c r="BM750" s="768"/>
      <c r="BN750" s="765"/>
      <c r="BO750" s="766"/>
      <c r="BP750" s="768"/>
      <c r="BQ750" s="765"/>
      <c r="BR750" s="766"/>
      <c r="BS750" s="768"/>
      <c r="BT750" s="765"/>
      <c r="BU750" s="766"/>
      <c r="BV750" s="768"/>
      <c r="BW750" s="765"/>
      <c r="BX750" s="766"/>
      <c r="BY750" s="768"/>
      <c r="BZ750" s="765"/>
      <c r="CA750" s="766"/>
      <c r="CB750" s="768"/>
      <c r="CC750" s="765"/>
      <c r="CD750" s="766"/>
      <c r="CE750" s="768"/>
      <c r="CF750" s="765"/>
      <c r="CG750" s="766"/>
      <c r="CH750" s="768"/>
      <c r="CI750" s="765"/>
      <c r="CJ750" s="766"/>
      <c r="CK750" s="768"/>
      <c r="CL750" s="765"/>
      <c r="CM750" s="766"/>
      <c r="CN750" s="768"/>
      <c r="CO750" s="765"/>
      <c r="CP750" s="766"/>
      <c r="CQ750" s="768"/>
      <c r="CR750" s="765"/>
      <c r="CS750" s="766"/>
      <c r="CT750" s="768"/>
      <c r="CU750" s="765"/>
      <c r="CV750" s="766"/>
      <c r="CW750" s="768"/>
      <c r="CX750" s="765"/>
      <c r="CY750" s="766"/>
    </row>
    <row r="751" spans="1:103" x14ac:dyDescent="0.25">
      <c r="C751" s="455"/>
      <c r="D751" s="3" t="s">
        <v>0</v>
      </c>
      <c r="E751" s="19"/>
      <c r="G751" s="19"/>
      <c r="H751" s="703">
        <f>G751-$E751</f>
        <v>0</v>
      </c>
      <c r="J751" s="19"/>
      <c r="K751" s="19"/>
      <c r="L751" s="19"/>
      <c r="N751" s="72">
        <f>$H751*(1-($J751-N$6)/N$5)</f>
        <v>0</v>
      </c>
      <c r="O751" s="72">
        <f>$H751-N751</f>
        <v>0</v>
      </c>
      <c r="Q751" s="72">
        <f>$H751*(1-($J751-Q$6)/Q$5)</f>
        <v>0</v>
      </c>
      <c r="R751" s="72">
        <f>$H751-Q751</f>
        <v>0</v>
      </c>
      <c r="T751" s="72">
        <f>$H751*(1-($J751-T$6)/T$5)</f>
        <v>0</v>
      </c>
      <c r="U751" s="72">
        <f>$H751-T751</f>
        <v>0</v>
      </c>
      <c r="W751" s="72">
        <f>$H751*(1-($J751-W$6)/W$5)</f>
        <v>0</v>
      </c>
      <c r="X751" s="72">
        <f>$H751-W751</f>
        <v>0</v>
      </c>
      <c r="Z751" s="72">
        <f>$H751*(1-($J751-Z$6)/Z$5)</f>
        <v>0</v>
      </c>
      <c r="AA751" s="72">
        <f>$H751-Z751</f>
        <v>0</v>
      </c>
      <c r="AC751" s="72">
        <f>$H751*(1-($J751-AC$6)/AC$5)</f>
        <v>0</v>
      </c>
      <c r="AD751" s="72">
        <f>$H751-AC751</f>
        <v>0</v>
      </c>
      <c r="AF751" s="72">
        <f>$H751*(1-($J751-AF$6)/AF$5)</f>
        <v>0</v>
      </c>
      <c r="AG751" s="72">
        <f>$H751-AF751</f>
        <v>0</v>
      </c>
      <c r="AI751" s="72">
        <f>$H751*(1-($J751-AI$6)/AI$5)</f>
        <v>0</v>
      </c>
      <c r="AJ751" s="72">
        <f>$H751-AI751</f>
        <v>0</v>
      </c>
      <c r="AL751" s="72">
        <f>$H751*(1-($K751-AL$6)/AL$5)</f>
        <v>0</v>
      </c>
      <c r="AM751" s="72">
        <f>$H751-AL751</f>
        <v>0</v>
      </c>
      <c r="AO751" s="72">
        <f>$H751*(1-($K751-AO$6)/AO$5)</f>
        <v>0</v>
      </c>
      <c r="AP751" s="72">
        <f>$H751-AO751</f>
        <v>0</v>
      </c>
      <c r="AR751" s="72">
        <f>$H751*(1-($K751-AR$6)/AR$5)</f>
        <v>0</v>
      </c>
      <c r="AS751" s="72">
        <f>$H751-AR751</f>
        <v>0</v>
      </c>
      <c r="AU751" s="72">
        <f>$H751*(1-($K751-AU$6)/AU$5)</f>
        <v>0</v>
      </c>
      <c r="AV751" s="72">
        <f>$H751-AU751</f>
        <v>0</v>
      </c>
      <c r="AX751" s="72">
        <f>$H751*(1-($K751-AX$6)/AX$5)</f>
        <v>0</v>
      </c>
      <c r="AY751" s="72">
        <f>$H751-AX751</f>
        <v>0</v>
      </c>
      <c r="BA751" s="72">
        <f>$H751*(1-($K751-BA$6)/BA$5)</f>
        <v>0</v>
      </c>
      <c r="BB751" s="72">
        <f>$H751-BA751</f>
        <v>0</v>
      </c>
      <c r="BD751" s="72">
        <f>$H751*(1-($K751-BD$6)/BD$5)</f>
        <v>0</v>
      </c>
      <c r="BE751" s="72">
        <f>$H751-BD751</f>
        <v>0</v>
      </c>
      <c r="BG751" s="709">
        <f>$H751*(1-($K751-BG$6)/BG$5)</f>
        <v>0</v>
      </c>
      <c r="BH751" s="709">
        <f>$H751-BG751</f>
        <v>0</v>
      </c>
      <c r="BI751" s="710"/>
      <c r="BJ751" s="709">
        <f>$H751*(1-($K751-BJ$6)/BJ$5)</f>
        <v>0</v>
      </c>
      <c r="BK751" s="709">
        <f>$H751-BJ751</f>
        <v>0</v>
      </c>
      <c r="BL751" s="710"/>
      <c r="BM751" s="479"/>
      <c r="BN751" s="479"/>
      <c r="BP751" s="72">
        <f>$H751*(1-($K751-BP$6)/BP$5)</f>
        <v>0</v>
      </c>
      <c r="BQ751" s="72">
        <f>$H751-BP751</f>
        <v>0</v>
      </c>
      <c r="BS751" s="72">
        <f>$H751*(1-($K751-BS$6)/BS$5)</f>
        <v>0</v>
      </c>
      <c r="BT751" s="72">
        <f>$H751-BS751</f>
        <v>0</v>
      </c>
      <c r="BV751" s="72">
        <f>$H751*(1-($K751-BV$6)/BV$5)</f>
        <v>0</v>
      </c>
      <c r="BW751" s="72">
        <f>$H751-BV751</f>
        <v>0</v>
      </c>
      <c r="BY751" s="72">
        <f>$H751*(1-($K751-BY$6)/BY$5)</f>
        <v>0</v>
      </c>
      <c r="BZ751" s="72">
        <f>$H751-BY751</f>
        <v>0</v>
      </c>
      <c r="CB751" s="72">
        <f>$H751*(1-($L751-CB$6)/CB$5)</f>
        <v>0</v>
      </c>
      <c r="CC751" s="72">
        <f>$H751-CB751</f>
        <v>0</v>
      </c>
      <c r="CE751" s="72">
        <f>$H751*(1-($L751-CE$6)/CE$5)</f>
        <v>0</v>
      </c>
      <c r="CF751" s="72">
        <f>$H751-CE751</f>
        <v>0</v>
      </c>
      <c r="CH751" s="72">
        <f>$H751*(1-($L751-CH$6)/CH$5)</f>
        <v>0</v>
      </c>
      <c r="CI751" s="72">
        <f>$H751-CH751</f>
        <v>0</v>
      </c>
      <c r="CK751" s="72">
        <f>$H751*(1-($L751-CK$6)/CK$5)</f>
        <v>0</v>
      </c>
      <c r="CL751" s="72">
        <f>$H751-CK751</f>
        <v>0</v>
      </c>
      <c r="CN751" s="72">
        <f>$H751*(1-($L751-CN$6)/CN$5)</f>
        <v>0</v>
      </c>
      <c r="CO751" s="72">
        <f>$H751-CN751</f>
        <v>0</v>
      </c>
      <c r="CQ751" s="72">
        <f>$H751*(1-($L751-CQ$6)/CQ$5)</f>
        <v>0</v>
      </c>
      <c r="CR751" s="72">
        <f>$H751-CQ751</f>
        <v>0</v>
      </c>
      <c r="CT751" s="72">
        <f>$H751*(1-($L751-CT$6)/CT$5)</f>
        <v>0</v>
      </c>
      <c r="CU751" s="72">
        <f>$H751-CT751</f>
        <v>0</v>
      </c>
      <c r="CW751" s="72">
        <f>$H751*(1-($L751-CW$6)/CW$5)</f>
        <v>0</v>
      </c>
      <c r="CX751" s="72">
        <f>$H751-CW751</f>
        <v>0</v>
      </c>
    </row>
    <row r="752" spans="1:103" x14ac:dyDescent="0.25">
      <c r="C752" s="455"/>
      <c r="D752" s="3" t="s">
        <v>0</v>
      </c>
      <c r="E752" s="19"/>
      <c r="G752" s="19"/>
      <c r="H752" s="703">
        <f>G752-$E752</f>
        <v>0</v>
      </c>
      <c r="J752" s="19"/>
      <c r="K752" s="19"/>
      <c r="L752" s="19"/>
      <c r="N752" s="72">
        <f>$H752*(1-($J752-N$6)/N$5)</f>
        <v>0</v>
      </c>
      <c r="O752" s="72">
        <f>$H752-N752</f>
        <v>0</v>
      </c>
      <c r="Q752" s="72">
        <f>$H752*(1-($J752-Q$6)/Q$5)</f>
        <v>0</v>
      </c>
      <c r="R752" s="72">
        <f>$H752-Q752</f>
        <v>0</v>
      </c>
      <c r="T752" s="72">
        <f>$H752*(1-($J752-T$6)/T$5)</f>
        <v>0</v>
      </c>
      <c r="U752" s="72">
        <f>$H752-T752</f>
        <v>0</v>
      </c>
      <c r="W752" s="72">
        <f>$H752*(1-($J752-W$6)/W$5)</f>
        <v>0</v>
      </c>
      <c r="X752" s="72">
        <f>$H752-W752</f>
        <v>0</v>
      </c>
      <c r="Z752" s="72">
        <f>$H752*(1-($J752-Z$6)/Z$5)</f>
        <v>0</v>
      </c>
      <c r="AA752" s="72">
        <f>$H752-Z752</f>
        <v>0</v>
      </c>
      <c r="AC752" s="72">
        <f>$H752*(1-($J752-AC$6)/AC$5)</f>
        <v>0</v>
      </c>
      <c r="AD752" s="72">
        <f>$H752-AC752</f>
        <v>0</v>
      </c>
      <c r="AF752" s="72">
        <f>$H752*(1-($J752-AF$6)/AF$5)</f>
        <v>0</v>
      </c>
      <c r="AG752" s="72">
        <f>$H752-AF752</f>
        <v>0</v>
      </c>
      <c r="AI752" s="72">
        <f>$H752*(1-($J752-AI$6)/AI$5)</f>
        <v>0</v>
      </c>
      <c r="AJ752" s="72">
        <f>$H752-AI752</f>
        <v>0</v>
      </c>
      <c r="AL752" s="72">
        <f>$H752*(1-($K752-AL$6)/AL$5)</f>
        <v>0</v>
      </c>
      <c r="AM752" s="72">
        <f>$H752-AL752</f>
        <v>0</v>
      </c>
      <c r="AO752" s="72">
        <f>$H752*(1-($K752-AO$6)/AO$5)</f>
        <v>0</v>
      </c>
      <c r="AP752" s="72">
        <f>$H752-AO752</f>
        <v>0</v>
      </c>
      <c r="AR752" s="72">
        <f>$H752*(1-($K752-AR$6)/AR$5)</f>
        <v>0</v>
      </c>
      <c r="AS752" s="72">
        <f>$H752-AR752</f>
        <v>0</v>
      </c>
      <c r="AU752" s="72">
        <f>$H752*(1-($K752-AU$6)/AU$5)</f>
        <v>0</v>
      </c>
      <c r="AV752" s="72">
        <f>$H752-AU752</f>
        <v>0</v>
      </c>
      <c r="AX752" s="72">
        <f>$H752*(1-($K752-AX$6)/AX$5)</f>
        <v>0</v>
      </c>
      <c r="AY752" s="72">
        <f>$H752-AX752</f>
        <v>0</v>
      </c>
      <c r="BA752" s="72">
        <f>$H752*(1-($K752-BA$6)/BA$5)</f>
        <v>0</v>
      </c>
      <c r="BB752" s="72">
        <f>$H752-BA752</f>
        <v>0</v>
      </c>
      <c r="BD752" s="72">
        <f>$H752*(1-($K752-BD$6)/BD$5)</f>
        <v>0</v>
      </c>
      <c r="BE752" s="72">
        <f>$H752-BD752</f>
        <v>0</v>
      </c>
      <c r="BG752" s="709">
        <f>$H752*(1-($K752-BG$6)/BG$5)</f>
        <v>0</v>
      </c>
      <c r="BH752" s="709">
        <f>$H752-BG752</f>
        <v>0</v>
      </c>
      <c r="BI752" s="710"/>
      <c r="BJ752" s="709">
        <f>$H752*(1-($K752-BJ$6)/BJ$5)</f>
        <v>0</v>
      </c>
      <c r="BK752" s="709">
        <f>$H752-BJ752</f>
        <v>0</v>
      </c>
      <c r="BL752" s="710"/>
      <c r="BM752" s="479"/>
      <c r="BN752" s="479"/>
      <c r="BP752" s="72">
        <f>$H752*(1-($K752-BP$6)/BP$5)</f>
        <v>0</v>
      </c>
      <c r="BQ752" s="72">
        <f>$H752-BP752</f>
        <v>0</v>
      </c>
      <c r="BS752" s="72">
        <f>$H752*(1-($K752-BS$6)/BS$5)</f>
        <v>0</v>
      </c>
      <c r="BT752" s="72">
        <f>$H752-BS752</f>
        <v>0</v>
      </c>
      <c r="BV752" s="72">
        <f>$H752*(1-($K752-BV$6)/BV$5)</f>
        <v>0</v>
      </c>
      <c r="BW752" s="72">
        <f>$H752-BV752</f>
        <v>0</v>
      </c>
      <c r="BY752" s="72">
        <f>$H752*(1-($K752-BY$6)/BY$5)</f>
        <v>0</v>
      </c>
      <c r="BZ752" s="72">
        <f>$H752-BY752</f>
        <v>0</v>
      </c>
      <c r="CB752" s="72">
        <f>$H752*(1-($L752-CB$6)/CB$5)</f>
        <v>0</v>
      </c>
      <c r="CC752" s="72">
        <f>$H752-CB752</f>
        <v>0</v>
      </c>
      <c r="CE752" s="72">
        <f>$H752*(1-($L752-CE$6)/CE$5)</f>
        <v>0</v>
      </c>
      <c r="CF752" s="72">
        <f>$H752-CE752</f>
        <v>0</v>
      </c>
      <c r="CH752" s="72">
        <f>$H752*(1-($L752-CH$6)/CH$5)</f>
        <v>0</v>
      </c>
      <c r="CI752" s="72">
        <f>$H752-CH752</f>
        <v>0</v>
      </c>
      <c r="CK752" s="72">
        <f>$H752*(1-($L752-CK$6)/CK$5)</f>
        <v>0</v>
      </c>
      <c r="CL752" s="72">
        <f>$H752-CK752</f>
        <v>0</v>
      </c>
      <c r="CN752" s="72">
        <f>$H752*(1-($L752-CN$6)/CN$5)</f>
        <v>0</v>
      </c>
      <c r="CO752" s="72">
        <f>$H752-CN752</f>
        <v>0</v>
      </c>
      <c r="CQ752" s="72">
        <f>$H752*(1-($L752-CQ$6)/CQ$5)</f>
        <v>0</v>
      </c>
      <c r="CR752" s="72">
        <f>$H752-CQ752</f>
        <v>0</v>
      </c>
      <c r="CT752" s="72">
        <f>$H752*(1-($L752-CT$6)/CT$5)</f>
        <v>0</v>
      </c>
      <c r="CU752" s="72">
        <f>$H752-CT752</f>
        <v>0</v>
      </c>
      <c r="CW752" s="72">
        <f>$H752*(1-($L752-CW$6)/CW$5)</f>
        <v>0</v>
      </c>
      <c r="CX752" s="72">
        <f>$H752-CW752</f>
        <v>0</v>
      </c>
    </row>
    <row r="753" spans="1:103" ht="5.45" customHeight="1" x14ac:dyDescent="0.25"/>
    <row r="754" spans="1:103" s="402" customFormat="1" x14ac:dyDescent="0.25">
      <c r="A754" s="494"/>
      <c r="C754" s="769" t="s">
        <v>395</v>
      </c>
      <c r="D754" s="765" t="s">
        <v>0</v>
      </c>
      <c r="E754" s="766"/>
      <c r="F754" s="765"/>
      <c r="G754" s="766"/>
      <c r="H754" s="767"/>
      <c r="I754" s="765"/>
      <c r="J754" s="766"/>
      <c r="K754" s="766"/>
      <c r="L754" s="766"/>
      <c r="M754" s="765"/>
      <c r="N754" s="768"/>
      <c r="O754" s="765"/>
      <c r="P754" s="766"/>
      <c r="Q754" s="768"/>
      <c r="R754" s="765"/>
      <c r="S754" s="766"/>
      <c r="T754" s="768"/>
      <c r="U754" s="765"/>
      <c r="V754" s="766"/>
      <c r="W754" s="768"/>
      <c r="X754" s="765"/>
      <c r="Y754" s="766"/>
      <c r="Z754" s="768"/>
      <c r="AA754" s="765"/>
      <c r="AB754" s="766"/>
      <c r="AC754" s="768"/>
      <c r="AD754" s="765"/>
      <c r="AE754" s="766"/>
      <c r="AF754" s="768"/>
      <c r="AG754" s="765"/>
      <c r="AH754" s="766"/>
      <c r="AI754" s="768"/>
      <c r="AJ754" s="765"/>
      <c r="AK754" s="766"/>
      <c r="AL754" s="768"/>
      <c r="AM754" s="765"/>
      <c r="AN754" s="766"/>
      <c r="AO754" s="768"/>
      <c r="AP754" s="765"/>
      <c r="AQ754" s="766"/>
      <c r="AR754" s="768"/>
      <c r="AS754" s="765"/>
      <c r="AT754" s="766"/>
      <c r="AU754" s="768"/>
      <c r="AV754" s="765"/>
      <c r="AW754" s="766"/>
      <c r="AX754" s="768"/>
      <c r="AY754" s="765"/>
      <c r="AZ754" s="766"/>
      <c r="BA754" s="768"/>
      <c r="BB754" s="765"/>
      <c r="BC754" s="766"/>
      <c r="BD754" s="768"/>
      <c r="BE754" s="765"/>
      <c r="BF754" s="766"/>
      <c r="BG754" s="768"/>
      <c r="BH754" s="765"/>
      <c r="BI754" s="766"/>
      <c r="BJ754" s="768"/>
      <c r="BK754" s="765"/>
      <c r="BL754" s="766"/>
      <c r="BM754" s="768"/>
      <c r="BN754" s="765"/>
      <c r="BO754" s="766"/>
      <c r="BP754" s="768"/>
      <c r="BQ754" s="765"/>
      <c r="BR754" s="766"/>
      <c r="BS754" s="768"/>
      <c r="BT754" s="765"/>
      <c r="BU754" s="766"/>
      <c r="BV754" s="768"/>
      <c r="BW754" s="765"/>
      <c r="BX754" s="766"/>
      <c r="BY754" s="768"/>
      <c r="BZ754" s="765"/>
      <c r="CA754" s="766"/>
      <c r="CB754" s="768"/>
      <c r="CC754" s="765"/>
      <c r="CD754" s="766"/>
      <c r="CE754" s="768"/>
      <c r="CF754" s="765"/>
      <c r="CG754" s="766"/>
      <c r="CH754" s="768"/>
      <c r="CI754" s="765"/>
      <c r="CJ754" s="766"/>
      <c r="CK754" s="768"/>
      <c r="CL754" s="765"/>
      <c r="CM754" s="766"/>
      <c r="CN754" s="768"/>
      <c r="CO754" s="765"/>
      <c r="CP754" s="766"/>
      <c r="CQ754" s="768"/>
      <c r="CR754" s="765"/>
      <c r="CS754" s="766"/>
      <c r="CT754" s="768"/>
      <c r="CU754" s="765"/>
      <c r="CV754" s="766"/>
      <c r="CW754" s="768"/>
      <c r="CX754" s="765"/>
      <c r="CY754" s="766"/>
    </row>
    <row r="755" spans="1:103" x14ac:dyDescent="0.25">
      <c r="C755" s="455"/>
      <c r="D755" s="3" t="s">
        <v>0</v>
      </c>
      <c r="E755" s="19"/>
      <c r="G755" s="19"/>
      <c r="H755" s="703">
        <f>G755-$E755</f>
        <v>0</v>
      </c>
      <c r="J755" s="19"/>
      <c r="K755" s="19"/>
      <c r="L755" s="19"/>
      <c r="N755" s="72">
        <f>$H755*(1-($J755-N$6)/N$5)</f>
        <v>0</v>
      </c>
      <c r="O755" s="72">
        <f>$H755-N755</f>
        <v>0</v>
      </c>
      <c r="Q755" s="72">
        <f>$H755*(1-($J755-Q$6)/Q$5)</f>
        <v>0</v>
      </c>
      <c r="R755" s="72">
        <f>$H755-Q755</f>
        <v>0</v>
      </c>
      <c r="T755" s="72">
        <f>$H755*(1-($J755-T$6)/T$5)</f>
        <v>0</v>
      </c>
      <c r="U755" s="72">
        <f>$H755-T755</f>
        <v>0</v>
      </c>
      <c r="W755" s="72">
        <f>$H755*(1-($J755-W$6)/W$5)</f>
        <v>0</v>
      </c>
      <c r="X755" s="72">
        <f>$H755-W755</f>
        <v>0</v>
      </c>
      <c r="Z755" s="72">
        <f>$H755*(1-($J755-Z$6)/Z$5)</f>
        <v>0</v>
      </c>
      <c r="AA755" s="72">
        <f>$H755-Z755</f>
        <v>0</v>
      </c>
      <c r="AC755" s="72">
        <f>$H755*(1-($J755-AC$6)/AC$5)</f>
        <v>0</v>
      </c>
      <c r="AD755" s="72">
        <f>$H755-AC755</f>
        <v>0</v>
      </c>
      <c r="AF755" s="72">
        <f>$H755*(1-($J755-AF$6)/AF$5)</f>
        <v>0</v>
      </c>
      <c r="AG755" s="72">
        <f>$H755-AF755</f>
        <v>0</v>
      </c>
      <c r="AI755" s="72">
        <f>$H755*(1-($J755-AI$6)/AI$5)</f>
        <v>0</v>
      </c>
      <c r="AJ755" s="72">
        <f>$H755-AI755</f>
        <v>0</v>
      </c>
      <c r="AL755" s="72">
        <f>$H755*(1-($K755-AL$6)/AL$5)</f>
        <v>0</v>
      </c>
      <c r="AM755" s="72">
        <f>$H755-AL755</f>
        <v>0</v>
      </c>
      <c r="AO755" s="72">
        <f>$H755*(1-($K755-AO$6)/AO$5)</f>
        <v>0</v>
      </c>
      <c r="AP755" s="72">
        <f>$H755-AO755</f>
        <v>0</v>
      </c>
      <c r="AR755" s="72">
        <f>$H755*(1-($K755-AR$6)/AR$5)</f>
        <v>0</v>
      </c>
      <c r="AS755" s="72">
        <f>$H755-AR755</f>
        <v>0</v>
      </c>
      <c r="AU755" s="72">
        <f>$H755*(1-($K755-AU$6)/AU$5)</f>
        <v>0</v>
      </c>
      <c r="AV755" s="72">
        <f>$H755-AU755</f>
        <v>0</v>
      </c>
      <c r="AX755" s="72">
        <f>$H755*(1-($K755-AX$6)/AX$5)</f>
        <v>0</v>
      </c>
      <c r="AY755" s="72">
        <f>$H755-AX755</f>
        <v>0</v>
      </c>
      <c r="BA755" s="72">
        <f>$H755*(1-($K755-BA$6)/BA$5)</f>
        <v>0</v>
      </c>
      <c r="BB755" s="72">
        <f>$H755-BA755</f>
        <v>0</v>
      </c>
      <c r="BD755" s="72">
        <f>$H755*(1-($K755-BD$6)/BD$5)</f>
        <v>0</v>
      </c>
      <c r="BE755" s="72">
        <f>$H755-BD755</f>
        <v>0</v>
      </c>
      <c r="BG755" s="709">
        <f>$H755*(1-($K755-BG$6)/BG$5)</f>
        <v>0</v>
      </c>
      <c r="BH755" s="709">
        <f>$H755-BG755</f>
        <v>0</v>
      </c>
      <c r="BI755" s="710"/>
      <c r="BJ755" s="709">
        <f>$H755*(1-($K755-BJ$6)/BJ$5)</f>
        <v>0</v>
      </c>
      <c r="BK755" s="709">
        <f>$H755-BJ755</f>
        <v>0</v>
      </c>
      <c r="BL755" s="710"/>
      <c r="BM755" s="479"/>
      <c r="BN755" s="479"/>
      <c r="BP755" s="72">
        <f>$H755*(1-($K755-BP$6)/BP$5)</f>
        <v>0</v>
      </c>
      <c r="BQ755" s="72">
        <f>$H755-BP755</f>
        <v>0</v>
      </c>
      <c r="BS755" s="72">
        <f>$H755*(1-($K755-BS$6)/BS$5)</f>
        <v>0</v>
      </c>
      <c r="BT755" s="72">
        <f>$H755-BS755</f>
        <v>0</v>
      </c>
      <c r="BV755" s="72">
        <f>$H755*(1-($K755-BV$6)/BV$5)</f>
        <v>0</v>
      </c>
      <c r="BW755" s="72">
        <f>$H755-BV755</f>
        <v>0</v>
      </c>
      <c r="BY755" s="72">
        <f>$H755*(1-($K755-BY$6)/BY$5)</f>
        <v>0</v>
      </c>
      <c r="BZ755" s="72">
        <f>$H755-BY755</f>
        <v>0</v>
      </c>
      <c r="CB755" s="72">
        <f>$H755*(1-($L755-CB$6)/CB$5)</f>
        <v>0</v>
      </c>
      <c r="CC755" s="72">
        <f>$H755-CB755</f>
        <v>0</v>
      </c>
      <c r="CE755" s="72">
        <f>$H755*(1-($L755-CE$6)/CE$5)</f>
        <v>0</v>
      </c>
      <c r="CF755" s="72">
        <f>$H755-CE755</f>
        <v>0</v>
      </c>
      <c r="CH755" s="72">
        <f>$H755*(1-($L755-CH$6)/CH$5)</f>
        <v>0</v>
      </c>
      <c r="CI755" s="72">
        <f>$H755-CH755</f>
        <v>0</v>
      </c>
      <c r="CK755" s="72">
        <f>$H755*(1-($L755-CK$6)/CK$5)</f>
        <v>0</v>
      </c>
      <c r="CL755" s="72">
        <f>$H755-CK755</f>
        <v>0</v>
      </c>
      <c r="CN755" s="72">
        <f>$H755*(1-($L755-CN$6)/CN$5)</f>
        <v>0</v>
      </c>
      <c r="CO755" s="72">
        <f>$H755-CN755</f>
        <v>0</v>
      </c>
      <c r="CQ755" s="72">
        <f>$H755*(1-($L755-CQ$6)/CQ$5)</f>
        <v>0</v>
      </c>
      <c r="CR755" s="72">
        <f>$H755-CQ755</f>
        <v>0</v>
      </c>
      <c r="CT755" s="72">
        <f>$H755*(1-($L755-CT$6)/CT$5)</f>
        <v>0</v>
      </c>
      <c r="CU755" s="72">
        <f>$H755-CT755</f>
        <v>0</v>
      </c>
      <c r="CW755" s="72">
        <f>$H755*(1-($L755-CW$6)/CW$5)</f>
        <v>0</v>
      </c>
      <c r="CX755" s="72">
        <f>$H755-CW755</f>
        <v>0</v>
      </c>
    </row>
    <row r="756" spans="1:103" x14ac:dyDescent="0.25">
      <c r="C756" s="455"/>
      <c r="D756" s="3" t="s">
        <v>0</v>
      </c>
      <c r="E756" s="19"/>
      <c r="G756" s="19"/>
      <c r="H756" s="703">
        <f>G756-$E756</f>
        <v>0</v>
      </c>
      <c r="J756" s="19"/>
      <c r="K756" s="19"/>
      <c r="L756" s="19"/>
      <c r="N756" s="72">
        <f>$H756*(1-($J756-N$6)/N$5)</f>
        <v>0</v>
      </c>
      <c r="O756" s="72">
        <f>$H756-N756</f>
        <v>0</v>
      </c>
      <c r="Q756" s="72">
        <f>$H756*(1-($J756-Q$6)/Q$5)</f>
        <v>0</v>
      </c>
      <c r="R756" s="72">
        <f>$H756-Q756</f>
        <v>0</v>
      </c>
      <c r="T756" s="72">
        <f>$H756*(1-($J756-T$6)/T$5)</f>
        <v>0</v>
      </c>
      <c r="U756" s="72">
        <f>$H756-T756</f>
        <v>0</v>
      </c>
      <c r="W756" s="72">
        <f>$H756*(1-($J756-W$6)/W$5)</f>
        <v>0</v>
      </c>
      <c r="X756" s="72">
        <f>$H756-W756</f>
        <v>0</v>
      </c>
      <c r="Z756" s="72">
        <f>$H756*(1-($J756-Z$6)/Z$5)</f>
        <v>0</v>
      </c>
      <c r="AA756" s="72">
        <f>$H756-Z756</f>
        <v>0</v>
      </c>
      <c r="AC756" s="72">
        <f>$H756*(1-($J756-AC$6)/AC$5)</f>
        <v>0</v>
      </c>
      <c r="AD756" s="72">
        <f>$H756-AC756</f>
        <v>0</v>
      </c>
      <c r="AF756" s="72">
        <f>$H756*(1-($J756-AF$6)/AF$5)</f>
        <v>0</v>
      </c>
      <c r="AG756" s="72">
        <f>$H756-AF756</f>
        <v>0</v>
      </c>
      <c r="AI756" s="72">
        <f>$H756*(1-($J756-AI$6)/AI$5)</f>
        <v>0</v>
      </c>
      <c r="AJ756" s="72">
        <f>$H756-AI756</f>
        <v>0</v>
      </c>
      <c r="AL756" s="72">
        <f>$H756*(1-($K756-AL$6)/AL$5)</f>
        <v>0</v>
      </c>
      <c r="AM756" s="72">
        <f>$H756-AL756</f>
        <v>0</v>
      </c>
      <c r="AO756" s="72">
        <f>$H756*(1-($K756-AO$6)/AO$5)</f>
        <v>0</v>
      </c>
      <c r="AP756" s="72">
        <f>$H756-AO756</f>
        <v>0</v>
      </c>
      <c r="AR756" s="72">
        <f>$H756*(1-($K756-AR$6)/AR$5)</f>
        <v>0</v>
      </c>
      <c r="AS756" s="72">
        <f>$H756-AR756</f>
        <v>0</v>
      </c>
      <c r="AU756" s="72">
        <f>$H756*(1-($K756-AU$6)/AU$5)</f>
        <v>0</v>
      </c>
      <c r="AV756" s="72">
        <f>$H756-AU756</f>
        <v>0</v>
      </c>
      <c r="AX756" s="72">
        <f>$H756*(1-($K756-AX$6)/AX$5)</f>
        <v>0</v>
      </c>
      <c r="AY756" s="72">
        <f>$H756-AX756</f>
        <v>0</v>
      </c>
      <c r="BA756" s="72">
        <f>$H756*(1-($K756-BA$6)/BA$5)</f>
        <v>0</v>
      </c>
      <c r="BB756" s="72">
        <f>$H756-BA756</f>
        <v>0</v>
      </c>
      <c r="BD756" s="72">
        <f>$H756*(1-($K756-BD$6)/BD$5)</f>
        <v>0</v>
      </c>
      <c r="BE756" s="72">
        <f>$H756-BD756</f>
        <v>0</v>
      </c>
      <c r="BG756" s="709">
        <f>$H756*(1-($K756-BG$6)/BG$5)</f>
        <v>0</v>
      </c>
      <c r="BH756" s="709">
        <f>$H756-BG756</f>
        <v>0</v>
      </c>
      <c r="BI756" s="710"/>
      <c r="BJ756" s="709">
        <f>$H756*(1-($K756-BJ$6)/BJ$5)</f>
        <v>0</v>
      </c>
      <c r="BK756" s="709">
        <f>$H756-BJ756</f>
        <v>0</v>
      </c>
      <c r="BL756" s="710"/>
      <c r="BM756" s="479"/>
      <c r="BN756" s="479"/>
      <c r="BP756" s="72">
        <f>$H756*(1-($K756-BP$6)/BP$5)</f>
        <v>0</v>
      </c>
      <c r="BQ756" s="72">
        <f>$H756-BP756</f>
        <v>0</v>
      </c>
      <c r="BS756" s="72">
        <f>$H756*(1-($K756-BS$6)/BS$5)</f>
        <v>0</v>
      </c>
      <c r="BT756" s="72">
        <f>$H756-BS756</f>
        <v>0</v>
      </c>
      <c r="BV756" s="72">
        <f>$H756*(1-($K756-BV$6)/BV$5)</f>
        <v>0</v>
      </c>
      <c r="BW756" s="72">
        <f>$H756-BV756</f>
        <v>0</v>
      </c>
      <c r="BY756" s="72">
        <f>$H756*(1-($K756-BY$6)/BY$5)</f>
        <v>0</v>
      </c>
      <c r="BZ756" s="72">
        <f>$H756-BY756</f>
        <v>0</v>
      </c>
      <c r="CB756" s="72">
        <f>$H756*(1-($L756-CB$6)/CB$5)</f>
        <v>0</v>
      </c>
      <c r="CC756" s="72">
        <f>$H756-CB756</f>
        <v>0</v>
      </c>
      <c r="CE756" s="72">
        <f>$H756*(1-($L756-CE$6)/CE$5)</f>
        <v>0</v>
      </c>
      <c r="CF756" s="72">
        <f>$H756-CE756</f>
        <v>0</v>
      </c>
      <c r="CH756" s="72">
        <f>$H756*(1-($L756-CH$6)/CH$5)</f>
        <v>0</v>
      </c>
      <c r="CI756" s="72">
        <f>$H756-CH756</f>
        <v>0</v>
      </c>
      <c r="CK756" s="72">
        <f>$H756*(1-($L756-CK$6)/CK$5)</f>
        <v>0</v>
      </c>
      <c r="CL756" s="72">
        <f>$H756-CK756</f>
        <v>0</v>
      </c>
      <c r="CN756" s="72">
        <f>$H756*(1-($L756-CN$6)/CN$5)</f>
        <v>0</v>
      </c>
      <c r="CO756" s="72">
        <f>$H756-CN756</f>
        <v>0</v>
      </c>
      <c r="CQ756" s="72">
        <f>$H756*(1-($L756-CQ$6)/CQ$5)</f>
        <v>0</v>
      </c>
      <c r="CR756" s="72">
        <f>$H756-CQ756</f>
        <v>0</v>
      </c>
      <c r="CT756" s="72">
        <f>$H756*(1-($L756-CT$6)/CT$5)</f>
        <v>0</v>
      </c>
      <c r="CU756" s="72">
        <f>$H756-CT756</f>
        <v>0</v>
      </c>
      <c r="CW756" s="72">
        <f>$H756*(1-($L756-CW$6)/CW$5)</f>
        <v>0</v>
      </c>
      <c r="CX756" s="72">
        <f>$H756-CW756</f>
        <v>0</v>
      </c>
    </row>
    <row r="757" spans="1:103" ht="5.45" customHeight="1" x14ac:dyDescent="0.25"/>
    <row r="758" spans="1:103" s="402" customFormat="1" x14ac:dyDescent="0.25">
      <c r="A758" s="494"/>
      <c r="C758" s="769" t="s">
        <v>398</v>
      </c>
      <c r="D758" s="765" t="s">
        <v>0</v>
      </c>
      <c r="E758" s="766"/>
      <c r="F758" s="765"/>
      <c r="G758" s="766"/>
      <c r="H758" s="767"/>
      <c r="I758" s="765"/>
      <c r="J758" s="766"/>
      <c r="K758" s="766"/>
      <c r="L758" s="766"/>
      <c r="M758" s="765"/>
      <c r="N758" s="768"/>
      <c r="O758" s="765"/>
      <c r="P758" s="766"/>
      <c r="Q758" s="768"/>
      <c r="R758" s="765"/>
      <c r="S758" s="766"/>
      <c r="T758" s="768"/>
      <c r="U758" s="765"/>
      <c r="V758" s="766"/>
      <c r="W758" s="768"/>
      <c r="X758" s="765"/>
      <c r="Y758" s="766"/>
      <c r="Z758" s="768"/>
      <c r="AA758" s="765"/>
      <c r="AB758" s="766"/>
      <c r="AC758" s="768"/>
      <c r="AD758" s="765"/>
      <c r="AE758" s="766"/>
      <c r="AF758" s="768"/>
      <c r="AG758" s="765"/>
      <c r="AH758" s="766"/>
      <c r="AI758" s="768"/>
      <c r="AJ758" s="765"/>
      <c r="AK758" s="766"/>
      <c r="AL758" s="768"/>
      <c r="AM758" s="765"/>
      <c r="AN758" s="766"/>
      <c r="AO758" s="768"/>
      <c r="AP758" s="765"/>
      <c r="AQ758" s="766"/>
      <c r="AR758" s="768"/>
      <c r="AS758" s="765"/>
      <c r="AT758" s="766"/>
      <c r="AU758" s="768"/>
      <c r="AV758" s="765"/>
      <c r="AW758" s="766"/>
      <c r="AX758" s="768"/>
      <c r="AY758" s="765"/>
      <c r="AZ758" s="766"/>
      <c r="BA758" s="768"/>
      <c r="BB758" s="765"/>
      <c r="BC758" s="766"/>
      <c r="BD758" s="768"/>
      <c r="BE758" s="765"/>
      <c r="BF758" s="766"/>
      <c r="BG758" s="768"/>
      <c r="BH758" s="765"/>
      <c r="BI758" s="766"/>
      <c r="BJ758" s="768"/>
      <c r="BK758" s="765"/>
      <c r="BL758" s="766"/>
      <c r="BM758" s="768"/>
      <c r="BN758" s="765"/>
      <c r="BO758" s="766"/>
      <c r="BP758" s="768"/>
      <c r="BQ758" s="765"/>
      <c r="BR758" s="766"/>
      <c r="BS758" s="768"/>
      <c r="BT758" s="765"/>
      <c r="BU758" s="766"/>
      <c r="BV758" s="768"/>
      <c r="BW758" s="765"/>
      <c r="BX758" s="766"/>
      <c r="BY758" s="768"/>
      <c r="BZ758" s="765"/>
      <c r="CA758" s="766"/>
      <c r="CB758" s="768"/>
      <c r="CC758" s="765"/>
      <c r="CD758" s="766"/>
      <c r="CE758" s="768"/>
      <c r="CF758" s="765"/>
      <c r="CG758" s="766"/>
      <c r="CH758" s="768"/>
      <c r="CI758" s="765"/>
      <c r="CJ758" s="766"/>
      <c r="CK758" s="768"/>
      <c r="CL758" s="765"/>
      <c r="CM758" s="766"/>
      <c r="CN758" s="768"/>
      <c r="CO758" s="765"/>
      <c r="CP758" s="766"/>
      <c r="CQ758" s="768"/>
      <c r="CR758" s="765"/>
      <c r="CS758" s="766"/>
      <c r="CT758" s="768"/>
      <c r="CU758" s="765"/>
      <c r="CV758" s="766"/>
      <c r="CW758" s="768"/>
      <c r="CX758" s="765"/>
      <c r="CY758" s="766"/>
    </row>
    <row r="759" spans="1:103" x14ac:dyDescent="0.25">
      <c r="C759" s="455" t="s">
        <v>652</v>
      </c>
      <c r="D759" s="3" t="s">
        <v>0</v>
      </c>
      <c r="E759" s="479"/>
      <c r="G759" s="77">
        <v>0.8</v>
      </c>
      <c r="H759" s="703">
        <f>G759-$E759</f>
        <v>0.8</v>
      </c>
      <c r="J759" s="19">
        <v>-265</v>
      </c>
      <c r="K759" s="488">
        <f>J759</f>
        <v>-265</v>
      </c>
      <c r="L759" s="488">
        <f>J759</f>
        <v>-265</v>
      </c>
      <c r="N759" s="72">
        <f>$H759*(1-($J759-N$6)/N$5)</f>
        <v>0.85784615384615392</v>
      </c>
      <c r="O759" s="72">
        <f>$H759-N759</f>
        <v>-5.784615384615388E-2</v>
      </c>
      <c r="Q759" s="72">
        <f>$H759*(1-($J759-Q$6)/Q$5)</f>
        <v>0.85784615384615392</v>
      </c>
      <c r="R759" s="72">
        <f>$H759-Q759</f>
        <v>-5.784615384615388E-2</v>
      </c>
      <c r="T759" s="72">
        <f>$H759*(1-($J759-T$6)/T$5)</f>
        <v>0.85784615384615392</v>
      </c>
      <c r="U759" s="72">
        <f>$H759-T759</f>
        <v>-5.784615384615388E-2</v>
      </c>
      <c r="W759" s="72">
        <f>$H759*(1-($J759-W$6)/W$5)</f>
        <v>0.85784615384615392</v>
      </c>
      <c r="X759" s="72">
        <f>$H759-W759</f>
        <v>-5.784615384615388E-2</v>
      </c>
      <c r="Z759" s="72">
        <f>$H759*(1-($J759-Z$6)/Z$5)</f>
        <v>0.85784615384615392</v>
      </c>
      <c r="AA759" s="72">
        <f>$H759-Z759</f>
        <v>-5.784615384615388E-2</v>
      </c>
      <c r="AC759" s="72">
        <f>$H759*(1-($J759-AC$6)/AC$5)</f>
        <v>0.85784615384615392</v>
      </c>
      <c r="AD759" s="72">
        <f>$H759-AC759</f>
        <v>-5.784615384615388E-2</v>
      </c>
      <c r="AF759" s="72">
        <f>$H759*(1-($J759-AF$6)/AF$5)</f>
        <v>0.85784615384615392</v>
      </c>
      <c r="AG759" s="72">
        <f>$H759-AF759</f>
        <v>-5.784615384615388E-2</v>
      </c>
      <c r="AI759" s="72">
        <f>$H759*(1-($J759-AI$6)/AI$5)</f>
        <v>0.85784615384615392</v>
      </c>
      <c r="AJ759" s="72">
        <f>$H759-AI759</f>
        <v>-5.784615384615388E-2</v>
      </c>
      <c r="AL759" s="72">
        <f>$H759*(1-($K759-AL$6)/AL$5)</f>
        <v>0.85670377019748656</v>
      </c>
      <c r="AM759" s="72">
        <f>$H759-AL759</f>
        <v>-5.6703770197486514E-2</v>
      </c>
      <c r="AO759" s="72">
        <f>$H759*(1-($K759-AO$6)/AO$5)</f>
        <v>0.85670377019748656</v>
      </c>
      <c r="AP759" s="72">
        <f>$H759-AO759</f>
        <v>-5.6703770197486514E-2</v>
      </c>
      <c r="AR759" s="72">
        <f>$H759*(1-($K759-AR$6)/AR$5)</f>
        <v>0.85670377019748656</v>
      </c>
      <c r="AS759" s="72">
        <f>$H759-AR759</f>
        <v>-5.6703770197486514E-2</v>
      </c>
      <c r="AU759" s="72">
        <f>$H759*(1-($K759-AU$6)/AU$5)</f>
        <v>0.85670377019748656</v>
      </c>
      <c r="AV759" s="72">
        <f>$H759-AU759</f>
        <v>-5.6703770197486514E-2</v>
      </c>
      <c r="AX759" s="72">
        <f>$H759*(1-($K759-AX$6)/AX$5)</f>
        <v>0.85670377019748656</v>
      </c>
      <c r="AY759" s="72">
        <f>$H759-AX759</f>
        <v>-5.6703770197486514E-2</v>
      </c>
      <c r="BA759" s="72">
        <f>$H759*(1-($K759-BA$6)/BA$5)</f>
        <v>0.85670377019748656</v>
      </c>
      <c r="BB759" s="72">
        <f>$H759-BA759</f>
        <v>-5.6703770197486514E-2</v>
      </c>
      <c r="BD759" s="72">
        <f>$H759*(1-($K759-BD$6)/BD$5)</f>
        <v>0.85670377019748656</v>
      </c>
      <c r="BE759" s="72">
        <f>$H759-BD759</f>
        <v>-5.6703770197486514E-2</v>
      </c>
      <c r="BG759" s="709">
        <f>$H759*(1-($K759-BG$6)/BG$5)</f>
        <v>0.85670377019748656</v>
      </c>
      <c r="BH759" s="709">
        <f>$H759-BG759</f>
        <v>-5.6703770197486514E-2</v>
      </c>
      <c r="BI759" s="710"/>
      <c r="BJ759" s="709">
        <f>$H759*(1-($K759-BJ$6)/BJ$5)</f>
        <v>0.85670377019748656</v>
      </c>
      <c r="BK759" s="709">
        <f>$H759-BJ759</f>
        <v>-5.6703770197486514E-2</v>
      </c>
      <c r="BL759" s="710"/>
      <c r="BM759" s="479"/>
      <c r="BN759" s="479"/>
      <c r="BP759" s="72">
        <f>$H759*(1-($K759-BP$6)/BP$5)</f>
        <v>0.85670377019748656</v>
      </c>
      <c r="BQ759" s="72">
        <f>$H759-BP759</f>
        <v>-5.6703770197486514E-2</v>
      </c>
      <c r="BS759" s="72">
        <f>$H759*(1-($K759-BS$6)/BS$5)</f>
        <v>0.85670377019748656</v>
      </c>
      <c r="BT759" s="72">
        <f>$H759-BS759</f>
        <v>-5.6703770197486514E-2</v>
      </c>
      <c r="BV759" s="72">
        <f>$H759*(1-($K759-BV$6)/BV$5)</f>
        <v>0.85670377019748656</v>
      </c>
      <c r="BW759" s="72">
        <f>$H759-BV759</f>
        <v>-5.6703770197486514E-2</v>
      </c>
      <c r="BY759" s="72">
        <f>$H759*(1-($K759-BY$6)/BY$5)</f>
        <v>0.85670377019748656</v>
      </c>
      <c r="BZ759" s="72">
        <f>$H759-BY759</f>
        <v>-5.6703770197486514E-2</v>
      </c>
      <c r="CB759" s="72">
        <f>$H759*(1-($L759-CB$6)/CB$5)</f>
        <v>0.85454922279792744</v>
      </c>
      <c r="CC759" s="72">
        <f>$H759-CB759</f>
        <v>-5.4549222797927399E-2</v>
      </c>
      <c r="CE759" s="72">
        <f>$H759*(1-($L759-CE$6)/CE$5)</f>
        <v>0.85454922279792744</v>
      </c>
      <c r="CF759" s="72">
        <f>$H759-CE759</f>
        <v>-5.4549222797927399E-2</v>
      </c>
      <c r="CH759" s="72">
        <f>$H759*(1-($L759-CH$6)/CH$5)</f>
        <v>0.85454922279792744</v>
      </c>
      <c r="CI759" s="72">
        <f>$H759-CH759</f>
        <v>-5.4549222797927399E-2</v>
      </c>
      <c r="CK759" s="72">
        <f>$H759*(1-($L759-CK$6)/CK$5)</f>
        <v>0.85454922279792744</v>
      </c>
      <c r="CL759" s="72">
        <f>$H759-CK759</f>
        <v>-5.4549222797927399E-2</v>
      </c>
      <c r="CN759" s="72">
        <f>$H759*(1-($L759-CN$6)/CN$5)</f>
        <v>0.85454922279792744</v>
      </c>
      <c r="CO759" s="72">
        <f>$H759-CN759</f>
        <v>-5.4549222797927399E-2</v>
      </c>
      <c r="CQ759" s="72">
        <f>$H759*(1-($L759-CQ$6)/CQ$5)</f>
        <v>0.85454922279792744</v>
      </c>
      <c r="CR759" s="72">
        <f>$H759-CQ759</f>
        <v>-5.4549222797927399E-2</v>
      </c>
      <c r="CT759" s="72">
        <f>$H759*(1-($L759-CT$6)/CT$5)</f>
        <v>0.85454922279792744</v>
      </c>
      <c r="CU759" s="72">
        <f>$H759-CT759</f>
        <v>-5.4549222797927399E-2</v>
      </c>
      <c r="CW759" s="72">
        <f>$H759*(1-($L759-CW$6)/CW$5)</f>
        <v>0.85454922279792744</v>
      </c>
      <c r="CX759" s="72">
        <f>$H759-CW759</f>
        <v>-5.4549222797927399E-2</v>
      </c>
    </row>
    <row r="760" spans="1:103" x14ac:dyDescent="0.25">
      <c r="C760" s="455"/>
      <c r="D760" s="3" t="s">
        <v>0</v>
      </c>
      <c r="E760" s="19"/>
      <c r="G760" s="19"/>
      <c r="H760" s="703">
        <f>G760-$E760</f>
        <v>0</v>
      </c>
      <c r="J760" s="19"/>
      <c r="K760" s="19"/>
      <c r="L760" s="19"/>
      <c r="N760" s="72">
        <f>$H760*(1-($J760-N$6)/N$5)</f>
        <v>0</v>
      </c>
      <c r="O760" s="72">
        <f>$H760-N760</f>
        <v>0</v>
      </c>
      <c r="Q760" s="72">
        <f>$H760*(1-($J760-Q$6)/Q$5)</f>
        <v>0</v>
      </c>
      <c r="R760" s="72">
        <f>$H760-Q760</f>
        <v>0</v>
      </c>
      <c r="T760" s="72">
        <f>$H760*(1-($J760-T$6)/T$5)</f>
        <v>0</v>
      </c>
      <c r="U760" s="72">
        <f>$H760-T760</f>
        <v>0</v>
      </c>
      <c r="W760" s="72">
        <f>$H760*(1-($J760-W$6)/W$5)</f>
        <v>0</v>
      </c>
      <c r="X760" s="72">
        <f>$H760-W760</f>
        <v>0</v>
      </c>
      <c r="Z760" s="72">
        <f>$H760*(1-($J760-Z$6)/Z$5)</f>
        <v>0</v>
      </c>
      <c r="AA760" s="72">
        <f>$H760-Z760</f>
        <v>0</v>
      </c>
      <c r="AC760" s="72">
        <f>$H760*(1-($J760-AC$6)/AC$5)</f>
        <v>0</v>
      </c>
      <c r="AD760" s="72">
        <f>$H760-AC760</f>
        <v>0</v>
      </c>
      <c r="AF760" s="72">
        <f>$H760*(1-($J760-AF$6)/AF$5)</f>
        <v>0</v>
      </c>
      <c r="AG760" s="72">
        <f>$H760-AF760</f>
        <v>0</v>
      </c>
      <c r="AI760" s="72">
        <f>$H760*(1-($J760-AI$6)/AI$5)</f>
        <v>0</v>
      </c>
      <c r="AJ760" s="72">
        <f>$H760-AI760</f>
        <v>0</v>
      </c>
      <c r="AL760" s="72">
        <f>$H760*(1-($K760-AL$6)/AL$5)</f>
        <v>0</v>
      </c>
      <c r="AM760" s="72">
        <f>$H760-AL760</f>
        <v>0</v>
      </c>
      <c r="AO760" s="72">
        <f>$H760*(1-($K760-AO$6)/AO$5)</f>
        <v>0</v>
      </c>
      <c r="AP760" s="72">
        <f>$H760-AO760</f>
        <v>0</v>
      </c>
      <c r="AR760" s="72">
        <f>$H760*(1-($K760-AR$6)/AR$5)</f>
        <v>0</v>
      </c>
      <c r="AS760" s="72">
        <f>$H760-AR760</f>
        <v>0</v>
      </c>
      <c r="AU760" s="72">
        <f>$H760*(1-($K760-AU$6)/AU$5)</f>
        <v>0</v>
      </c>
      <c r="AV760" s="72">
        <f>$H760-AU760</f>
        <v>0</v>
      </c>
      <c r="AX760" s="72">
        <f>$H760*(1-($K760-AX$6)/AX$5)</f>
        <v>0</v>
      </c>
      <c r="AY760" s="72">
        <f>$H760-AX760</f>
        <v>0</v>
      </c>
      <c r="BA760" s="72">
        <f>$H760*(1-($K760-BA$6)/BA$5)</f>
        <v>0</v>
      </c>
      <c r="BB760" s="72">
        <f>$H760-BA760</f>
        <v>0</v>
      </c>
      <c r="BD760" s="72">
        <f>$H760*(1-($K760-BD$6)/BD$5)</f>
        <v>0</v>
      </c>
      <c r="BE760" s="72">
        <f>$H760-BD760</f>
        <v>0</v>
      </c>
      <c r="BG760" s="709">
        <f>$H760*(1-($K760-BG$6)/BG$5)</f>
        <v>0</v>
      </c>
      <c r="BH760" s="709">
        <f>$H760-BG760</f>
        <v>0</v>
      </c>
      <c r="BI760" s="710"/>
      <c r="BJ760" s="709">
        <f>$H760*(1-($K760-BJ$6)/BJ$5)</f>
        <v>0</v>
      </c>
      <c r="BK760" s="709">
        <f>$H760-BJ760</f>
        <v>0</v>
      </c>
      <c r="BL760" s="710"/>
      <c r="BM760" s="479"/>
      <c r="BN760" s="479"/>
      <c r="BP760" s="72">
        <f>$H760*(1-($K760-BP$6)/BP$5)</f>
        <v>0</v>
      </c>
      <c r="BQ760" s="72">
        <f>$H760-BP760</f>
        <v>0</v>
      </c>
      <c r="BS760" s="72">
        <f>$H760*(1-($K760-BS$6)/BS$5)</f>
        <v>0</v>
      </c>
      <c r="BT760" s="72">
        <f>$H760-BS760</f>
        <v>0</v>
      </c>
      <c r="BV760" s="72">
        <f>$H760*(1-($K760-BV$6)/BV$5)</f>
        <v>0</v>
      </c>
      <c r="BW760" s="72">
        <f>$H760-BV760</f>
        <v>0</v>
      </c>
      <c r="BY760" s="72">
        <f>$H760*(1-($K760-BY$6)/BY$5)</f>
        <v>0</v>
      </c>
      <c r="BZ760" s="72">
        <f>$H760-BY760</f>
        <v>0</v>
      </c>
      <c r="CB760" s="72">
        <f>$H760*(1-($L760-CB$6)/CB$5)</f>
        <v>0</v>
      </c>
      <c r="CC760" s="72">
        <f>$H760-CB760</f>
        <v>0</v>
      </c>
      <c r="CE760" s="72">
        <f>$H760*(1-($L760-CE$6)/CE$5)</f>
        <v>0</v>
      </c>
      <c r="CF760" s="72">
        <f>$H760-CE760</f>
        <v>0</v>
      </c>
      <c r="CH760" s="72">
        <f>$H760*(1-($L760-CH$6)/CH$5)</f>
        <v>0</v>
      </c>
      <c r="CI760" s="72">
        <f>$H760-CH760</f>
        <v>0</v>
      </c>
      <c r="CK760" s="72">
        <f>$H760*(1-($L760-CK$6)/CK$5)</f>
        <v>0</v>
      </c>
      <c r="CL760" s="72">
        <f>$H760-CK760</f>
        <v>0</v>
      </c>
      <c r="CN760" s="72">
        <f>$H760*(1-($L760-CN$6)/CN$5)</f>
        <v>0</v>
      </c>
      <c r="CO760" s="72">
        <f>$H760-CN760</f>
        <v>0</v>
      </c>
      <c r="CQ760" s="72">
        <f>$H760*(1-($L760-CQ$6)/CQ$5)</f>
        <v>0</v>
      </c>
      <c r="CR760" s="72">
        <f>$H760-CQ760</f>
        <v>0</v>
      </c>
      <c r="CT760" s="72">
        <f>$H760*(1-($L760-CT$6)/CT$5)</f>
        <v>0</v>
      </c>
      <c r="CU760" s="72">
        <f>$H760-CT760</f>
        <v>0</v>
      </c>
      <c r="CW760" s="72">
        <f>$H760*(1-($L760-CW$6)/CW$5)</f>
        <v>0</v>
      </c>
      <c r="CX760" s="72">
        <f>$H760-CW760</f>
        <v>0</v>
      </c>
    </row>
    <row r="761" spans="1:103" ht="5.45" customHeight="1" x14ac:dyDescent="0.25"/>
    <row r="762" spans="1:103" s="402" customFormat="1" x14ac:dyDescent="0.25">
      <c r="A762" s="494"/>
      <c r="C762" s="769" t="s">
        <v>400</v>
      </c>
      <c r="D762" s="765" t="s">
        <v>0</v>
      </c>
      <c r="E762" s="766"/>
      <c r="F762" s="765"/>
      <c r="G762" s="766"/>
      <c r="H762" s="767"/>
      <c r="I762" s="765"/>
      <c r="J762" s="766"/>
      <c r="K762" s="766"/>
      <c r="L762" s="766"/>
      <c r="M762" s="765"/>
      <c r="N762" s="768"/>
      <c r="O762" s="765"/>
      <c r="P762" s="766"/>
      <c r="Q762" s="768"/>
      <c r="R762" s="765"/>
      <c r="S762" s="766"/>
      <c r="T762" s="768"/>
      <c r="U762" s="765"/>
      <c r="V762" s="766"/>
      <c r="W762" s="768"/>
      <c r="X762" s="765"/>
      <c r="Y762" s="766"/>
      <c r="Z762" s="768"/>
      <c r="AA762" s="765"/>
      <c r="AB762" s="766"/>
      <c r="AC762" s="768"/>
      <c r="AD762" s="765"/>
      <c r="AE762" s="766"/>
      <c r="AF762" s="768"/>
      <c r="AG762" s="765"/>
      <c r="AH762" s="766"/>
      <c r="AI762" s="768"/>
      <c r="AJ762" s="765"/>
      <c r="AK762" s="766"/>
      <c r="AL762" s="768"/>
      <c r="AM762" s="765"/>
      <c r="AN762" s="766"/>
      <c r="AO762" s="768"/>
      <c r="AP762" s="765"/>
      <c r="AQ762" s="766"/>
      <c r="AR762" s="768"/>
      <c r="AS762" s="765"/>
      <c r="AT762" s="766"/>
      <c r="AU762" s="768"/>
      <c r="AV762" s="765"/>
      <c r="AW762" s="766"/>
      <c r="AX762" s="768"/>
      <c r="AY762" s="765"/>
      <c r="AZ762" s="766"/>
      <c r="BA762" s="768"/>
      <c r="BB762" s="765"/>
      <c r="BC762" s="766"/>
      <c r="BD762" s="768"/>
      <c r="BE762" s="765"/>
      <c r="BF762" s="766"/>
      <c r="BG762" s="768"/>
      <c r="BH762" s="765"/>
      <c r="BI762" s="766"/>
      <c r="BJ762" s="768"/>
      <c r="BK762" s="765"/>
      <c r="BL762" s="766"/>
      <c r="BM762" s="768"/>
      <c r="BN762" s="765"/>
      <c r="BO762" s="766"/>
      <c r="BP762" s="768"/>
      <c r="BQ762" s="765"/>
      <c r="BR762" s="766"/>
      <c r="BS762" s="768"/>
      <c r="BT762" s="765"/>
      <c r="BU762" s="766"/>
      <c r="BV762" s="768"/>
      <c r="BW762" s="765"/>
      <c r="BX762" s="766"/>
      <c r="BY762" s="768"/>
      <c r="BZ762" s="765"/>
      <c r="CA762" s="766"/>
      <c r="CB762" s="768"/>
      <c r="CC762" s="765"/>
      <c r="CD762" s="766"/>
      <c r="CE762" s="768"/>
      <c r="CF762" s="765"/>
      <c r="CG762" s="766"/>
      <c r="CH762" s="768"/>
      <c r="CI762" s="765"/>
      <c r="CJ762" s="766"/>
      <c r="CK762" s="768"/>
      <c r="CL762" s="765"/>
      <c r="CM762" s="766"/>
      <c r="CN762" s="768"/>
      <c r="CO762" s="765"/>
      <c r="CP762" s="766"/>
      <c r="CQ762" s="768"/>
      <c r="CR762" s="765"/>
      <c r="CS762" s="766"/>
      <c r="CT762" s="768"/>
      <c r="CU762" s="765"/>
      <c r="CV762" s="766"/>
      <c r="CW762" s="768"/>
      <c r="CX762" s="765"/>
      <c r="CY762" s="766"/>
    </row>
    <row r="763" spans="1:103" x14ac:dyDescent="0.25">
      <c r="C763" s="455"/>
      <c r="D763" s="3" t="s">
        <v>0</v>
      </c>
      <c r="E763" s="19"/>
      <c r="G763" s="19"/>
      <c r="H763" s="703">
        <f>G763-$E763</f>
        <v>0</v>
      </c>
      <c r="J763" s="19"/>
      <c r="K763" s="19"/>
      <c r="L763" s="19"/>
      <c r="N763" s="72">
        <f>$H763*(1-($J763-N$6)/N$5)</f>
        <v>0</v>
      </c>
      <c r="O763" s="72">
        <f>$H763-N763</f>
        <v>0</v>
      </c>
      <c r="Q763" s="72">
        <f>$H763*(1-($J763-Q$6)/Q$5)</f>
        <v>0</v>
      </c>
      <c r="R763" s="72">
        <f>$H763-Q763</f>
        <v>0</v>
      </c>
      <c r="T763" s="72">
        <f>$H763*(1-($J763-T$6)/T$5)</f>
        <v>0</v>
      </c>
      <c r="U763" s="72">
        <f>$H763-T763</f>
        <v>0</v>
      </c>
      <c r="W763" s="72">
        <f>$H763*(1-($J763-W$6)/W$5)</f>
        <v>0</v>
      </c>
      <c r="X763" s="72">
        <f>$H763-W763</f>
        <v>0</v>
      </c>
      <c r="Z763" s="72">
        <f>$H763*(1-($J763-Z$6)/Z$5)</f>
        <v>0</v>
      </c>
      <c r="AA763" s="72">
        <f>$H763-Z763</f>
        <v>0</v>
      </c>
      <c r="AC763" s="72">
        <f>$H763*(1-($J763-AC$6)/AC$5)</f>
        <v>0</v>
      </c>
      <c r="AD763" s="72">
        <f>$H763-AC763</f>
        <v>0</v>
      </c>
      <c r="AF763" s="72">
        <f>$H763*(1-($J763-AF$6)/AF$5)</f>
        <v>0</v>
      </c>
      <c r="AG763" s="72">
        <f>$H763-AF763</f>
        <v>0</v>
      </c>
      <c r="AI763" s="72">
        <f>$H763*(1-($J763-AI$6)/AI$5)</f>
        <v>0</v>
      </c>
      <c r="AJ763" s="72">
        <f>$H763-AI763</f>
        <v>0</v>
      </c>
      <c r="AL763" s="72">
        <f>$H763*(1-($K763-AL$6)/AL$5)</f>
        <v>0</v>
      </c>
      <c r="AM763" s="72">
        <f>$H763-AL763</f>
        <v>0</v>
      </c>
      <c r="AO763" s="72">
        <f>$H763*(1-($K763-AO$6)/AO$5)</f>
        <v>0</v>
      </c>
      <c r="AP763" s="72">
        <f>$H763-AO763</f>
        <v>0</v>
      </c>
      <c r="AR763" s="72">
        <f>$H763*(1-($K763-AR$6)/AR$5)</f>
        <v>0</v>
      </c>
      <c r="AS763" s="72">
        <f>$H763-AR763</f>
        <v>0</v>
      </c>
      <c r="AU763" s="72">
        <f>$H763*(1-($K763-AU$6)/AU$5)</f>
        <v>0</v>
      </c>
      <c r="AV763" s="72">
        <f>$H763-AU763</f>
        <v>0</v>
      </c>
      <c r="AX763" s="72">
        <f>$H763*(1-($K763-AX$6)/AX$5)</f>
        <v>0</v>
      </c>
      <c r="AY763" s="72">
        <f>$H763-AX763</f>
        <v>0</v>
      </c>
      <c r="BA763" s="72">
        <f>$H763*(1-($K763-BA$6)/BA$5)</f>
        <v>0</v>
      </c>
      <c r="BB763" s="72">
        <f>$H763-BA763</f>
        <v>0</v>
      </c>
      <c r="BD763" s="72">
        <f>$H763*(1-($K763-BD$6)/BD$5)</f>
        <v>0</v>
      </c>
      <c r="BE763" s="72">
        <f>$H763-BD763</f>
        <v>0</v>
      </c>
      <c r="BG763" s="709">
        <f>$H763*(1-($K763-BG$6)/BG$5)</f>
        <v>0</v>
      </c>
      <c r="BH763" s="709">
        <f>$H763-BG763</f>
        <v>0</v>
      </c>
      <c r="BI763" s="710"/>
      <c r="BJ763" s="709">
        <f>$H763*(1-($K763-BJ$6)/BJ$5)</f>
        <v>0</v>
      </c>
      <c r="BK763" s="709">
        <f>$H763-BJ763</f>
        <v>0</v>
      </c>
      <c r="BL763" s="710"/>
      <c r="BM763" s="479"/>
      <c r="BN763" s="479"/>
      <c r="BP763" s="72">
        <f>$H763*(1-($K763-BP$6)/BP$5)</f>
        <v>0</v>
      </c>
      <c r="BQ763" s="72">
        <f>$H763-BP763</f>
        <v>0</v>
      </c>
      <c r="BS763" s="72">
        <f>$H763*(1-($K763-BS$6)/BS$5)</f>
        <v>0</v>
      </c>
      <c r="BT763" s="72">
        <f>$H763-BS763</f>
        <v>0</v>
      </c>
      <c r="BV763" s="72">
        <f>$H763*(1-($K763-BV$6)/BV$5)</f>
        <v>0</v>
      </c>
      <c r="BW763" s="72">
        <f>$H763-BV763</f>
        <v>0</v>
      </c>
      <c r="BY763" s="72">
        <f>$H763*(1-($K763-BY$6)/BY$5)</f>
        <v>0</v>
      </c>
      <c r="BZ763" s="72">
        <f>$H763-BY763</f>
        <v>0</v>
      </c>
      <c r="CB763" s="72">
        <f>$H763*(1-($L763-CB$6)/CB$5)</f>
        <v>0</v>
      </c>
      <c r="CC763" s="72">
        <f>$H763-CB763</f>
        <v>0</v>
      </c>
      <c r="CE763" s="72">
        <f>$H763*(1-($L763-CE$6)/CE$5)</f>
        <v>0</v>
      </c>
      <c r="CF763" s="72">
        <f>$H763-CE763</f>
        <v>0</v>
      </c>
      <c r="CH763" s="72">
        <f>$H763*(1-($L763-CH$6)/CH$5)</f>
        <v>0</v>
      </c>
      <c r="CI763" s="72">
        <f>$H763-CH763</f>
        <v>0</v>
      </c>
      <c r="CK763" s="72">
        <f>$H763*(1-($L763-CK$6)/CK$5)</f>
        <v>0</v>
      </c>
      <c r="CL763" s="72">
        <f>$H763-CK763</f>
        <v>0</v>
      </c>
      <c r="CN763" s="72">
        <f>$H763*(1-($L763-CN$6)/CN$5)</f>
        <v>0</v>
      </c>
      <c r="CO763" s="72">
        <f>$H763-CN763</f>
        <v>0</v>
      </c>
      <c r="CQ763" s="72">
        <f>$H763*(1-($L763-CQ$6)/CQ$5)</f>
        <v>0</v>
      </c>
      <c r="CR763" s="72">
        <f>$H763-CQ763</f>
        <v>0</v>
      </c>
      <c r="CT763" s="72">
        <f>$H763*(1-($L763-CT$6)/CT$5)</f>
        <v>0</v>
      </c>
      <c r="CU763" s="72">
        <f>$H763-CT763</f>
        <v>0</v>
      </c>
      <c r="CW763" s="72">
        <f>$H763*(1-($L763-CW$6)/CW$5)</f>
        <v>0</v>
      </c>
      <c r="CX763" s="72">
        <f>$H763-CW763</f>
        <v>0</v>
      </c>
    </row>
    <row r="764" spans="1:103" x14ac:dyDescent="0.25">
      <c r="C764" s="455"/>
      <c r="D764" s="3" t="s">
        <v>0</v>
      </c>
      <c r="E764" s="19"/>
      <c r="G764" s="19"/>
      <c r="H764" s="703">
        <f>G764-$E764</f>
        <v>0</v>
      </c>
      <c r="J764" s="19"/>
      <c r="K764" s="19"/>
      <c r="L764" s="19"/>
      <c r="N764" s="72">
        <f>$H764*(1-($J764-N$6)/N$5)</f>
        <v>0</v>
      </c>
      <c r="O764" s="72">
        <f>$H764-N764</f>
        <v>0</v>
      </c>
      <c r="Q764" s="72">
        <f>$H764*(1-($J764-Q$6)/Q$5)</f>
        <v>0</v>
      </c>
      <c r="R764" s="72">
        <f>$H764-Q764</f>
        <v>0</v>
      </c>
      <c r="T764" s="72">
        <f>$H764*(1-($J764-T$6)/T$5)</f>
        <v>0</v>
      </c>
      <c r="U764" s="72">
        <f>$H764-T764</f>
        <v>0</v>
      </c>
      <c r="W764" s="72">
        <f>$H764*(1-($J764-W$6)/W$5)</f>
        <v>0</v>
      </c>
      <c r="X764" s="72">
        <f>$H764-W764</f>
        <v>0</v>
      </c>
      <c r="Z764" s="72">
        <f>$H764*(1-($J764-Z$6)/Z$5)</f>
        <v>0</v>
      </c>
      <c r="AA764" s="72">
        <f>$H764-Z764</f>
        <v>0</v>
      </c>
      <c r="AC764" s="72">
        <f>$H764*(1-($J764-AC$6)/AC$5)</f>
        <v>0</v>
      </c>
      <c r="AD764" s="72">
        <f>$H764-AC764</f>
        <v>0</v>
      </c>
      <c r="AF764" s="72">
        <f>$H764*(1-($J764-AF$6)/AF$5)</f>
        <v>0</v>
      </c>
      <c r="AG764" s="72">
        <f>$H764-AF764</f>
        <v>0</v>
      </c>
      <c r="AI764" s="72">
        <f>$H764*(1-($J764-AI$6)/AI$5)</f>
        <v>0</v>
      </c>
      <c r="AJ764" s="72">
        <f>$H764-AI764</f>
        <v>0</v>
      </c>
      <c r="AL764" s="72">
        <f>$H764*(1-($K764-AL$6)/AL$5)</f>
        <v>0</v>
      </c>
      <c r="AM764" s="72">
        <f>$H764-AL764</f>
        <v>0</v>
      </c>
      <c r="AO764" s="72">
        <f>$H764*(1-($K764-AO$6)/AO$5)</f>
        <v>0</v>
      </c>
      <c r="AP764" s="72">
        <f>$H764-AO764</f>
        <v>0</v>
      </c>
      <c r="AR764" s="72">
        <f>$H764*(1-($K764-AR$6)/AR$5)</f>
        <v>0</v>
      </c>
      <c r="AS764" s="72">
        <f>$H764-AR764</f>
        <v>0</v>
      </c>
      <c r="AU764" s="72">
        <f>$H764*(1-($K764-AU$6)/AU$5)</f>
        <v>0</v>
      </c>
      <c r="AV764" s="72">
        <f>$H764-AU764</f>
        <v>0</v>
      </c>
      <c r="AX764" s="72">
        <f>$H764*(1-($K764-AX$6)/AX$5)</f>
        <v>0</v>
      </c>
      <c r="AY764" s="72">
        <f>$H764-AX764</f>
        <v>0</v>
      </c>
      <c r="BA764" s="72">
        <f>$H764*(1-($K764-BA$6)/BA$5)</f>
        <v>0</v>
      </c>
      <c r="BB764" s="72">
        <f>$H764-BA764</f>
        <v>0</v>
      </c>
      <c r="BD764" s="72">
        <f>$H764*(1-($K764-BD$6)/BD$5)</f>
        <v>0</v>
      </c>
      <c r="BE764" s="72">
        <f>$H764-BD764</f>
        <v>0</v>
      </c>
      <c r="BG764" s="709">
        <f>$H764*(1-($K764-BG$6)/BG$5)</f>
        <v>0</v>
      </c>
      <c r="BH764" s="709">
        <f>$H764-BG764</f>
        <v>0</v>
      </c>
      <c r="BI764" s="710"/>
      <c r="BJ764" s="709">
        <f>$H764*(1-($K764-BJ$6)/BJ$5)</f>
        <v>0</v>
      </c>
      <c r="BK764" s="709">
        <f>$H764-BJ764</f>
        <v>0</v>
      </c>
      <c r="BL764" s="710"/>
      <c r="BM764" s="479"/>
      <c r="BN764" s="479"/>
      <c r="BP764" s="72">
        <f>$H764*(1-($K764-BP$6)/BP$5)</f>
        <v>0</v>
      </c>
      <c r="BQ764" s="72">
        <f>$H764-BP764</f>
        <v>0</v>
      </c>
      <c r="BS764" s="72">
        <f>$H764*(1-($K764-BS$6)/BS$5)</f>
        <v>0</v>
      </c>
      <c r="BT764" s="72">
        <f>$H764-BS764</f>
        <v>0</v>
      </c>
      <c r="BV764" s="72">
        <f>$H764*(1-($K764-BV$6)/BV$5)</f>
        <v>0</v>
      </c>
      <c r="BW764" s="72">
        <f>$H764-BV764</f>
        <v>0</v>
      </c>
      <c r="BY764" s="72">
        <f>$H764*(1-($K764-BY$6)/BY$5)</f>
        <v>0</v>
      </c>
      <c r="BZ764" s="72">
        <f>$H764-BY764</f>
        <v>0</v>
      </c>
      <c r="CB764" s="72">
        <f>$H764*(1-($L764-CB$6)/CB$5)</f>
        <v>0</v>
      </c>
      <c r="CC764" s="72">
        <f>$H764-CB764</f>
        <v>0</v>
      </c>
      <c r="CE764" s="72">
        <f>$H764*(1-($L764-CE$6)/CE$5)</f>
        <v>0</v>
      </c>
      <c r="CF764" s="72">
        <f>$H764-CE764</f>
        <v>0</v>
      </c>
      <c r="CH764" s="72">
        <f>$H764*(1-($L764-CH$6)/CH$5)</f>
        <v>0</v>
      </c>
      <c r="CI764" s="72">
        <f>$H764-CH764</f>
        <v>0</v>
      </c>
      <c r="CK764" s="72">
        <f>$H764*(1-($L764-CK$6)/CK$5)</f>
        <v>0</v>
      </c>
      <c r="CL764" s="72">
        <f>$H764-CK764</f>
        <v>0</v>
      </c>
      <c r="CN764" s="72">
        <f>$H764*(1-($L764-CN$6)/CN$5)</f>
        <v>0</v>
      </c>
      <c r="CO764" s="72">
        <f>$H764-CN764</f>
        <v>0</v>
      </c>
      <c r="CQ764" s="72">
        <f>$H764*(1-($L764-CQ$6)/CQ$5)</f>
        <v>0</v>
      </c>
      <c r="CR764" s="72">
        <f>$H764-CQ764</f>
        <v>0</v>
      </c>
      <c r="CT764" s="72">
        <f>$H764*(1-($L764-CT$6)/CT$5)</f>
        <v>0</v>
      </c>
      <c r="CU764" s="72">
        <f>$H764-CT764</f>
        <v>0</v>
      </c>
      <c r="CW764" s="72">
        <f>$H764*(1-($L764-CW$6)/CW$5)</f>
        <v>0</v>
      </c>
      <c r="CX764" s="72">
        <f>$H764-CW764</f>
        <v>0</v>
      </c>
    </row>
    <row r="765" spans="1:103" ht="5.45" customHeight="1" x14ac:dyDescent="0.25"/>
    <row r="766" spans="1:103" s="402" customFormat="1" x14ac:dyDescent="0.25">
      <c r="A766" s="494"/>
      <c r="C766" s="769" t="s">
        <v>402</v>
      </c>
      <c r="D766" s="765" t="s">
        <v>0</v>
      </c>
      <c r="E766" s="766"/>
      <c r="F766" s="765"/>
      <c r="G766" s="766"/>
      <c r="H766" s="767"/>
      <c r="I766" s="765"/>
      <c r="J766" s="766"/>
      <c r="K766" s="766"/>
      <c r="L766" s="766"/>
      <c r="M766" s="765"/>
      <c r="N766" s="768"/>
      <c r="O766" s="765"/>
      <c r="P766" s="766"/>
      <c r="Q766" s="768"/>
      <c r="R766" s="765"/>
      <c r="S766" s="766"/>
      <c r="T766" s="768"/>
      <c r="U766" s="765"/>
      <c r="V766" s="766"/>
      <c r="W766" s="768"/>
      <c r="X766" s="765"/>
      <c r="Y766" s="766"/>
      <c r="Z766" s="768"/>
      <c r="AA766" s="765"/>
      <c r="AB766" s="766"/>
      <c r="AC766" s="768"/>
      <c r="AD766" s="765"/>
      <c r="AE766" s="766"/>
      <c r="AF766" s="768"/>
      <c r="AG766" s="765"/>
      <c r="AH766" s="766"/>
      <c r="AI766" s="768"/>
      <c r="AJ766" s="765"/>
      <c r="AK766" s="766"/>
      <c r="AL766" s="768"/>
      <c r="AM766" s="765"/>
      <c r="AN766" s="766"/>
      <c r="AO766" s="768"/>
      <c r="AP766" s="765"/>
      <c r="AQ766" s="766"/>
      <c r="AR766" s="768"/>
      <c r="AS766" s="765"/>
      <c r="AT766" s="766"/>
      <c r="AU766" s="768"/>
      <c r="AV766" s="765"/>
      <c r="AW766" s="766"/>
      <c r="AX766" s="768"/>
      <c r="AY766" s="765"/>
      <c r="AZ766" s="766"/>
      <c r="BA766" s="768"/>
      <c r="BB766" s="765"/>
      <c r="BC766" s="766"/>
      <c r="BD766" s="768"/>
      <c r="BE766" s="765"/>
      <c r="BF766" s="766"/>
      <c r="BG766" s="768"/>
      <c r="BH766" s="765"/>
      <c r="BI766" s="766"/>
      <c r="BJ766" s="768"/>
      <c r="BK766" s="765"/>
      <c r="BL766" s="766"/>
      <c r="BM766" s="768"/>
      <c r="BN766" s="765"/>
      <c r="BO766" s="766"/>
      <c r="BP766" s="768"/>
      <c r="BQ766" s="765"/>
      <c r="BR766" s="766"/>
      <c r="BS766" s="768"/>
      <c r="BT766" s="765"/>
      <c r="BU766" s="766"/>
      <c r="BV766" s="768"/>
      <c r="BW766" s="765"/>
      <c r="BX766" s="766"/>
      <c r="BY766" s="768"/>
      <c r="BZ766" s="765"/>
      <c r="CA766" s="766"/>
      <c r="CB766" s="768"/>
      <c r="CC766" s="765"/>
      <c r="CD766" s="766"/>
      <c r="CE766" s="768"/>
      <c r="CF766" s="765"/>
      <c r="CG766" s="766"/>
      <c r="CH766" s="768"/>
      <c r="CI766" s="765"/>
      <c r="CJ766" s="766"/>
      <c r="CK766" s="768"/>
      <c r="CL766" s="765"/>
      <c r="CM766" s="766"/>
      <c r="CN766" s="768"/>
      <c r="CO766" s="765"/>
      <c r="CP766" s="766"/>
      <c r="CQ766" s="768"/>
      <c r="CR766" s="765"/>
      <c r="CS766" s="766"/>
      <c r="CT766" s="768"/>
      <c r="CU766" s="765"/>
      <c r="CV766" s="766"/>
      <c r="CW766" s="768"/>
      <c r="CX766" s="765"/>
      <c r="CY766" s="766"/>
    </row>
    <row r="767" spans="1:103" x14ac:dyDescent="0.25">
      <c r="C767" s="455"/>
      <c r="D767" s="3" t="s">
        <v>0</v>
      </c>
      <c r="E767" s="19"/>
      <c r="G767" s="19"/>
      <c r="H767" s="703">
        <f>G767-$E767</f>
        <v>0</v>
      </c>
      <c r="J767" s="19"/>
      <c r="K767" s="19"/>
      <c r="L767" s="19"/>
      <c r="N767" s="72">
        <f>$H767*(1-($J767-N$6)/N$5)</f>
        <v>0</v>
      </c>
      <c r="O767" s="72">
        <f>$H767-N767</f>
        <v>0</v>
      </c>
      <c r="Q767" s="72">
        <f>$H767*(1-($J767-Q$6)/Q$5)</f>
        <v>0</v>
      </c>
      <c r="R767" s="72">
        <f>$H767-Q767</f>
        <v>0</v>
      </c>
      <c r="T767" s="72">
        <f>$H767*(1-($J767-T$6)/T$5)</f>
        <v>0</v>
      </c>
      <c r="U767" s="72">
        <f>$H767-T767</f>
        <v>0</v>
      </c>
      <c r="W767" s="72">
        <f>$H767*(1-($J767-W$6)/W$5)</f>
        <v>0</v>
      </c>
      <c r="X767" s="72">
        <f>$H767-W767</f>
        <v>0</v>
      </c>
      <c r="Z767" s="72">
        <f>$H767*(1-($J767-Z$6)/Z$5)</f>
        <v>0</v>
      </c>
      <c r="AA767" s="72">
        <f>$H767-Z767</f>
        <v>0</v>
      </c>
      <c r="AC767" s="72">
        <f>$H767*(1-($J767-AC$6)/AC$5)</f>
        <v>0</v>
      </c>
      <c r="AD767" s="72">
        <f>$H767-AC767</f>
        <v>0</v>
      </c>
      <c r="AF767" s="72">
        <f>$H767*(1-($J767-AF$6)/AF$5)</f>
        <v>0</v>
      </c>
      <c r="AG767" s="72">
        <f>$H767-AF767</f>
        <v>0</v>
      </c>
      <c r="AI767" s="72">
        <f>$H767*(1-($J767-AI$6)/AI$5)</f>
        <v>0</v>
      </c>
      <c r="AJ767" s="72">
        <f>$H767-AI767</f>
        <v>0</v>
      </c>
      <c r="AL767" s="72">
        <f>$H767*(1-($K767-AL$6)/AL$5)</f>
        <v>0</v>
      </c>
      <c r="AM767" s="72">
        <f>$H767-AL767</f>
        <v>0</v>
      </c>
      <c r="AO767" s="72">
        <f>$H767*(1-($K767-AO$6)/AO$5)</f>
        <v>0</v>
      </c>
      <c r="AP767" s="72">
        <f>$H767-AO767</f>
        <v>0</v>
      </c>
      <c r="AR767" s="72">
        <f>$H767*(1-($K767-AR$6)/AR$5)</f>
        <v>0</v>
      </c>
      <c r="AS767" s="72">
        <f>$H767-AR767</f>
        <v>0</v>
      </c>
      <c r="AU767" s="72">
        <f>$H767*(1-($K767-AU$6)/AU$5)</f>
        <v>0</v>
      </c>
      <c r="AV767" s="72">
        <f>$H767-AU767</f>
        <v>0</v>
      </c>
      <c r="AX767" s="72">
        <f>$H767*(1-($K767-AX$6)/AX$5)</f>
        <v>0</v>
      </c>
      <c r="AY767" s="72">
        <f>$H767-AX767</f>
        <v>0</v>
      </c>
      <c r="BA767" s="72">
        <f>$H767*(1-($K767-BA$6)/BA$5)</f>
        <v>0</v>
      </c>
      <c r="BB767" s="72">
        <f>$H767-BA767</f>
        <v>0</v>
      </c>
      <c r="BD767" s="72">
        <f>$H767*(1-($K767-BD$6)/BD$5)</f>
        <v>0</v>
      </c>
      <c r="BE767" s="72">
        <f>$H767-BD767</f>
        <v>0</v>
      </c>
      <c r="BG767" s="709">
        <f>$H767*(1-($K767-BG$6)/BG$5)</f>
        <v>0</v>
      </c>
      <c r="BH767" s="709">
        <f>$H767-BG767</f>
        <v>0</v>
      </c>
      <c r="BI767" s="710"/>
      <c r="BJ767" s="709">
        <f>$H767*(1-($K767-BJ$6)/BJ$5)</f>
        <v>0</v>
      </c>
      <c r="BK767" s="709">
        <f>$H767-BJ767</f>
        <v>0</v>
      </c>
      <c r="BL767" s="710"/>
      <c r="BM767" s="479"/>
      <c r="BN767" s="479"/>
      <c r="BP767" s="72">
        <f>$H767*(1-($K767-BP$6)/BP$5)</f>
        <v>0</v>
      </c>
      <c r="BQ767" s="72">
        <f>$H767-BP767</f>
        <v>0</v>
      </c>
      <c r="BS767" s="72">
        <f>$H767*(1-($K767-BS$6)/BS$5)</f>
        <v>0</v>
      </c>
      <c r="BT767" s="72">
        <f>$H767-BS767</f>
        <v>0</v>
      </c>
      <c r="BV767" s="72">
        <f>$H767*(1-($K767-BV$6)/BV$5)</f>
        <v>0</v>
      </c>
      <c r="BW767" s="72">
        <f>$H767-BV767</f>
        <v>0</v>
      </c>
      <c r="BY767" s="72">
        <f>$H767*(1-($K767-BY$6)/BY$5)</f>
        <v>0</v>
      </c>
      <c r="BZ767" s="72">
        <f>$H767-BY767</f>
        <v>0</v>
      </c>
      <c r="CB767" s="72">
        <f>$H767*(1-($L767-CB$6)/CB$5)</f>
        <v>0</v>
      </c>
      <c r="CC767" s="72">
        <f>$H767-CB767</f>
        <v>0</v>
      </c>
      <c r="CE767" s="72">
        <f>$H767*(1-($L767-CE$6)/CE$5)</f>
        <v>0</v>
      </c>
      <c r="CF767" s="72">
        <f>$H767-CE767</f>
        <v>0</v>
      </c>
      <c r="CH767" s="72">
        <f>$H767*(1-($L767-CH$6)/CH$5)</f>
        <v>0</v>
      </c>
      <c r="CI767" s="72">
        <f>$H767-CH767</f>
        <v>0</v>
      </c>
      <c r="CK767" s="72">
        <f>$H767*(1-($L767-CK$6)/CK$5)</f>
        <v>0</v>
      </c>
      <c r="CL767" s="72">
        <f>$H767-CK767</f>
        <v>0</v>
      </c>
      <c r="CN767" s="72">
        <f>$H767*(1-($L767-CN$6)/CN$5)</f>
        <v>0</v>
      </c>
      <c r="CO767" s="72">
        <f>$H767-CN767</f>
        <v>0</v>
      </c>
      <c r="CQ767" s="72">
        <f>$H767*(1-($L767-CQ$6)/CQ$5)</f>
        <v>0</v>
      </c>
      <c r="CR767" s="72">
        <f>$H767-CQ767</f>
        <v>0</v>
      </c>
      <c r="CT767" s="72">
        <f>$H767*(1-($L767-CT$6)/CT$5)</f>
        <v>0</v>
      </c>
      <c r="CU767" s="72">
        <f>$H767-CT767</f>
        <v>0</v>
      </c>
      <c r="CW767" s="72">
        <f>$H767*(1-($L767-CW$6)/CW$5)</f>
        <v>0</v>
      </c>
      <c r="CX767" s="72">
        <f>$H767-CW767</f>
        <v>0</v>
      </c>
    </row>
    <row r="768" spans="1:103" x14ac:dyDescent="0.25">
      <c r="C768" s="455"/>
      <c r="D768" s="3" t="s">
        <v>0</v>
      </c>
      <c r="E768" s="19"/>
      <c r="G768" s="19"/>
      <c r="H768" s="703">
        <f>G768-$E768</f>
        <v>0</v>
      </c>
      <c r="J768" s="19"/>
      <c r="K768" s="19"/>
      <c r="L768" s="19"/>
      <c r="N768" s="72">
        <f>$H768*(1-($J768-N$6)/N$5)</f>
        <v>0</v>
      </c>
      <c r="O768" s="72">
        <f>$H768-N768</f>
        <v>0</v>
      </c>
      <c r="Q768" s="72">
        <f>$H768*(1-($J768-Q$6)/Q$5)</f>
        <v>0</v>
      </c>
      <c r="R768" s="72">
        <f>$H768-Q768</f>
        <v>0</v>
      </c>
      <c r="T768" s="72">
        <f>$H768*(1-($J768-T$6)/T$5)</f>
        <v>0</v>
      </c>
      <c r="U768" s="72">
        <f>$H768-T768</f>
        <v>0</v>
      </c>
      <c r="W768" s="72">
        <f>$H768*(1-($J768-W$6)/W$5)</f>
        <v>0</v>
      </c>
      <c r="X768" s="72">
        <f>$H768-W768</f>
        <v>0</v>
      </c>
      <c r="Z768" s="72">
        <f>$H768*(1-($J768-Z$6)/Z$5)</f>
        <v>0</v>
      </c>
      <c r="AA768" s="72">
        <f>$H768-Z768</f>
        <v>0</v>
      </c>
      <c r="AC768" s="72">
        <f>$H768*(1-($J768-AC$6)/AC$5)</f>
        <v>0</v>
      </c>
      <c r="AD768" s="72">
        <f>$H768-AC768</f>
        <v>0</v>
      </c>
      <c r="AF768" s="72">
        <f>$H768*(1-($J768-AF$6)/AF$5)</f>
        <v>0</v>
      </c>
      <c r="AG768" s="72">
        <f>$H768-AF768</f>
        <v>0</v>
      </c>
      <c r="AI768" s="72">
        <f>$H768*(1-($J768-AI$6)/AI$5)</f>
        <v>0</v>
      </c>
      <c r="AJ768" s="72">
        <f>$H768-AI768</f>
        <v>0</v>
      </c>
      <c r="AL768" s="72">
        <f>$H768*(1-($K768-AL$6)/AL$5)</f>
        <v>0</v>
      </c>
      <c r="AM768" s="72">
        <f>$H768-AL768</f>
        <v>0</v>
      </c>
      <c r="AO768" s="72">
        <f>$H768*(1-($K768-AO$6)/AO$5)</f>
        <v>0</v>
      </c>
      <c r="AP768" s="72">
        <f>$H768-AO768</f>
        <v>0</v>
      </c>
      <c r="AR768" s="72">
        <f>$H768*(1-($K768-AR$6)/AR$5)</f>
        <v>0</v>
      </c>
      <c r="AS768" s="72">
        <f>$H768-AR768</f>
        <v>0</v>
      </c>
      <c r="AU768" s="72">
        <f>$H768*(1-($K768-AU$6)/AU$5)</f>
        <v>0</v>
      </c>
      <c r="AV768" s="72">
        <f>$H768-AU768</f>
        <v>0</v>
      </c>
      <c r="AX768" s="72">
        <f>$H768*(1-($K768-AX$6)/AX$5)</f>
        <v>0</v>
      </c>
      <c r="AY768" s="72">
        <f>$H768-AX768</f>
        <v>0</v>
      </c>
      <c r="BA768" s="72">
        <f>$H768*(1-($K768-BA$6)/BA$5)</f>
        <v>0</v>
      </c>
      <c r="BB768" s="72">
        <f>$H768-BA768</f>
        <v>0</v>
      </c>
      <c r="BD768" s="72">
        <f>$H768*(1-($K768-BD$6)/BD$5)</f>
        <v>0</v>
      </c>
      <c r="BE768" s="72">
        <f>$H768-BD768</f>
        <v>0</v>
      </c>
      <c r="BG768" s="709">
        <f>$H768*(1-($K768-BG$6)/BG$5)</f>
        <v>0</v>
      </c>
      <c r="BH768" s="709">
        <f>$H768-BG768</f>
        <v>0</v>
      </c>
      <c r="BI768" s="710"/>
      <c r="BJ768" s="709">
        <f>$H768*(1-($K768-BJ$6)/BJ$5)</f>
        <v>0</v>
      </c>
      <c r="BK768" s="709">
        <f>$H768-BJ768</f>
        <v>0</v>
      </c>
      <c r="BL768" s="710"/>
      <c r="BM768" s="479"/>
      <c r="BN768" s="479"/>
      <c r="BP768" s="72">
        <f>$H768*(1-($K768-BP$6)/BP$5)</f>
        <v>0</v>
      </c>
      <c r="BQ768" s="72">
        <f>$H768-BP768</f>
        <v>0</v>
      </c>
      <c r="BS768" s="72">
        <f>$H768*(1-($K768-BS$6)/BS$5)</f>
        <v>0</v>
      </c>
      <c r="BT768" s="72">
        <f>$H768-BS768</f>
        <v>0</v>
      </c>
      <c r="BV768" s="72">
        <f>$H768*(1-($K768-BV$6)/BV$5)</f>
        <v>0</v>
      </c>
      <c r="BW768" s="72">
        <f>$H768-BV768</f>
        <v>0</v>
      </c>
      <c r="BY768" s="72">
        <f>$H768*(1-($K768-BY$6)/BY$5)</f>
        <v>0</v>
      </c>
      <c r="BZ768" s="72">
        <f>$H768-BY768</f>
        <v>0</v>
      </c>
      <c r="CB768" s="72">
        <f>$H768*(1-($L768-CB$6)/CB$5)</f>
        <v>0</v>
      </c>
      <c r="CC768" s="72">
        <f>$H768-CB768</f>
        <v>0</v>
      </c>
      <c r="CE768" s="72">
        <f>$H768*(1-($L768-CE$6)/CE$5)</f>
        <v>0</v>
      </c>
      <c r="CF768" s="72">
        <f>$H768-CE768</f>
        <v>0</v>
      </c>
      <c r="CH768" s="72">
        <f>$H768*(1-($L768-CH$6)/CH$5)</f>
        <v>0</v>
      </c>
      <c r="CI768" s="72">
        <f>$H768-CH768</f>
        <v>0</v>
      </c>
      <c r="CK768" s="72">
        <f>$H768*(1-($L768-CK$6)/CK$5)</f>
        <v>0</v>
      </c>
      <c r="CL768" s="72">
        <f>$H768-CK768</f>
        <v>0</v>
      </c>
      <c r="CN768" s="72">
        <f>$H768*(1-($L768-CN$6)/CN$5)</f>
        <v>0</v>
      </c>
      <c r="CO768" s="72">
        <f>$H768-CN768</f>
        <v>0</v>
      </c>
      <c r="CQ768" s="72">
        <f>$H768*(1-($L768-CQ$6)/CQ$5)</f>
        <v>0</v>
      </c>
      <c r="CR768" s="72">
        <f>$H768-CQ768</f>
        <v>0</v>
      </c>
      <c r="CT768" s="72">
        <f>$H768*(1-($L768-CT$6)/CT$5)</f>
        <v>0</v>
      </c>
      <c r="CU768" s="72">
        <f>$H768-CT768</f>
        <v>0</v>
      </c>
      <c r="CW768" s="72">
        <f>$H768*(1-($L768-CW$6)/CW$5)</f>
        <v>0</v>
      </c>
      <c r="CX768" s="72">
        <f>$H768-CW768</f>
        <v>0</v>
      </c>
    </row>
    <row r="769" spans="1:104" ht="5.45" customHeight="1" x14ac:dyDescent="0.25"/>
    <row r="770" spans="1:104" s="402" customFormat="1" x14ac:dyDescent="0.25">
      <c r="A770" s="494"/>
      <c r="C770" s="769" t="s">
        <v>404</v>
      </c>
      <c r="D770" s="765" t="s">
        <v>0</v>
      </c>
      <c r="E770" s="766"/>
      <c r="F770" s="765"/>
      <c r="G770" s="766"/>
      <c r="H770" s="767"/>
      <c r="I770" s="765"/>
      <c r="J770" s="766"/>
      <c r="K770" s="766"/>
      <c r="L770" s="766"/>
      <c r="M770" s="765"/>
      <c r="N770" s="768"/>
      <c r="O770" s="765"/>
      <c r="P770" s="766"/>
      <c r="Q770" s="768"/>
      <c r="R770" s="765"/>
      <c r="S770" s="766"/>
      <c r="T770" s="768"/>
      <c r="U770" s="765"/>
      <c r="V770" s="766"/>
      <c r="W770" s="768"/>
      <c r="X770" s="765"/>
      <c r="Y770" s="766"/>
      <c r="Z770" s="768"/>
      <c r="AA770" s="765"/>
      <c r="AB770" s="766"/>
      <c r="AC770" s="768"/>
      <c r="AD770" s="765"/>
      <c r="AE770" s="766"/>
      <c r="AF770" s="768"/>
      <c r="AG770" s="765"/>
      <c r="AH770" s="766"/>
      <c r="AI770" s="768"/>
      <c r="AJ770" s="765"/>
      <c r="AK770" s="766"/>
      <c r="AL770" s="768"/>
      <c r="AM770" s="765"/>
      <c r="AN770" s="766"/>
      <c r="AO770" s="768"/>
      <c r="AP770" s="765"/>
      <c r="AQ770" s="766"/>
      <c r="AR770" s="768"/>
      <c r="AS770" s="765"/>
      <c r="AT770" s="766"/>
      <c r="AU770" s="768"/>
      <c r="AV770" s="765"/>
      <c r="AW770" s="766"/>
      <c r="AX770" s="768"/>
      <c r="AY770" s="765"/>
      <c r="AZ770" s="766"/>
      <c r="BA770" s="768"/>
      <c r="BB770" s="765"/>
      <c r="BC770" s="766"/>
      <c r="BD770" s="768"/>
      <c r="BE770" s="765"/>
      <c r="BF770" s="766"/>
      <c r="BG770" s="768"/>
      <c r="BH770" s="765"/>
      <c r="BI770" s="766"/>
      <c r="BJ770" s="768"/>
      <c r="BK770" s="765"/>
      <c r="BL770" s="766"/>
      <c r="BM770" s="768"/>
      <c r="BN770" s="765"/>
      <c r="BO770" s="766"/>
      <c r="BP770" s="768"/>
      <c r="BQ770" s="765"/>
      <c r="BR770" s="766"/>
      <c r="BS770" s="768"/>
      <c r="BT770" s="765"/>
      <c r="BU770" s="766"/>
      <c r="BV770" s="768"/>
      <c r="BW770" s="765"/>
      <c r="BX770" s="766"/>
      <c r="BY770" s="768"/>
      <c r="BZ770" s="765"/>
      <c r="CA770" s="766"/>
      <c r="CB770" s="768"/>
      <c r="CC770" s="765"/>
      <c r="CD770" s="766"/>
      <c r="CE770" s="768"/>
      <c r="CF770" s="765"/>
      <c r="CG770" s="766"/>
      <c r="CH770" s="768"/>
      <c r="CI770" s="765"/>
      <c r="CJ770" s="766"/>
      <c r="CK770" s="768"/>
      <c r="CL770" s="765"/>
      <c r="CM770" s="766"/>
      <c r="CN770" s="768"/>
      <c r="CO770" s="765"/>
      <c r="CP770" s="766"/>
      <c r="CQ770" s="768"/>
      <c r="CR770" s="765"/>
      <c r="CS770" s="766"/>
      <c r="CT770" s="768"/>
      <c r="CU770" s="765"/>
      <c r="CV770" s="766"/>
      <c r="CW770" s="768"/>
      <c r="CX770" s="765"/>
      <c r="CY770" s="766"/>
    </row>
    <row r="771" spans="1:104" x14ac:dyDescent="0.25">
      <c r="C771" s="455"/>
      <c r="D771" s="3" t="s">
        <v>0</v>
      </c>
      <c r="E771" s="19"/>
      <c r="G771" s="19"/>
      <c r="H771" s="703">
        <f>G771-$E771</f>
        <v>0</v>
      </c>
      <c r="J771" s="19"/>
      <c r="K771" s="19"/>
      <c r="L771" s="19"/>
      <c r="N771" s="72">
        <f>$H771*(1-($J771-N$6)/N$5)</f>
        <v>0</v>
      </c>
      <c r="O771" s="72">
        <f>$H771-N771</f>
        <v>0</v>
      </c>
      <c r="Q771" s="72">
        <f>$H771*(1-($J771-Q$6)/Q$5)</f>
        <v>0</v>
      </c>
      <c r="R771" s="72">
        <f>$H771-Q771</f>
        <v>0</v>
      </c>
      <c r="T771" s="72">
        <f>$H771*(1-($J771-T$6)/T$5)</f>
        <v>0</v>
      </c>
      <c r="U771" s="72">
        <f>$H771-T771</f>
        <v>0</v>
      </c>
      <c r="W771" s="72">
        <f>$H771*(1-($J771-W$6)/W$5)</f>
        <v>0</v>
      </c>
      <c r="X771" s="72">
        <f>$H771-W771</f>
        <v>0</v>
      </c>
      <c r="Z771" s="72">
        <f>$H771*(1-($J771-Z$6)/Z$5)</f>
        <v>0</v>
      </c>
      <c r="AA771" s="72">
        <f>$H771-Z771</f>
        <v>0</v>
      </c>
      <c r="AC771" s="72">
        <f>$H771*(1-($J771-AC$6)/AC$5)</f>
        <v>0</v>
      </c>
      <c r="AD771" s="72">
        <f>$H771-AC771</f>
        <v>0</v>
      </c>
      <c r="AF771" s="72">
        <f>$H771*(1-($J771-AF$6)/AF$5)</f>
        <v>0</v>
      </c>
      <c r="AG771" s="72">
        <f>$H771-AF771</f>
        <v>0</v>
      </c>
      <c r="AI771" s="72">
        <f>$H771*(1-($J771-AI$6)/AI$5)</f>
        <v>0</v>
      </c>
      <c r="AJ771" s="72">
        <f>$H771-AI771</f>
        <v>0</v>
      </c>
      <c r="AL771" s="72">
        <f>$H771*(1-($K771-AL$6)/AL$5)</f>
        <v>0</v>
      </c>
      <c r="AM771" s="72">
        <f>$H771-AL771</f>
        <v>0</v>
      </c>
      <c r="AO771" s="72">
        <f>$H771*(1-($K771-AO$6)/AO$5)</f>
        <v>0</v>
      </c>
      <c r="AP771" s="72">
        <f>$H771-AO771</f>
        <v>0</v>
      </c>
      <c r="AR771" s="72">
        <f>$H771*(1-($K771-AR$6)/AR$5)</f>
        <v>0</v>
      </c>
      <c r="AS771" s="72">
        <f>$H771-AR771</f>
        <v>0</v>
      </c>
      <c r="AU771" s="72">
        <f>$H771*(1-($K771-AU$6)/AU$5)</f>
        <v>0</v>
      </c>
      <c r="AV771" s="72">
        <f>$H771-AU771</f>
        <v>0</v>
      </c>
      <c r="AX771" s="72">
        <f>$H771*(1-($K771-AX$6)/AX$5)</f>
        <v>0</v>
      </c>
      <c r="AY771" s="72">
        <f>$H771-AX771</f>
        <v>0</v>
      </c>
      <c r="BA771" s="72">
        <f>$H771*(1-($K771-BA$6)/BA$5)</f>
        <v>0</v>
      </c>
      <c r="BB771" s="72">
        <f>$H771-BA771</f>
        <v>0</v>
      </c>
      <c r="BD771" s="72">
        <f>$H771*(1-($K771-BD$6)/BD$5)</f>
        <v>0</v>
      </c>
      <c r="BE771" s="72">
        <f>$H771-BD771</f>
        <v>0</v>
      </c>
      <c r="BG771" s="709">
        <f>$H771*(1-($K771-BG$6)/BG$5)</f>
        <v>0</v>
      </c>
      <c r="BH771" s="709">
        <f>$H771-BG771</f>
        <v>0</v>
      </c>
      <c r="BI771" s="710"/>
      <c r="BJ771" s="709">
        <f>$H771*(1-($K771-BJ$6)/BJ$5)</f>
        <v>0</v>
      </c>
      <c r="BK771" s="709">
        <f>$H771-BJ771</f>
        <v>0</v>
      </c>
      <c r="BL771" s="710"/>
      <c r="BM771" s="479"/>
      <c r="BN771" s="479"/>
      <c r="BP771" s="72">
        <f>$H771*(1-($K771-BP$6)/BP$5)</f>
        <v>0</v>
      </c>
      <c r="BQ771" s="72">
        <f>$H771-BP771</f>
        <v>0</v>
      </c>
      <c r="BS771" s="72">
        <f>$H771*(1-($K771-BS$6)/BS$5)</f>
        <v>0</v>
      </c>
      <c r="BT771" s="72">
        <f>$H771-BS771</f>
        <v>0</v>
      </c>
      <c r="BV771" s="72">
        <f>$H771*(1-($K771-BV$6)/BV$5)</f>
        <v>0</v>
      </c>
      <c r="BW771" s="72">
        <f>$H771-BV771</f>
        <v>0</v>
      </c>
      <c r="BY771" s="72">
        <f>$H771*(1-($K771-BY$6)/BY$5)</f>
        <v>0</v>
      </c>
      <c r="BZ771" s="72">
        <f>$H771-BY771</f>
        <v>0</v>
      </c>
      <c r="CB771" s="72">
        <f>$H771*(1-($L771-CB$6)/CB$5)</f>
        <v>0</v>
      </c>
      <c r="CC771" s="72">
        <f>$H771-CB771</f>
        <v>0</v>
      </c>
      <c r="CE771" s="72">
        <f>$H771*(1-($L771-CE$6)/CE$5)</f>
        <v>0</v>
      </c>
      <c r="CF771" s="72">
        <f>$H771-CE771</f>
        <v>0</v>
      </c>
      <c r="CH771" s="72">
        <f>$H771*(1-($L771-CH$6)/CH$5)</f>
        <v>0</v>
      </c>
      <c r="CI771" s="72">
        <f>$H771-CH771</f>
        <v>0</v>
      </c>
      <c r="CK771" s="72">
        <f>$H771*(1-($L771-CK$6)/CK$5)</f>
        <v>0</v>
      </c>
      <c r="CL771" s="72">
        <f>$H771-CK771</f>
        <v>0</v>
      </c>
      <c r="CN771" s="72">
        <f>$H771*(1-($L771-CN$6)/CN$5)</f>
        <v>0</v>
      </c>
      <c r="CO771" s="72">
        <f>$H771-CN771</f>
        <v>0</v>
      </c>
      <c r="CQ771" s="72">
        <f>$H771*(1-($L771-CQ$6)/CQ$5)</f>
        <v>0</v>
      </c>
      <c r="CR771" s="72">
        <f>$H771-CQ771</f>
        <v>0</v>
      </c>
      <c r="CT771" s="72">
        <f>$H771*(1-($L771-CT$6)/CT$5)</f>
        <v>0</v>
      </c>
      <c r="CU771" s="72">
        <f>$H771-CT771</f>
        <v>0</v>
      </c>
      <c r="CW771" s="72">
        <f>$H771*(1-($L771-CW$6)/CW$5)</f>
        <v>0</v>
      </c>
      <c r="CX771" s="72">
        <f>$H771-CW771</f>
        <v>0</v>
      </c>
    </row>
    <row r="772" spans="1:104" x14ac:dyDescent="0.25">
      <c r="C772" s="455"/>
      <c r="D772" s="3" t="s">
        <v>0</v>
      </c>
      <c r="E772" s="19"/>
      <c r="G772" s="19"/>
      <c r="H772" s="703">
        <f>G772-$E772</f>
        <v>0</v>
      </c>
      <c r="J772" s="19"/>
      <c r="K772" s="19"/>
      <c r="L772" s="19"/>
      <c r="N772" s="72">
        <f>$H772*(1-($J772-N$6)/N$5)</f>
        <v>0</v>
      </c>
      <c r="O772" s="72">
        <f>$H772-N772</f>
        <v>0</v>
      </c>
      <c r="Q772" s="72">
        <f>$H772*(1-($J772-Q$6)/Q$5)</f>
        <v>0</v>
      </c>
      <c r="R772" s="72">
        <f>$H772-Q772</f>
        <v>0</v>
      </c>
      <c r="T772" s="72">
        <f>$H772*(1-($J772-T$6)/T$5)</f>
        <v>0</v>
      </c>
      <c r="U772" s="72">
        <f>$H772-T772</f>
        <v>0</v>
      </c>
      <c r="W772" s="72">
        <f>$H772*(1-($J772-W$6)/W$5)</f>
        <v>0</v>
      </c>
      <c r="X772" s="72">
        <f>$H772-W772</f>
        <v>0</v>
      </c>
      <c r="Z772" s="72">
        <f>$H772*(1-($J772-Z$6)/Z$5)</f>
        <v>0</v>
      </c>
      <c r="AA772" s="72">
        <f>$H772-Z772</f>
        <v>0</v>
      </c>
      <c r="AC772" s="72">
        <f>$H772*(1-($J772-AC$6)/AC$5)</f>
        <v>0</v>
      </c>
      <c r="AD772" s="72">
        <f>$H772-AC772</f>
        <v>0</v>
      </c>
      <c r="AF772" s="72">
        <f>$H772*(1-($J772-AF$6)/AF$5)</f>
        <v>0</v>
      </c>
      <c r="AG772" s="72">
        <f>$H772-AF772</f>
        <v>0</v>
      </c>
      <c r="AI772" s="72">
        <f>$H772*(1-($J772-AI$6)/AI$5)</f>
        <v>0</v>
      </c>
      <c r="AJ772" s="72">
        <f>$H772-AI772</f>
        <v>0</v>
      </c>
      <c r="AL772" s="72">
        <f>$H772*(1-($K772-AL$6)/AL$5)</f>
        <v>0</v>
      </c>
      <c r="AM772" s="72">
        <f>$H772-AL772</f>
        <v>0</v>
      </c>
      <c r="AO772" s="72">
        <f>$H772*(1-($K772-AO$6)/AO$5)</f>
        <v>0</v>
      </c>
      <c r="AP772" s="72">
        <f>$H772-AO772</f>
        <v>0</v>
      </c>
      <c r="AR772" s="72">
        <f>$H772*(1-($K772-AR$6)/AR$5)</f>
        <v>0</v>
      </c>
      <c r="AS772" s="72">
        <f>$H772-AR772</f>
        <v>0</v>
      </c>
      <c r="AU772" s="72">
        <f>$H772*(1-($K772-AU$6)/AU$5)</f>
        <v>0</v>
      </c>
      <c r="AV772" s="72">
        <f>$H772-AU772</f>
        <v>0</v>
      </c>
      <c r="AX772" s="72">
        <f>$H772*(1-($K772-AX$6)/AX$5)</f>
        <v>0</v>
      </c>
      <c r="AY772" s="72">
        <f>$H772-AX772</f>
        <v>0</v>
      </c>
      <c r="BA772" s="72">
        <f>$H772*(1-($K772-BA$6)/BA$5)</f>
        <v>0</v>
      </c>
      <c r="BB772" s="72">
        <f>$H772-BA772</f>
        <v>0</v>
      </c>
      <c r="BD772" s="72">
        <f>$H772*(1-($K772-BD$6)/BD$5)</f>
        <v>0</v>
      </c>
      <c r="BE772" s="72">
        <f>$H772-BD772</f>
        <v>0</v>
      </c>
      <c r="BG772" s="709">
        <f>$H772*(1-($K772-BG$6)/BG$5)</f>
        <v>0</v>
      </c>
      <c r="BH772" s="709">
        <f>$H772-BG772</f>
        <v>0</v>
      </c>
      <c r="BI772" s="710"/>
      <c r="BJ772" s="709">
        <f>$H772*(1-($K772-BJ$6)/BJ$5)</f>
        <v>0</v>
      </c>
      <c r="BK772" s="709">
        <f>$H772-BJ772</f>
        <v>0</v>
      </c>
      <c r="BL772" s="710"/>
      <c r="BM772" s="479"/>
      <c r="BN772" s="479"/>
      <c r="BP772" s="72">
        <f>$H772*(1-($K772-BP$6)/BP$5)</f>
        <v>0</v>
      </c>
      <c r="BQ772" s="72">
        <f>$H772-BP772</f>
        <v>0</v>
      </c>
      <c r="BS772" s="72">
        <f>$H772*(1-($K772-BS$6)/BS$5)</f>
        <v>0</v>
      </c>
      <c r="BT772" s="72">
        <f>$H772-BS772</f>
        <v>0</v>
      </c>
      <c r="BV772" s="72">
        <f>$H772*(1-($K772-BV$6)/BV$5)</f>
        <v>0</v>
      </c>
      <c r="BW772" s="72">
        <f>$H772-BV772</f>
        <v>0</v>
      </c>
      <c r="BY772" s="72">
        <f>$H772*(1-($K772-BY$6)/BY$5)</f>
        <v>0</v>
      </c>
      <c r="BZ772" s="72">
        <f>$H772-BY772</f>
        <v>0</v>
      </c>
      <c r="CB772" s="72">
        <f>$H772*(1-($L772-CB$6)/CB$5)</f>
        <v>0</v>
      </c>
      <c r="CC772" s="72">
        <f>$H772-CB772</f>
        <v>0</v>
      </c>
      <c r="CE772" s="72">
        <f>$H772*(1-($L772-CE$6)/CE$5)</f>
        <v>0</v>
      </c>
      <c r="CF772" s="72">
        <f>$H772-CE772</f>
        <v>0</v>
      </c>
      <c r="CH772" s="72">
        <f>$H772*(1-($L772-CH$6)/CH$5)</f>
        <v>0</v>
      </c>
      <c r="CI772" s="72">
        <f>$H772-CH772</f>
        <v>0</v>
      </c>
      <c r="CK772" s="72">
        <f>$H772*(1-($L772-CK$6)/CK$5)</f>
        <v>0</v>
      </c>
      <c r="CL772" s="72">
        <f>$H772-CK772</f>
        <v>0</v>
      </c>
      <c r="CN772" s="72">
        <f>$H772*(1-($L772-CN$6)/CN$5)</f>
        <v>0</v>
      </c>
      <c r="CO772" s="72">
        <f>$H772-CN772</f>
        <v>0</v>
      </c>
      <c r="CQ772" s="72">
        <f>$H772*(1-($L772-CQ$6)/CQ$5)</f>
        <v>0</v>
      </c>
      <c r="CR772" s="72">
        <f>$H772-CQ772</f>
        <v>0</v>
      </c>
      <c r="CT772" s="72">
        <f>$H772*(1-($L772-CT$6)/CT$5)</f>
        <v>0</v>
      </c>
      <c r="CU772" s="72">
        <f>$H772-CT772</f>
        <v>0</v>
      </c>
      <c r="CW772" s="72">
        <f>$H772*(1-($L772-CW$6)/CW$5)</f>
        <v>0</v>
      </c>
      <c r="CX772" s="72">
        <f>$H772-CW772</f>
        <v>0</v>
      </c>
    </row>
    <row r="773" spans="1:104" ht="5.45" customHeight="1" x14ac:dyDescent="0.25"/>
    <row r="774" spans="1:104" s="402" customFormat="1" x14ac:dyDescent="0.25">
      <c r="A774" s="494"/>
      <c r="C774" s="769" t="s">
        <v>406</v>
      </c>
      <c r="D774" s="765" t="s">
        <v>0</v>
      </c>
      <c r="E774" s="766"/>
      <c r="F774" s="765"/>
      <c r="G774" s="766"/>
      <c r="H774" s="767"/>
      <c r="I774" s="765"/>
      <c r="J774" s="766"/>
      <c r="K774" s="766"/>
      <c r="L774" s="766"/>
      <c r="M774" s="765"/>
      <c r="N774" s="768"/>
      <c r="O774" s="765"/>
      <c r="P774" s="766"/>
      <c r="Q774" s="768"/>
      <c r="R774" s="765"/>
      <c r="S774" s="766"/>
      <c r="T774" s="768"/>
      <c r="U774" s="765"/>
      <c r="V774" s="766"/>
      <c r="W774" s="768"/>
      <c r="X774" s="765"/>
      <c r="Y774" s="766"/>
      <c r="Z774" s="768"/>
      <c r="AA774" s="765"/>
      <c r="AB774" s="766"/>
      <c r="AC774" s="768"/>
      <c r="AD774" s="765"/>
      <c r="AE774" s="766"/>
      <c r="AF774" s="768"/>
      <c r="AG774" s="765"/>
      <c r="AH774" s="766"/>
      <c r="AI774" s="768"/>
      <c r="AJ774" s="765"/>
      <c r="AK774" s="766"/>
      <c r="AL774" s="768"/>
      <c r="AM774" s="765"/>
      <c r="AN774" s="766"/>
      <c r="AO774" s="768"/>
      <c r="AP774" s="765"/>
      <c r="AQ774" s="766"/>
      <c r="AR774" s="768"/>
      <c r="AS774" s="765"/>
      <c r="AT774" s="766"/>
      <c r="AU774" s="768"/>
      <c r="AV774" s="765"/>
      <c r="AW774" s="766"/>
      <c r="AX774" s="768"/>
      <c r="AY774" s="765"/>
      <c r="AZ774" s="766"/>
      <c r="BA774" s="768"/>
      <c r="BB774" s="765"/>
      <c r="BC774" s="766"/>
      <c r="BD774" s="768"/>
      <c r="BE774" s="765"/>
      <c r="BF774" s="766"/>
      <c r="BG774" s="768"/>
      <c r="BH774" s="765"/>
      <c r="BI774" s="766"/>
      <c r="BJ774" s="768"/>
      <c r="BK774" s="765"/>
      <c r="BL774" s="766"/>
      <c r="BM774" s="768"/>
      <c r="BN774" s="765"/>
      <c r="BO774" s="766"/>
      <c r="BP774" s="768"/>
      <c r="BQ774" s="765"/>
      <c r="BR774" s="766"/>
      <c r="BS774" s="768"/>
      <c r="BT774" s="765"/>
      <c r="BU774" s="766"/>
      <c r="BV774" s="768"/>
      <c r="BW774" s="765"/>
      <c r="BX774" s="766"/>
      <c r="BY774" s="768"/>
      <c r="BZ774" s="765"/>
      <c r="CA774" s="766"/>
      <c r="CB774" s="768"/>
      <c r="CC774" s="765"/>
      <c r="CD774" s="766"/>
      <c r="CE774" s="768"/>
      <c r="CF774" s="765"/>
      <c r="CG774" s="766"/>
      <c r="CH774" s="768"/>
      <c r="CI774" s="765"/>
      <c r="CJ774" s="766"/>
      <c r="CK774" s="768"/>
      <c r="CL774" s="765"/>
      <c r="CM774" s="766"/>
      <c r="CN774" s="768"/>
      <c r="CO774" s="765"/>
      <c r="CP774" s="766"/>
      <c r="CQ774" s="768"/>
      <c r="CR774" s="765"/>
      <c r="CS774" s="766"/>
      <c r="CT774" s="768"/>
      <c r="CU774" s="765"/>
      <c r="CV774" s="766"/>
      <c r="CW774" s="768"/>
      <c r="CX774" s="765"/>
      <c r="CY774" s="766"/>
    </row>
    <row r="775" spans="1:104" x14ac:dyDescent="0.25">
      <c r="C775" s="455"/>
      <c r="D775" s="3" t="s">
        <v>0</v>
      </c>
      <c r="E775" s="19"/>
      <c r="G775" s="19"/>
      <c r="H775" s="703">
        <f>G775-$E775</f>
        <v>0</v>
      </c>
      <c r="J775" s="19"/>
      <c r="K775" s="19"/>
      <c r="L775" s="19"/>
      <c r="N775" s="72">
        <f>$H775*(1-($J775-N$6)/N$5)</f>
        <v>0</v>
      </c>
      <c r="O775" s="72">
        <f>$H775-N775</f>
        <v>0</v>
      </c>
      <c r="Q775" s="72">
        <f>$H775*(1-($J775-Q$6)/Q$5)</f>
        <v>0</v>
      </c>
      <c r="R775" s="72">
        <f>$H775-Q775</f>
        <v>0</v>
      </c>
      <c r="T775" s="72">
        <f>$H775*(1-($J775-T$6)/T$5)</f>
        <v>0</v>
      </c>
      <c r="U775" s="72">
        <f>$H775-T775</f>
        <v>0</v>
      </c>
      <c r="W775" s="72">
        <f>$H775*(1-($J775-W$6)/W$5)</f>
        <v>0</v>
      </c>
      <c r="X775" s="72">
        <f>$H775-W775</f>
        <v>0</v>
      </c>
      <c r="Z775" s="72">
        <f>$H775*(1-($J775-Z$6)/Z$5)</f>
        <v>0</v>
      </c>
      <c r="AA775" s="72">
        <f>$H775-Z775</f>
        <v>0</v>
      </c>
      <c r="AC775" s="72">
        <f>$H775*(1-($J775-AC$6)/AC$5)</f>
        <v>0</v>
      </c>
      <c r="AD775" s="72">
        <f>$H775-AC775</f>
        <v>0</v>
      </c>
      <c r="AF775" s="72">
        <f>$H775*(1-($J775-AF$6)/AF$5)</f>
        <v>0</v>
      </c>
      <c r="AG775" s="72">
        <f>$H775-AF775</f>
        <v>0</v>
      </c>
      <c r="AI775" s="72">
        <f>$H775*(1-($J775-AI$6)/AI$5)</f>
        <v>0</v>
      </c>
      <c r="AJ775" s="72">
        <f>$H775-AI775</f>
        <v>0</v>
      </c>
      <c r="AL775" s="72">
        <f>$H775*(1-($K775-AL$6)/AL$5)</f>
        <v>0</v>
      </c>
      <c r="AM775" s="72">
        <f>$H775-AL775</f>
        <v>0</v>
      </c>
      <c r="AO775" s="72">
        <f>$H775*(1-($K775-AO$6)/AO$5)</f>
        <v>0</v>
      </c>
      <c r="AP775" s="72">
        <f>$H775-AO775</f>
        <v>0</v>
      </c>
      <c r="AR775" s="72">
        <f>$H775*(1-($K775-AR$6)/AR$5)</f>
        <v>0</v>
      </c>
      <c r="AS775" s="72">
        <f>$H775-AR775</f>
        <v>0</v>
      </c>
      <c r="AU775" s="72">
        <f>$H775*(1-($K775-AU$6)/AU$5)</f>
        <v>0</v>
      </c>
      <c r="AV775" s="72">
        <f>$H775-AU775</f>
        <v>0</v>
      </c>
      <c r="AX775" s="72">
        <f>$H775*(1-($K775-AX$6)/AX$5)</f>
        <v>0</v>
      </c>
      <c r="AY775" s="72">
        <f>$H775-AX775</f>
        <v>0</v>
      </c>
      <c r="BA775" s="72">
        <f>$H775*(1-($K775-BA$6)/BA$5)</f>
        <v>0</v>
      </c>
      <c r="BB775" s="72">
        <f>$H775-BA775</f>
        <v>0</v>
      </c>
      <c r="BD775" s="72">
        <f>$H775*(1-($K775-BD$6)/BD$5)</f>
        <v>0</v>
      </c>
      <c r="BE775" s="72">
        <f>$H775-BD775</f>
        <v>0</v>
      </c>
      <c r="BG775" s="709">
        <f>$H775*(1-($K775-BG$6)/BG$5)</f>
        <v>0</v>
      </c>
      <c r="BH775" s="709">
        <f>$H775-BG775</f>
        <v>0</v>
      </c>
      <c r="BI775" s="710"/>
      <c r="BJ775" s="709">
        <f>$H775*(1-($K775-BJ$6)/BJ$5)</f>
        <v>0</v>
      </c>
      <c r="BK775" s="709">
        <f>$H775-BJ775</f>
        <v>0</v>
      </c>
      <c r="BL775" s="710"/>
      <c r="BM775" s="479"/>
      <c r="BN775" s="479"/>
      <c r="BP775" s="72">
        <f>$H775*(1-($K775-BP$6)/BP$5)</f>
        <v>0</v>
      </c>
      <c r="BQ775" s="72">
        <f>$H775-BP775</f>
        <v>0</v>
      </c>
      <c r="BS775" s="72">
        <f>$H775*(1-($K775-BS$6)/BS$5)</f>
        <v>0</v>
      </c>
      <c r="BT775" s="72">
        <f>$H775-BS775</f>
        <v>0</v>
      </c>
      <c r="BV775" s="72">
        <f>$H775*(1-($K775-BV$6)/BV$5)</f>
        <v>0</v>
      </c>
      <c r="BW775" s="72">
        <f>$H775-BV775</f>
        <v>0</v>
      </c>
      <c r="BY775" s="72">
        <f>$H775*(1-($K775-BY$6)/BY$5)</f>
        <v>0</v>
      </c>
      <c r="BZ775" s="72">
        <f>$H775-BY775</f>
        <v>0</v>
      </c>
      <c r="CB775" s="72">
        <f>$H775*(1-($L775-CB$6)/CB$5)</f>
        <v>0</v>
      </c>
      <c r="CC775" s="72">
        <f>$H775-CB775</f>
        <v>0</v>
      </c>
      <c r="CE775" s="72">
        <f>$H775*(1-($L775-CE$6)/CE$5)</f>
        <v>0</v>
      </c>
      <c r="CF775" s="72">
        <f>$H775-CE775</f>
        <v>0</v>
      </c>
      <c r="CH775" s="72">
        <f>$H775*(1-($L775-CH$6)/CH$5)</f>
        <v>0</v>
      </c>
      <c r="CI775" s="72">
        <f>$H775-CH775</f>
        <v>0</v>
      </c>
      <c r="CK775" s="72">
        <f>$H775*(1-($L775-CK$6)/CK$5)</f>
        <v>0</v>
      </c>
      <c r="CL775" s="72">
        <f>$H775-CK775</f>
        <v>0</v>
      </c>
      <c r="CN775" s="72">
        <f>$H775*(1-($L775-CN$6)/CN$5)</f>
        <v>0</v>
      </c>
      <c r="CO775" s="72">
        <f>$H775-CN775</f>
        <v>0</v>
      </c>
      <c r="CQ775" s="72">
        <f>$H775*(1-($L775-CQ$6)/CQ$5)</f>
        <v>0</v>
      </c>
      <c r="CR775" s="72">
        <f>$H775-CQ775</f>
        <v>0</v>
      </c>
      <c r="CT775" s="72">
        <f>$H775*(1-($L775-CT$6)/CT$5)</f>
        <v>0</v>
      </c>
      <c r="CU775" s="72">
        <f>$H775-CT775</f>
        <v>0</v>
      </c>
      <c r="CW775" s="72">
        <f>$H775*(1-($L775-CW$6)/CW$5)</f>
        <v>0</v>
      </c>
      <c r="CX775" s="72">
        <f>$H775-CW775</f>
        <v>0</v>
      </c>
    </row>
    <row r="776" spans="1:104" x14ac:dyDescent="0.25">
      <c r="C776" s="455"/>
      <c r="D776" s="3" t="s">
        <v>0</v>
      </c>
      <c r="E776" s="19"/>
      <c r="G776" s="19"/>
      <c r="H776" s="703">
        <f>G776-$E776</f>
        <v>0</v>
      </c>
      <c r="J776" s="19"/>
      <c r="K776" s="19"/>
      <c r="L776" s="19"/>
      <c r="N776" s="72">
        <f>$H776*(1-($J776-N$6)/N$5)</f>
        <v>0</v>
      </c>
      <c r="O776" s="72">
        <f>$H776-N776</f>
        <v>0</v>
      </c>
      <c r="Q776" s="72">
        <f>$H776*(1-($J776-Q$6)/Q$5)</f>
        <v>0</v>
      </c>
      <c r="R776" s="72">
        <f>$H776-Q776</f>
        <v>0</v>
      </c>
      <c r="T776" s="72">
        <f>$H776*(1-($J776-T$6)/T$5)</f>
        <v>0</v>
      </c>
      <c r="U776" s="72">
        <f>$H776-T776</f>
        <v>0</v>
      </c>
      <c r="W776" s="72">
        <f>$H776*(1-($J776-W$6)/W$5)</f>
        <v>0</v>
      </c>
      <c r="X776" s="72">
        <f>$H776-W776</f>
        <v>0</v>
      </c>
      <c r="Z776" s="72">
        <f>$H776*(1-($J776-Z$6)/Z$5)</f>
        <v>0</v>
      </c>
      <c r="AA776" s="72">
        <f>$H776-Z776</f>
        <v>0</v>
      </c>
      <c r="AC776" s="72">
        <f>$H776*(1-($J776-AC$6)/AC$5)</f>
        <v>0</v>
      </c>
      <c r="AD776" s="72">
        <f>$H776-AC776</f>
        <v>0</v>
      </c>
      <c r="AF776" s="72">
        <f>$H776*(1-($J776-AF$6)/AF$5)</f>
        <v>0</v>
      </c>
      <c r="AG776" s="72">
        <f>$H776-AF776</f>
        <v>0</v>
      </c>
      <c r="AI776" s="72">
        <f>$H776*(1-($J776-AI$6)/AI$5)</f>
        <v>0</v>
      </c>
      <c r="AJ776" s="72">
        <f>$H776-AI776</f>
        <v>0</v>
      </c>
      <c r="AL776" s="72">
        <f>$H776*(1-($K776-AL$6)/AL$5)</f>
        <v>0</v>
      </c>
      <c r="AM776" s="72">
        <f>$H776-AL776</f>
        <v>0</v>
      </c>
      <c r="AO776" s="72">
        <f>$H776*(1-($K776-AO$6)/AO$5)</f>
        <v>0</v>
      </c>
      <c r="AP776" s="72">
        <f>$H776-AO776</f>
        <v>0</v>
      </c>
      <c r="AR776" s="72">
        <f>$H776*(1-($K776-AR$6)/AR$5)</f>
        <v>0</v>
      </c>
      <c r="AS776" s="72">
        <f>$H776-AR776</f>
        <v>0</v>
      </c>
      <c r="AU776" s="72">
        <f>$H776*(1-($K776-AU$6)/AU$5)</f>
        <v>0</v>
      </c>
      <c r="AV776" s="72">
        <f>$H776-AU776</f>
        <v>0</v>
      </c>
      <c r="AX776" s="72">
        <f>$H776*(1-($K776-AX$6)/AX$5)</f>
        <v>0</v>
      </c>
      <c r="AY776" s="72">
        <f>$H776-AX776</f>
        <v>0</v>
      </c>
      <c r="BA776" s="72">
        <f>$H776*(1-($K776-BA$6)/BA$5)</f>
        <v>0</v>
      </c>
      <c r="BB776" s="72">
        <f>$H776-BA776</f>
        <v>0</v>
      </c>
      <c r="BD776" s="72">
        <f>$H776*(1-($K776-BD$6)/BD$5)</f>
        <v>0</v>
      </c>
      <c r="BE776" s="72">
        <f>$H776-BD776</f>
        <v>0</v>
      </c>
      <c r="BG776" s="709">
        <f>$H776*(1-($K776-BG$6)/BG$5)</f>
        <v>0</v>
      </c>
      <c r="BH776" s="709">
        <f>$H776-BG776</f>
        <v>0</v>
      </c>
      <c r="BI776" s="710"/>
      <c r="BJ776" s="709">
        <f>$H776*(1-($K776-BJ$6)/BJ$5)</f>
        <v>0</v>
      </c>
      <c r="BK776" s="709">
        <f>$H776-BJ776</f>
        <v>0</v>
      </c>
      <c r="BL776" s="710"/>
      <c r="BM776" s="479"/>
      <c r="BN776" s="479"/>
      <c r="BP776" s="72">
        <f>$H776*(1-($K776-BP$6)/BP$5)</f>
        <v>0</v>
      </c>
      <c r="BQ776" s="72">
        <f>$H776-BP776</f>
        <v>0</v>
      </c>
      <c r="BS776" s="72">
        <f>$H776*(1-($K776-BS$6)/BS$5)</f>
        <v>0</v>
      </c>
      <c r="BT776" s="72">
        <f>$H776-BS776</f>
        <v>0</v>
      </c>
      <c r="BV776" s="72">
        <f>$H776*(1-($K776-BV$6)/BV$5)</f>
        <v>0</v>
      </c>
      <c r="BW776" s="72">
        <f>$H776-BV776</f>
        <v>0</v>
      </c>
      <c r="BY776" s="72">
        <f>$H776*(1-($K776-BY$6)/BY$5)</f>
        <v>0</v>
      </c>
      <c r="BZ776" s="72">
        <f>$H776-BY776</f>
        <v>0</v>
      </c>
      <c r="CB776" s="72">
        <f>$H776*(1-($L776-CB$6)/CB$5)</f>
        <v>0</v>
      </c>
      <c r="CC776" s="72">
        <f>$H776-CB776</f>
        <v>0</v>
      </c>
      <c r="CE776" s="72">
        <f>$H776*(1-($L776-CE$6)/CE$5)</f>
        <v>0</v>
      </c>
      <c r="CF776" s="72">
        <f>$H776-CE776</f>
        <v>0</v>
      </c>
      <c r="CH776" s="72">
        <f>$H776*(1-($L776-CH$6)/CH$5)</f>
        <v>0</v>
      </c>
      <c r="CI776" s="72">
        <f>$H776-CH776</f>
        <v>0</v>
      </c>
      <c r="CK776" s="72">
        <f>$H776*(1-($L776-CK$6)/CK$5)</f>
        <v>0</v>
      </c>
      <c r="CL776" s="72">
        <f>$H776-CK776</f>
        <v>0</v>
      </c>
      <c r="CN776" s="72">
        <f>$H776*(1-($L776-CN$6)/CN$5)</f>
        <v>0</v>
      </c>
      <c r="CO776" s="72">
        <f>$H776-CN776</f>
        <v>0</v>
      </c>
      <c r="CQ776" s="72">
        <f>$H776*(1-($L776-CQ$6)/CQ$5)</f>
        <v>0</v>
      </c>
      <c r="CR776" s="72">
        <f>$H776-CQ776</f>
        <v>0</v>
      </c>
      <c r="CT776" s="72">
        <f>$H776*(1-($L776-CT$6)/CT$5)</f>
        <v>0</v>
      </c>
      <c r="CU776" s="72">
        <f>$H776-CT776</f>
        <v>0</v>
      </c>
      <c r="CW776" s="72">
        <f>$H776*(1-($L776-CW$6)/CW$5)</f>
        <v>0</v>
      </c>
      <c r="CX776" s="72">
        <f>$H776-CW776</f>
        <v>0</v>
      </c>
    </row>
    <row r="777" spans="1:104" ht="5.45" customHeight="1" x14ac:dyDescent="0.25"/>
    <row r="778" spans="1:104" s="402" customFormat="1" x14ac:dyDescent="0.25">
      <c r="A778" s="494"/>
      <c r="C778" s="769" t="s">
        <v>653</v>
      </c>
      <c r="D778" s="765" t="s">
        <v>0</v>
      </c>
      <c r="E778" s="766"/>
      <c r="F778" s="765"/>
      <c r="G778" s="766"/>
      <c r="H778" s="767"/>
      <c r="I778" s="765"/>
      <c r="J778" s="766"/>
      <c r="K778" s="766"/>
      <c r="L778" s="766"/>
      <c r="M778" s="765"/>
      <c r="N778" s="768"/>
      <c r="O778" s="765"/>
      <c r="P778" s="766"/>
      <c r="Q778" s="768"/>
      <c r="R778" s="765"/>
      <c r="S778" s="766"/>
      <c r="T778" s="768"/>
      <c r="U778" s="765"/>
      <c r="V778" s="766"/>
      <c r="W778" s="768"/>
      <c r="X778" s="765"/>
      <c r="Y778" s="766"/>
      <c r="Z778" s="768"/>
      <c r="AA778" s="765"/>
      <c r="AB778" s="766"/>
      <c r="AC778" s="768"/>
      <c r="AD778" s="765"/>
      <c r="AE778" s="766"/>
      <c r="AF778" s="768"/>
      <c r="AG778" s="765"/>
      <c r="AH778" s="766"/>
      <c r="AI778" s="768"/>
      <c r="AJ778" s="765"/>
      <c r="AK778" s="766"/>
      <c r="AL778" s="768"/>
      <c r="AM778" s="765"/>
      <c r="AN778" s="766"/>
      <c r="AO778" s="768"/>
      <c r="AP778" s="765"/>
      <c r="AQ778" s="766"/>
      <c r="AR778" s="768"/>
      <c r="AS778" s="765"/>
      <c r="AT778" s="766"/>
      <c r="AU778" s="768"/>
      <c r="AV778" s="765"/>
      <c r="AW778" s="766"/>
      <c r="AX778" s="768"/>
      <c r="AY778" s="765"/>
      <c r="AZ778" s="766"/>
      <c r="BA778" s="768"/>
      <c r="BB778" s="765"/>
      <c r="BC778" s="766"/>
      <c r="BD778" s="768"/>
      <c r="BE778" s="765"/>
      <c r="BF778" s="766"/>
      <c r="BG778" s="768"/>
      <c r="BH778" s="765"/>
      <c r="BI778" s="766"/>
      <c r="BJ778" s="768"/>
      <c r="BK778" s="765"/>
      <c r="BL778" s="766"/>
      <c r="BM778" s="768"/>
      <c r="BN778" s="765"/>
      <c r="BO778" s="766"/>
      <c r="BP778" s="768"/>
      <c r="BQ778" s="765"/>
      <c r="BR778" s="766"/>
      <c r="BS778" s="768"/>
      <c r="BT778" s="765"/>
      <c r="BU778" s="766"/>
      <c r="BV778" s="768"/>
      <c r="BW778" s="765"/>
      <c r="BX778" s="766"/>
      <c r="BY778" s="768"/>
      <c r="BZ778" s="765"/>
      <c r="CA778" s="766"/>
      <c r="CB778" s="768"/>
      <c r="CC778" s="765"/>
      <c r="CD778" s="766"/>
      <c r="CE778" s="768"/>
      <c r="CF778" s="765"/>
      <c r="CG778" s="766"/>
      <c r="CH778" s="768"/>
      <c r="CI778" s="765"/>
      <c r="CJ778" s="766"/>
      <c r="CK778" s="768"/>
      <c r="CL778" s="765"/>
      <c r="CM778" s="766"/>
      <c r="CN778" s="768"/>
      <c r="CO778" s="765"/>
      <c r="CP778" s="766"/>
      <c r="CQ778" s="768"/>
      <c r="CR778" s="765"/>
      <c r="CS778" s="766"/>
      <c r="CT778" s="768"/>
      <c r="CU778" s="765"/>
      <c r="CV778" s="766"/>
      <c r="CW778" s="768"/>
      <c r="CX778" s="765"/>
      <c r="CY778" s="766"/>
    </row>
    <row r="779" spans="1:104" x14ac:dyDescent="0.25">
      <c r="C779" s="455"/>
      <c r="D779" s="3" t="s">
        <v>0</v>
      </c>
      <c r="E779" s="19"/>
      <c r="G779" s="19"/>
      <c r="H779" s="703">
        <f>G779-$E779</f>
        <v>0</v>
      </c>
      <c r="J779" s="19"/>
      <c r="K779" s="19"/>
      <c r="L779" s="19"/>
      <c r="N779" s="72">
        <f>$H779*(1-($J779-N$6)/N$5)</f>
        <v>0</v>
      </c>
      <c r="O779" s="72">
        <f>$H779-N779</f>
        <v>0</v>
      </c>
      <c r="Q779" s="72">
        <f>$H779*(1-($J779-Q$6)/Q$5)</f>
        <v>0</v>
      </c>
      <c r="R779" s="72">
        <f>$H779-Q779</f>
        <v>0</v>
      </c>
      <c r="T779" s="72">
        <f>$H779*(1-($J779-T$6)/T$5)</f>
        <v>0</v>
      </c>
      <c r="U779" s="72">
        <f>$H779-T779</f>
        <v>0</v>
      </c>
      <c r="W779" s="72">
        <f>$H779*(1-($J779-W$6)/W$5)</f>
        <v>0</v>
      </c>
      <c r="X779" s="72">
        <f>$H779-W779</f>
        <v>0</v>
      </c>
      <c r="Z779" s="72">
        <f>$H779*(1-($J779-Z$6)/Z$5)</f>
        <v>0</v>
      </c>
      <c r="AA779" s="72">
        <f>$H779-Z779</f>
        <v>0</v>
      </c>
      <c r="AC779" s="72">
        <f>$H779*(1-($J779-AC$6)/AC$5)</f>
        <v>0</v>
      </c>
      <c r="AD779" s="72">
        <f>$H779-AC779</f>
        <v>0</v>
      </c>
      <c r="AF779" s="72">
        <f>$H779*(1-($J779-AF$6)/AF$5)</f>
        <v>0</v>
      </c>
      <c r="AG779" s="72">
        <f>$H779-AF779</f>
        <v>0</v>
      </c>
      <c r="AI779" s="72">
        <f>$H779*(1-($J779-AI$6)/AI$5)</f>
        <v>0</v>
      </c>
      <c r="AJ779" s="72">
        <f>$H779-AI779</f>
        <v>0</v>
      </c>
      <c r="AL779" s="72">
        <f>$H779*(1-($K779-AL$6)/AL$5)</f>
        <v>0</v>
      </c>
      <c r="AM779" s="72">
        <f>$H779-AL779</f>
        <v>0</v>
      </c>
      <c r="AO779" s="72">
        <f>$H779*(1-($K779-AO$6)/AO$5)</f>
        <v>0</v>
      </c>
      <c r="AP779" s="72">
        <f>$H779-AO779</f>
        <v>0</v>
      </c>
      <c r="AR779" s="72">
        <f>$H779*(1-($K779-AR$6)/AR$5)</f>
        <v>0</v>
      </c>
      <c r="AS779" s="72">
        <f>$H779-AR779</f>
        <v>0</v>
      </c>
      <c r="AU779" s="72">
        <f>$H779*(1-($K779-AU$6)/AU$5)</f>
        <v>0</v>
      </c>
      <c r="AV779" s="72">
        <f>$H779-AU779</f>
        <v>0</v>
      </c>
      <c r="AX779" s="72">
        <f>$H779*(1-($K779-AX$6)/AX$5)</f>
        <v>0</v>
      </c>
      <c r="AY779" s="72">
        <f>$H779-AX779</f>
        <v>0</v>
      </c>
      <c r="BA779" s="72">
        <f>$H779*(1-($K779-BA$6)/BA$5)</f>
        <v>0</v>
      </c>
      <c r="BB779" s="72">
        <f>$H779-BA779</f>
        <v>0</v>
      </c>
      <c r="BD779" s="72">
        <f>$H779*(1-($K779-BD$6)/BD$5)</f>
        <v>0</v>
      </c>
      <c r="BE779" s="72">
        <f>$H779-BD779</f>
        <v>0</v>
      </c>
      <c r="BG779" s="709">
        <f>$H779*(1-($K779-BG$6)/BG$5)</f>
        <v>0</v>
      </c>
      <c r="BH779" s="709">
        <f>$H779-BG779</f>
        <v>0</v>
      </c>
      <c r="BI779" s="710"/>
      <c r="BJ779" s="709">
        <f>$H779*(1-($K779-BJ$6)/BJ$5)</f>
        <v>0</v>
      </c>
      <c r="BK779" s="709">
        <f>$H779-BJ779</f>
        <v>0</v>
      </c>
      <c r="BL779" s="710"/>
      <c r="BM779" s="479"/>
      <c r="BN779" s="479"/>
      <c r="BP779" s="72">
        <f>$H779*(1-($K779-BP$6)/BP$5)</f>
        <v>0</v>
      </c>
      <c r="BQ779" s="72">
        <f>$H779-BP779</f>
        <v>0</v>
      </c>
      <c r="BS779" s="72">
        <f>$H779*(1-($K779-BS$6)/BS$5)</f>
        <v>0</v>
      </c>
      <c r="BT779" s="72">
        <f>$H779-BS779</f>
        <v>0</v>
      </c>
      <c r="BV779" s="72">
        <f>$H779*(1-($K779-BV$6)/BV$5)</f>
        <v>0</v>
      </c>
      <c r="BW779" s="72">
        <f>$H779-BV779</f>
        <v>0</v>
      </c>
      <c r="BY779" s="72">
        <f>$H779*(1-($K779-BY$6)/BY$5)</f>
        <v>0</v>
      </c>
      <c r="BZ779" s="72">
        <f>$H779-BY779</f>
        <v>0</v>
      </c>
      <c r="CB779" s="72">
        <f>$H779*(1-($L779-CB$6)/CB$5)</f>
        <v>0</v>
      </c>
      <c r="CC779" s="72">
        <f>$H779-CB779</f>
        <v>0</v>
      </c>
      <c r="CE779" s="72">
        <f>$H779*(1-($L779-CE$6)/CE$5)</f>
        <v>0</v>
      </c>
      <c r="CF779" s="72">
        <f>$H779-CE779</f>
        <v>0</v>
      </c>
      <c r="CH779" s="72">
        <f>$H779*(1-($L779-CH$6)/CH$5)</f>
        <v>0</v>
      </c>
      <c r="CI779" s="72">
        <f>$H779-CH779</f>
        <v>0</v>
      </c>
      <c r="CK779" s="72">
        <f>$H779*(1-($L779-CK$6)/CK$5)</f>
        <v>0</v>
      </c>
      <c r="CL779" s="72">
        <f>$H779-CK779</f>
        <v>0</v>
      </c>
      <c r="CN779" s="72">
        <f>$H779*(1-($L779-CN$6)/CN$5)</f>
        <v>0</v>
      </c>
      <c r="CO779" s="72">
        <f>$H779-CN779</f>
        <v>0</v>
      </c>
      <c r="CQ779" s="72">
        <f>$H779*(1-($L779-CQ$6)/CQ$5)</f>
        <v>0</v>
      </c>
      <c r="CR779" s="72">
        <f>$H779-CQ779</f>
        <v>0</v>
      </c>
      <c r="CT779" s="72">
        <f>$H779*(1-($L779-CT$6)/CT$5)</f>
        <v>0</v>
      </c>
      <c r="CU779" s="72">
        <f>$H779-CT779</f>
        <v>0</v>
      </c>
      <c r="CW779" s="72">
        <f>$H779*(1-($L779-CW$6)/CW$5)</f>
        <v>0</v>
      </c>
      <c r="CX779" s="72">
        <f>$H779-CW779</f>
        <v>0</v>
      </c>
    </row>
    <row r="780" spans="1:104" x14ac:dyDescent="0.25">
      <c r="C780" s="455"/>
      <c r="D780" s="3" t="s">
        <v>0</v>
      </c>
      <c r="E780" s="19"/>
      <c r="G780" s="19"/>
      <c r="H780" s="703">
        <f>G780-$E780</f>
        <v>0</v>
      </c>
      <c r="J780" s="19"/>
      <c r="K780" s="19"/>
      <c r="L780" s="19"/>
      <c r="N780" s="72">
        <f>$H780*(1-($J780-N$6)/N$5)</f>
        <v>0</v>
      </c>
      <c r="O780" s="72">
        <f>$H780-N780</f>
        <v>0</v>
      </c>
      <c r="Q780" s="72">
        <f>$H780*(1-($J780-Q$6)/Q$5)</f>
        <v>0</v>
      </c>
      <c r="R780" s="72">
        <f>$H780-Q780</f>
        <v>0</v>
      </c>
      <c r="T780" s="72">
        <f>$H780*(1-($J780-T$6)/T$5)</f>
        <v>0</v>
      </c>
      <c r="U780" s="72">
        <f>$H780-T780</f>
        <v>0</v>
      </c>
      <c r="W780" s="72">
        <f>$H780*(1-($J780-W$6)/W$5)</f>
        <v>0</v>
      </c>
      <c r="X780" s="72">
        <f>$H780-W780</f>
        <v>0</v>
      </c>
      <c r="Z780" s="72">
        <f>$H780*(1-($J780-Z$6)/Z$5)</f>
        <v>0</v>
      </c>
      <c r="AA780" s="72">
        <f>$H780-Z780</f>
        <v>0</v>
      </c>
      <c r="AC780" s="72">
        <f>$H780*(1-($J780-AC$6)/AC$5)</f>
        <v>0</v>
      </c>
      <c r="AD780" s="72">
        <f>$H780-AC780</f>
        <v>0</v>
      </c>
      <c r="AF780" s="72">
        <f>$H780*(1-($J780-AF$6)/AF$5)</f>
        <v>0</v>
      </c>
      <c r="AG780" s="72">
        <f>$H780-AF780</f>
        <v>0</v>
      </c>
      <c r="AI780" s="72">
        <f>$H780*(1-($J780-AI$6)/AI$5)</f>
        <v>0</v>
      </c>
      <c r="AJ780" s="72">
        <f>$H780-AI780</f>
        <v>0</v>
      </c>
      <c r="AL780" s="72">
        <f>$H780*(1-($K780-AL$6)/AL$5)</f>
        <v>0</v>
      </c>
      <c r="AM780" s="72">
        <f>$H780-AL780</f>
        <v>0</v>
      </c>
      <c r="AO780" s="72">
        <f>$H780*(1-($K780-AO$6)/AO$5)</f>
        <v>0</v>
      </c>
      <c r="AP780" s="72">
        <f>$H780-AO780</f>
        <v>0</v>
      </c>
      <c r="AR780" s="72">
        <f>$H780*(1-($K780-AR$6)/AR$5)</f>
        <v>0</v>
      </c>
      <c r="AS780" s="72">
        <f>$H780-AR780</f>
        <v>0</v>
      </c>
      <c r="AU780" s="72">
        <f>$H780*(1-($K780-AU$6)/AU$5)</f>
        <v>0</v>
      </c>
      <c r="AV780" s="72">
        <f>$H780-AU780</f>
        <v>0</v>
      </c>
      <c r="AX780" s="72">
        <f>$H780*(1-($K780-AX$6)/AX$5)</f>
        <v>0</v>
      </c>
      <c r="AY780" s="72">
        <f>$H780-AX780</f>
        <v>0</v>
      </c>
      <c r="BA780" s="72">
        <f>$H780*(1-($K780-BA$6)/BA$5)</f>
        <v>0</v>
      </c>
      <c r="BB780" s="72">
        <f>$H780-BA780</f>
        <v>0</v>
      </c>
      <c r="BD780" s="72">
        <f>$H780*(1-($K780-BD$6)/BD$5)</f>
        <v>0</v>
      </c>
      <c r="BE780" s="72">
        <f>$H780-BD780</f>
        <v>0</v>
      </c>
      <c r="BG780" s="709">
        <f>$H780*(1-($K780-BG$6)/BG$5)</f>
        <v>0</v>
      </c>
      <c r="BH780" s="709">
        <f>$H780-BG780</f>
        <v>0</v>
      </c>
      <c r="BI780" s="710"/>
      <c r="BJ780" s="709">
        <f>$H780*(1-($K780-BJ$6)/BJ$5)</f>
        <v>0</v>
      </c>
      <c r="BK780" s="709">
        <f>$H780-BJ780</f>
        <v>0</v>
      </c>
      <c r="BL780" s="710"/>
      <c r="BM780" s="479"/>
      <c r="BN780" s="479"/>
      <c r="BP780" s="72">
        <f>$H780*(1-($K780-BP$6)/BP$5)</f>
        <v>0</v>
      </c>
      <c r="BQ780" s="72">
        <f>$H780-BP780</f>
        <v>0</v>
      </c>
      <c r="BS780" s="72">
        <f>$H780*(1-($K780-BS$6)/BS$5)</f>
        <v>0</v>
      </c>
      <c r="BT780" s="72">
        <f>$H780-BS780</f>
        <v>0</v>
      </c>
      <c r="BV780" s="72">
        <f>$H780*(1-($K780-BV$6)/BV$5)</f>
        <v>0</v>
      </c>
      <c r="BW780" s="72">
        <f>$H780-BV780</f>
        <v>0</v>
      </c>
      <c r="BY780" s="72">
        <f>$H780*(1-($K780-BY$6)/BY$5)</f>
        <v>0</v>
      </c>
      <c r="BZ780" s="72">
        <f>$H780-BY780</f>
        <v>0</v>
      </c>
      <c r="CB780" s="72">
        <f>$H780*(1-($L780-CB$6)/CB$5)</f>
        <v>0</v>
      </c>
      <c r="CC780" s="72">
        <f>$H780-CB780</f>
        <v>0</v>
      </c>
      <c r="CE780" s="72">
        <f>$H780*(1-($L780-CE$6)/CE$5)</f>
        <v>0</v>
      </c>
      <c r="CF780" s="72">
        <f>$H780-CE780</f>
        <v>0</v>
      </c>
      <c r="CH780" s="72">
        <f>$H780*(1-($L780-CH$6)/CH$5)</f>
        <v>0</v>
      </c>
      <c r="CI780" s="72">
        <f>$H780-CH780</f>
        <v>0</v>
      </c>
      <c r="CK780" s="72">
        <f>$H780*(1-($L780-CK$6)/CK$5)</f>
        <v>0</v>
      </c>
      <c r="CL780" s="72">
        <f>$H780-CK780</f>
        <v>0</v>
      </c>
      <c r="CN780" s="72">
        <f>$H780*(1-($L780-CN$6)/CN$5)</f>
        <v>0</v>
      </c>
      <c r="CO780" s="72">
        <f>$H780-CN780</f>
        <v>0</v>
      </c>
      <c r="CQ780" s="72">
        <f>$H780*(1-($L780-CQ$6)/CQ$5)</f>
        <v>0</v>
      </c>
      <c r="CR780" s="72">
        <f>$H780-CQ780</f>
        <v>0</v>
      </c>
      <c r="CT780" s="72">
        <f>$H780*(1-($L780-CT$6)/CT$5)</f>
        <v>0</v>
      </c>
      <c r="CU780" s="72">
        <f>$H780-CT780</f>
        <v>0</v>
      </c>
      <c r="CW780" s="72">
        <f>$H780*(1-($L780-CW$6)/CW$5)</f>
        <v>0</v>
      </c>
      <c r="CX780" s="72">
        <f>$H780-CW780</f>
        <v>0</v>
      </c>
    </row>
    <row r="782" spans="1:104" s="402" customFormat="1" x14ac:dyDescent="0.25">
      <c r="A782" s="582"/>
      <c r="C782" s="453"/>
      <c r="D782" s="453" t="s">
        <v>0</v>
      </c>
      <c r="E782" s="467"/>
      <c r="F782" s="453"/>
      <c r="G782" s="467"/>
      <c r="H782" s="467"/>
      <c r="I782" s="453"/>
      <c r="J782" s="467"/>
      <c r="K782" s="467"/>
      <c r="L782" s="467"/>
      <c r="M782" s="453"/>
      <c r="N782" s="579"/>
      <c r="O782" s="453"/>
      <c r="P782" s="467"/>
      <c r="Q782" s="579"/>
      <c r="R782" s="453"/>
      <c r="S782" s="467"/>
      <c r="T782" s="579"/>
      <c r="U782" s="453"/>
      <c r="V782" s="467"/>
      <c r="W782" s="579"/>
      <c r="X782" s="453"/>
      <c r="Y782" s="467"/>
      <c r="Z782" s="579"/>
      <c r="AA782" s="453"/>
      <c r="AB782" s="467"/>
      <c r="AC782" s="579"/>
      <c r="AD782" s="453"/>
      <c r="AE782" s="467"/>
      <c r="AF782" s="579"/>
      <c r="AG782" s="453"/>
      <c r="AH782" s="467"/>
      <c r="AI782" s="579"/>
      <c r="AJ782" s="453"/>
      <c r="AK782" s="467"/>
      <c r="AL782" s="579"/>
      <c r="AM782" s="453"/>
      <c r="AN782" s="467"/>
      <c r="AO782" s="579"/>
      <c r="AP782" s="453"/>
      <c r="AQ782" s="467"/>
      <c r="AR782" s="579"/>
      <c r="AS782" s="453"/>
      <c r="AT782" s="467"/>
      <c r="AU782" s="579"/>
      <c r="AV782" s="453"/>
      <c r="AX782" s="579"/>
      <c r="AY782" s="453"/>
      <c r="AZ782" s="467"/>
      <c r="BA782" s="579"/>
      <c r="BB782" s="453"/>
      <c r="BC782" s="467"/>
      <c r="BD782" s="579"/>
      <c r="BE782" s="453"/>
      <c r="BF782" s="467"/>
      <c r="BG782" s="579"/>
      <c r="BH782" s="453"/>
      <c r="BI782" s="467"/>
      <c r="BJ782" s="579"/>
      <c r="BK782" s="453"/>
      <c r="BL782" s="467"/>
      <c r="BM782" s="579"/>
      <c r="BN782" s="453"/>
      <c r="BO782" s="467"/>
      <c r="BP782" s="579"/>
      <c r="BQ782" s="453"/>
      <c r="BR782" s="467"/>
      <c r="BS782" s="579"/>
      <c r="BT782" s="453"/>
      <c r="BU782" s="467"/>
      <c r="BV782" s="579"/>
      <c r="BW782" s="453"/>
      <c r="BX782" s="467"/>
      <c r="BY782" s="579"/>
      <c r="BZ782" s="453"/>
      <c r="CA782" s="467"/>
      <c r="CB782" s="579"/>
      <c r="CC782" s="453"/>
      <c r="CD782" s="467"/>
      <c r="CE782" s="579"/>
      <c r="CF782" s="453"/>
      <c r="CG782" s="467"/>
      <c r="CH782" s="579"/>
      <c r="CI782" s="453"/>
      <c r="CJ782" s="467"/>
      <c r="CK782" s="579"/>
      <c r="CL782" s="453"/>
      <c r="CM782" s="467"/>
      <c r="CN782" s="579"/>
      <c r="CO782" s="453"/>
      <c r="CP782" s="467"/>
      <c r="CQ782" s="579"/>
      <c r="CR782" s="453"/>
      <c r="CS782" s="467"/>
      <c r="CT782" s="579"/>
      <c r="CU782" s="453"/>
      <c r="CV782" s="467"/>
      <c r="CW782" s="579"/>
      <c r="CX782" s="453"/>
      <c r="CY782" s="467"/>
      <c r="CZ782" s="3"/>
    </row>
    <row r="783" spans="1:104" s="402" customFormat="1" x14ac:dyDescent="0.25">
      <c r="A783" s="401"/>
      <c r="C783" s="565"/>
      <c r="D783" s="565"/>
      <c r="E783" s="566"/>
      <c r="F783" s="565"/>
      <c r="G783" s="566"/>
      <c r="H783" s="725"/>
      <c r="I783" s="565"/>
      <c r="J783" s="566"/>
      <c r="K783" s="566"/>
      <c r="L783" s="566"/>
      <c r="M783" s="565"/>
      <c r="N783" s="578"/>
      <c r="O783" s="565"/>
      <c r="P783" s="566"/>
      <c r="Q783" s="578"/>
      <c r="R783" s="565"/>
      <c r="S783" s="566"/>
      <c r="T783" s="578"/>
      <c r="U783" s="565"/>
      <c r="V783" s="566"/>
      <c r="W783" s="578"/>
      <c r="X783" s="565"/>
      <c r="Y783" s="566"/>
      <c r="Z783" s="578"/>
      <c r="AA783" s="565"/>
      <c r="AB783" s="566"/>
      <c r="AC783" s="578"/>
      <c r="AD783" s="565"/>
      <c r="AE783" s="566"/>
      <c r="AF783" s="578"/>
      <c r="AG783" s="565"/>
      <c r="AH783" s="566"/>
      <c r="AI783" s="578"/>
      <c r="AJ783" s="565"/>
      <c r="AK783" s="566"/>
      <c r="AL783" s="578"/>
      <c r="AM783" s="565"/>
      <c r="AN783" s="566"/>
      <c r="AO783" s="578"/>
      <c r="AP783" s="565"/>
      <c r="AQ783" s="566"/>
      <c r="AR783" s="578"/>
      <c r="AS783" s="565"/>
      <c r="AT783" s="566"/>
      <c r="AU783" s="578"/>
      <c r="AV783" s="565"/>
      <c r="AX783" s="578"/>
      <c r="AY783" s="565"/>
      <c r="AZ783" s="566"/>
      <c r="BA783" s="578"/>
      <c r="BB783" s="565"/>
      <c r="BC783" s="566"/>
      <c r="BD783" s="578"/>
      <c r="BE783" s="565"/>
      <c r="BF783" s="566"/>
      <c r="BG783" s="578"/>
      <c r="BH783" s="565"/>
      <c r="BI783" s="566"/>
      <c r="BJ783" s="578"/>
      <c r="BK783" s="565"/>
      <c r="BL783" s="566"/>
      <c r="BM783" s="578"/>
      <c r="BN783" s="565"/>
      <c r="BO783" s="566"/>
      <c r="BP783" s="578"/>
      <c r="BQ783" s="565"/>
      <c r="BR783" s="566"/>
      <c r="BS783" s="578"/>
      <c r="BT783" s="565"/>
      <c r="BU783" s="566"/>
      <c r="BV783" s="578"/>
      <c r="BW783" s="565"/>
      <c r="BX783" s="566"/>
      <c r="BY783" s="578"/>
      <c r="BZ783" s="565"/>
      <c r="CA783" s="566"/>
      <c r="CB783" s="578"/>
      <c r="CC783" s="565"/>
      <c r="CD783" s="566"/>
      <c r="CE783" s="578"/>
      <c r="CF783" s="565"/>
      <c r="CG783" s="566"/>
      <c r="CH783" s="578"/>
      <c r="CI783" s="565"/>
      <c r="CJ783" s="566"/>
      <c r="CK783" s="578"/>
      <c r="CL783" s="565"/>
      <c r="CM783" s="566"/>
      <c r="CN783" s="578"/>
      <c r="CO783" s="565"/>
      <c r="CP783" s="566"/>
      <c r="CQ783" s="578"/>
      <c r="CR783" s="565"/>
      <c r="CS783" s="566"/>
      <c r="CT783" s="578"/>
      <c r="CU783" s="565"/>
      <c r="CV783" s="566"/>
      <c r="CW783" s="578"/>
      <c r="CX783" s="565"/>
      <c r="CY783" s="566"/>
      <c r="CZ783" s="3"/>
    </row>
    <row r="784" spans="1:104" x14ac:dyDescent="0.25">
      <c r="C784" s="455"/>
      <c r="D784" s="3" t="s">
        <v>0</v>
      </c>
      <c r="E784" s="19"/>
      <c r="G784" s="19"/>
      <c r="H784" s="703">
        <f t="shared" ref="H784:H786" si="5260">G784-$E784</f>
        <v>0</v>
      </c>
      <c r="J784" s="19"/>
      <c r="K784" s="19"/>
      <c r="L784" s="19"/>
      <c r="N784" s="72">
        <f t="shared" ref="N784:N786" si="5261">$H784*(1-($J784-N$6)/N$5)</f>
        <v>0</v>
      </c>
      <c r="O784" s="72">
        <f t="shared" ref="O784:O786" si="5262">$H784-N784</f>
        <v>0</v>
      </c>
      <c r="Q784" s="72">
        <f t="shared" ref="Q784:Q786" si="5263">$H784*(1-($J784-Q$6)/Q$5)</f>
        <v>0</v>
      </c>
      <c r="R784" s="72">
        <f t="shared" ref="R784:R786" si="5264">$H784-Q784</f>
        <v>0</v>
      </c>
      <c r="T784" s="72">
        <f t="shared" ref="T784:T786" si="5265">$H784*(1-($J784-T$6)/T$5)</f>
        <v>0</v>
      </c>
      <c r="U784" s="72">
        <f t="shared" ref="U784:U786" si="5266">$H784-T784</f>
        <v>0</v>
      </c>
      <c r="W784" s="72">
        <f t="shared" ref="W784:W786" si="5267">$H784*(1-($J784-W$6)/W$5)</f>
        <v>0</v>
      </c>
      <c r="X784" s="72">
        <f t="shared" ref="X784:X786" si="5268">$H784-W784</f>
        <v>0</v>
      </c>
      <c r="Z784" s="72">
        <f t="shared" ref="Z784:Z786" si="5269">$H784*(1-($J784-Z$6)/Z$5)</f>
        <v>0</v>
      </c>
      <c r="AA784" s="72">
        <f t="shared" ref="AA784:AA786" si="5270">$H784-Z784</f>
        <v>0</v>
      </c>
      <c r="AC784" s="72">
        <f t="shared" ref="AC784:AC786" si="5271">$H784*(1-($J784-AC$6)/AC$5)</f>
        <v>0</v>
      </c>
      <c r="AD784" s="72">
        <f t="shared" ref="AD784:AD786" si="5272">$H784-AC784</f>
        <v>0</v>
      </c>
      <c r="AF784" s="72">
        <f t="shared" ref="AF784:AF786" si="5273">$H784*(1-($J784-AF$6)/AF$5)</f>
        <v>0</v>
      </c>
      <c r="AG784" s="72">
        <f t="shared" ref="AG784:AG786" si="5274">$H784-AF784</f>
        <v>0</v>
      </c>
      <c r="AI784" s="72">
        <f t="shared" ref="AI784:AI786" si="5275">$H784*(1-($J784-AI$6)/AI$5)</f>
        <v>0</v>
      </c>
      <c r="AJ784" s="72">
        <f t="shared" ref="AJ784:AJ786" si="5276">$H784-AI784</f>
        <v>0</v>
      </c>
      <c r="AL784" s="72">
        <f t="shared" ref="AL784:AL786" si="5277">$H784*(1-($K784-AL$6)/AL$5)</f>
        <v>0</v>
      </c>
      <c r="AM784" s="72">
        <f t="shared" ref="AM784:AM786" si="5278">$H784-AL784</f>
        <v>0</v>
      </c>
      <c r="AO784" s="72">
        <f t="shared" ref="AO784:AO786" si="5279">$H784*(1-($K784-AO$6)/AO$5)</f>
        <v>0</v>
      </c>
      <c r="AP784" s="72">
        <f t="shared" ref="AP784:AP786" si="5280">$H784-AO784</f>
        <v>0</v>
      </c>
      <c r="AR784" s="72">
        <f t="shared" ref="AR784:AR786" si="5281">$H784*(1-($K784-AR$6)/AR$5)</f>
        <v>0</v>
      </c>
      <c r="AS784" s="72">
        <f t="shared" ref="AS784:AS786" si="5282">$H784-AR784</f>
        <v>0</v>
      </c>
      <c r="AU784" s="72">
        <f t="shared" ref="AU784:AU786" si="5283">$H784*(1-($K784-AU$6)/AU$5)</f>
        <v>0</v>
      </c>
      <c r="AV784" s="72">
        <f t="shared" ref="AV784:AV786" si="5284">$H784-AU784</f>
        <v>0</v>
      </c>
      <c r="AX784" s="72">
        <f t="shared" ref="AX784:AX786" si="5285">$H784*(1-($K784-AX$6)/AX$5)</f>
        <v>0</v>
      </c>
      <c r="AY784" s="72">
        <f t="shared" ref="AY784:AY786" si="5286">$H784-AX784</f>
        <v>0</v>
      </c>
      <c r="BA784" s="72">
        <f t="shared" ref="BA784:BA786" si="5287">$H784*(1-($K784-BA$6)/BA$5)</f>
        <v>0</v>
      </c>
      <c r="BB784" s="72">
        <f t="shared" ref="BB784:BB786" si="5288">$H784-BA784</f>
        <v>0</v>
      </c>
      <c r="BD784" s="72">
        <f t="shared" ref="BD784:BD786" si="5289">$H784*(1-($K784-BD$6)/BD$5)</f>
        <v>0</v>
      </c>
      <c r="BE784" s="72">
        <f t="shared" ref="BE784:BE786" si="5290">$H784-BD784</f>
        <v>0</v>
      </c>
      <c r="BG784" s="709">
        <f t="shared" ref="BG784:BG786" si="5291">$H784*(1-($K784-BG$6)/BG$5)</f>
        <v>0</v>
      </c>
      <c r="BH784" s="709">
        <f t="shared" ref="BH784:BH786" si="5292">$H784-BG784</f>
        <v>0</v>
      </c>
      <c r="BI784" s="710"/>
      <c r="BJ784" s="709">
        <f t="shared" ref="BJ784:BJ786" si="5293">$H784*(1-($K784-BJ$6)/BJ$5)</f>
        <v>0</v>
      </c>
      <c r="BK784" s="709">
        <f t="shared" ref="BK784:BK786" si="5294">$H784-BJ784</f>
        <v>0</v>
      </c>
      <c r="BL784" s="710"/>
      <c r="BM784" s="479"/>
      <c r="BN784" s="479"/>
      <c r="BP784" s="72">
        <f t="shared" ref="BP784:BP786" si="5295">$H784*(1-($K784-BP$6)/BP$5)</f>
        <v>0</v>
      </c>
      <c r="BQ784" s="72">
        <f t="shared" ref="BQ784:BQ786" si="5296">$H784-BP784</f>
        <v>0</v>
      </c>
      <c r="BS784" s="72">
        <f t="shared" ref="BS784:BS786" si="5297">$H784*(1-($K784-BS$6)/BS$5)</f>
        <v>0</v>
      </c>
      <c r="BT784" s="72">
        <f t="shared" ref="BT784:BT786" si="5298">$H784-BS784</f>
        <v>0</v>
      </c>
      <c r="BV784" s="72">
        <f t="shared" ref="BV784:BV786" si="5299">$H784*(1-($K784-BV$6)/BV$5)</f>
        <v>0</v>
      </c>
      <c r="BW784" s="72">
        <f t="shared" ref="BW784:BW786" si="5300">$H784-BV784</f>
        <v>0</v>
      </c>
      <c r="BY784" s="72">
        <f t="shared" ref="BY784:BY786" si="5301">$H784*(1-($K784-BY$6)/BY$5)</f>
        <v>0</v>
      </c>
      <c r="BZ784" s="72">
        <f t="shared" ref="BZ784:BZ786" si="5302">$H784-BY784</f>
        <v>0</v>
      </c>
      <c r="CB784" s="72">
        <f t="shared" ref="CB784:CB786" si="5303">$H784*(1-($L784-CB$6)/CB$5)</f>
        <v>0</v>
      </c>
      <c r="CC784" s="72">
        <f t="shared" ref="CC784:CC786" si="5304">$H784-CB784</f>
        <v>0</v>
      </c>
      <c r="CE784" s="72">
        <f t="shared" ref="CE784:CE786" si="5305">$H784*(1-($L784-CE$6)/CE$5)</f>
        <v>0</v>
      </c>
      <c r="CF784" s="72">
        <f t="shared" ref="CF784:CF786" si="5306">$H784-CE784</f>
        <v>0</v>
      </c>
      <c r="CH784" s="72">
        <f t="shared" ref="CH784:CH786" si="5307">$H784*(1-($L784-CH$6)/CH$5)</f>
        <v>0</v>
      </c>
      <c r="CI784" s="72">
        <f t="shared" ref="CI784:CI786" si="5308">$H784-CH784</f>
        <v>0</v>
      </c>
      <c r="CK784" s="72">
        <f t="shared" ref="CK784:CK786" si="5309">$H784*(1-($L784-CK$6)/CK$5)</f>
        <v>0</v>
      </c>
      <c r="CL784" s="72">
        <f t="shared" ref="CL784:CL786" si="5310">$H784-CK784</f>
        <v>0</v>
      </c>
      <c r="CN784" s="72">
        <f t="shared" ref="CN784:CN786" si="5311">$H784*(1-($L784-CN$6)/CN$5)</f>
        <v>0</v>
      </c>
      <c r="CO784" s="72">
        <f t="shared" ref="CO784:CO786" si="5312">$H784-CN784</f>
        <v>0</v>
      </c>
      <c r="CQ784" s="72">
        <f t="shared" ref="CQ784:CQ786" si="5313">$H784*(1-($L784-CQ$6)/CQ$5)</f>
        <v>0</v>
      </c>
      <c r="CR784" s="72">
        <f t="shared" ref="CR784:CR786" si="5314">$H784-CQ784</f>
        <v>0</v>
      </c>
      <c r="CT784" s="72">
        <f t="shared" ref="CT784:CT786" si="5315">$H784*(1-($L784-CT$6)/CT$5)</f>
        <v>0</v>
      </c>
      <c r="CU784" s="72">
        <f t="shared" ref="CU784:CU786" si="5316">$H784-CT784</f>
        <v>0</v>
      </c>
      <c r="CW784" s="72">
        <f t="shared" ref="CW784:CW786" si="5317">$H784*(1-($L784-CW$6)/CW$5)</f>
        <v>0</v>
      </c>
      <c r="CX784" s="72">
        <f t="shared" ref="CX784:CX786" si="5318">$H784-CW784</f>
        <v>0</v>
      </c>
    </row>
    <row r="785" spans="1:104" x14ac:dyDescent="0.25">
      <c r="C785" s="455"/>
      <c r="D785" s="3" t="s">
        <v>0</v>
      </c>
      <c r="E785" s="19"/>
      <c r="G785" s="19"/>
      <c r="H785" s="703">
        <f t="shared" si="5260"/>
        <v>0</v>
      </c>
      <c r="J785" s="19"/>
      <c r="K785" s="19"/>
      <c r="L785" s="19"/>
      <c r="N785" s="72">
        <f t="shared" si="5261"/>
        <v>0</v>
      </c>
      <c r="O785" s="72">
        <f t="shared" si="5262"/>
        <v>0</v>
      </c>
      <c r="Q785" s="72">
        <f t="shared" si="5263"/>
        <v>0</v>
      </c>
      <c r="R785" s="72">
        <f t="shared" si="5264"/>
        <v>0</v>
      </c>
      <c r="T785" s="72">
        <f t="shared" si="5265"/>
        <v>0</v>
      </c>
      <c r="U785" s="72">
        <f t="shared" si="5266"/>
        <v>0</v>
      </c>
      <c r="W785" s="72">
        <f t="shared" si="5267"/>
        <v>0</v>
      </c>
      <c r="X785" s="72">
        <f t="shared" si="5268"/>
        <v>0</v>
      </c>
      <c r="Z785" s="72">
        <f t="shared" si="5269"/>
        <v>0</v>
      </c>
      <c r="AA785" s="72">
        <f t="shared" si="5270"/>
        <v>0</v>
      </c>
      <c r="AC785" s="72">
        <f t="shared" si="5271"/>
        <v>0</v>
      </c>
      <c r="AD785" s="72">
        <f t="shared" si="5272"/>
        <v>0</v>
      </c>
      <c r="AF785" s="72">
        <f t="shared" si="5273"/>
        <v>0</v>
      </c>
      <c r="AG785" s="72">
        <f t="shared" si="5274"/>
        <v>0</v>
      </c>
      <c r="AI785" s="72">
        <f t="shared" si="5275"/>
        <v>0</v>
      </c>
      <c r="AJ785" s="72">
        <f t="shared" si="5276"/>
        <v>0</v>
      </c>
      <c r="AL785" s="72">
        <f t="shared" si="5277"/>
        <v>0</v>
      </c>
      <c r="AM785" s="72">
        <f t="shared" si="5278"/>
        <v>0</v>
      </c>
      <c r="AO785" s="72">
        <f t="shared" si="5279"/>
        <v>0</v>
      </c>
      <c r="AP785" s="72">
        <f t="shared" si="5280"/>
        <v>0</v>
      </c>
      <c r="AR785" s="72">
        <f t="shared" si="5281"/>
        <v>0</v>
      </c>
      <c r="AS785" s="72">
        <f t="shared" si="5282"/>
        <v>0</v>
      </c>
      <c r="AU785" s="72">
        <f t="shared" si="5283"/>
        <v>0</v>
      </c>
      <c r="AV785" s="72">
        <f t="shared" si="5284"/>
        <v>0</v>
      </c>
      <c r="AX785" s="72">
        <f t="shared" si="5285"/>
        <v>0</v>
      </c>
      <c r="AY785" s="72">
        <f t="shared" si="5286"/>
        <v>0</v>
      </c>
      <c r="BA785" s="72">
        <f t="shared" si="5287"/>
        <v>0</v>
      </c>
      <c r="BB785" s="72">
        <f t="shared" si="5288"/>
        <v>0</v>
      </c>
      <c r="BD785" s="72">
        <f t="shared" si="5289"/>
        <v>0</v>
      </c>
      <c r="BE785" s="72">
        <f t="shared" si="5290"/>
        <v>0</v>
      </c>
      <c r="BG785" s="709">
        <f t="shared" si="5291"/>
        <v>0</v>
      </c>
      <c r="BH785" s="709">
        <f t="shared" si="5292"/>
        <v>0</v>
      </c>
      <c r="BI785" s="710"/>
      <c r="BJ785" s="709">
        <f t="shared" si="5293"/>
        <v>0</v>
      </c>
      <c r="BK785" s="709">
        <f t="shared" si="5294"/>
        <v>0</v>
      </c>
      <c r="BL785" s="710"/>
      <c r="BM785" s="479"/>
      <c r="BN785" s="479"/>
      <c r="BP785" s="72">
        <f t="shared" si="5295"/>
        <v>0</v>
      </c>
      <c r="BQ785" s="72">
        <f t="shared" si="5296"/>
        <v>0</v>
      </c>
      <c r="BS785" s="72">
        <f t="shared" si="5297"/>
        <v>0</v>
      </c>
      <c r="BT785" s="72">
        <f t="shared" si="5298"/>
        <v>0</v>
      </c>
      <c r="BV785" s="72">
        <f t="shared" si="5299"/>
        <v>0</v>
      </c>
      <c r="BW785" s="72">
        <f t="shared" si="5300"/>
        <v>0</v>
      </c>
      <c r="BY785" s="72">
        <f t="shared" si="5301"/>
        <v>0</v>
      </c>
      <c r="BZ785" s="72">
        <f t="shared" si="5302"/>
        <v>0</v>
      </c>
      <c r="CB785" s="72">
        <f t="shared" si="5303"/>
        <v>0</v>
      </c>
      <c r="CC785" s="72">
        <f t="shared" si="5304"/>
        <v>0</v>
      </c>
      <c r="CE785" s="72">
        <f t="shared" si="5305"/>
        <v>0</v>
      </c>
      <c r="CF785" s="72">
        <f t="shared" si="5306"/>
        <v>0</v>
      </c>
      <c r="CH785" s="72">
        <f t="shared" si="5307"/>
        <v>0</v>
      </c>
      <c r="CI785" s="72">
        <f t="shared" si="5308"/>
        <v>0</v>
      </c>
      <c r="CK785" s="72">
        <f t="shared" si="5309"/>
        <v>0</v>
      </c>
      <c r="CL785" s="72">
        <f t="shared" si="5310"/>
        <v>0</v>
      </c>
      <c r="CN785" s="72">
        <f t="shared" si="5311"/>
        <v>0</v>
      </c>
      <c r="CO785" s="72">
        <f t="shared" si="5312"/>
        <v>0</v>
      </c>
      <c r="CQ785" s="72">
        <f t="shared" si="5313"/>
        <v>0</v>
      </c>
      <c r="CR785" s="72">
        <f t="shared" si="5314"/>
        <v>0</v>
      </c>
      <c r="CT785" s="72">
        <f t="shared" si="5315"/>
        <v>0</v>
      </c>
      <c r="CU785" s="72">
        <f t="shared" si="5316"/>
        <v>0</v>
      </c>
      <c r="CW785" s="72">
        <f t="shared" si="5317"/>
        <v>0</v>
      </c>
      <c r="CX785" s="72">
        <f t="shared" si="5318"/>
        <v>0</v>
      </c>
    </row>
    <row r="786" spans="1:104" x14ac:dyDescent="0.25">
      <c r="C786" s="455"/>
      <c r="D786" s="3" t="s">
        <v>0</v>
      </c>
      <c r="E786" s="19"/>
      <c r="G786" s="19"/>
      <c r="H786" s="703">
        <f t="shared" si="5260"/>
        <v>0</v>
      </c>
      <c r="J786" s="19"/>
      <c r="K786" s="19"/>
      <c r="L786" s="19"/>
      <c r="N786" s="72">
        <f t="shared" si="5261"/>
        <v>0</v>
      </c>
      <c r="O786" s="72">
        <f t="shared" si="5262"/>
        <v>0</v>
      </c>
      <c r="Q786" s="72">
        <f t="shared" si="5263"/>
        <v>0</v>
      </c>
      <c r="R786" s="72">
        <f t="shared" si="5264"/>
        <v>0</v>
      </c>
      <c r="T786" s="72">
        <f t="shared" si="5265"/>
        <v>0</v>
      </c>
      <c r="U786" s="72">
        <f t="shared" si="5266"/>
        <v>0</v>
      </c>
      <c r="W786" s="72">
        <f t="shared" si="5267"/>
        <v>0</v>
      </c>
      <c r="X786" s="72">
        <f t="shared" si="5268"/>
        <v>0</v>
      </c>
      <c r="Z786" s="72">
        <f t="shared" si="5269"/>
        <v>0</v>
      </c>
      <c r="AA786" s="72">
        <f t="shared" si="5270"/>
        <v>0</v>
      </c>
      <c r="AC786" s="72">
        <f t="shared" si="5271"/>
        <v>0</v>
      </c>
      <c r="AD786" s="72">
        <f t="shared" si="5272"/>
        <v>0</v>
      </c>
      <c r="AF786" s="72">
        <f t="shared" si="5273"/>
        <v>0</v>
      </c>
      <c r="AG786" s="72">
        <f t="shared" si="5274"/>
        <v>0</v>
      </c>
      <c r="AI786" s="72">
        <f t="shared" si="5275"/>
        <v>0</v>
      </c>
      <c r="AJ786" s="72">
        <f t="shared" si="5276"/>
        <v>0</v>
      </c>
      <c r="AL786" s="72">
        <f t="shared" si="5277"/>
        <v>0</v>
      </c>
      <c r="AM786" s="72">
        <f t="shared" si="5278"/>
        <v>0</v>
      </c>
      <c r="AO786" s="72">
        <f t="shared" si="5279"/>
        <v>0</v>
      </c>
      <c r="AP786" s="72">
        <f t="shared" si="5280"/>
        <v>0</v>
      </c>
      <c r="AR786" s="72">
        <f t="shared" si="5281"/>
        <v>0</v>
      </c>
      <c r="AS786" s="72">
        <f t="shared" si="5282"/>
        <v>0</v>
      </c>
      <c r="AU786" s="72">
        <f t="shared" si="5283"/>
        <v>0</v>
      </c>
      <c r="AV786" s="72">
        <f t="shared" si="5284"/>
        <v>0</v>
      </c>
      <c r="AX786" s="72">
        <f t="shared" si="5285"/>
        <v>0</v>
      </c>
      <c r="AY786" s="72">
        <f t="shared" si="5286"/>
        <v>0</v>
      </c>
      <c r="BA786" s="72">
        <f t="shared" si="5287"/>
        <v>0</v>
      </c>
      <c r="BB786" s="72">
        <f t="shared" si="5288"/>
        <v>0</v>
      </c>
      <c r="BD786" s="72">
        <f t="shared" si="5289"/>
        <v>0</v>
      </c>
      <c r="BE786" s="72">
        <f t="shared" si="5290"/>
        <v>0</v>
      </c>
      <c r="BG786" s="709">
        <f t="shared" si="5291"/>
        <v>0</v>
      </c>
      <c r="BH786" s="709">
        <f t="shared" si="5292"/>
        <v>0</v>
      </c>
      <c r="BI786" s="710"/>
      <c r="BJ786" s="709">
        <f t="shared" si="5293"/>
        <v>0</v>
      </c>
      <c r="BK786" s="709">
        <f t="shared" si="5294"/>
        <v>0</v>
      </c>
      <c r="BL786" s="710"/>
      <c r="BM786" s="479"/>
      <c r="BN786" s="479"/>
      <c r="BP786" s="72">
        <f t="shared" si="5295"/>
        <v>0</v>
      </c>
      <c r="BQ786" s="72">
        <f t="shared" si="5296"/>
        <v>0</v>
      </c>
      <c r="BS786" s="72">
        <f t="shared" si="5297"/>
        <v>0</v>
      </c>
      <c r="BT786" s="72">
        <f t="shared" si="5298"/>
        <v>0</v>
      </c>
      <c r="BV786" s="72">
        <f t="shared" si="5299"/>
        <v>0</v>
      </c>
      <c r="BW786" s="72">
        <f t="shared" si="5300"/>
        <v>0</v>
      </c>
      <c r="BY786" s="72">
        <f t="shared" si="5301"/>
        <v>0</v>
      </c>
      <c r="BZ786" s="72">
        <f t="shared" si="5302"/>
        <v>0</v>
      </c>
      <c r="CB786" s="72">
        <f t="shared" si="5303"/>
        <v>0</v>
      </c>
      <c r="CC786" s="72">
        <f t="shared" si="5304"/>
        <v>0</v>
      </c>
      <c r="CE786" s="72">
        <f t="shared" si="5305"/>
        <v>0</v>
      </c>
      <c r="CF786" s="72">
        <f t="shared" si="5306"/>
        <v>0</v>
      </c>
      <c r="CH786" s="72">
        <f t="shared" si="5307"/>
        <v>0</v>
      </c>
      <c r="CI786" s="72">
        <f t="shared" si="5308"/>
        <v>0</v>
      </c>
      <c r="CK786" s="72">
        <f t="shared" si="5309"/>
        <v>0</v>
      </c>
      <c r="CL786" s="72">
        <f t="shared" si="5310"/>
        <v>0</v>
      </c>
      <c r="CN786" s="72">
        <f t="shared" si="5311"/>
        <v>0</v>
      </c>
      <c r="CO786" s="72">
        <f t="shared" si="5312"/>
        <v>0</v>
      </c>
      <c r="CQ786" s="72">
        <f t="shared" si="5313"/>
        <v>0</v>
      </c>
      <c r="CR786" s="72">
        <f t="shared" si="5314"/>
        <v>0</v>
      </c>
      <c r="CT786" s="72">
        <f t="shared" si="5315"/>
        <v>0</v>
      </c>
      <c r="CU786" s="72">
        <f t="shared" si="5316"/>
        <v>0</v>
      </c>
      <c r="CW786" s="72">
        <f t="shared" si="5317"/>
        <v>0</v>
      </c>
      <c r="CX786" s="72">
        <f t="shared" si="5318"/>
        <v>0</v>
      </c>
    </row>
    <row r="787" spans="1:104" ht="36.6" customHeight="1" x14ac:dyDescent="0.25"/>
    <row r="788" spans="1:104" s="402" customFormat="1" x14ac:dyDescent="0.25">
      <c r="A788" s="401"/>
      <c r="B788" s="776"/>
      <c r="C788" s="775" t="s">
        <v>654</v>
      </c>
      <c r="D788" s="775" t="s">
        <v>0</v>
      </c>
      <c r="E788" s="776"/>
      <c r="F788" s="775"/>
      <c r="G788" s="776"/>
      <c r="H788" s="776"/>
      <c r="I788" s="775"/>
      <c r="J788" s="776"/>
      <c r="K788" s="776"/>
      <c r="L788" s="776"/>
      <c r="M788" s="775"/>
      <c r="N788" s="777"/>
      <c r="O788" s="775"/>
      <c r="P788" s="776"/>
      <c r="Q788" s="777"/>
      <c r="R788" s="775"/>
      <c r="S788" s="776"/>
      <c r="T788" s="777"/>
      <c r="U788" s="775"/>
      <c r="V788" s="776"/>
      <c r="W788" s="777"/>
      <c r="X788" s="775"/>
      <c r="Y788" s="776"/>
      <c r="Z788" s="777"/>
      <c r="AA788" s="775"/>
      <c r="AB788" s="776"/>
      <c r="AC788" s="777"/>
      <c r="AD788" s="775"/>
      <c r="AE788" s="776"/>
      <c r="AF788" s="777"/>
      <c r="AG788" s="775"/>
      <c r="AH788" s="776"/>
      <c r="AI788" s="777"/>
      <c r="AJ788" s="775"/>
      <c r="AK788" s="776"/>
      <c r="AL788" s="777"/>
      <c r="AM788" s="775"/>
      <c r="AN788" s="776"/>
      <c r="AO788" s="777"/>
      <c r="AP788" s="775"/>
      <c r="AQ788" s="776"/>
      <c r="AR788" s="777"/>
      <c r="AS788" s="775"/>
      <c r="AT788" s="776"/>
      <c r="AU788" s="777"/>
      <c r="AV788" s="775"/>
      <c r="AW788" s="776"/>
      <c r="AX788" s="777"/>
      <c r="AY788" s="775"/>
      <c r="AZ788" s="776"/>
      <c r="BA788" s="777"/>
      <c r="BB788" s="775"/>
      <c r="BC788" s="776"/>
      <c r="BD788" s="777"/>
      <c r="BE788" s="775"/>
      <c r="BF788" s="776"/>
      <c r="BG788" s="777"/>
      <c r="BH788" s="775"/>
      <c r="BI788" s="776"/>
      <c r="BJ788" s="777"/>
      <c r="BK788" s="775"/>
      <c r="BL788" s="776"/>
      <c r="BM788" s="777"/>
      <c r="BN788" s="775"/>
      <c r="BO788" s="776"/>
      <c r="BP788" s="777"/>
      <c r="BQ788" s="775"/>
      <c r="BR788" s="776"/>
      <c r="BS788" s="777"/>
      <c r="BT788" s="775"/>
      <c r="BU788" s="776"/>
      <c r="BV788" s="777"/>
      <c r="BW788" s="775"/>
      <c r="BX788" s="776"/>
      <c r="BY788" s="777"/>
      <c r="BZ788" s="775"/>
      <c r="CA788" s="776"/>
      <c r="CB788" s="777"/>
      <c r="CC788" s="775"/>
      <c r="CD788" s="776"/>
      <c r="CE788" s="777"/>
      <c r="CF788" s="775"/>
      <c r="CG788" s="776"/>
      <c r="CH788" s="777"/>
      <c r="CI788" s="775"/>
      <c r="CJ788" s="776"/>
      <c r="CK788" s="777"/>
      <c r="CL788" s="775"/>
      <c r="CM788" s="776"/>
      <c r="CN788" s="777"/>
      <c r="CO788" s="775"/>
      <c r="CP788" s="776"/>
      <c r="CQ788" s="777"/>
      <c r="CR788" s="775"/>
      <c r="CS788" s="776"/>
      <c r="CT788" s="777"/>
      <c r="CU788" s="775"/>
      <c r="CV788" s="776"/>
      <c r="CW788" s="777"/>
      <c r="CX788" s="775"/>
      <c r="CY788" s="776"/>
    </row>
    <row r="789" spans="1:104" s="402" customFormat="1" x14ac:dyDescent="0.25">
      <c r="A789" s="582"/>
      <c r="C789" s="453" t="s">
        <v>18</v>
      </c>
      <c r="D789" s="453"/>
      <c r="E789" s="467"/>
      <c r="F789" s="453"/>
      <c r="G789" s="467"/>
      <c r="H789" s="467"/>
      <c r="I789" s="453"/>
      <c r="J789" s="467"/>
      <c r="K789" s="467"/>
      <c r="L789" s="467"/>
      <c r="M789" s="453"/>
      <c r="N789" s="579"/>
      <c r="O789" s="453"/>
      <c r="P789" s="467"/>
      <c r="Q789" s="579"/>
      <c r="R789" s="453"/>
      <c r="S789" s="467"/>
      <c r="T789" s="579"/>
      <c r="U789" s="453"/>
      <c r="V789" s="467"/>
      <c r="W789" s="579"/>
      <c r="X789" s="453"/>
      <c r="Y789" s="467"/>
      <c r="Z789" s="579"/>
      <c r="AA789" s="453"/>
      <c r="AB789" s="467"/>
      <c r="AC789" s="579"/>
      <c r="AD789" s="453"/>
      <c r="AE789" s="467"/>
      <c r="AF789" s="579"/>
      <c r="AG789" s="453"/>
      <c r="AH789" s="467"/>
      <c r="AI789" s="579"/>
      <c r="AJ789" s="453"/>
      <c r="AK789" s="467"/>
      <c r="AL789" s="579"/>
      <c r="AM789" s="453"/>
      <c r="AN789" s="467"/>
      <c r="AO789" s="579"/>
      <c r="AP789" s="453"/>
      <c r="AQ789" s="467"/>
      <c r="AR789" s="579"/>
      <c r="AS789" s="453"/>
      <c r="AT789" s="467"/>
      <c r="AU789" s="579"/>
      <c r="AV789" s="453"/>
      <c r="AX789" s="579"/>
      <c r="AY789" s="453"/>
      <c r="AZ789" s="467"/>
      <c r="BA789" s="579"/>
      <c r="BB789" s="453"/>
      <c r="BC789" s="467"/>
      <c r="BD789" s="579"/>
      <c r="BE789" s="453"/>
      <c r="BF789" s="467"/>
      <c r="BG789" s="579"/>
      <c r="BH789" s="453"/>
      <c r="BI789" s="467"/>
      <c r="BJ789" s="579"/>
      <c r="BK789" s="453"/>
      <c r="BL789" s="467"/>
      <c r="BM789" s="579"/>
      <c r="BN789" s="453"/>
      <c r="BO789" s="467"/>
      <c r="BP789" s="579"/>
      <c r="BQ789" s="453"/>
      <c r="BR789" s="467"/>
      <c r="BS789" s="579"/>
      <c r="BT789" s="453"/>
      <c r="BU789" s="467"/>
      <c r="BV789" s="579"/>
      <c r="BW789" s="453"/>
      <c r="BX789" s="467"/>
      <c r="BY789" s="579"/>
      <c r="BZ789" s="453"/>
      <c r="CA789" s="467"/>
      <c r="CB789" s="579"/>
      <c r="CC789" s="453"/>
      <c r="CD789" s="467"/>
      <c r="CE789" s="579"/>
      <c r="CF789" s="453"/>
      <c r="CG789" s="467"/>
      <c r="CH789" s="579"/>
      <c r="CI789" s="453"/>
      <c r="CJ789" s="467"/>
      <c r="CK789" s="579"/>
      <c r="CL789" s="453"/>
      <c r="CM789" s="467"/>
      <c r="CN789" s="579"/>
      <c r="CO789" s="453"/>
      <c r="CP789" s="467"/>
      <c r="CQ789" s="579"/>
      <c r="CR789" s="453"/>
      <c r="CS789" s="467"/>
      <c r="CT789" s="579"/>
      <c r="CU789" s="453"/>
      <c r="CV789" s="467"/>
      <c r="CW789" s="579"/>
      <c r="CX789" s="453"/>
      <c r="CY789" s="467"/>
      <c r="CZ789" s="3"/>
    </row>
    <row r="790" spans="1:104" s="402" customFormat="1" x14ac:dyDescent="0.25">
      <c r="A790" s="401"/>
      <c r="C790" s="565" t="s">
        <v>655</v>
      </c>
      <c r="D790" s="565"/>
      <c r="E790" s="566"/>
      <c r="F790" s="565"/>
      <c r="G790" s="566"/>
      <c r="H790" s="725"/>
      <c r="I790" s="565"/>
      <c r="J790" s="566"/>
      <c r="K790" s="566"/>
      <c r="L790" s="566"/>
      <c r="M790" s="565"/>
      <c r="N790" s="578"/>
      <c r="O790" s="565"/>
      <c r="P790" s="566"/>
      <c r="Q790" s="578"/>
      <c r="R790" s="565"/>
      <c r="S790" s="566"/>
      <c r="T790" s="578"/>
      <c r="U790" s="565"/>
      <c r="V790" s="566"/>
      <c r="W790" s="578"/>
      <c r="X790" s="565"/>
      <c r="Y790" s="566"/>
      <c r="Z790" s="578"/>
      <c r="AA790" s="565"/>
      <c r="AB790" s="566"/>
      <c r="AC790" s="578"/>
      <c r="AD790" s="565"/>
      <c r="AE790" s="566"/>
      <c r="AF790" s="578"/>
      <c r="AG790" s="565"/>
      <c r="AH790" s="566"/>
      <c r="AI790" s="578"/>
      <c r="AJ790" s="565"/>
      <c r="AK790" s="566"/>
      <c r="AL790" s="578"/>
      <c r="AM790" s="565"/>
      <c r="AN790" s="566"/>
      <c r="AO790" s="578"/>
      <c r="AP790" s="565"/>
      <c r="AQ790" s="566"/>
      <c r="AR790" s="578"/>
      <c r="AS790" s="565"/>
      <c r="AT790" s="566"/>
      <c r="AU790" s="578"/>
      <c r="AV790" s="565"/>
      <c r="AX790" s="578"/>
      <c r="AY790" s="565"/>
      <c r="AZ790" s="566"/>
      <c r="BA790" s="578"/>
      <c r="BB790" s="565"/>
      <c r="BC790" s="566"/>
      <c r="BD790" s="578"/>
      <c r="BE790" s="565"/>
      <c r="BF790" s="566"/>
      <c r="BG790" s="578"/>
      <c r="BH790" s="565"/>
      <c r="BI790" s="566"/>
      <c r="BJ790" s="578"/>
      <c r="BK790" s="565"/>
      <c r="BL790" s="566"/>
      <c r="BM790" s="578"/>
      <c r="BN790" s="565"/>
      <c r="BO790" s="566"/>
      <c r="BP790" s="578"/>
      <c r="BQ790" s="565"/>
      <c r="BR790" s="566"/>
      <c r="BS790" s="578"/>
      <c r="BT790" s="565"/>
      <c r="BU790" s="566"/>
      <c r="BV790" s="578"/>
      <c r="BW790" s="565"/>
      <c r="BX790" s="566"/>
      <c r="BY790" s="578"/>
      <c r="BZ790" s="565"/>
      <c r="CA790" s="566"/>
      <c r="CB790" s="578"/>
      <c r="CC790" s="565"/>
      <c r="CD790" s="566"/>
      <c r="CE790" s="578"/>
      <c r="CF790" s="565"/>
      <c r="CG790" s="566"/>
      <c r="CH790" s="578"/>
      <c r="CI790" s="565"/>
      <c r="CJ790" s="566"/>
      <c r="CK790" s="578"/>
      <c r="CL790" s="565"/>
      <c r="CM790" s="566"/>
      <c r="CN790" s="578"/>
      <c r="CO790" s="565"/>
      <c r="CP790" s="566"/>
      <c r="CQ790" s="578"/>
      <c r="CR790" s="565"/>
      <c r="CS790" s="566"/>
      <c r="CT790" s="578"/>
      <c r="CU790" s="565"/>
      <c r="CV790" s="566"/>
      <c r="CW790" s="578"/>
      <c r="CX790" s="565"/>
      <c r="CY790" s="566"/>
      <c r="CZ790" s="3"/>
    </row>
    <row r="791" spans="1:104" x14ac:dyDescent="0.25">
      <c r="C791" s="455" t="s">
        <v>656</v>
      </c>
      <c r="D791" s="3" t="s">
        <v>0</v>
      </c>
      <c r="E791" s="19">
        <v>101.9</v>
      </c>
      <c r="G791" s="19">
        <v>111.1</v>
      </c>
      <c r="H791" s="703">
        <f t="shared" ref="H791:H797" si="5319">G791-$E791</f>
        <v>9.1999999999999886</v>
      </c>
      <c r="J791" s="19">
        <f>2730/2-67.6</f>
        <v>1297.4000000000001</v>
      </c>
      <c r="K791" s="19">
        <f>2785/2-67.6</f>
        <v>1324.9</v>
      </c>
      <c r="L791" s="19">
        <f>2905/2-67.6</f>
        <v>1384.9</v>
      </c>
      <c r="N791" s="563"/>
      <c r="O791" s="563"/>
      <c r="Q791" s="563"/>
      <c r="R791" s="563"/>
      <c r="T791" s="563"/>
      <c r="U791" s="563"/>
      <c r="W791" s="563"/>
      <c r="X791" s="563"/>
      <c r="Z791" s="563"/>
      <c r="AA791" s="563"/>
      <c r="AC791" s="563"/>
      <c r="AD791" s="563"/>
      <c r="AF791" s="563"/>
      <c r="AG791" s="563"/>
      <c r="AI791" s="563"/>
      <c r="AJ791" s="563"/>
      <c r="AL791" s="563"/>
      <c r="AM791" s="563"/>
      <c r="AO791" s="563"/>
      <c r="AP791" s="563"/>
      <c r="AR791" s="563"/>
      <c r="AS791" s="563"/>
      <c r="AU791" s="563"/>
      <c r="AV791" s="563"/>
      <c r="AX791" s="563"/>
      <c r="AY791" s="563"/>
      <c r="BA791" s="563"/>
      <c r="BB791" s="563"/>
      <c r="BD791" s="563"/>
      <c r="BE791" s="563"/>
      <c r="BG791" s="709">
        <f t="shared" ref="BG791" si="5320">$H791*(1-($K791-BG$6)/BG$5)</f>
        <v>4.5999999999999943</v>
      </c>
      <c r="BH791" s="709">
        <f t="shared" ref="BH791" si="5321">$H791-BG791</f>
        <v>4.5999999999999943</v>
      </c>
      <c r="BI791" s="710"/>
      <c r="BJ791" s="563"/>
      <c r="BK791" s="563"/>
      <c r="BL791" s="710"/>
      <c r="BM791" s="479"/>
      <c r="BN791" s="479"/>
      <c r="BP791" s="563"/>
      <c r="BQ791" s="563"/>
      <c r="BS791" s="563"/>
      <c r="BT791" s="563"/>
      <c r="BV791" s="563"/>
      <c r="BW791" s="563"/>
      <c r="BY791" s="563"/>
      <c r="BZ791" s="563"/>
      <c r="CB791" s="563"/>
      <c r="CC791" s="563"/>
      <c r="CE791" s="563"/>
      <c r="CF791" s="563"/>
      <c r="CH791" s="563"/>
      <c r="CI791" s="563"/>
      <c r="CK791" s="563"/>
      <c r="CL791" s="563"/>
      <c r="CN791" s="563"/>
      <c r="CO791" s="563"/>
      <c r="CQ791" s="563"/>
      <c r="CR791" s="563"/>
      <c r="CT791" s="563"/>
      <c r="CU791" s="563"/>
      <c r="CW791" s="563"/>
      <c r="CX791" s="563"/>
    </row>
    <row r="792" spans="1:104" x14ac:dyDescent="0.25">
      <c r="C792" s="455" t="s">
        <v>657</v>
      </c>
      <c r="D792" s="3" t="s">
        <v>0</v>
      </c>
      <c r="E792" s="19">
        <v>99.9</v>
      </c>
      <c r="G792" s="19">
        <v>106.7</v>
      </c>
      <c r="H792" s="703">
        <f t="shared" ref="H792" si="5322">G792-$E792</f>
        <v>6.7999999999999972</v>
      </c>
      <c r="J792" s="19">
        <f>2730/2-67.6</f>
        <v>1297.4000000000001</v>
      </c>
      <c r="K792" s="19">
        <f>2785/2-67.6</f>
        <v>1324.9</v>
      </c>
      <c r="L792" s="19">
        <f>2905/2-67.6</f>
        <v>1384.9</v>
      </c>
      <c r="N792" s="563"/>
      <c r="O792" s="563"/>
      <c r="Q792" s="563"/>
      <c r="R792" s="563"/>
      <c r="T792" s="563"/>
      <c r="U792" s="563"/>
      <c r="W792" s="563"/>
      <c r="X792" s="563"/>
      <c r="Z792" s="563"/>
      <c r="AA792" s="563"/>
      <c r="AC792" s="563"/>
      <c r="AD792" s="563"/>
      <c r="AF792" s="563"/>
      <c r="AG792" s="563"/>
      <c r="AI792" s="563"/>
      <c r="AJ792" s="563"/>
      <c r="AL792" s="563"/>
      <c r="AM792" s="563"/>
      <c r="AO792" s="563"/>
      <c r="AP792" s="563"/>
      <c r="AR792" s="563"/>
      <c r="AS792" s="563"/>
      <c r="AU792" s="563"/>
      <c r="AV792" s="563"/>
      <c r="AX792" s="563"/>
      <c r="AY792" s="563"/>
      <c r="BA792" s="563"/>
      <c r="BB792" s="563"/>
      <c r="BD792" s="563"/>
      <c r="BE792" s="563"/>
      <c r="BG792" s="563"/>
      <c r="BH792" s="563"/>
      <c r="BI792" s="710"/>
      <c r="BJ792" s="709">
        <f t="shared" ref="BJ792" si="5323">$H792*(1-($K792-BJ$6)/BJ$5)</f>
        <v>3.3999999999999986</v>
      </c>
      <c r="BK792" s="709">
        <f t="shared" ref="BK792" si="5324">$H792-BJ792</f>
        <v>3.3999999999999986</v>
      </c>
      <c r="BL792" s="710"/>
      <c r="BM792" s="479"/>
      <c r="BN792" s="479"/>
      <c r="BP792" s="563"/>
      <c r="BQ792" s="563"/>
      <c r="BS792" s="563"/>
      <c r="BT792" s="563"/>
      <c r="BV792" s="563"/>
      <c r="BW792" s="563"/>
      <c r="BY792" s="563"/>
      <c r="BZ792" s="563"/>
      <c r="CB792" s="563"/>
      <c r="CC792" s="563"/>
      <c r="CE792" s="563"/>
      <c r="CF792" s="563"/>
      <c r="CH792" s="563"/>
      <c r="CI792" s="563"/>
      <c r="CK792" s="563"/>
      <c r="CL792" s="563"/>
      <c r="CN792" s="563"/>
      <c r="CO792" s="563"/>
      <c r="CQ792" s="563"/>
      <c r="CR792" s="563"/>
      <c r="CT792" s="563"/>
      <c r="CU792" s="563"/>
      <c r="CW792" s="563"/>
      <c r="CX792" s="563"/>
    </row>
    <row r="793" spans="1:104" x14ac:dyDescent="0.25">
      <c r="C793" s="782" t="s">
        <v>658</v>
      </c>
      <c r="D793" s="3" t="s">
        <v>0</v>
      </c>
      <c r="E793" s="19">
        <v>106.7</v>
      </c>
      <c r="G793" s="19">
        <v>107.1</v>
      </c>
      <c r="H793" s="703">
        <f t="shared" si="5319"/>
        <v>0.39999999999999147</v>
      </c>
      <c r="J793" s="19">
        <f>2730/2-67.6</f>
        <v>1297.4000000000001</v>
      </c>
      <c r="K793" s="19">
        <f>2785/2-67.6</f>
        <v>1324.9</v>
      </c>
      <c r="L793" s="19">
        <f>2905/2-67.6</f>
        <v>1384.9</v>
      </c>
      <c r="N793" s="563"/>
      <c r="O793" s="563"/>
      <c r="Q793" s="563"/>
      <c r="R793" s="563"/>
      <c r="T793" s="563"/>
      <c r="U793" s="563"/>
      <c r="W793" s="563"/>
      <c r="X793" s="563"/>
      <c r="Z793" s="563"/>
      <c r="AA793" s="563"/>
      <c r="AC793" s="563"/>
      <c r="AD793" s="563"/>
      <c r="AF793" s="563"/>
      <c r="AG793" s="563"/>
      <c r="AI793" s="563"/>
      <c r="AJ793" s="563"/>
      <c r="AL793" s="563"/>
      <c r="AM793" s="563"/>
      <c r="AO793" s="563"/>
      <c r="AP793" s="563"/>
      <c r="AR793" s="563"/>
      <c r="AS793" s="563"/>
      <c r="AU793" s="563"/>
      <c r="AV793" s="563"/>
      <c r="AX793" s="563"/>
      <c r="AY793" s="563"/>
      <c r="BA793" s="563"/>
      <c r="BB793" s="563"/>
      <c r="BD793" s="563"/>
      <c r="BE793" s="563"/>
      <c r="BG793" s="563"/>
      <c r="BH793" s="563"/>
      <c r="BI793" s="710"/>
      <c r="BJ793" s="563"/>
      <c r="BK793" s="563"/>
      <c r="BL793" s="710"/>
      <c r="BM793" s="709">
        <f t="shared" ref="BM793" si="5325">$H793*(1-($K793-BM$6)/BM$5)</f>
        <v>0.19999999999999574</v>
      </c>
      <c r="BN793" s="709">
        <f t="shared" ref="BN793" si="5326">$H793-BM793</f>
        <v>0.19999999999999574</v>
      </c>
      <c r="BP793" s="563"/>
      <c r="BQ793" s="563"/>
      <c r="BS793" s="563"/>
      <c r="BT793" s="563"/>
      <c r="BV793" s="563"/>
      <c r="BW793" s="563"/>
      <c r="BY793" s="563"/>
      <c r="BZ793" s="563"/>
      <c r="CB793" s="563"/>
      <c r="CC793" s="563"/>
      <c r="CE793" s="563"/>
      <c r="CF793" s="563"/>
      <c r="CH793" s="563"/>
      <c r="CI793" s="563"/>
      <c r="CK793" s="563"/>
      <c r="CL793" s="563"/>
      <c r="CN793" s="563"/>
      <c r="CO793" s="563"/>
      <c r="CQ793" s="563"/>
      <c r="CR793" s="563"/>
      <c r="CT793" s="563"/>
      <c r="CU793" s="563"/>
      <c r="CW793" s="563"/>
      <c r="CX793" s="563"/>
    </row>
    <row r="794" spans="1:104" ht="5.45" customHeight="1" x14ac:dyDescent="0.25"/>
    <row r="795" spans="1:104" x14ac:dyDescent="0.25">
      <c r="C795" s="455" t="s">
        <v>659</v>
      </c>
      <c r="D795" s="3" t="s">
        <v>0</v>
      </c>
      <c r="E795" s="19">
        <v>99.6</v>
      </c>
      <c r="G795" s="19">
        <v>112</v>
      </c>
      <c r="H795" s="703">
        <f t="shared" ref="H795:H796" si="5327">G795-$E795</f>
        <v>12.400000000000006</v>
      </c>
      <c r="J795" s="19">
        <f t="shared" ref="J795:J806" si="5328">2730/2-67.6</f>
        <v>1297.4000000000001</v>
      </c>
      <c r="K795" s="19">
        <f t="shared" ref="K795:K806" si="5329">2785/2-67.6</f>
        <v>1324.9</v>
      </c>
      <c r="L795" s="19">
        <f t="shared" ref="L795:L806" si="5330">2905/2-67.6</f>
        <v>1384.9</v>
      </c>
      <c r="N795" s="563"/>
      <c r="O795" s="563"/>
      <c r="Q795" s="563"/>
      <c r="R795" s="563"/>
      <c r="T795" s="563"/>
      <c r="U795" s="563"/>
      <c r="W795" s="563"/>
      <c r="X795" s="563"/>
      <c r="Z795" s="563"/>
      <c r="AA795" s="563"/>
      <c r="AC795" s="563"/>
      <c r="AD795" s="563"/>
      <c r="AF795" s="563"/>
      <c r="AG795" s="563"/>
      <c r="AI795" s="563"/>
      <c r="AJ795" s="563"/>
      <c r="AL795" s="563"/>
      <c r="AM795" s="563"/>
      <c r="AO795" s="563"/>
      <c r="AP795" s="563"/>
      <c r="AR795" s="563"/>
      <c r="AS795" s="563"/>
      <c r="AU795" s="563"/>
      <c r="AV795" s="563"/>
      <c r="AX795" s="72">
        <f t="shared" ref="AX795" si="5331">$H795*(1-($K795-AX$6)/AX$5)</f>
        <v>6.2000000000000028</v>
      </c>
      <c r="AY795" s="72">
        <f t="shared" ref="AY795" si="5332">$H795-AX795</f>
        <v>6.2000000000000028</v>
      </c>
      <c r="BA795" s="563"/>
      <c r="BB795" s="563"/>
      <c r="BD795" s="563"/>
      <c r="BE795" s="563"/>
      <c r="BG795" s="563"/>
      <c r="BH795" s="563"/>
      <c r="BI795" s="710"/>
      <c r="BJ795" s="563"/>
      <c r="BK795" s="563"/>
      <c r="BL795" s="710"/>
      <c r="BM795" s="479"/>
      <c r="BN795" s="479"/>
      <c r="BP795" s="563"/>
      <c r="BQ795" s="563"/>
      <c r="BS795" s="563"/>
      <c r="BT795" s="563"/>
      <c r="BV795" s="563"/>
      <c r="BW795" s="563"/>
      <c r="BY795" s="563"/>
      <c r="BZ795" s="563"/>
      <c r="CB795" s="563"/>
      <c r="CC795" s="563"/>
      <c r="CE795" s="563"/>
      <c r="CF795" s="563"/>
      <c r="CH795" s="563"/>
      <c r="CI795" s="563"/>
      <c r="CK795" s="563"/>
      <c r="CL795" s="563"/>
      <c r="CN795" s="563"/>
      <c r="CO795" s="563"/>
      <c r="CQ795" s="563"/>
      <c r="CR795" s="563"/>
      <c r="CT795" s="563"/>
      <c r="CU795" s="563"/>
      <c r="CW795" s="563"/>
      <c r="CX795" s="563"/>
    </row>
    <row r="796" spans="1:104" x14ac:dyDescent="0.25">
      <c r="C796" s="455" t="s">
        <v>660</v>
      </c>
      <c r="D796" s="3" t="s">
        <v>0</v>
      </c>
      <c r="E796" s="19">
        <v>99.6</v>
      </c>
      <c r="G796" s="19">
        <v>112</v>
      </c>
      <c r="H796" s="703">
        <f t="shared" si="5327"/>
        <v>12.400000000000006</v>
      </c>
      <c r="J796" s="19">
        <f t="shared" si="5328"/>
        <v>1297.4000000000001</v>
      </c>
      <c r="K796" s="19">
        <f t="shared" si="5329"/>
        <v>1324.9</v>
      </c>
      <c r="L796" s="19">
        <f t="shared" si="5330"/>
        <v>1384.9</v>
      </c>
      <c r="N796" s="563"/>
      <c r="O796" s="563"/>
      <c r="Q796" s="563"/>
      <c r="R796" s="563"/>
      <c r="T796" s="563"/>
      <c r="U796" s="563"/>
      <c r="W796" s="563"/>
      <c r="X796" s="563"/>
      <c r="Z796" s="563"/>
      <c r="AA796" s="563"/>
      <c r="AC796" s="563"/>
      <c r="AD796" s="563"/>
      <c r="AF796" s="563"/>
      <c r="AG796" s="563"/>
      <c r="AI796" s="563"/>
      <c r="AJ796" s="563"/>
      <c r="AL796" s="563"/>
      <c r="AM796" s="563"/>
      <c r="AO796" s="563"/>
      <c r="AP796" s="563"/>
      <c r="AR796" s="563"/>
      <c r="AS796" s="563"/>
      <c r="AU796" s="563"/>
      <c r="AV796" s="563"/>
      <c r="AX796" s="563"/>
      <c r="AY796" s="563"/>
      <c r="BA796" s="72">
        <f t="shared" ref="BA796" si="5333">$H796*(1-($K796-BA$6)/BA$5)</f>
        <v>6.2000000000000028</v>
      </c>
      <c r="BB796" s="72">
        <f t="shared" ref="BB796" si="5334">$H796-BA796</f>
        <v>6.2000000000000028</v>
      </c>
      <c r="BD796" s="563"/>
      <c r="BE796" s="563"/>
      <c r="BG796" s="563"/>
      <c r="BH796" s="563"/>
      <c r="BI796" s="710"/>
      <c r="BJ796" s="563"/>
      <c r="BK796" s="563"/>
      <c r="BL796" s="710"/>
      <c r="BM796" s="479"/>
      <c r="BN796" s="479"/>
      <c r="BP796" s="563"/>
      <c r="BQ796" s="563"/>
      <c r="BS796" s="563"/>
      <c r="BT796" s="563"/>
      <c r="BV796" s="563"/>
      <c r="BW796" s="563"/>
      <c r="BY796" s="563"/>
      <c r="BZ796" s="563"/>
      <c r="CB796" s="563"/>
      <c r="CC796" s="563"/>
      <c r="CE796" s="563"/>
      <c r="CF796" s="563"/>
      <c r="CH796" s="563"/>
      <c r="CI796" s="563"/>
      <c r="CK796" s="563"/>
      <c r="CL796" s="563"/>
      <c r="CN796" s="563"/>
      <c r="CO796" s="563"/>
      <c r="CQ796" s="563"/>
      <c r="CR796" s="563"/>
      <c r="CT796" s="563"/>
      <c r="CU796" s="563"/>
      <c r="CW796" s="563"/>
      <c r="CX796" s="563"/>
    </row>
    <row r="797" spans="1:104" x14ac:dyDescent="0.25">
      <c r="C797" s="455" t="s">
        <v>661</v>
      </c>
      <c r="D797" s="3" t="s">
        <v>0</v>
      </c>
      <c r="E797" s="19">
        <v>110</v>
      </c>
      <c r="G797" s="19">
        <v>114.8</v>
      </c>
      <c r="H797" s="703">
        <f t="shared" si="5319"/>
        <v>4.7999999999999972</v>
      </c>
      <c r="J797" s="19">
        <f t="shared" si="5328"/>
        <v>1297.4000000000001</v>
      </c>
      <c r="K797" s="19">
        <f t="shared" si="5329"/>
        <v>1324.9</v>
      </c>
      <c r="L797" s="19">
        <f t="shared" si="5330"/>
        <v>1384.9</v>
      </c>
      <c r="N797" s="563"/>
      <c r="O797" s="563"/>
      <c r="Q797" s="563"/>
      <c r="R797" s="563"/>
      <c r="T797" s="563"/>
      <c r="U797" s="563"/>
      <c r="W797" s="563"/>
      <c r="X797" s="563"/>
      <c r="Z797" s="563"/>
      <c r="AA797" s="563"/>
      <c r="AC797" s="563"/>
      <c r="AD797" s="563"/>
      <c r="AF797" s="563"/>
      <c r="AG797" s="563"/>
      <c r="AI797" s="563"/>
      <c r="AJ797" s="563"/>
      <c r="AL797" s="563"/>
      <c r="AM797" s="563"/>
      <c r="AO797" s="563"/>
      <c r="AP797" s="563"/>
      <c r="AR797" s="563"/>
      <c r="AS797" s="563"/>
      <c r="AU797" s="563"/>
      <c r="AV797" s="563"/>
      <c r="AX797" s="563"/>
      <c r="AY797" s="563"/>
      <c r="BA797" s="563"/>
      <c r="BB797" s="563"/>
      <c r="BD797" s="72">
        <f t="shared" ref="BD797" si="5335">$H797*(1-($K797-BD$6)/BD$5)</f>
        <v>2.3999999999999986</v>
      </c>
      <c r="BE797" s="72">
        <f t="shared" ref="BE797" si="5336">$H797-BD797</f>
        <v>2.3999999999999986</v>
      </c>
      <c r="BG797" s="563"/>
      <c r="BH797" s="563"/>
      <c r="BI797" s="710"/>
      <c r="BJ797" s="563"/>
      <c r="BK797" s="563"/>
      <c r="BL797" s="710"/>
      <c r="BM797" s="479"/>
      <c r="BN797" s="479"/>
      <c r="BP797" s="563"/>
      <c r="BQ797" s="563"/>
      <c r="BS797" s="563"/>
      <c r="BT797" s="563"/>
      <c r="BV797" s="563"/>
      <c r="BW797" s="563"/>
      <c r="BY797" s="563"/>
      <c r="BZ797" s="563"/>
      <c r="CB797" s="563"/>
      <c r="CC797" s="563"/>
      <c r="CE797" s="563"/>
      <c r="CF797" s="563"/>
      <c r="CH797" s="563"/>
      <c r="CI797" s="563"/>
      <c r="CK797" s="563"/>
      <c r="CL797" s="563"/>
      <c r="CN797" s="563"/>
      <c r="CO797" s="563"/>
      <c r="CQ797" s="563"/>
      <c r="CR797" s="563"/>
      <c r="CT797" s="563"/>
      <c r="CU797" s="563"/>
      <c r="CW797" s="563"/>
      <c r="CX797" s="563"/>
    </row>
    <row r="798" spans="1:104" ht="5.45" customHeight="1" x14ac:dyDescent="0.25"/>
    <row r="799" spans="1:104" x14ac:dyDescent="0.25">
      <c r="C799" s="729" t="s">
        <v>662</v>
      </c>
      <c r="D799" s="3" t="s">
        <v>0</v>
      </c>
      <c r="E799" s="564">
        <v>94.51</v>
      </c>
      <c r="G799" s="564">
        <v>107.2</v>
      </c>
      <c r="H799" s="703">
        <f t="shared" ref="H799:H802" si="5337">G799-$E799</f>
        <v>12.689999999999998</v>
      </c>
      <c r="J799" s="19">
        <f t="shared" si="5328"/>
        <v>1297.4000000000001</v>
      </c>
      <c r="K799" s="19">
        <f t="shared" si="5329"/>
        <v>1324.9</v>
      </c>
      <c r="L799" s="19">
        <f t="shared" si="5330"/>
        <v>1384.9</v>
      </c>
      <c r="N799" s="563"/>
      <c r="O799" s="563"/>
      <c r="Q799" s="563"/>
      <c r="R799" s="563"/>
      <c r="T799" s="563"/>
      <c r="U799" s="563"/>
      <c r="W799" s="563"/>
      <c r="X799" s="563"/>
      <c r="Z799" s="563"/>
      <c r="AA799" s="563"/>
      <c r="AC799" s="563"/>
      <c r="AD799" s="563"/>
      <c r="AF799" s="563"/>
      <c r="AG799" s="563"/>
      <c r="AI799" s="563"/>
      <c r="AJ799" s="563"/>
      <c r="AL799" s="72">
        <f t="shared" ref="AL799" si="5338">$H799*(1-($K799-AL$6)/AL$5)</f>
        <v>6.3449999999999989</v>
      </c>
      <c r="AM799" s="72">
        <f t="shared" ref="AM799" si="5339">$H799-AL799</f>
        <v>6.3449999999999989</v>
      </c>
      <c r="AO799" s="563"/>
      <c r="AP799" s="563"/>
      <c r="AR799" s="563"/>
      <c r="AS799" s="563"/>
      <c r="AU799" s="563"/>
      <c r="AV799" s="563"/>
      <c r="AX799" s="563"/>
      <c r="AY799" s="563"/>
      <c r="BA799" s="563"/>
      <c r="BB799" s="563"/>
      <c r="BD799" s="563"/>
      <c r="BE799" s="563"/>
      <c r="BG799" s="563"/>
      <c r="BH799" s="563"/>
      <c r="BI799" s="710"/>
      <c r="BJ799" s="563"/>
      <c r="BK799" s="563"/>
      <c r="BL799" s="710"/>
      <c r="BM799" s="479"/>
      <c r="BN799" s="479"/>
      <c r="BP799" s="563"/>
      <c r="BQ799" s="563"/>
      <c r="BS799" s="563"/>
      <c r="BT799" s="563"/>
      <c r="BV799" s="563"/>
      <c r="BW799" s="563"/>
      <c r="BY799" s="563"/>
      <c r="BZ799" s="563"/>
      <c r="CB799" s="563"/>
      <c r="CC799" s="563"/>
      <c r="CE799" s="563"/>
      <c r="CF799" s="563"/>
      <c r="CH799" s="563"/>
      <c r="CI799" s="563"/>
      <c r="CK799" s="563"/>
      <c r="CL799" s="563"/>
      <c r="CN799" s="563"/>
      <c r="CO799" s="563"/>
      <c r="CQ799" s="563"/>
      <c r="CR799" s="563"/>
      <c r="CT799" s="563"/>
      <c r="CU799" s="563"/>
      <c r="CW799" s="563"/>
      <c r="CX799" s="563"/>
    </row>
    <row r="800" spans="1:104" x14ac:dyDescent="0.25">
      <c r="C800" s="729" t="s">
        <v>663</v>
      </c>
      <c r="D800" s="3" t="s">
        <v>0</v>
      </c>
      <c r="E800" s="564">
        <v>94.51</v>
      </c>
      <c r="G800" s="564">
        <v>107.2</v>
      </c>
      <c r="H800" s="703">
        <f t="shared" si="5337"/>
        <v>12.689999999999998</v>
      </c>
      <c r="J800" s="19">
        <f t="shared" si="5328"/>
        <v>1297.4000000000001</v>
      </c>
      <c r="K800" s="19">
        <f t="shared" si="5329"/>
        <v>1324.9</v>
      </c>
      <c r="L800" s="19">
        <f t="shared" si="5330"/>
        <v>1384.9</v>
      </c>
      <c r="N800" s="563"/>
      <c r="O800" s="563"/>
      <c r="Q800" s="563"/>
      <c r="R800" s="563"/>
      <c r="T800" s="563"/>
      <c r="U800" s="563"/>
      <c r="W800" s="563"/>
      <c r="X800" s="563"/>
      <c r="Z800" s="563"/>
      <c r="AA800" s="563"/>
      <c r="AC800" s="563"/>
      <c r="AD800" s="563"/>
      <c r="AF800" s="563"/>
      <c r="AG800" s="563"/>
      <c r="AI800" s="563"/>
      <c r="AJ800" s="563"/>
      <c r="AL800" s="563"/>
      <c r="AM800" s="563"/>
      <c r="AO800" s="72">
        <f t="shared" ref="AO800" si="5340">$H800*(1-($K800-AO$6)/AO$5)</f>
        <v>6.3449999999999989</v>
      </c>
      <c r="AP800" s="72">
        <f t="shared" ref="AP800" si="5341">$H800-AO800</f>
        <v>6.3449999999999989</v>
      </c>
      <c r="AR800" s="563"/>
      <c r="AS800" s="563"/>
      <c r="AU800" s="563"/>
      <c r="AV800" s="563"/>
      <c r="AX800" s="563"/>
      <c r="AY800" s="563"/>
      <c r="BA800" s="563"/>
      <c r="BB800" s="563"/>
      <c r="BD800" s="563"/>
      <c r="BE800" s="563"/>
      <c r="BG800" s="563"/>
      <c r="BH800" s="563"/>
      <c r="BI800" s="710"/>
      <c r="BJ800" s="563"/>
      <c r="BK800" s="563"/>
      <c r="BL800" s="710"/>
      <c r="BM800" s="479"/>
      <c r="BN800" s="479"/>
      <c r="BP800" s="563"/>
      <c r="BQ800" s="563"/>
      <c r="BS800" s="563"/>
      <c r="BT800" s="563"/>
      <c r="BV800" s="563"/>
      <c r="BW800" s="563"/>
      <c r="BY800" s="563"/>
      <c r="BZ800" s="563"/>
      <c r="CB800" s="563"/>
      <c r="CC800" s="563"/>
      <c r="CE800" s="563"/>
      <c r="CF800" s="563"/>
      <c r="CH800" s="563"/>
      <c r="CI800" s="563"/>
      <c r="CK800" s="563"/>
      <c r="CL800" s="563"/>
      <c r="CN800" s="563"/>
      <c r="CO800" s="563"/>
      <c r="CQ800" s="563"/>
      <c r="CR800" s="563"/>
      <c r="CT800" s="563"/>
      <c r="CU800" s="563"/>
      <c r="CW800" s="563"/>
      <c r="CX800" s="563"/>
    </row>
    <row r="801" spans="1:104" x14ac:dyDescent="0.25">
      <c r="C801" s="729" t="s">
        <v>664</v>
      </c>
      <c r="D801" s="3" t="s">
        <v>0</v>
      </c>
      <c r="E801" s="564">
        <v>94.51</v>
      </c>
      <c r="G801" s="564">
        <v>107.2</v>
      </c>
      <c r="H801" s="703">
        <f t="shared" ref="H801" si="5342">G801-$E801</f>
        <v>12.689999999999998</v>
      </c>
      <c r="J801" s="19">
        <f t="shared" si="5328"/>
        <v>1297.4000000000001</v>
      </c>
      <c r="K801" s="19">
        <f t="shared" si="5329"/>
        <v>1324.9</v>
      </c>
      <c r="L801" s="19">
        <f t="shared" si="5330"/>
        <v>1384.9</v>
      </c>
      <c r="N801" s="563"/>
      <c r="O801" s="563"/>
      <c r="Q801" s="563"/>
      <c r="R801" s="563"/>
      <c r="T801" s="563"/>
      <c r="U801" s="563"/>
      <c r="W801" s="563"/>
      <c r="X801" s="563"/>
      <c r="Z801" s="563"/>
      <c r="AA801" s="563"/>
      <c r="AC801" s="563"/>
      <c r="AD801" s="563"/>
      <c r="AF801" s="563"/>
      <c r="AG801" s="563"/>
      <c r="AI801" s="563"/>
      <c r="AJ801" s="563"/>
      <c r="AL801" s="563"/>
      <c r="AM801" s="563"/>
      <c r="AO801" s="563"/>
      <c r="AP801" s="563"/>
      <c r="AR801" s="72">
        <f t="shared" ref="AR801" si="5343">$H801*(1-($K801-AR$6)/AR$5)</f>
        <v>6.3449999999999989</v>
      </c>
      <c r="AS801" s="72">
        <f t="shared" ref="AS801" si="5344">$H801-AR801</f>
        <v>6.3449999999999989</v>
      </c>
      <c r="AU801" s="563"/>
      <c r="AV801" s="563"/>
      <c r="AX801" s="563"/>
      <c r="AY801" s="563"/>
      <c r="BA801" s="563"/>
      <c r="BB801" s="563"/>
      <c r="BD801" s="563"/>
      <c r="BE801" s="563"/>
      <c r="BG801" s="563"/>
      <c r="BH801" s="563"/>
      <c r="BI801" s="710"/>
      <c r="BJ801" s="563"/>
      <c r="BK801" s="563"/>
      <c r="BL801" s="710"/>
      <c r="BM801" s="479"/>
      <c r="BN801" s="479"/>
      <c r="BP801" s="563"/>
      <c r="BQ801" s="563"/>
      <c r="BS801" s="563"/>
      <c r="BT801" s="563"/>
      <c r="BV801" s="563"/>
      <c r="BW801" s="563"/>
      <c r="BY801" s="563"/>
      <c r="BZ801" s="563"/>
      <c r="CB801" s="563"/>
      <c r="CC801" s="563"/>
      <c r="CE801" s="563"/>
      <c r="CF801" s="563"/>
      <c r="CH801" s="563"/>
      <c r="CI801" s="563"/>
      <c r="CK801" s="563"/>
      <c r="CL801" s="563"/>
      <c r="CN801" s="563"/>
      <c r="CO801" s="563"/>
      <c r="CQ801" s="563"/>
      <c r="CR801" s="563"/>
      <c r="CT801" s="563"/>
      <c r="CU801" s="563"/>
      <c r="CW801" s="563"/>
      <c r="CX801" s="563"/>
    </row>
    <row r="802" spans="1:104" x14ac:dyDescent="0.25">
      <c r="C802" s="455" t="s">
        <v>665</v>
      </c>
      <c r="D802" s="3" t="s">
        <v>0</v>
      </c>
      <c r="E802" s="19">
        <v>104.82</v>
      </c>
      <c r="G802" s="19">
        <v>107.2</v>
      </c>
      <c r="H802" s="703">
        <f t="shared" si="5337"/>
        <v>2.3800000000000097</v>
      </c>
      <c r="J802" s="19">
        <f t="shared" si="5328"/>
        <v>1297.4000000000001</v>
      </c>
      <c r="K802" s="19">
        <f t="shared" si="5329"/>
        <v>1324.9</v>
      </c>
      <c r="L802" s="19">
        <f t="shared" si="5330"/>
        <v>1384.9</v>
      </c>
      <c r="N802" s="563"/>
      <c r="O802" s="563"/>
      <c r="Q802" s="563"/>
      <c r="R802" s="563"/>
      <c r="T802" s="563"/>
      <c r="U802" s="563"/>
      <c r="W802" s="563"/>
      <c r="X802" s="563"/>
      <c r="Z802" s="563"/>
      <c r="AA802" s="563"/>
      <c r="AC802" s="563"/>
      <c r="AD802" s="563"/>
      <c r="AF802" s="563"/>
      <c r="AG802" s="563"/>
      <c r="AI802" s="563"/>
      <c r="AJ802" s="563"/>
      <c r="AL802" s="563"/>
      <c r="AM802" s="563"/>
      <c r="AO802" s="563"/>
      <c r="AP802" s="563"/>
      <c r="AR802" s="563"/>
      <c r="AS802" s="563"/>
      <c r="AU802" s="72">
        <f t="shared" ref="AU802" si="5345">$H802*(1-($K802-AU$6)/AU$5)</f>
        <v>1.1900000000000048</v>
      </c>
      <c r="AV802" s="72">
        <f t="shared" ref="AV802" si="5346">$H802-AU802</f>
        <v>1.1900000000000048</v>
      </c>
      <c r="AX802" s="563"/>
      <c r="AY802" s="563"/>
      <c r="BA802" s="563"/>
      <c r="BB802" s="563"/>
      <c r="BD802" s="563"/>
      <c r="BE802" s="563"/>
      <c r="BG802" s="563"/>
      <c r="BH802" s="563"/>
      <c r="BI802" s="710"/>
      <c r="BJ802" s="563"/>
      <c r="BK802" s="563"/>
      <c r="BL802" s="710"/>
      <c r="BM802" s="479"/>
      <c r="BN802" s="479"/>
      <c r="BP802" s="563"/>
      <c r="BQ802" s="563"/>
      <c r="BS802" s="563"/>
      <c r="BT802" s="563"/>
      <c r="BV802" s="563"/>
      <c r="BW802" s="563"/>
      <c r="BY802" s="563"/>
      <c r="BZ802" s="563"/>
      <c r="CB802" s="563"/>
      <c r="CC802" s="563"/>
      <c r="CE802" s="563"/>
      <c r="CF802" s="563"/>
      <c r="CH802" s="563"/>
      <c r="CI802" s="563"/>
      <c r="CK802" s="563"/>
      <c r="CL802" s="563"/>
      <c r="CN802" s="563"/>
      <c r="CO802" s="563"/>
      <c r="CQ802" s="563"/>
      <c r="CR802" s="563"/>
      <c r="CT802" s="563"/>
      <c r="CU802" s="563"/>
      <c r="CW802" s="563"/>
      <c r="CX802" s="563"/>
    </row>
    <row r="803" spans="1:104" ht="5.45" customHeight="1" x14ac:dyDescent="0.25"/>
    <row r="804" spans="1:104" x14ac:dyDescent="0.25">
      <c r="C804" s="455"/>
      <c r="D804" s="3" t="s">
        <v>0</v>
      </c>
      <c r="E804" s="19"/>
      <c r="G804" s="19"/>
      <c r="H804" s="703">
        <f t="shared" ref="H804:H806" si="5347">G804-$E804</f>
        <v>0</v>
      </c>
      <c r="J804" s="19">
        <f t="shared" si="5328"/>
        <v>1297.4000000000001</v>
      </c>
      <c r="K804" s="19">
        <f t="shared" si="5329"/>
        <v>1324.9</v>
      </c>
      <c r="L804" s="19">
        <f t="shared" si="5330"/>
        <v>1384.9</v>
      </c>
      <c r="N804" s="72"/>
      <c r="O804" s="72"/>
      <c r="Q804" s="72"/>
      <c r="R804" s="72"/>
      <c r="T804" s="72"/>
      <c r="U804" s="72"/>
      <c r="W804" s="72"/>
      <c r="X804" s="72"/>
      <c r="Z804" s="72"/>
      <c r="AA804" s="72"/>
      <c r="AC804" s="72"/>
      <c r="AD804" s="72"/>
      <c r="AF804" s="72"/>
      <c r="AG804" s="72"/>
      <c r="AI804" s="72"/>
      <c r="AJ804" s="72"/>
      <c r="AL804" s="72"/>
      <c r="AM804" s="72"/>
      <c r="AO804" s="72"/>
      <c r="AP804" s="72"/>
      <c r="AR804" s="72"/>
      <c r="AS804" s="72"/>
      <c r="AU804" s="72"/>
      <c r="AV804" s="72"/>
      <c r="AX804" s="72"/>
      <c r="AY804" s="72"/>
      <c r="BA804" s="72"/>
      <c r="BB804" s="72"/>
      <c r="BD804" s="72"/>
      <c r="BE804" s="72"/>
      <c r="BG804" s="709"/>
      <c r="BH804" s="709"/>
      <c r="BI804" s="710"/>
      <c r="BJ804" s="709"/>
      <c r="BK804" s="709"/>
      <c r="BL804" s="710"/>
      <c r="BM804" s="709"/>
      <c r="BN804" s="709"/>
      <c r="BP804" s="72"/>
      <c r="BQ804" s="72"/>
      <c r="BS804" s="72"/>
      <c r="BT804" s="72"/>
      <c r="BV804" s="72"/>
      <c r="BW804" s="72"/>
      <c r="BY804" s="72"/>
      <c r="BZ804" s="72"/>
      <c r="CB804" s="72"/>
      <c r="CC804" s="72"/>
      <c r="CE804" s="72"/>
      <c r="CF804" s="72"/>
      <c r="CH804" s="72"/>
      <c r="CI804" s="72"/>
      <c r="CK804" s="72"/>
      <c r="CL804" s="72"/>
      <c r="CN804" s="72"/>
      <c r="CO804" s="72"/>
      <c r="CQ804" s="72"/>
      <c r="CR804" s="72"/>
      <c r="CT804" s="72"/>
      <c r="CU804" s="72"/>
      <c r="CW804" s="72"/>
      <c r="CX804" s="72"/>
    </row>
    <row r="805" spans="1:104" x14ac:dyDescent="0.25">
      <c r="C805" s="455"/>
      <c r="D805" s="3" t="s">
        <v>0</v>
      </c>
      <c r="E805" s="19"/>
      <c r="G805" s="19"/>
      <c r="H805" s="703">
        <f t="shared" si="5347"/>
        <v>0</v>
      </c>
      <c r="J805" s="19">
        <f t="shared" si="5328"/>
        <v>1297.4000000000001</v>
      </c>
      <c r="K805" s="19">
        <f t="shared" si="5329"/>
        <v>1324.9</v>
      </c>
      <c r="L805" s="19">
        <f t="shared" si="5330"/>
        <v>1384.9</v>
      </c>
      <c r="N805" s="72"/>
      <c r="O805" s="72"/>
      <c r="Q805" s="72"/>
      <c r="R805" s="72"/>
      <c r="T805" s="72"/>
      <c r="U805" s="72"/>
      <c r="W805" s="72"/>
      <c r="X805" s="72"/>
      <c r="Z805" s="72"/>
      <c r="AA805" s="72"/>
      <c r="AC805" s="72"/>
      <c r="AD805" s="72"/>
      <c r="AF805" s="72"/>
      <c r="AG805" s="72"/>
      <c r="AI805" s="72"/>
      <c r="AJ805" s="72"/>
      <c r="AL805" s="72"/>
      <c r="AM805" s="72"/>
      <c r="AO805" s="72"/>
      <c r="AP805" s="72"/>
      <c r="AR805" s="72"/>
      <c r="AS805" s="72"/>
      <c r="AU805" s="72"/>
      <c r="AV805" s="72"/>
      <c r="AX805" s="72"/>
      <c r="AY805" s="72"/>
      <c r="BA805" s="72"/>
      <c r="BB805" s="72"/>
      <c r="BD805" s="72"/>
      <c r="BE805" s="72"/>
      <c r="BG805" s="709"/>
      <c r="BH805" s="709"/>
      <c r="BI805" s="710"/>
      <c r="BJ805" s="709"/>
      <c r="BK805" s="709"/>
      <c r="BL805" s="710"/>
      <c r="BM805" s="709"/>
      <c r="BN805" s="709"/>
      <c r="BP805" s="72"/>
      <c r="BQ805" s="72"/>
      <c r="BS805" s="72"/>
      <c r="BT805" s="72"/>
      <c r="BV805" s="72"/>
      <c r="BW805" s="72"/>
      <c r="BY805" s="72"/>
      <c r="BZ805" s="72"/>
      <c r="CB805" s="72"/>
      <c r="CC805" s="72"/>
      <c r="CE805" s="72"/>
      <c r="CF805" s="72"/>
      <c r="CH805" s="72"/>
      <c r="CI805" s="72"/>
      <c r="CK805" s="72"/>
      <c r="CL805" s="72"/>
      <c r="CN805" s="72"/>
      <c r="CO805" s="72"/>
      <c r="CQ805" s="72"/>
      <c r="CR805" s="72"/>
      <c r="CT805" s="72"/>
      <c r="CU805" s="72"/>
      <c r="CW805" s="72"/>
      <c r="CX805" s="72"/>
    </row>
    <row r="806" spans="1:104" x14ac:dyDescent="0.25">
      <c r="C806" s="455"/>
      <c r="D806" s="3" t="s">
        <v>0</v>
      </c>
      <c r="E806" s="19"/>
      <c r="G806" s="19"/>
      <c r="H806" s="703">
        <f t="shared" si="5347"/>
        <v>0</v>
      </c>
      <c r="J806" s="19">
        <f t="shared" si="5328"/>
        <v>1297.4000000000001</v>
      </c>
      <c r="K806" s="19">
        <f t="shared" si="5329"/>
        <v>1324.9</v>
      </c>
      <c r="L806" s="19">
        <f t="shared" si="5330"/>
        <v>1384.9</v>
      </c>
      <c r="N806" s="72"/>
      <c r="O806" s="72"/>
      <c r="Q806" s="72"/>
      <c r="R806" s="72"/>
      <c r="T806" s="72"/>
      <c r="U806" s="72"/>
      <c r="W806" s="72"/>
      <c r="X806" s="72"/>
      <c r="Z806" s="72"/>
      <c r="AA806" s="72"/>
      <c r="AC806" s="72"/>
      <c r="AD806" s="72"/>
      <c r="AF806" s="72"/>
      <c r="AG806" s="72"/>
      <c r="AI806" s="72"/>
      <c r="AJ806" s="72"/>
      <c r="AL806" s="72"/>
      <c r="AM806" s="72"/>
      <c r="AO806" s="72"/>
      <c r="AP806" s="72"/>
      <c r="AR806" s="72"/>
      <c r="AS806" s="72"/>
      <c r="AU806" s="72"/>
      <c r="AV806" s="72"/>
      <c r="AX806" s="72"/>
      <c r="AY806" s="72"/>
      <c r="BA806" s="72"/>
      <c r="BB806" s="72"/>
      <c r="BD806" s="72"/>
      <c r="BE806" s="72"/>
      <c r="BG806" s="709"/>
      <c r="BH806" s="709"/>
      <c r="BI806" s="710"/>
      <c r="BJ806" s="709"/>
      <c r="BK806" s="709"/>
      <c r="BL806" s="710"/>
      <c r="BM806" s="709"/>
      <c r="BN806" s="709"/>
      <c r="BP806" s="72"/>
      <c r="BQ806" s="72"/>
      <c r="BS806" s="72"/>
      <c r="BT806" s="72"/>
      <c r="BV806" s="72"/>
      <c r="BW806" s="72"/>
      <c r="BY806" s="72"/>
      <c r="BZ806" s="72"/>
      <c r="CB806" s="72"/>
      <c r="CC806" s="72"/>
      <c r="CE806" s="72"/>
      <c r="CF806" s="72"/>
      <c r="CH806" s="72"/>
      <c r="CI806" s="72"/>
      <c r="CK806" s="72"/>
      <c r="CL806" s="72"/>
      <c r="CN806" s="72"/>
      <c r="CO806" s="72"/>
      <c r="CQ806" s="72"/>
      <c r="CR806" s="72"/>
      <c r="CT806" s="72"/>
      <c r="CU806" s="72"/>
      <c r="CW806" s="72"/>
      <c r="CX806" s="72"/>
    </row>
    <row r="808" spans="1:104" s="402" customFormat="1" x14ac:dyDescent="0.25">
      <c r="A808" s="582"/>
      <c r="C808" s="453" t="s">
        <v>17</v>
      </c>
      <c r="D808" s="453" t="s">
        <v>0</v>
      </c>
      <c r="E808" s="467"/>
      <c r="F808" s="453"/>
      <c r="G808" s="467"/>
      <c r="H808" s="467"/>
      <c r="I808" s="453"/>
      <c r="J808" s="467"/>
      <c r="K808" s="467"/>
      <c r="L808" s="467"/>
      <c r="M808" s="453"/>
      <c r="N808" s="579"/>
      <c r="O808" s="453"/>
      <c r="P808" s="467"/>
      <c r="Q808" s="579"/>
      <c r="R808" s="453"/>
      <c r="S808" s="467"/>
      <c r="T808" s="579"/>
      <c r="U808" s="453"/>
      <c r="V808" s="467"/>
      <c r="W808" s="579"/>
      <c r="X808" s="453"/>
      <c r="Y808" s="467"/>
      <c r="Z808" s="579"/>
      <c r="AA808" s="453"/>
      <c r="AB808" s="467"/>
      <c r="AC808" s="579"/>
      <c r="AD808" s="453"/>
      <c r="AE808" s="467"/>
      <c r="AF808" s="579"/>
      <c r="AG808" s="453"/>
      <c r="AH808" s="467"/>
      <c r="AI808" s="579"/>
      <c r="AJ808" s="453"/>
      <c r="AK808" s="467"/>
      <c r="AL808" s="579"/>
      <c r="AM808" s="453"/>
      <c r="AN808" s="467"/>
      <c r="AO808" s="579"/>
      <c r="AP808" s="453"/>
      <c r="AQ808" s="467"/>
      <c r="AR808" s="579"/>
      <c r="AS808" s="453"/>
      <c r="AT808" s="467"/>
      <c r="AU808" s="579"/>
      <c r="AV808" s="453"/>
      <c r="AX808" s="579"/>
      <c r="AY808" s="453"/>
      <c r="AZ808" s="467"/>
      <c r="BA808" s="579"/>
      <c r="BB808" s="453"/>
      <c r="BC808" s="467"/>
      <c r="BD808" s="579"/>
      <c r="BE808" s="453"/>
      <c r="BF808" s="467"/>
      <c r="BG808" s="579"/>
      <c r="BH808" s="453"/>
      <c r="BI808" s="467"/>
      <c r="BJ808" s="579"/>
      <c r="BK808" s="453"/>
      <c r="BL808" s="467"/>
      <c r="BM808" s="579"/>
      <c r="BN808" s="453"/>
      <c r="BO808" s="467"/>
      <c r="BP808" s="579"/>
      <c r="BQ808" s="453"/>
      <c r="BR808" s="467"/>
      <c r="BS808" s="579"/>
      <c r="BT808" s="453"/>
      <c r="BU808" s="467"/>
      <c r="BV808" s="579"/>
      <c r="BW808" s="453"/>
      <c r="BX808" s="467"/>
      <c r="BY808" s="579"/>
      <c r="BZ808" s="453"/>
      <c r="CA808" s="467"/>
      <c r="CB808" s="579"/>
      <c r="CC808" s="453"/>
      <c r="CD808" s="467"/>
      <c r="CE808" s="579"/>
      <c r="CF808" s="453"/>
      <c r="CG808" s="467"/>
      <c r="CH808" s="579"/>
      <c r="CI808" s="453"/>
      <c r="CJ808" s="467"/>
      <c r="CK808" s="579"/>
      <c r="CL808" s="453"/>
      <c r="CM808" s="467"/>
      <c r="CN808" s="579"/>
      <c r="CO808" s="453"/>
      <c r="CP808" s="467"/>
      <c r="CQ808" s="579"/>
      <c r="CR808" s="453"/>
      <c r="CS808" s="467"/>
      <c r="CT808" s="579"/>
      <c r="CU808" s="453"/>
      <c r="CV808" s="467"/>
      <c r="CW808" s="579"/>
      <c r="CX808" s="453"/>
      <c r="CY808" s="467"/>
      <c r="CZ808" s="3"/>
    </row>
    <row r="809" spans="1:104" s="402" customFormat="1" x14ac:dyDescent="0.25">
      <c r="A809" s="401"/>
      <c r="C809" s="565" t="s">
        <v>455</v>
      </c>
      <c r="D809" s="565"/>
      <c r="E809" s="566"/>
      <c r="F809" s="565"/>
      <c r="G809" s="566"/>
      <c r="H809" s="725"/>
      <c r="I809" s="565"/>
      <c r="J809" s="566"/>
      <c r="K809" s="566"/>
      <c r="L809" s="566"/>
      <c r="M809" s="565"/>
      <c r="N809" s="578"/>
      <c r="O809" s="565"/>
      <c r="P809" s="566"/>
      <c r="Q809" s="578"/>
      <c r="R809" s="565"/>
      <c r="S809" s="566"/>
      <c r="T809" s="578"/>
      <c r="U809" s="565"/>
      <c r="V809" s="566"/>
      <c r="W809" s="578"/>
      <c r="X809" s="565"/>
      <c r="Y809" s="566"/>
      <c r="Z809" s="578"/>
      <c r="AA809" s="565"/>
      <c r="AB809" s="566"/>
      <c r="AC809" s="578"/>
      <c r="AD809" s="565"/>
      <c r="AE809" s="566"/>
      <c r="AF809" s="578"/>
      <c r="AG809" s="565"/>
      <c r="AH809" s="566"/>
      <c r="AI809" s="578"/>
      <c r="AJ809" s="565"/>
      <c r="AK809" s="566"/>
      <c r="AL809" s="578"/>
      <c r="AM809" s="565"/>
      <c r="AN809" s="566"/>
      <c r="AO809" s="578"/>
      <c r="AP809" s="565"/>
      <c r="AQ809" s="566"/>
      <c r="AR809" s="578"/>
      <c r="AS809" s="565"/>
      <c r="AT809" s="566"/>
      <c r="AU809" s="578"/>
      <c r="AV809" s="565"/>
      <c r="AX809" s="578"/>
      <c r="AY809" s="565"/>
      <c r="AZ809" s="566"/>
      <c r="BA809" s="578"/>
      <c r="BB809" s="565"/>
      <c r="BC809" s="566"/>
      <c r="BD809" s="578"/>
      <c r="BE809" s="565"/>
      <c r="BF809" s="566"/>
      <c r="BG809" s="578"/>
      <c r="BH809" s="565"/>
      <c r="BI809" s="566"/>
      <c r="BJ809" s="578"/>
      <c r="BK809" s="565"/>
      <c r="BL809" s="566"/>
      <c r="BM809" s="578"/>
      <c r="BN809" s="565"/>
      <c r="BO809" s="566"/>
      <c r="BP809" s="578"/>
      <c r="BQ809" s="565"/>
      <c r="BR809" s="566"/>
      <c r="BS809" s="578"/>
      <c r="BT809" s="565"/>
      <c r="BU809" s="566"/>
      <c r="BV809" s="578"/>
      <c r="BW809" s="565"/>
      <c r="BX809" s="566"/>
      <c r="BY809" s="578"/>
      <c r="BZ809" s="565"/>
      <c r="CA809" s="566"/>
      <c r="CB809" s="578"/>
      <c r="CC809" s="565"/>
      <c r="CD809" s="566"/>
      <c r="CE809" s="578"/>
      <c r="CF809" s="565"/>
      <c r="CG809" s="566"/>
      <c r="CH809" s="578"/>
      <c r="CI809" s="565"/>
      <c r="CJ809" s="566"/>
      <c r="CK809" s="578"/>
      <c r="CL809" s="565"/>
      <c r="CM809" s="566"/>
      <c r="CN809" s="578"/>
      <c r="CO809" s="565"/>
      <c r="CP809" s="566"/>
      <c r="CQ809" s="578"/>
      <c r="CR809" s="565"/>
      <c r="CS809" s="566"/>
      <c r="CT809" s="578"/>
      <c r="CU809" s="565"/>
      <c r="CV809" s="566"/>
      <c r="CW809" s="578"/>
      <c r="CX809" s="565"/>
      <c r="CY809" s="566"/>
      <c r="CZ809" s="3"/>
    </row>
    <row r="810" spans="1:104" x14ac:dyDescent="0.25">
      <c r="C810" s="756"/>
      <c r="D810" s="3" t="s">
        <v>0</v>
      </c>
      <c r="E810" s="19"/>
      <c r="G810" s="19"/>
      <c r="H810" s="703">
        <f t="shared" ref="H810:H811" si="5348">G810-$E810</f>
        <v>0</v>
      </c>
      <c r="J810" s="19"/>
      <c r="K810" s="19"/>
      <c r="L810" s="19"/>
      <c r="N810" s="72">
        <f t="shared" ref="N810:N811" si="5349">$H810*(1-($J810-N$6)/N$5)</f>
        <v>0</v>
      </c>
      <c r="O810" s="72">
        <f t="shared" ref="O810:O811" si="5350">$H810-N810</f>
        <v>0</v>
      </c>
      <c r="Q810" s="72">
        <f t="shared" ref="Q810:Q811" si="5351">$H810*(1-($J810-Q$6)/Q$5)</f>
        <v>0</v>
      </c>
      <c r="R810" s="72">
        <f t="shared" ref="R810:R811" si="5352">$H810-Q810</f>
        <v>0</v>
      </c>
      <c r="T810" s="72">
        <f t="shared" ref="T810:T811" si="5353">$H810*(1-($J810-T$6)/T$5)</f>
        <v>0</v>
      </c>
      <c r="U810" s="72">
        <f t="shared" ref="U810:U811" si="5354">$H810-T810</f>
        <v>0</v>
      </c>
      <c r="W810" s="72">
        <f t="shared" ref="W810:W811" si="5355">$H810*(1-($J810-W$6)/W$5)</f>
        <v>0</v>
      </c>
      <c r="X810" s="72">
        <f t="shared" ref="X810:X811" si="5356">$H810-W810</f>
        <v>0</v>
      </c>
      <c r="Z810" s="72">
        <f t="shared" ref="Z810:Z811" si="5357">$H810*(1-($J810-Z$6)/Z$5)</f>
        <v>0</v>
      </c>
      <c r="AA810" s="72">
        <f t="shared" ref="AA810:AA811" si="5358">$H810-Z810</f>
        <v>0</v>
      </c>
      <c r="AC810" s="72">
        <f t="shared" ref="AC810:AC811" si="5359">$H810*(1-($J810-AC$6)/AC$5)</f>
        <v>0</v>
      </c>
      <c r="AD810" s="72">
        <f t="shared" ref="AD810:AD811" si="5360">$H810-AC810</f>
        <v>0</v>
      </c>
      <c r="AF810" s="72">
        <f t="shared" ref="AF810:AF811" si="5361">$H810*(1-($J810-AF$6)/AF$5)</f>
        <v>0</v>
      </c>
      <c r="AG810" s="72">
        <f t="shared" ref="AG810:AG811" si="5362">$H810-AF810</f>
        <v>0</v>
      </c>
      <c r="AI810" s="72">
        <f t="shared" ref="AI810:AI811" si="5363">$H810*(1-($J810-AI$6)/AI$5)</f>
        <v>0</v>
      </c>
      <c r="AJ810" s="72">
        <f t="shared" ref="AJ810:AJ811" si="5364">$H810-AI810</f>
        <v>0</v>
      </c>
      <c r="AL810" s="72">
        <f t="shared" ref="AL810:AL811" si="5365">$H810*(1-($K810-AL$6)/AL$5)</f>
        <v>0</v>
      </c>
      <c r="AM810" s="72">
        <f t="shared" ref="AM810:AM811" si="5366">$H810-AL810</f>
        <v>0</v>
      </c>
      <c r="AO810" s="72">
        <f t="shared" ref="AO810:AO811" si="5367">$H810*(1-($K810-AO$6)/AO$5)</f>
        <v>0</v>
      </c>
      <c r="AP810" s="72">
        <f t="shared" ref="AP810:AP811" si="5368">$H810-AO810</f>
        <v>0</v>
      </c>
      <c r="AR810" s="72">
        <f t="shared" ref="AR810:AR811" si="5369">$H810*(1-($K810-AR$6)/AR$5)</f>
        <v>0</v>
      </c>
      <c r="AS810" s="72">
        <f t="shared" ref="AS810:AS811" si="5370">$H810-AR810</f>
        <v>0</v>
      </c>
      <c r="AU810" s="72">
        <f t="shared" ref="AU810:AU811" si="5371">$H810*(1-($K810-AU$6)/AU$5)</f>
        <v>0</v>
      </c>
      <c r="AV810" s="72">
        <f t="shared" ref="AV810:AV811" si="5372">$H810-AU810</f>
        <v>0</v>
      </c>
      <c r="AX810" s="72">
        <f t="shared" ref="AX810:AX811" si="5373">$H810*(1-($K810-AX$6)/AX$5)</f>
        <v>0</v>
      </c>
      <c r="AY810" s="72">
        <f t="shared" ref="AY810:AY811" si="5374">$H810-AX810</f>
        <v>0</v>
      </c>
      <c r="BA810" s="72">
        <f t="shared" ref="BA810:BA811" si="5375">$H810*(1-($K810-BA$6)/BA$5)</f>
        <v>0</v>
      </c>
      <c r="BB810" s="72">
        <f t="shared" ref="BB810:BB811" si="5376">$H810-BA810</f>
        <v>0</v>
      </c>
      <c r="BD810" s="72">
        <f t="shared" ref="BD810:BD811" si="5377">$H810*(1-($K810-BD$6)/BD$5)</f>
        <v>0</v>
      </c>
      <c r="BE810" s="72">
        <f t="shared" ref="BE810:BE811" si="5378">$H810-BD810</f>
        <v>0</v>
      </c>
      <c r="BG810" s="709">
        <f t="shared" ref="BG810:BG811" si="5379">$H810*(1-($K810-BG$6)/BG$5)</f>
        <v>0</v>
      </c>
      <c r="BH810" s="709">
        <f t="shared" ref="BH810:BH811" si="5380">$H810-BG810</f>
        <v>0</v>
      </c>
      <c r="BI810" s="710"/>
      <c r="BJ810" s="709">
        <f t="shared" ref="BJ810:BJ811" si="5381">$H810*(1-($K810-BJ$6)/BJ$5)</f>
        <v>0</v>
      </c>
      <c r="BK810" s="709">
        <f t="shared" ref="BK810:BK811" si="5382">$H810-BJ810</f>
        <v>0</v>
      </c>
      <c r="BL810" s="710"/>
      <c r="BM810" s="479"/>
      <c r="BN810" s="479"/>
      <c r="BP810" s="72">
        <f t="shared" ref="BP810:BP811" si="5383">$H810*(1-($K810-BP$6)/BP$5)</f>
        <v>0</v>
      </c>
      <c r="BQ810" s="72">
        <f t="shared" ref="BQ810:BQ811" si="5384">$H810-BP810</f>
        <v>0</v>
      </c>
      <c r="BS810" s="72">
        <f t="shared" ref="BS810:BS811" si="5385">$H810*(1-($K810-BS$6)/BS$5)</f>
        <v>0</v>
      </c>
      <c r="BT810" s="72">
        <f t="shared" ref="BT810:BT811" si="5386">$H810-BS810</f>
        <v>0</v>
      </c>
      <c r="BV810" s="72">
        <f t="shared" ref="BV810:BV811" si="5387">$H810*(1-($K810-BV$6)/BV$5)</f>
        <v>0</v>
      </c>
      <c r="BW810" s="72">
        <f t="shared" ref="BW810:BW811" si="5388">$H810-BV810</f>
        <v>0</v>
      </c>
      <c r="BY810" s="72">
        <f t="shared" ref="BY810:BY811" si="5389">$H810*(1-($K810-BY$6)/BY$5)</f>
        <v>0</v>
      </c>
      <c r="BZ810" s="72">
        <f t="shared" ref="BZ810:BZ811" si="5390">$H810-BY810</f>
        <v>0</v>
      </c>
      <c r="CB810" s="72">
        <f t="shared" ref="CB810:CB811" si="5391">$H810*(1-($L810-CB$6)/CB$5)</f>
        <v>0</v>
      </c>
      <c r="CC810" s="72">
        <f t="shared" ref="CC810:CC811" si="5392">$H810-CB810</f>
        <v>0</v>
      </c>
      <c r="CE810" s="72">
        <f t="shared" ref="CE810:CE811" si="5393">$H810*(1-($L810-CE$6)/CE$5)</f>
        <v>0</v>
      </c>
      <c r="CF810" s="72">
        <f t="shared" ref="CF810:CF811" si="5394">$H810-CE810</f>
        <v>0</v>
      </c>
      <c r="CH810" s="72">
        <f t="shared" ref="CH810:CH811" si="5395">$H810*(1-($L810-CH$6)/CH$5)</f>
        <v>0</v>
      </c>
      <c r="CI810" s="72">
        <f t="shared" ref="CI810:CI811" si="5396">$H810-CH810</f>
        <v>0</v>
      </c>
      <c r="CK810" s="72">
        <f t="shared" ref="CK810:CK811" si="5397">$H810*(1-($L810-CK$6)/CK$5)</f>
        <v>0</v>
      </c>
      <c r="CL810" s="72">
        <f t="shared" ref="CL810:CL811" si="5398">$H810-CK810</f>
        <v>0</v>
      </c>
      <c r="CN810" s="72">
        <f t="shared" ref="CN810:CN811" si="5399">$H810*(1-($L810-CN$6)/CN$5)</f>
        <v>0</v>
      </c>
      <c r="CO810" s="72">
        <f t="shared" ref="CO810:CO811" si="5400">$H810-CN810</f>
        <v>0</v>
      </c>
      <c r="CQ810" s="72">
        <f t="shared" ref="CQ810:CQ811" si="5401">$H810*(1-($L810-CQ$6)/CQ$5)</f>
        <v>0</v>
      </c>
      <c r="CR810" s="72">
        <f t="shared" ref="CR810:CR811" si="5402">$H810-CQ810</f>
        <v>0</v>
      </c>
      <c r="CT810" s="72">
        <f t="shared" ref="CT810:CT811" si="5403">$H810*(1-($L810-CT$6)/CT$5)</f>
        <v>0</v>
      </c>
      <c r="CU810" s="72">
        <f t="shared" ref="CU810:CU811" si="5404">$H810-CT810</f>
        <v>0</v>
      </c>
      <c r="CW810" s="72">
        <f t="shared" ref="CW810:CW811" si="5405">$H810*(1-($L810-CW$6)/CW$5)</f>
        <v>0</v>
      </c>
      <c r="CX810" s="72">
        <f t="shared" ref="CX810:CX811" si="5406">$H810-CW810</f>
        <v>0</v>
      </c>
    </row>
    <row r="811" spans="1:104" x14ac:dyDescent="0.25">
      <c r="C811" s="756"/>
      <c r="D811" s="3" t="s">
        <v>0</v>
      </c>
      <c r="E811" s="19"/>
      <c r="G811" s="19"/>
      <c r="H811" s="703">
        <f t="shared" si="5348"/>
        <v>0</v>
      </c>
      <c r="J811" s="19"/>
      <c r="K811" s="19"/>
      <c r="L811" s="19"/>
      <c r="N811" s="72">
        <f t="shared" si="5349"/>
        <v>0</v>
      </c>
      <c r="O811" s="72">
        <f t="shared" si="5350"/>
        <v>0</v>
      </c>
      <c r="Q811" s="72">
        <f t="shared" si="5351"/>
        <v>0</v>
      </c>
      <c r="R811" s="72">
        <f t="shared" si="5352"/>
        <v>0</v>
      </c>
      <c r="T811" s="72">
        <f t="shared" si="5353"/>
        <v>0</v>
      </c>
      <c r="U811" s="72">
        <f t="shared" si="5354"/>
        <v>0</v>
      </c>
      <c r="W811" s="72">
        <f t="shared" si="5355"/>
        <v>0</v>
      </c>
      <c r="X811" s="72">
        <f t="shared" si="5356"/>
        <v>0</v>
      </c>
      <c r="Z811" s="72">
        <f t="shared" si="5357"/>
        <v>0</v>
      </c>
      <c r="AA811" s="72">
        <f t="shared" si="5358"/>
        <v>0</v>
      </c>
      <c r="AC811" s="72">
        <f t="shared" si="5359"/>
        <v>0</v>
      </c>
      <c r="AD811" s="72">
        <f t="shared" si="5360"/>
        <v>0</v>
      </c>
      <c r="AF811" s="72">
        <f t="shared" si="5361"/>
        <v>0</v>
      </c>
      <c r="AG811" s="72">
        <f t="shared" si="5362"/>
        <v>0</v>
      </c>
      <c r="AI811" s="72">
        <f t="shared" si="5363"/>
        <v>0</v>
      </c>
      <c r="AJ811" s="72">
        <f t="shared" si="5364"/>
        <v>0</v>
      </c>
      <c r="AL811" s="72">
        <f t="shared" si="5365"/>
        <v>0</v>
      </c>
      <c r="AM811" s="72">
        <f t="shared" si="5366"/>
        <v>0</v>
      </c>
      <c r="AO811" s="72">
        <f t="shared" si="5367"/>
        <v>0</v>
      </c>
      <c r="AP811" s="72">
        <f t="shared" si="5368"/>
        <v>0</v>
      </c>
      <c r="AR811" s="72">
        <f t="shared" si="5369"/>
        <v>0</v>
      </c>
      <c r="AS811" s="72">
        <f t="shared" si="5370"/>
        <v>0</v>
      </c>
      <c r="AU811" s="72">
        <f t="shared" si="5371"/>
        <v>0</v>
      </c>
      <c r="AV811" s="72">
        <f t="shared" si="5372"/>
        <v>0</v>
      </c>
      <c r="AX811" s="72">
        <f t="shared" si="5373"/>
        <v>0</v>
      </c>
      <c r="AY811" s="72">
        <f t="shared" si="5374"/>
        <v>0</v>
      </c>
      <c r="BA811" s="72">
        <f t="shared" si="5375"/>
        <v>0</v>
      </c>
      <c r="BB811" s="72">
        <f t="shared" si="5376"/>
        <v>0</v>
      </c>
      <c r="BD811" s="72">
        <f t="shared" si="5377"/>
        <v>0</v>
      </c>
      <c r="BE811" s="72">
        <f t="shared" si="5378"/>
        <v>0</v>
      </c>
      <c r="BG811" s="709">
        <f t="shared" si="5379"/>
        <v>0</v>
      </c>
      <c r="BH811" s="709">
        <f t="shared" si="5380"/>
        <v>0</v>
      </c>
      <c r="BI811" s="710"/>
      <c r="BJ811" s="709">
        <f t="shared" si="5381"/>
        <v>0</v>
      </c>
      <c r="BK811" s="709">
        <f t="shared" si="5382"/>
        <v>0</v>
      </c>
      <c r="BL811" s="710"/>
      <c r="BM811" s="479"/>
      <c r="BN811" s="479"/>
      <c r="BP811" s="72">
        <f t="shared" si="5383"/>
        <v>0</v>
      </c>
      <c r="BQ811" s="72">
        <f t="shared" si="5384"/>
        <v>0</v>
      </c>
      <c r="BS811" s="72">
        <f t="shared" si="5385"/>
        <v>0</v>
      </c>
      <c r="BT811" s="72">
        <f t="shared" si="5386"/>
        <v>0</v>
      </c>
      <c r="BV811" s="72">
        <f t="shared" si="5387"/>
        <v>0</v>
      </c>
      <c r="BW811" s="72">
        <f t="shared" si="5388"/>
        <v>0</v>
      </c>
      <c r="BY811" s="72">
        <f t="shared" si="5389"/>
        <v>0</v>
      </c>
      <c r="BZ811" s="72">
        <f t="shared" si="5390"/>
        <v>0</v>
      </c>
      <c r="CB811" s="72">
        <f t="shared" si="5391"/>
        <v>0</v>
      </c>
      <c r="CC811" s="72">
        <f t="shared" si="5392"/>
        <v>0</v>
      </c>
      <c r="CE811" s="72">
        <f t="shared" si="5393"/>
        <v>0</v>
      </c>
      <c r="CF811" s="72">
        <f t="shared" si="5394"/>
        <v>0</v>
      </c>
      <c r="CH811" s="72">
        <f t="shared" si="5395"/>
        <v>0</v>
      </c>
      <c r="CI811" s="72">
        <f t="shared" si="5396"/>
        <v>0</v>
      </c>
      <c r="CK811" s="72">
        <f t="shared" si="5397"/>
        <v>0</v>
      </c>
      <c r="CL811" s="72">
        <f t="shared" si="5398"/>
        <v>0</v>
      </c>
      <c r="CN811" s="72">
        <f t="shared" si="5399"/>
        <v>0</v>
      </c>
      <c r="CO811" s="72">
        <f t="shared" si="5400"/>
        <v>0</v>
      </c>
      <c r="CQ811" s="72">
        <f t="shared" si="5401"/>
        <v>0</v>
      </c>
      <c r="CR811" s="72">
        <f t="shared" si="5402"/>
        <v>0</v>
      </c>
      <c r="CT811" s="72">
        <f t="shared" si="5403"/>
        <v>0</v>
      </c>
      <c r="CU811" s="72">
        <f t="shared" si="5404"/>
        <v>0</v>
      </c>
      <c r="CW811" s="72">
        <f t="shared" si="5405"/>
        <v>0</v>
      </c>
      <c r="CX811" s="72">
        <f t="shared" si="5406"/>
        <v>0</v>
      </c>
    </row>
    <row r="813" spans="1:104" s="402" customFormat="1" x14ac:dyDescent="0.25">
      <c r="A813" s="401"/>
      <c r="C813" s="565" t="s">
        <v>459</v>
      </c>
      <c r="D813" s="565"/>
      <c r="E813" s="566"/>
      <c r="F813" s="565"/>
      <c r="G813" s="566"/>
      <c r="H813" s="725"/>
      <c r="I813" s="565"/>
      <c r="J813" s="566"/>
      <c r="K813" s="566"/>
      <c r="L813" s="566"/>
      <c r="M813" s="565"/>
      <c r="N813" s="578"/>
      <c r="O813" s="565"/>
      <c r="P813" s="566"/>
      <c r="Q813" s="578"/>
      <c r="R813" s="565"/>
      <c r="S813" s="566"/>
      <c r="T813" s="578"/>
      <c r="U813" s="565"/>
      <c r="V813" s="566"/>
      <c r="W813" s="578"/>
      <c r="X813" s="565"/>
      <c r="Y813" s="566"/>
      <c r="Z813" s="578"/>
      <c r="AA813" s="565"/>
      <c r="AB813" s="566"/>
      <c r="AC813" s="578"/>
      <c r="AD813" s="565"/>
      <c r="AE813" s="566"/>
      <c r="AF813" s="578"/>
      <c r="AG813" s="565"/>
      <c r="AH813" s="566"/>
      <c r="AI813" s="578"/>
      <c r="AJ813" s="565"/>
      <c r="AK813" s="566"/>
      <c r="AL813" s="578"/>
      <c r="AM813" s="565"/>
      <c r="AN813" s="566"/>
      <c r="AO813" s="578"/>
      <c r="AP813" s="565"/>
      <c r="AQ813" s="566"/>
      <c r="AR813" s="578"/>
      <c r="AS813" s="565"/>
      <c r="AT813" s="566"/>
      <c r="AU813" s="578"/>
      <c r="AV813" s="565"/>
      <c r="AX813" s="578"/>
      <c r="AY813" s="565"/>
      <c r="AZ813" s="566"/>
      <c r="BA813" s="578"/>
      <c r="BB813" s="565"/>
      <c r="BC813" s="566"/>
      <c r="BD813" s="578"/>
      <c r="BE813" s="565"/>
      <c r="BF813" s="566"/>
      <c r="BG813" s="578"/>
      <c r="BH813" s="565"/>
      <c r="BI813" s="566"/>
      <c r="BJ813" s="578"/>
      <c r="BK813" s="565"/>
      <c r="BL813" s="566"/>
      <c r="BM813" s="578"/>
      <c r="BN813" s="565"/>
      <c r="BO813" s="566"/>
      <c r="BP813" s="578"/>
      <c r="BQ813" s="565"/>
      <c r="BR813" s="566"/>
      <c r="BS813" s="578"/>
      <c r="BT813" s="565"/>
      <c r="BU813" s="566"/>
      <c r="BV813" s="578"/>
      <c r="BW813" s="565"/>
      <c r="BX813" s="566"/>
      <c r="BY813" s="578"/>
      <c r="BZ813" s="565"/>
      <c r="CA813" s="566"/>
      <c r="CB813" s="578"/>
      <c r="CC813" s="565"/>
      <c r="CD813" s="566"/>
      <c r="CE813" s="578"/>
      <c r="CF813" s="565"/>
      <c r="CG813" s="566"/>
      <c r="CH813" s="578"/>
      <c r="CI813" s="565"/>
      <c r="CJ813" s="566"/>
      <c r="CK813" s="578"/>
      <c r="CL813" s="565"/>
      <c r="CM813" s="566"/>
      <c r="CN813" s="578"/>
      <c r="CO813" s="565"/>
      <c r="CP813" s="566"/>
      <c r="CQ813" s="578"/>
      <c r="CR813" s="565"/>
      <c r="CS813" s="566"/>
      <c r="CT813" s="578"/>
      <c r="CU813" s="565"/>
      <c r="CV813" s="566"/>
      <c r="CW813" s="578"/>
      <c r="CX813" s="565"/>
      <c r="CY813" s="566"/>
      <c r="CZ813" s="3"/>
    </row>
    <row r="814" spans="1:104" x14ac:dyDescent="0.25">
      <c r="C814" s="455"/>
      <c r="D814" s="3" t="s">
        <v>0</v>
      </c>
      <c r="E814" s="19"/>
      <c r="G814" s="19"/>
      <c r="H814" s="703">
        <f t="shared" ref="H814:H815" si="5407">G814-$E814</f>
        <v>0</v>
      </c>
      <c r="J814" s="19"/>
      <c r="K814" s="19"/>
      <c r="L814" s="19"/>
      <c r="N814" s="72">
        <f t="shared" ref="N814:N815" si="5408">$H814*(1-($J814-N$6)/N$5)</f>
        <v>0</v>
      </c>
      <c r="O814" s="72">
        <f t="shared" ref="O814:O815" si="5409">$H814-N814</f>
        <v>0</v>
      </c>
      <c r="Q814" s="72">
        <f t="shared" ref="Q814:Q815" si="5410">$H814*(1-($J814-Q$6)/Q$5)</f>
        <v>0</v>
      </c>
      <c r="R814" s="72">
        <f t="shared" ref="R814:R815" si="5411">$H814-Q814</f>
        <v>0</v>
      </c>
      <c r="T814" s="72">
        <f t="shared" ref="T814:T815" si="5412">$H814*(1-($J814-T$6)/T$5)</f>
        <v>0</v>
      </c>
      <c r="U814" s="72">
        <f t="shared" ref="U814:U815" si="5413">$H814-T814</f>
        <v>0</v>
      </c>
      <c r="W814" s="72">
        <f t="shared" ref="W814:W815" si="5414">$H814*(1-($J814-W$6)/W$5)</f>
        <v>0</v>
      </c>
      <c r="X814" s="72">
        <f t="shared" ref="X814:X815" si="5415">$H814-W814</f>
        <v>0</v>
      </c>
      <c r="Z814" s="72">
        <f t="shared" ref="Z814:Z815" si="5416">$H814*(1-($J814-Z$6)/Z$5)</f>
        <v>0</v>
      </c>
      <c r="AA814" s="72">
        <f t="shared" ref="AA814:AA815" si="5417">$H814-Z814</f>
        <v>0</v>
      </c>
      <c r="AC814" s="72">
        <f t="shared" ref="AC814:AC815" si="5418">$H814*(1-($J814-AC$6)/AC$5)</f>
        <v>0</v>
      </c>
      <c r="AD814" s="72">
        <f t="shared" ref="AD814:AD815" si="5419">$H814-AC814</f>
        <v>0</v>
      </c>
      <c r="AF814" s="72">
        <f t="shared" ref="AF814:AF815" si="5420">$H814*(1-($J814-AF$6)/AF$5)</f>
        <v>0</v>
      </c>
      <c r="AG814" s="72">
        <f t="shared" ref="AG814:AG815" si="5421">$H814-AF814</f>
        <v>0</v>
      </c>
      <c r="AI814" s="72">
        <f t="shared" ref="AI814:AI815" si="5422">$H814*(1-($J814-AI$6)/AI$5)</f>
        <v>0</v>
      </c>
      <c r="AJ814" s="72">
        <f t="shared" ref="AJ814:AJ815" si="5423">$H814-AI814</f>
        <v>0</v>
      </c>
      <c r="AL814" s="72">
        <f t="shared" ref="AL814:AL815" si="5424">$H814*(1-($K814-AL$6)/AL$5)</f>
        <v>0</v>
      </c>
      <c r="AM814" s="72">
        <f t="shared" ref="AM814:AM815" si="5425">$H814-AL814</f>
        <v>0</v>
      </c>
      <c r="AO814" s="72">
        <f t="shared" ref="AO814:AO815" si="5426">$H814*(1-($K814-AO$6)/AO$5)</f>
        <v>0</v>
      </c>
      <c r="AP814" s="72">
        <f t="shared" ref="AP814:AP815" si="5427">$H814-AO814</f>
        <v>0</v>
      </c>
      <c r="AR814" s="72">
        <f t="shared" ref="AR814:AR815" si="5428">$H814*(1-($K814-AR$6)/AR$5)</f>
        <v>0</v>
      </c>
      <c r="AS814" s="72">
        <f t="shared" ref="AS814:AS815" si="5429">$H814-AR814</f>
        <v>0</v>
      </c>
      <c r="AU814" s="72">
        <f t="shared" ref="AU814:AU815" si="5430">$H814*(1-($K814-AU$6)/AU$5)</f>
        <v>0</v>
      </c>
      <c r="AV814" s="72">
        <f t="shared" ref="AV814:AV815" si="5431">$H814-AU814</f>
        <v>0</v>
      </c>
      <c r="AX814" s="72">
        <f t="shared" ref="AX814:AX815" si="5432">$H814*(1-($K814-AX$6)/AX$5)</f>
        <v>0</v>
      </c>
      <c r="AY814" s="72">
        <f t="shared" ref="AY814:AY815" si="5433">$H814-AX814</f>
        <v>0</v>
      </c>
      <c r="BA814" s="72">
        <f t="shared" ref="BA814:BA815" si="5434">$H814*(1-($K814-BA$6)/BA$5)</f>
        <v>0</v>
      </c>
      <c r="BB814" s="72">
        <f t="shared" ref="BB814:BB815" si="5435">$H814-BA814</f>
        <v>0</v>
      </c>
      <c r="BD814" s="72">
        <f t="shared" ref="BD814:BD815" si="5436">$H814*(1-($K814-BD$6)/BD$5)</f>
        <v>0</v>
      </c>
      <c r="BE814" s="72">
        <f t="shared" ref="BE814:BE815" si="5437">$H814-BD814</f>
        <v>0</v>
      </c>
      <c r="BG814" s="709">
        <f t="shared" ref="BG814:BG815" si="5438">$H814*(1-($K814-BG$6)/BG$5)</f>
        <v>0</v>
      </c>
      <c r="BH814" s="709">
        <f t="shared" ref="BH814:BH815" si="5439">$H814-BG814</f>
        <v>0</v>
      </c>
      <c r="BI814" s="710"/>
      <c r="BJ814" s="709">
        <f t="shared" ref="BJ814:BJ815" si="5440">$H814*(1-($K814-BJ$6)/BJ$5)</f>
        <v>0</v>
      </c>
      <c r="BK814" s="709">
        <f t="shared" ref="BK814:BK815" si="5441">$H814-BJ814</f>
        <v>0</v>
      </c>
      <c r="BL814" s="710"/>
      <c r="BM814" s="479"/>
      <c r="BN814" s="479"/>
      <c r="BP814" s="72">
        <f t="shared" ref="BP814:BP815" si="5442">$H814*(1-($K814-BP$6)/BP$5)</f>
        <v>0</v>
      </c>
      <c r="BQ814" s="72">
        <f t="shared" ref="BQ814:BQ815" si="5443">$H814-BP814</f>
        <v>0</v>
      </c>
      <c r="BS814" s="72">
        <f t="shared" ref="BS814:BS815" si="5444">$H814*(1-($K814-BS$6)/BS$5)</f>
        <v>0</v>
      </c>
      <c r="BT814" s="72">
        <f t="shared" ref="BT814:BT815" si="5445">$H814-BS814</f>
        <v>0</v>
      </c>
      <c r="BV814" s="72">
        <f t="shared" ref="BV814:BV815" si="5446">$H814*(1-($K814-BV$6)/BV$5)</f>
        <v>0</v>
      </c>
      <c r="BW814" s="72">
        <f t="shared" ref="BW814:BW815" si="5447">$H814-BV814</f>
        <v>0</v>
      </c>
      <c r="BY814" s="72">
        <f t="shared" ref="BY814:BY815" si="5448">$H814*(1-($K814-BY$6)/BY$5)</f>
        <v>0</v>
      </c>
      <c r="BZ814" s="72">
        <f t="shared" ref="BZ814:BZ815" si="5449">$H814-BY814</f>
        <v>0</v>
      </c>
      <c r="CB814" s="72">
        <f t="shared" ref="CB814:CB815" si="5450">$H814*(1-($L814-CB$6)/CB$5)</f>
        <v>0</v>
      </c>
      <c r="CC814" s="72">
        <f t="shared" ref="CC814:CC815" si="5451">$H814-CB814</f>
        <v>0</v>
      </c>
      <c r="CE814" s="72">
        <f t="shared" ref="CE814:CE815" si="5452">$H814*(1-($L814-CE$6)/CE$5)</f>
        <v>0</v>
      </c>
      <c r="CF814" s="72">
        <f t="shared" ref="CF814:CF815" si="5453">$H814-CE814</f>
        <v>0</v>
      </c>
      <c r="CH814" s="72">
        <f t="shared" ref="CH814:CH815" si="5454">$H814*(1-($L814-CH$6)/CH$5)</f>
        <v>0</v>
      </c>
      <c r="CI814" s="72">
        <f t="shared" ref="CI814:CI815" si="5455">$H814-CH814</f>
        <v>0</v>
      </c>
      <c r="CK814" s="72">
        <f t="shared" ref="CK814:CK815" si="5456">$H814*(1-($L814-CK$6)/CK$5)</f>
        <v>0</v>
      </c>
      <c r="CL814" s="72">
        <f t="shared" ref="CL814:CL815" si="5457">$H814-CK814</f>
        <v>0</v>
      </c>
      <c r="CN814" s="72">
        <f t="shared" ref="CN814:CN815" si="5458">$H814*(1-($L814-CN$6)/CN$5)</f>
        <v>0</v>
      </c>
      <c r="CO814" s="72">
        <f t="shared" ref="CO814:CO815" si="5459">$H814-CN814</f>
        <v>0</v>
      </c>
      <c r="CQ814" s="72">
        <f t="shared" ref="CQ814:CQ815" si="5460">$H814*(1-($L814-CQ$6)/CQ$5)</f>
        <v>0</v>
      </c>
      <c r="CR814" s="72">
        <f t="shared" ref="CR814:CR815" si="5461">$H814-CQ814</f>
        <v>0</v>
      </c>
      <c r="CT814" s="72">
        <f t="shared" ref="CT814:CT815" si="5462">$H814*(1-($L814-CT$6)/CT$5)</f>
        <v>0</v>
      </c>
      <c r="CU814" s="72">
        <f t="shared" ref="CU814:CU815" si="5463">$H814-CT814</f>
        <v>0</v>
      </c>
      <c r="CW814" s="72">
        <f t="shared" ref="CW814:CW815" si="5464">$H814*(1-($L814-CW$6)/CW$5)</f>
        <v>0</v>
      </c>
      <c r="CX814" s="72">
        <f t="shared" ref="CX814:CX815" si="5465">$H814-CW814</f>
        <v>0</v>
      </c>
    </row>
    <row r="815" spans="1:104" x14ac:dyDescent="0.25">
      <c r="C815" s="455"/>
      <c r="D815" s="3" t="s">
        <v>0</v>
      </c>
      <c r="E815" s="19"/>
      <c r="G815" s="19"/>
      <c r="H815" s="703">
        <f t="shared" si="5407"/>
        <v>0</v>
      </c>
      <c r="J815" s="19"/>
      <c r="K815" s="19"/>
      <c r="L815" s="19"/>
      <c r="N815" s="72">
        <f t="shared" si="5408"/>
        <v>0</v>
      </c>
      <c r="O815" s="72">
        <f t="shared" si="5409"/>
        <v>0</v>
      </c>
      <c r="Q815" s="72">
        <f t="shared" si="5410"/>
        <v>0</v>
      </c>
      <c r="R815" s="72">
        <f t="shared" si="5411"/>
        <v>0</v>
      </c>
      <c r="T815" s="72">
        <f t="shared" si="5412"/>
        <v>0</v>
      </c>
      <c r="U815" s="72">
        <f t="shared" si="5413"/>
        <v>0</v>
      </c>
      <c r="W815" s="72">
        <f t="shared" si="5414"/>
        <v>0</v>
      </c>
      <c r="X815" s="72">
        <f t="shared" si="5415"/>
        <v>0</v>
      </c>
      <c r="Z815" s="72">
        <f t="shared" si="5416"/>
        <v>0</v>
      </c>
      <c r="AA815" s="72">
        <f t="shared" si="5417"/>
        <v>0</v>
      </c>
      <c r="AC815" s="72">
        <f t="shared" si="5418"/>
        <v>0</v>
      </c>
      <c r="AD815" s="72">
        <f t="shared" si="5419"/>
        <v>0</v>
      </c>
      <c r="AF815" s="72">
        <f t="shared" si="5420"/>
        <v>0</v>
      </c>
      <c r="AG815" s="72">
        <f t="shared" si="5421"/>
        <v>0</v>
      </c>
      <c r="AI815" s="72">
        <f t="shared" si="5422"/>
        <v>0</v>
      </c>
      <c r="AJ815" s="72">
        <f t="shared" si="5423"/>
        <v>0</v>
      </c>
      <c r="AL815" s="72">
        <f t="shared" si="5424"/>
        <v>0</v>
      </c>
      <c r="AM815" s="72">
        <f t="shared" si="5425"/>
        <v>0</v>
      </c>
      <c r="AO815" s="72">
        <f t="shared" si="5426"/>
        <v>0</v>
      </c>
      <c r="AP815" s="72">
        <f t="shared" si="5427"/>
        <v>0</v>
      </c>
      <c r="AR815" s="72">
        <f t="shared" si="5428"/>
        <v>0</v>
      </c>
      <c r="AS815" s="72">
        <f t="shared" si="5429"/>
        <v>0</v>
      </c>
      <c r="AU815" s="72">
        <f t="shared" si="5430"/>
        <v>0</v>
      </c>
      <c r="AV815" s="72">
        <f t="shared" si="5431"/>
        <v>0</v>
      </c>
      <c r="AX815" s="72">
        <f t="shared" si="5432"/>
        <v>0</v>
      </c>
      <c r="AY815" s="72">
        <f t="shared" si="5433"/>
        <v>0</v>
      </c>
      <c r="BA815" s="72">
        <f t="shared" si="5434"/>
        <v>0</v>
      </c>
      <c r="BB815" s="72">
        <f t="shared" si="5435"/>
        <v>0</v>
      </c>
      <c r="BD815" s="72">
        <f t="shared" si="5436"/>
        <v>0</v>
      </c>
      <c r="BE815" s="72">
        <f t="shared" si="5437"/>
        <v>0</v>
      </c>
      <c r="BG815" s="709">
        <f t="shared" si="5438"/>
        <v>0</v>
      </c>
      <c r="BH815" s="709">
        <f t="shared" si="5439"/>
        <v>0</v>
      </c>
      <c r="BI815" s="710"/>
      <c r="BJ815" s="709">
        <f t="shared" si="5440"/>
        <v>0</v>
      </c>
      <c r="BK815" s="709">
        <f t="shared" si="5441"/>
        <v>0</v>
      </c>
      <c r="BL815" s="710"/>
      <c r="BM815" s="479"/>
      <c r="BN815" s="479"/>
      <c r="BP815" s="72">
        <f t="shared" si="5442"/>
        <v>0</v>
      </c>
      <c r="BQ815" s="72">
        <f t="shared" si="5443"/>
        <v>0</v>
      </c>
      <c r="BS815" s="72">
        <f t="shared" si="5444"/>
        <v>0</v>
      </c>
      <c r="BT815" s="72">
        <f t="shared" si="5445"/>
        <v>0</v>
      </c>
      <c r="BV815" s="72">
        <f t="shared" si="5446"/>
        <v>0</v>
      </c>
      <c r="BW815" s="72">
        <f t="shared" si="5447"/>
        <v>0</v>
      </c>
      <c r="BY815" s="72">
        <f t="shared" si="5448"/>
        <v>0</v>
      </c>
      <c r="BZ815" s="72">
        <f t="shared" si="5449"/>
        <v>0</v>
      </c>
      <c r="CB815" s="72">
        <f t="shared" si="5450"/>
        <v>0</v>
      </c>
      <c r="CC815" s="72">
        <f t="shared" si="5451"/>
        <v>0</v>
      </c>
      <c r="CE815" s="72">
        <f t="shared" si="5452"/>
        <v>0</v>
      </c>
      <c r="CF815" s="72">
        <f t="shared" si="5453"/>
        <v>0</v>
      </c>
      <c r="CH815" s="72">
        <f t="shared" si="5454"/>
        <v>0</v>
      </c>
      <c r="CI815" s="72">
        <f t="shared" si="5455"/>
        <v>0</v>
      </c>
      <c r="CK815" s="72">
        <f t="shared" si="5456"/>
        <v>0</v>
      </c>
      <c r="CL815" s="72">
        <f t="shared" si="5457"/>
        <v>0</v>
      </c>
      <c r="CN815" s="72">
        <f t="shared" si="5458"/>
        <v>0</v>
      </c>
      <c r="CO815" s="72">
        <f t="shared" si="5459"/>
        <v>0</v>
      </c>
      <c r="CQ815" s="72">
        <f t="shared" si="5460"/>
        <v>0</v>
      </c>
      <c r="CR815" s="72">
        <f t="shared" si="5461"/>
        <v>0</v>
      </c>
      <c r="CT815" s="72">
        <f t="shared" si="5462"/>
        <v>0</v>
      </c>
      <c r="CU815" s="72">
        <f t="shared" si="5463"/>
        <v>0</v>
      </c>
      <c r="CW815" s="72">
        <f t="shared" si="5464"/>
        <v>0</v>
      </c>
      <c r="CX815" s="72">
        <f t="shared" si="5465"/>
        <v>0</v>
      </c>
    </row>
    <row r="817" spans="1:104" s="402" customFormat="1" x14ac:dyDescent="0.25">
      <c r="A817" s="401"/>
      <c r="C817" s="565" t="s">
        <v>461</v>
      </c>
      <c r="D817" s="565"/>
      <c r="E817" s="566"/>
      <c r="F817" s="565"/>
      <c r="G817" s="566"/>
      <c r="H817" s="725"/>
      <c r="I817" s="565"/>
      <c r="J817" s="566"/>
      <c r="K817" s="566"/>
      <c r="L817" s="566"/>
      <c r="M817" s="565"/>
      <c r="N817" s="578"/>
      <c r="O817" s="565"/>
      <c r="P817" s="566"/>
      <c r="Q817" s="578"/>
      <c r="R817" s="565"/>
      <c r="S817" s="566"/>
      <c r="T817" s="578"/>
      <c r="U817" s="565"/>
      <c r="V817" s="566"/>
      <c r="W817" s="578"/>
      <c r="X817" s="565"/>
      <c r="Y817" s="566"/>
      <c r="Z817" s="578"/>
      <c r="AA817" s="565"/>
      <c r="AB817" s="566"/>
      <c r="AC817" s="578"/>
      <c r="AD817" s="565"/>
      <c r="AE817" s="566"/>
      <c r="AF817" s="578"/>
      <c r="AG817" s="565"/>
      <c r="AH817" s="566"/>
      <c r="AI817" s="578"/>
      <c r="AJ817" s="565"/>
      <c r="AK817" s="566"/>
      <c r="AL817" s="578"/>
      <c r="AM817" s="565"/>
      <c r="AN817" s="566"/>
      <c r="AO817" s="578"/>
      <c r="AP817" s="565"/>
      <c r="AQ817" s="566"/>
      <c r="AR817" s="578"/>
      <c r="AS817" s="565"/>
      <c r="AT817" s="566"/>
      <c r="AU817" s="578"/>
      <c r="AV817" s="565"/>
      <c r="AX817" s="578"/>
      <c r="AY817" s="565"/>
      <c r="AZ817" s="566"/>
      <c r="BA817" s="578"/>
      <c r="BB817" s="565"/>
      <c r="BC817" s="566"/>
      <c r="BD817" s="578"/>
      <c r="BE817" s="565"/>
      <c r="BF817" s="566"/>
      <c r="BG817" s="578"/>
      <c r="BH817" s="565"/>
      <c r="BI817" s="566"/>
      <c r="BJ817" s="578"/>
      <c r="BK817" s="565"/>
      <c r="BL817" s="566"/>
      <c r="BM817" s="578"/>
      <c r="BN817" s="565"/>
      <c r="BO817" s="566"/>
      <c r="BP817" s="578"/>
      <c r="BQ817" s="565"/>
      <c r="BR817" s="566"/>
      <c r="BS817" s="578"/>
      <c r="BT817" s="565"/>
      <c r="BU817" s="566"/>
      <c r="BV817" s="578"/>
      <c r="BW817" s="565"/>
      <c r="BX817" s="566"/>
      <c r="BY817" s="578"/>
      <c r="BZ817" s="565"/>
      <c r="CA817" s="566"/>
      <c r="CB817" s="578"/>
      <c r="CC817" s="565"/>
      <c r="CD817" s="566"/>
      <c r="CE817" s="578"/>
      <c r="CF817" s="565"/>
      <c r="CG817" s="566"/>
      <c r="CH817" s="578"/>
      <c r="CI817" s="565"/>
      <c r="CJ817" s="566"/>
      <c r="CK817" s="578"/>
      <c r="CL817" s="565"/>
      <c r="CM817" s="566"/>
      <c r="CN817" s="578"/>
      <c r="CO817" s="565"/>
      <c r="CP817" s="566"/>
      <c r="CQ817" s="578"/>
      <c r="CR817" s="565"/>
      <c r="CS817" s="566"/>
      <c r="CT817" s="578"/>
      <c r="CU817" s="565"/>
      <c r="CV817" s="566"/>
      <c r="CW817" s="578"/>
      <c r="CX817" s="565"/>
      <c r="CY817" s="566"/>
      <c r="CZ817" s="3"/>
    </row>
    <row r="818" spans="1:104" x14ac:dyDescent="0.25">
      <c r="C818" s="455"/>
      <c r="D818" s="3" t="s">
        <v>0</v>
      </c>
      <c r="E818" s="19"/>
      <c r="G818" s="19"/>
      <c r="H818" s="703">
        <f t="shared" ref="H818:H819" si="5466">G818-$E818</f>
        <v>0</v>
      </c>
      <c r="J818" s="19"/>
      <c r="K818" s="19"/>
      <c r="L818" s="19"/>
      <c r="N818" s="72">
        <f t="shared" ref="N818:N819" si="5467">$H818*(1-($J818-N$6)/N$5)</f>
        <v>0</v>
      </c>
      <c r="O818" s="72">
        <f t="shared" ref="O818:O819" si="5468">$H818-N818</f>
        <v>0</v>
      </c>
      <c r="Q818" s="72">
        <f t="shared" ref="Q818:Q819" si="5469">$H818*(1-($J818-Q$6)/Q$5)</f>
        <v>0</v>
      </c>
      <c r="R818" s="72">
        <f t="shared" ref="R818:R819" si="5470">$H818-Q818</f>
        <v>0</v>
      </c>
      <c r="T818" s="72">
        <f t="shared" ref="T818:T819" si="5471">$H818*(1-($J818-T$6)/T$5)</f>
        <v>0</v>
      </c>
      <c r="U818" s="72">
        <f t="shared" ref="U818:U819" si="5472">$H818-T818</f>
        <v>0</v>
      </c>
      <c r="W818" s="72">
        <f t="shared" ref="W818:W819" si="5473">$H818*(1-($J818-W$6)/W$5)</f>
        <v>0</v>
      </c>
      <c r="X818" s="72">
        <f t="shared" ref="X818:X819" si="5474">$H818-W818</f>
        <v>0</v>
      </c>
      <c r="Z818" s="72">
        <f t="shared" ref="Z818:Z819" si="5475">$H818*(1-($J818-Z$6)/Z$5)</f>
        <v>0</v>
      </c>
      <c r="AA818" s="72">
        <f t="shared" ref="AA818:AA819" si="5476">$H818-Z818</f>
        <v>0</v>
      </c>
      <c r="AC818" s="72">
        <f t="shared" ref="AC818:AC819" si="5477">$H818*(1-($J818-AC$6)/AC$5)</f>
        <v>0</v>
      </c>
      <c r="AD818" s="72">
        <f t="shared" ref="AD818:AD819" si="5478">$H818-AC818</f>
        <v>0</v>
      </c>
      <c r="AF818" s="72">
        <f t="shared" ref="AF818:AF819" si="5479">$H818*(1-($J818-AF$6)/AF$5)</f>
        <v>0</v>
      </c>
      <c r="AG818" s="72">
        <f t="shared" ref="AG818:AG819" si="5480">$H818-AF818</f>
        <v>0</v>
      </c>
      <c r="AI818" s="72">
        <f t="shared" ref="AI818:AI819" si="5481">$H818*(1-($J818-AI$6)/AI$5)</f>
        <v>0</v>
      </c>
      <c r="AJ818" s="72">
        <f t="shared" ref="AJ818:AJ819" si="5482">$H818-AI818</f>
        <v>0</v>
      </c>
      <c r="AL818" s="72">
        <f t="shared" ref="AL818:AL819" si="5483">$H818*(1-($K818-AL$6)/AL$5)</f>
        <v>0</v>
      </c>
      <c r="AM818" s="72">
        <f t="shared" ref="AM818:AM819" si="5484">$H818-AL818</f>
        <v>0</v>
      </c>
      <c r="AO818" s="72">
        <f t="shared" ref="AO818:AO819" si="5485">$H818*(1-($K818-AO$6)/AO$5)</f>
        <v>0</v>
      </c>
      <c r="AP818" s="72">
        <f t="shared" ref="AP818:AP819" si="5486">$H818-AO818</f>
        <v>0</v>
      </c>
      <c r="AR818" s="72">
        <f t="shared" ref="AR818:AR819" si="5487">$H818*(1-($K818-AR$6)/AR$5)</f>
        <v>0</v>
      </c>
      <c r="AS818" s="72">
        <f t="shared" ref="AS818:AS819" si="5488">$H818-AR818</f>
        <v>0</v>
      </c>
      <c r="AU818" s="72">
        <f t="shared" ref="AU818:AU819" si="5489">$H818*(1-($K818-AU$6)/AU$5)</f>
        <v>0</v>
      </c>
      <c r="AV818" s="72">
        <f t="shared" ref="AV818:AV819" si="5490">$H818-AU818</f>
        <v>0</v>
      </c>
      <c r="AX818" s="72">
        <f t="shared" ref="AX818:AX819" si="5491">$H818*(1-($K818-AX$6)/AX$5)</f>
        <v>0</v>
      </c>
      <c r="AY818" s="72">
        <f t="shared" ref="AY818:AY819" si="5492">$H818-AX818</f>
        <v>0</v>
      </c>
      <c r="BA818" s="72">
        <f t="shared" ref="BA818:BA819" si="5493">$H818*(1-($K818-BA$6)/BA$5)</f>
        <v>0</v>
      </c>
      <c r="BB818" s="72">
        <f t="shared" ref="BB818:BB819" si="5494">$H818-BA818</f>
        <v>0</v>
      </c>
      <c r="BD818" s="72">
        <f t="shared" ref="BD818:BD819" si="5495">$H818*(1-($K818-BD$6)/BD$5)</f>
        <v>0</v>
      </c>
      <c r="BE818" s="72">
        <f t="shared" ref="BE818:BE819" si="5496">$H818-BD818</f>
        <v>0</v>
      </c>
      <c r="BG818" s="709">
        <f t="shared" ref="BG818:BG819" si="5497">$H818*(1-($K818-BG$6)/BG$5)</f>
        <v>0</v>
      </c>
      <c r="BH818" s="709">
        <f t="shared" ref="BH818:BH819" si="5498">$H818-BG818</f>
        <v>0</v>
      </c>
      <c r="BI818" s="710"/>
      <c r="BJ818" s="709">
        <f t="shared" ref="BJ818:BJ819" si="5499">$H818*(1-($K818-BJ$6)/BJ$5)</f>
        <v>0</v>
      </c>
      <c r="BK818" s="709">
        <f t="shared" ref="BK818:BK819" si="5500">$H818-BJ818</f>
        <v>0</v>
      </c>
      <c r="BL818" s="710"/>
      <c r="BM818" s="479"/>
      <c r="BN818" s="479"/>
      <c r="BP818" s="72">
        <f t="shared" ref="BP818:BP819" si="5501">$H818*(1-($K818-BP$6)/BP$5)</f>
        <v>0</v>
      </c>
      <c r="BQ818" s="72">
        <f t="shared" ref="BQ818:BQ819" si="5502">$H818-BP818</f>
        <v>0</v>
      </c>
      <c r="BS818" s="72">
        <f t="shared" ref="BS818:BS819" si="5503">$H818*(1-($K818-BS$6)/BS$5)</f>
        <v>0</v>
      </c>
      <c r="BT818" s="72">
        <f t="shared" ref="BT818:BT819" si="5504">$H818-BS818</f>
        <v>0</v>
      </c>
      <c r="BV818" s="72">
        <f t="shared" ref="BV818:BV819" si="5505">$H818*(1-($K818-BV$6)/BV$5)</f>
        <v>0</v>
      </c>
      <c r="BW818" s="72">
        <f t="shared" ref="BW818:BW819" si="5506">$H818-BV818</f>
        <v>0</v>
      </c>
      <c r="BY818" s="72">
        <f t="shared" ref="BY818:BY819" si="5507">$H818*(1-($K818-BY$6)/BY$5)</f>
        <v>0</v>
      </c>
      <c r="BZ818" s="72">
        <f t="shared" ref="BZ818:BZ819" si="5508">$H818-BY818</f>
        <v>0</v>
      </c>
      <c r="CB818" s="72">
        <f t="shared" ref="CB818:CB819" si="5509">$H818*(1-($L818-CB$6)/CB$5)</f>
        <v>0</v>
      </c>
      <c r="CC818" s="72">
        <f t="shared" ref="CC818:CC819" si="5510">$H818-CB818</f>
        <v>0</v>
      </c>
      <c r="CE818" s="72">
        <f t="shared" ref="CE818:CE819" si="5511">$H818*(1-($L818-CE$6)/CE$5)</f>
        <v>0</v>
      </c>
      <c r="CF818" s="72">
        <f t="shared" ref="CF818:CF819" si="5512">$H818-CE818</f>
        <v>0</v>
      </c>
      <c r="CH818" s="72">
        <f t="shared" ref="CH818:CH819" si="5513">$H818*(1-($L818-CH$6)/CH$5)</f>
        <v>0</v>
      </c>
      <c r="CI818" s="72">
        <f t="shared" ref="CI818:CI819" si="5514">$H818-CH818</f>
        <v>0</v>
      </c>
      <c r="CK818" s="72">
        <f t="shared" ref="CK818:CK819" si="5515">$H818*(1-($L818-CK$6)/CK$5)</f>
        <v>0</v>
      </c>
      <c r="CL818" s="72">
        <f t="shared" ref="CL818:CL819" si="5516">$H818-CK818</f>
        <v>0</v>
      </c>
      <c r="CN818" s="72">
        <f t="shared" ref="CN818:CN819" si="5517">$H818*(1-($L818-CN$6)/CN$5)</f>
        <v>0</v>
      </c>
      <c r="CO818" s="72">
        <f t="shared" ref="CO818:CO819" si="5518">$H818-CN818</f>
        <v>0</v>
      </c>
      <c r="CQ818" s="72">
        <f t="shared" ref="CQ818:CQ819" si="5519">$H818*(1-($L818-CQ$6)/CQ$5)</f>
        <v>0</v>
      </c>
      <c r="CR818" s="72">
        <f t="shared" ref="CR818:CR819" si="5520">$H818-CQ818</f>
        <v>0</v>
      </c>
      <c r="CT818" s="72">
        <f t="shared" ref="CT818:CT819" si="5521">$H818*(1-($L818-CT$6)/CT$5)</f>
        <v>0</v>
      </c>
      <c r="CU818" s="72">
        <f t="shared" ref="CU818:CU819" si="5522">$H818-CT818</f>
        <v>0</v>
      </c>
      <c r="CW818" s="72">
        <f t="shared" ref="CW818:CW819" si="5523">$H818*(1-($L818-CW$6)/CW$5)</f>
        <v>0</v>
      </c>
      <c r="CX818" s="72">
        <f t="shared" ref="CX818:CX819" si="5524">$H818-CW818</f>
        <v>0</v>
      </c>
    </row>
    <row r="819" spans="1:104" x14ac:dyDescent="0.25">
      <c r="C819" s="455"/>
      <c r="D819" s="3" t="s">
        <v>0</v>
      </c>
      <c r="E819" s="19"/>
      <c r="G819" s="19"/>
      <c r="H819" s="703">
        <f t="shared" si="5466"/>
        <v>0</v>
      </c>
      <c r="J819" s="19"/>
      <c r="K819" s="19"/>
      <c r="L819" s="19"/>
      <c r="N819" s="72">
        <f t="shared" si="5467"/>
        <v>0</v>
      </c>
      <c r="O819" s="72">
        <f t="shared" si="5468"/>
        <v>0</v>
      </c>
      <c r="Q819" s="72">
        <f t="shared" si="5469"/>
        <v>0</v>
      </c>
      <c r="R819" s="72">
        <f t="shared" si="5470"/>
        <v>0</v>
      </c>
      <c r="T819" s="72">
        <f t="shared" si="5471"/>
        <v>0</v>
      </c>
      <c r="U819" s="72">
        <f t="shared" si="5472"/>
        <v>0</v>
      </c>
      <c r="W819" s="72">
        <f t="shared" si="5473"/>
        <v>0</v>
      </c>
      <c r="X819" s="72">
        <f t="shared" si="5474"/>
        <v>0</v>
      </c>
      <c r="Z819" s="72">
        <f t="shared" si="5475"/>
        <v>0</v>
      </c>
      <c r="AA819" s="72">
        <f t="shared" si="5476"/>
        <v>0</v>
      </c>
      <c r="AC819" s="72">
        <f t="shared" si="5477"/>
        <v>0</v>
      </c>
      <c r="AD819" s="72">
        <f t="shared" si="5478"/>
        <v>0</v>
      </c>
      <c r="AF819" s="72">
        <f t="shared" si="5479"/>
        <v>0</v>
      </c>
      <c r="AG819" s="72">
        <f t="shared" si="5480"/>
        <v>0</v>
      </c>
      <c r="AI819" s="72">
        <f t="shared" si="5481"/>
        <v>0</v>
      </c>
      <c r="AJ819" s="72">
        <f t="shared" si="5482"/>
        <v>0</v>
      </c>
      <c r="AL819" s="72">
        <f t="shared" si="5483"/>
        <v>0</v>
      </c>
      <c r="AM819" s="72">
        <f t="shared" si="5484"/>
        <v>0</v>
      </c>
      <c r="AO819" s="72">
        <f t="shared" si="5485"/>
        <v>0</v>
      </c>
      <c r="AP819" s="72">
        <f t="shared" si="5486"/>
        <v>0</v>
      </c>
      <c r="AR819" s="72">
        <f t="shared" si="5487"/>
        <v>0</v>
      </c>
      <c r="AS819" s="72">
        <f t="shared" si="5488"/>
        <v>0</v>
      </c>
      <c r="AU819" s="72">
        <f t="shared" si="5489"/>
        <v>0</v>
      </c>
      <c r="AV819" s="72">
        <f t="shared" si="5490"/>
        <v>0</v>
      </c>
      <c r="AX819" s="72">
        <f t="shared" si="5491"/>
        <v>0</v>
      </c>
      <c r="AY819" s="72">
        <f t="shared" si="5492"/>
        <v>0</v>
      </c>
      <c r="BA819" s="72">
        <f t="shared" si="5493"/>
        <v>0</v>
      </c>
      <c r="BB819" s="72">
        <f t="shared" si="5494"/>
        <v>0</v>
      </c>
      <c r="BD819" s="72">
        <f t="shared" si="5495"/>
        <v>0</v>
      </c>
      <c r="BE819" s="72">
        <f t="shared" si="5496"/>
        <v>0</v>
      </c>
      <c r="BG819" s="709">
        <f t="shared" si="5497"/>
        <v>0</v>
      </c>
      <c r="BH819" s="709">
        <f t="shared" si="5498"/>
        <v>0</v>
      </c>
      <c r="BI819" s="710"/>
      <c r="BJ819" s="709">
        <f t="shared" si="5499"/>
        <v>0</v>
      </c>
      <c r="BK819" s="709">
        <f t="shared" si="5500"/>
        <v>0</v>
      </c>
      <c r="BL819" s="710"/>
      <c r="BM819" s="479"/>
      <c r="BN819" s="479"/>
      <c r="BP819" s="72">
        <f t="shared" si="5501"/>
        <v>0</v>
      </c>
      <c r="BQ819" s="72">
        <f t="shared" si="5502"/>
        <v>0</v>
      </c>
      <c r="BS819" s="72">
        <f t="shared" si="5503"/>
        <v>0</v>
      </c>
      <c r="BT819" s="72">
        <f t="shared" si="5504"/>
        <v>0</v>
      </c>
      <c r="BV819" s="72">
        <f t="shared" si="5505"/>
        <v>0</v>
      </c>
      <c r="BW819" s="72">
        <f t="shared" si="5506"/>
        <v>0</v>
      </c>
      <c r="BY819" s="72">
        <f t="shared" si="5507"/>
        <v>0</v>
      </c>
      <c r="BZ819" s="72">
        <f t="shared" si="5508"/>
        <v>0</v>
      </c>
      <c r="CB819" s="72">
        <f t="shared" si="5509"/>
        <v>0</v>
      </c>
      <c r="CC819" s="72">
        <f t="shared" si="5510"/>
        <v>0</v>
      </c>
      <c r="CE819" s="72">
        <f t="shared" si="5511"/>
        <v>0</v>
      </c>
      <c r="CF819" s="72">
        <f t="shared" si="5512"/>
        <v>0</v>
      </c>
      <c r="CH819" s="72">
        <f t="shared" si="5513"/>
        <v>0</v>
      </c>
      <c r="CI819" s="72">
        <f t="shared" si="5514"/>
        <v>0</v>
      </c>
      <c r="CK819" s="72">
        <f t="shared" si="5515"/>
        <v>0</v>
      </c>
      <c r="CL819" s="72">
        <f t="shared" si="5516"/>
        <v>0</v>
      </c>
      <c r="CN819" s="72">
        <f t="shared" si="5517"/>
        <v>0</v>
      </c>
      <c r="CO819" s="72">
        <f t="shared" si="5518"/>
        <v>0</v>
      </c>
      <c r="CQ819" s="72">
        <f t="shared" si="5519"/>
        <v>0</v>
      </c>
      <c r="CR819" s="72">
        <f t="shared" si="5520"/>
        <v>0</v>
      </c>
      <c r="CT819" s="72">
        <f t="shared" si="5521"/>
        <v>0</v>
      </c>
      <c r="CU819" s="72">
        <f t="shared" si="5522"/>
        <v>0</v>
      </c>
      <c r="CW819" s="72">
        <f t="shared" si="5523"/>
        <v>0</v>
      </c>
      <c r="CX819" s="72">
        <f t="shared" si="5524"/>
        <v>0</v>
      </c>
    </row>
    <row r="821" spans="1:104" s="402" customFormat="1" x14ac:dyDescent="0.25">
      <c r="A821" s="401"/>
      <c r="C821" s="565" t="s">
        <v>666</v>
      </c>
      <c r="D821" s="565"/>
      <c r="E821" s="566"/>
      <c r="F821" s="565"/>
      <c r="G821" s="566"/>
      <c r="H821" s="725"/>
      <c r="I821" s="565"/>
      <c r="J821" s="566"/>
      <c r="K821" s="566"/>
      <c r="L821" s="566"/>
      <c r="M821" s="565"/>
      <c r="N821" s="578"/>
      <c r="O821" s="565"/>
      <c r="P821" s="566"/>
      <c r="Q821" s="578"/>
      <c r="R821" s="565"/>
      <c r="S821" s="566"/>
      <c r="T821" s="578"/>
      <c r="U821" s="565"/>
      <c r="V821" s="566"/>
      <c r="W821" s="578"/>
      <c r="X821" s="565"/>
      <c r="Y821" s="566"/>
      <c r="Z821" s="578"/>
      <c r="AA821" s="565"/>
      <c r="AB821" s="566"/>
      <c r="AC821" s="578"/>
      <c r="AD821" s="565"/>
      <c r="AE821" s="566"/>
      <c r="AF821" s="578"/>
      <c r="AG821" s="565"/>
      <c r="AH821" s="566"/>
      <c r="AI821" s="578"/>
      <c r="AJ821" s="565"/>
      <c r="AK821" s="566"/>
      <c r="AL821" s="578"/>
      <c r="AM821" s="565"/>
      <c r="AN821" s="566"/>
      <c r="AO821" s="578"/>
      <c r="AP821" s="565"/>
      <c r="AQ821" s="566"/>
      <c r="AR821" s="578"/>
      <c r="AS821" s="565"/>
      <c r="AT821" s="566"/>
      <c r="AU821" s="578"/>
      <c r="AV821" s="565"/>
      <c r="AX821" s="578"/>
      <c r="AY821" s="565"/>
      <c r="AZ821" s="566"/>
      <c r="BA821" s="578"/>
      <c r="BB821" s="565"/>
      <c r="BC821" s="566"/>
      <c r="BD821" s="578"/>
      <c r="BE821" s="565"/>
      <c r="BF821" s="566"/>
      <c r="BG821" s="578"/>
      <c r="BH821" s="565"/>
      <c r="BI821" s="566"/>
      <c r="BJ821" s="578"/>
      <c r="BK821" s="565"/>
      <c r="BL821" s="566"/>
      <c r="BM821" s="578"/>
      <c r="BN821" s="565"/>
      <c r="BO821" s="566"/>
      <c r="BP821" s="578"/>
      <c r="BQ821" s="565"/>
      <c r="BR821" s="566"/>
      <c r="BS821" s="578"/>
      <c r="BT821" s="565"/>
      <c r="BU821" s="566"/>
      <c r="BV821" s="578"/>
      <c r="BW821" s="565"/>
      <c r="BX821" s="566"/>
      <c r="BY821" s="578"/>
      <c r="BZ821" s="565"/>
      <c r="CA821" s="566"/>
      <c r="CB821" s="578"/>
      <c r="CC821" s="565"/>
      <c r="CD821" s="566"/>
      <c r="CE821" s="578"/>
      <c r="CF821" s="565"/>
      <c r="CG821" s="566"/>
      <c r="CH821" s="578"/>
      <c r="CI821" s="565"/>
      <c r="CJ821" s="566"/>
      <c r="CK821" s="578"/>
      <c r="CL821" s="565"/>
      <c r="CM821" s="566"/>
      <c r="CN821" s="578"/>
      <c r="CO821" s="565"/>
      <c r="CP821" s="566"/>
      <c r="CQ821" s="578"/>
      <c r="CR821" s="565"/>
      <c r="CS821" s="566"/>
      <c r="CT821" s="578"/>
      <c r="CU821" s="565"/>
      <c r="CV821" s="566"/>
      <c r="CW821" s="578"/>
      <c r="CX821" s="565"/>
      <c r="CY821" s="566"/>
      <c r="CZ821" s="3"/>
    </row>
    <row r="822" spans="1:104" x14ac:dyDescent="0.25">
      <c r="C822" s="455"/>
      <c r="D822" s="3" t="s">
        <v>0</v>
      </c>
      <c r="E822" s="19"/>
      <c r="G822" s="19"/>
      <c r="H822" s="703">
        <f t="shared" ref="H822:H824" si="5525">G822-$E822</f>
        <v>0</v>
      </c>
      <c r="J822" s="19"/>
      <c r="K822" s="19"/>
      <c r="L822" s="19"/>
      <c r="N822" s="72">
        <f t="shared" ref="N822:N824" si="5526">$H822*(1-($J822-N$6)/N$5)</f>
        <v>0</v>
      </c>
      <c r="O822" s="72">
        <f t="shared" ref="O822:O824" si="5527">$H822-N822</f>
        <v>0</v>
      </c>
      <c r="Q822" s="72">
        <f t="shared" ref="Q822:Q824" si="5528">$H822*(1-($J822-Q$6)/Q$5)</f>
        <v>0</v>
      </c>
      <c r="R822" s="72">
        <f t="shared" ref="R822:R824" si="5529">$H822-Q822</f>
        <v>0</v>
      </c>
      <c r="T822" s="72">
        <f t="shared" ref="T822:T824" si="5530">$H822*(1-($J822-T$6)/T$5)</f>
        <v>0</v>
      </c>
      <c r="U822" s="72">
        <f t="shared" ref="U822:U824" si="5531">$H822-T822</f>
        <v>0</v>
      </c>
      <c r="W822" s="72">
        <f t="shared" ref="W822:W824" si="5532">$H822*(1-($J822-W$6)/W$5)</f>
        <v>0</v>
      </c>
      <c r="X822" s="72">
        <f t="shared" ref="X822:X824" si="5533">$H822-W822</f>
        <v>0</v>
      </c>
      <c r="Z822" s="72">
        <f t="shared" ref="Z822:Z824" si="5534">$H822*(1-($J822-Z$6)/Z$5)</f>
        <v>0</v>
      </c>
      <c r="AA822" s="72">
        <f t="shared" ref="AA822:AA824" si="5535">$H822-Z822</f>
        <v>0</v>
      </c>
      <c r="AC822" s="72">
        <f t="shared" ref="AC822:AC824" si="5536">$H822*(1-($J822-AC$6)/AC$5)</f>
        <v>0</v>
      </c>
      <c r="AD822" s="72">
        <f t="shared" ref="AD822:AD824" si="5537">$H822-AC822</f>
        <v>0</v>
      </c>
      <c r="AF822" s="72">
        <f t="shared" ref="AF822:AF824" si="5538">$H822*(1-($J822-AF$6)/AF$5)</f>
        <v>0</v>
      </c>
      <c r="AG822" s="72">
        <f t="shared" ref="AG822:AG824" si="5539">$H822-AF822</f>
        <v>0</v>
      </c>
      <c r="AI822" s="72">
        <f t="shared" ref="AI822:AI824" si="5540">$H822*(1-($J822-AI$6)/AI$5)</f>
        <v>0</v>
      </c>
      <c r="AJ822" s="72">
        <f t="shared" ref="AJ822:AJ824" si="5541">$H822-AI822</f>
        <v>0</v>
      </c>
      <c r="AL822" s="72">
        <f t="shared" ref="AL822:AL824" si="5542">$H822*(1-($K822-AL$6)/AL$5)</f>
        <v>0</v>
      </c>
      <c r="AM822" s="72">
        <f t="shared" ref="AM822:AM824" si="5543">$H822-AL822</f>
        <v>0</v>
      </c>
      <c r="AO822" s="72">
        <f t="shared" ref="AO822:AO824" si="5544">$H822*(1-($K822-AO$6)/AO$5)</f>
        <v>0</v>
      </c>
      <c r="AP822" s="72">
        <f t="shared" ref="AP822:AP824" si="5545">$H822-AO822</f>
        <v>0</v>
      </c>
      <c r="AR822" s="72">
        <f t="shared" ref="AR822:AR824" si="5546">$H822*(1-($K822-AR$6)/AR$5)</f>
        <v>0</v>
      </c>
      <c r="AS822" s="72">
        <f t="shared" ref="AS822:AS824" si="5547">$H822-AR822</f>
        <v>0</v>
      </c>
      <c r="AU822" s="72">
        <f t="shared" ref="AU822:AU824" si="5548">$H822*(1-($K822-AU$6)/AU$5)</f>
        <v>0</v>
      </c>
      <c r="AV822" s="72">
        <f t="shared" ref="AV822:AV824" si="5549">$H822-AU822</f>
        <v>0</v>
      </c>
      <c r="AX822" s="72">
        <f t="shared" ref="AX822:AX824" si="5550">$H822*(1-($K822-AX$6)/AX$5)</f>
        <v>0</v>
      </c>
      <c r="AY822" s="72">
        <f t="shared" ref="AY822:AY824" si="5551">$H822-AX822</f>
        <v>0</v>
      </c>
      <c r="BA822" s="72">
        <f t="shared" ref="BA822:BA824" si="5552">$H822*(1-($K822-BA$6)/BA$5)</f>
        <v>0</v>
      </c>
      <c r="BB822" s="72">
        <f t="shared" ref="BB822:BB824" si="5553">$H822-BA822</f>
        <v>0</v>
      </c>
      <c r="BD822" s="72">
        <f t="shared" ref="BD822:BD824" si="5554">$H822*(1-($K822-BD$6)/BD$5)</f>
        <v>0</v>
      </c>
      <c r="BE822" s="72">
        <f t="shared" ref="BE822:BE824" si="5555">$H822-BD822</f>
        <v>0</v>
      </c>
      <c r="BG822" s="709">
        <f t="shared" ref="BG822:BG824" si="5556">$H822*(1-($K822-BG$6)/BG$5)</f>
        <v>0</v>
      </c>
      <c r="BH822" s="709">
        <f t="shared" ref="BH822:BH824" si="5557">$H822-BG822</f>
        <v>0</v>
      </c>
      <c r="BI822" s="710"/>
      <c r="BJ822" s="709">
        <f t="shared" ref="BJ822:BJ824" si="5558">$H822*(1-($K822-BJ$6)/BJ$5)</f>
        <v>0</v>
      </c>
      <c r="BK822" s="709">
        <f t="shared" ref="BK822:BK824" si="5559">$H822-BJ822</f>
        <v>0</v>
      </c>
      <c r="BL822" s="710"/>
      <c r="BM822" s="479"/>
      <c r="BN822" s="479"/>
      <c r="BP822" s="72">
        <f t="shared" ref="BP822:BP824" si="5560">$H822*(1-($K822-BP$6)/BP$5)</f>
        <v>0</v>
      </c>
      <c r="BQ822" s="72">
        <f t="shared" ref="BQ822:BQ824" si="5561">$H822-BP822</f>
        <v>0</v>
      </c>
      <c r="BS822" s="72">
        <f t="shared" ref="BS822:BS824" si="5562">$H822*(1-($K822-BS$6)/BS$5)</f>
        <v>0</v>
      </c>
      <c r="BT822" s="72">
        <f t="shared" ref="BT822:BT824" si="5563">$H822-BS822</f>
        <v>0</v>
      </c>
      <c r="BV822" s="72">
        <f t="shared" ref="BV822:BV824" si="5564">$H822*(1-($K822-BV$6)/BV$5)</f>
        <v>0</v>
      </c>
      <c r="BW822" s="72">
        <f t="shared" ref="BW822:BW824" si="5565">$H822-BV822</f>
        <v>0</v>
      </c>
      <c r="BY822" s="72">
        <f t="shared" ref="BY822:BY824" si="5566">$H822*(1-($K822-BY$6)/BY$5)</f>
        <v>0</v>
      </c>
      <c r="BZ822" s="72">
        <f t="shared" ref="BZ822:BZ824" si="5567">$H822-BY822</f>
        <v>0</v>
      </c>
      <c r="CB822" s="72">
        <f t="shared" ref="CB822:CB824" si="5568">$H822*(1-($L822-CB$6)/CB$5)</f>
        <v>0</v>
      </c>
      <c r="CC822" s="72">
        <f t="shared" ref="CC822:CC824" si="5569">$H822-CB822</f>
        <v>0</v>
      </c>
      <c r="CE822" s="72">
        <f t="shared" ref="CE822:CE824" si="5570">$H822*(1-($L822-CE$6)/CE$5)</f>
        <v>0</v>
      </c>
      <c r="CF822" s="72">
        <f t="shared" ref="CF822:CF824" si="5571">$H822-CE822</f>
        <v>0</v>
      </c>
      <c r="CH822" s="72">
        <f t="shared" ref="CH822:CH824" si="5572">$H822*(1-($L822-CH$6)/CH$5)</f>
        <v>0</v>
      </c>
      <c r="CI822" s="72">
        <f t="shared" ref="CI822:CI824" si="5573">$H822-CH822</f>
        <v>0</v>
      </c>
      <c r="CK822" s="72">
        <f t="shared" ref="CK822:CK824" si="5574">$H822*(1-($L822-CK$6)/CK$5)</f>
        <v>0</v>
      </c>
      <c r="CL822" s="72">
        <f t="shared" ref="CL822:CL824" si="5575">$H822-CK822</f>
        <v>0</v>
      </c>
      <c r="CN822" s="72">
        <f t="shared" ref="CN822:CN824" si="5576">$H822*(1-($L822-CN$6)/CN$5)</f>
        <v>0</v>
      </c>
      <c r="CO822" s="72">
        <f t="shared" ref="CO822:CO824" si="5577">$H822-CN822</f>
        <v>0</v>
      </c>
      <c r="CQ822" s="72">
        <f t="shared" ref="CQ822:CQ824" si="5578">$H822*(1-($L822-CQ$6)/CQ$5)</f>
        <v>0</v>
      </c>
      <c r="CR822" s="72">
        <f t="shared" ref="CR822:CR824" si="5579">$H822-CQ822</f>
        <v>0</v>
      </c>
      <c r="CT822" s="72">
        <f t="shared" ref="CT822:CT824" si="5580">$H822*(1-($L822-CT$6)/CT$5)</f>
        <v>0</v>
      </c>
      <c r="CU822" s="72">
        <f t="shared" ref="CU822:CU824" si="5581">$H822-CT822</f>
        <v>0</v>
      </c>
      <c r="CW822" s="72">
        <f t="shared" ref="CW822:CW824" si="5582">$H822*(1-($L822-CW$6)/CW$5)</f>
        <v>0</v>
      </c>
      <c r="CX822" s="72">
        <f t="shared" ref="CX822:CX824" si="5583">$H822-CW822</f>
        <v>0</v>
      </c>
    </row>
    <row r="823" spans="1:104" x14ac:dyDescent="0.25">
      <c r="C823" s="455"/>
      <c r="D823" s="3" t="s">
        <v>0</v>
      </c>
      <c r="E823" s="19"/>
      <c r="G823" s="19"/>
      <c r="H823" s="703">
        <f t="shared" si="5525"/>
        <v>0</v>
      </c>
      <c r="J823" s="19"/>
      <c r="K823" s="19"/>
      <c r="L823" s="19"/>
      <c r="N823" s="72">
        <f t="shared" si="5526"/>
        <v>0</v>
      </c>
      <c r="O823" s="72">
        <f t="shared" si="5527"/>
        <v>0</v>
      </c>
      <c r="Q823" s="72">
        <f t="shared" si="5528"/>
        <v>0</v>
      </c>
      <c r="R823" s="72">
        <f t="shared" si="5529"/>
        <v>0</v>
      </c>
      <c r="T823" s="72">
        <f t="shared" si="5530"/>
        <v>0</v>
      </c>
      <c r="U823" s="72">
        <f t="shared" si="5531"/>
        <v>0</v>
      </c>
      <c r="W823" s="72">
        <f t="shared" si="5532"/>
        <v>0</v>
      </c>
      <c r="X823" s="72">
        <f t="shared" si="5533"/>
        <v>0</v>
      </c>
      <c r="Z823" s="72">
        <f t="shared" si="5534"/>
        <v>0</v>
      </c>
      <c r="AA823" s="72">
        <f t="shared" si="5535"/>
        <v>0</v>
      </c>
      <c r="AC823" s="72">
        <f t="shared" si="5536"/>
        <v>0</v>
      </c>
      <c r="AD823" s="72">
        <f t="shared" si="5537"/>
        <v>0</v>
      </c>
      <c r="AF823" s="72">
        <f t="shared" si="5538"/>
        <v>0</v>
      </c>
      <c r="AG823" s="72">
        <f t="shared" si="5539"/>
        <v>0</v>
      </c>
      <c r="AI823" s="72">
        <f t="shared" si="5540"/>
        <v>0</v>
      </c>
      <c r="AJ823" s="72">
        <f t="shared" si="5541"/>
        <v>0</v>
      </c>
      <c r="AL823" s="72">
        <f t="shared" si="5542"/>
        <v>0</v>
      </c>
      <c r="AM823" s="72">
        <f t="shared" si="5543"/>
        <v>0</v>
      </c>
      <c r="AO823" s="72">
        <f t="shared" si="5544"/>
        <v>0</v>
      </c>
      <c r="AP823" s="72">
        <f t="shared" si="5545"/>
        <v>0</v>
      </c>
      <c r="AR823" s="72">
        <f t="shared" si="5546"/>
        <v>0</v>
      </c>
      <c r="AS823" s="72">
        <f t="shared" si="5547"/>
        <v>0</v>
      </c>
      <c r="AU823" s="72">
        <f t="shared" si="5548"/>
        <v>0</v>
      </c>
      <c r="AV823" s="72">
        <f t="shared" si="5549"/>
        <v>0</v>
      </c>
      <c r="AX823" s="72">
        <f t="shared" si="5550"/>
        <v>0</v>
      </c>
      <c r="AY823" s="72">
        <f t="shared" si="5551"/>
        <v>0</v>
      </c>
      <c r="BA823" s="72">
        <f t="shared" si="5552"/>
        <v>0</v>
      </c>
      <c r="BB823" s="72">
        <f t="shared" si="5553"/>
        <v>0</v>
      </c>
      <c r="BD823" s="72">
        <f t="shared" si="5554"/>
        <v>0</v>
      </c>
      <c r="BE823" s="72">
        <f t="shared" si="5555"/>
        <v>0</v>
      </c>
      <c r="BG823" s="709">
        <f t="shared" si="5556"/>
        <v>0</v>
      </c>
      <c r="BH823" s="709">
        <f t="shared" si="5557"/>
        <v>0</v>
      </c>
      <c r="BI823" s="710"/>
      <c r="BJ823" s="709">
        <f t="shared" si="5558"/>
        <v>0</v>
      </c>
      <c r="BK823" s="709">
        <f t="shared" si="5559"/>
        <v>0</v>
      </c>
      <c r="BL823" s="710"/>
      <c r="BM823" s="479"/>
      <c r="BN823" s="479"/>
      <c r="BP823" s="72">
        <f t="shared" si="5560"/>
        <v>0</v>
      </c>
      <c r="BQ823" s="72">
        <f t="shared" si="5561"/>
        <v>0</v>
      </c>
      <c r="BS823" s="72">
        <f t="shared" si="5562"/>
        <v>0</v>
      </c>
      <c r="BT823" s="72">
        <f t="shared" si="5563"/>
        <v>0</v>
      </c>
      <c r="BV823" s="72">
        <f t="shared" si="5564"/>
        <v>0</v>
      </c>
      <c r="BW823" s="72">
        <f t="shared" si="5565"/>
        <v>0</v>
      </c>
      <c r="BY823" s="72">
        <f t="shared" si="5566"/>
        <v>0</v>
      </c>
      <c r="BZ823" s="72">
        <f t="shared" si="5567"/>
        <v>0</v>
      </c>
      <c r="CB823" s="72">
        <f t="shared" si="5568"/>
        <v>0</v>
      </c>
      <c r="CC823" s="72">
        <f t="shared" si="5569"/>
        <v>0</v>
      </c>
      <c r="CE823" s="72">
        <f t="shared" si="5570"/>
        <v>0</v>
      </c>
      <c r="CF823" s="72">
        <f t="shared" si="5571"/>
        <v>0</v>
      </c>
      <c r="CH823" s="72">
        <f t="shared" si="5572"/>
        <v>0</v>
      </c>
      <c r="CI823" s="72">
        <f t="shared" si="5573"/>
        <v>0</v>
      </c>
      <c r="CK823" s="72">
        <f t="shared" si="5574"/>
        <v>0</v>
      </c>
      <c r="CL823" s="72">
        <f t="shared" si="5575"/>
        <v>0</v>
      </c>
      <c r="CN823" s="72">
        <f t="shared" si="5576"/>
        <v>0</v>
      </c>
      <c r="CO823" s="72">
        <f t="shared" si="5577"/>
        <v>0</v>
      </c>
      <c r="CQ823" s="72">
        <f t="shared" si="5578"/>
        <v>0</v>
      </c>
      <c r="CR823" s="72">
        <f t="shared" si="5579"/>
        <v>0</v>
      </c>
      <c r="CT823" s="72">
        <f t="shared" si="5580"/>
        <v>0</v>
      </c>
      <c r="CU823" s="72">
        <f t="shared" si="5581"/>
        <v>0</v>
      </c>
      <c r="CW823" s="72">
        <f t="shared" si="5582"/>
        <v>0</v>
      </c>
      <c r="CX823" s="72">
        <f t="shared" si="5583"/>
        <v>0</v>
      </c>
    </row>
    <row r="824" spans="1:104" x14ac:dyDescent="0.25">
      <c r="C824" s="455"/>
      <c r="D824" s="3" t="s">
        <v>0</v>
      </c>
      <c r="E824" s="19"/>
      <c r="G824" s="19"/>
      <c r="H824" s="703">
        <f t="shared" si="5525"/>
        <v>0</v>
      </c>
      <c r="J824" s="19"/>
      <c r="K824" s="19"/>
      <c r="L824" s="19"/>
      <c r="N824" s="72">
        <f t="shared" si="5526"/>
        <v>0</v>
      </c>
      <c r="O824" s="72">
        <f t="shared" si="5527"/>
        <v>0</v>
      </c>
      <c r="Q824" s="72">
        <f t="shared" si="5528"/>
        <v>0</v>
      </c>
      <c r="R824" s="72">
        <f t="shared" si="5529"/>
        <v>0</v>
      </c>
      <c r="T824" s="72">
        <f t="shared" si="5530"/>
        <v>0</v>
      </c>
      <c r="U824" s="72">
        <f t="shared" si="5531"/>
        <v>0</v>
      </c>
      <c r="W824" s="72">
        <f t="shared" si="5532"/>
        <v>0</v>
      </c>
      <c r="X824" s="72">
        <f t="shared" si="5533"/>
        <v>0</v>
      </c>
      <c r="Z824" s="72">
        <f t="shared" si="5534"/>
        <v>0</v>
      </c>
      <c r="AA824" s="72">
        <f t="shared" si="5535"/>
        <v>0</v>
      </c>
      <c r="AC824" s="72">
        <f t="shared" si="5536"/>
        <v>0</v>
      </c>
      <c r="AD824" s="72">
        <f t="shared" si="5537"/>
        <v>0</v>
      </c>
      <c r="AF824" s="72">
        <f t="shared" si="5538"/>
        <v>0</v>
      </c>
      <c r="AG824" s="72">
        <f t="shared" si="5539"/>
        <v>0</v>
      </c>
      <c r="AI824" s="72">
        <f t="shared" si="5540"/>
        <v>0</v>
      </c>
      <c r="AJ824" s="72">
        <f t="shared" si="5541"/>
        <v>0</v>
      </c>
      <c r="AL824" s="72">
        <f t="shared" si="5542"/>
        <v>0</v>
      </c>
      <c r="AM824" s="72">
        <f t="shared" si="5543"/>
        <v>0</v>
      </c>
      <c r="AO824" s="72">
        <f t="shared" si="5544"/>
        <v>0</v>
      </c>
      <c r="AP824" s="72">
        <f t="shared" si="5545"/>
        <v>0</v>
      </c>
      <c r="AR824" s="72">
        <f t="shared" si="5546"/>
        <v>0</v>
      </c>
      <c r="AS824" s="72">
        <f t="shared" si="5547"/>
        <v>0</v>
      </c>
      <c r="AU824" s="72">
        <f t="shared" si="5548"/>
        <v>0</v>
      </c>
      <c r="AV824" s="72">
        <f t="shared" si="5549"/>
        <v>0</v>
      </c>
      <c r="AX824" s="72">
        <f t="shared" si="5550"/>
        <v>0</v>
      </c>
      <c r="AY824" s="72">
        <f t="shared" si="5551"/>
        <v>0</v>
      </c>
      <c r="BA824" s="72">
        <f t="shared" si="5552"/>
        <v>0</v>
      </c>
      <c r="BB824" s="72">
        <f t="shared" si="5553"/>
        <v>0</v>
      </c>
      <c r="BD824" s="72">
        <f t="shared" si="5554"/>
        <v>0</v>
      </c>
      <c r="BE824" s="72">
        <f t="shared" si="5555"/>
        <v>0</v>
      </c>
      <c r="BG824" s="709">
        <f t="shared" si="5556"/>
        <v>0</v>
      </c>
      <c r="BH824" s="709">
        <f t="shared" si="5557"/>
        <v>0</v>
      </c>
      <c r="BI824" s="710"/>
      <c r="BJ824" s="709">
        <f t="shared" si="5558"/>
        <v>0</v>
      </c>
      <c r="BK824" s="709">
        <f t="shared" si="5559"/>
        <v>0</v>
      </c>
      <c r="BL824" s="710"/>
      <c r="BM824" s="479"/>
      <c r="BN824" s="479"/>
      <c r="BP824" s="72">
        <f t="shared" si="5560"/>
        <v>0</v>
      </c>
      <c r="BQ824" s="72">
        <f t="shared" si="5561"/>
        <v>0</v>
      </c>
      <c r="BS824" s="72">
        <f t="shared" si="5562"/>
        <v>0</v>
      </c>
      <c r="BT824" s="72">
        <f t="shared" si="5563"/>
        <v>0</v>
      </c>
      <c r="BV824" s="72">
        <f t="shared" si="5564"/>
        <v>0</v>
      </c>
      <c r="BW824" s="72">
        <f t="shared" si="5565"/>
        <v>0</v>
      </c>
      <c r="BY824" s="72">
        <f t="shared" si="5566"/>
        <v>0</v>
      </c>
      <c r="BZ824" s="72">
        <f t="shared" si="5567"/>
        <v>0</v>
      </c>
      <c r="CB824" s="72">
        <f t="shared" si="5568"/>
        <v>0</v>
      </c>
      <c r="CC824" s="72">
        <f t="shared" si="5569"/>
        <v>0</v>
      </c>
      <c r="CE824" s="72">
        <f t="shared" si="5570"/>
        <v>0</v>
      </c>
      <c r="CF824" s="72">
        <f t="shared" si="5571"/>
        <v>0</v>
      </c>
      <c r="CH824" s="72">
        <f t="shared" si="5572"/>
        <v>0</v>
      </c>
      <c r="CI824" s="72">
        <f t="shared" si="5573"/>
        <v>0</v>
      </c>
      <c r="CK824" s="72">
        <f t="shared" si="5574"/>
        <v>0</v>
      </c>
      <c r="CL824" s="72">
        <f t="shared" si="5575"/>
        <v>0</v>
      </c>
      <c r="CN824" s="72">
        <f t="shared" si="5576"/>
        <v>0</v>
      </c>
      <c r="CO824" s="72">
        <f t="shared" si="5577"/>
        <v>0</v>
      </c>
      <c r="CQ824" s="72">
        <f t="shared" si="5578"/>
        <v>0</v>
      </c>
      <c r="CR824" s="72">
        <f t="shared" si="5579"/>
        <v>0</v>
      </c>
      <c r="CT824" s="72">
        <f t="shared" si="5580"/>
        <v>0</v>
      </c>
      <c r="CU824" s="72">
        <f t="shared" si="5581"/>
        <v>0</v>
      </c>
      <c r="CW824" s="72">
        <f t="shared" si="5582"/>
        <v>0</v>
      </c>
      <c r="CX824" s="72">
        <f t="shared" si="5583"/>
        <v>0</v>
      </c>
    </row>
    <row r="826" spans="1:104" s="402" customFormat="1" x14ac:dyDescent="0.25">
      <c r="A826" s="401"/>
      <c r="C826" s="565" t="s">
        <v>492</v>
      </c>
      <c r="D826" s="565"/>
      <c r="E826" s="566"/>
      <c r="F826" s="565"/>
      <c r="G826" s="566"/>
      <c r="H826" s="725"/>
      <c r="I826" s="565"/>
      <c r="J826" s="566"/>
      <c r="K826" s="566"/>
      <c r="L826" s="566"/>
      <c r="M826" s="565"/>
      <c r="N826" s="578"/>
      <c r="O826" s="565"/>
      <c r="P826" s="566"/>
      <c r="Q826" s="578"/>
      <c r="R826" s="565"/>
      <c r="S826" s="566"/>
      <c r="T826" s="578"/>
      <c r="U826" s="565"/>
      <c r="V826" s="566"/>
      <c r="W826" s="578"/>
      <c r="X826" s="565"/>
      <c r="Y826" s="566"/>
      <c r="Z826" s="578"/>
      <c r="AA826" s="565"/>
      <c r="AB826" s="566"/>
      <c r="AC826" s="578"/>
      <c r="AD826" s="565"/>
      <c r="AE826" s="566"/>
      <c r="AF826" s="578"/>
      <c r="AG826" s="565"/>
      <c r="AH826" s="566"/>
      <c r="AI826" s="578"/>
      <c r="AJ826" s="565"/>
      <c r="AK826" s="566"/>
      <c r="AL826" s="578"/>
      <c r="AM826" s="565"/>
      <c r="AN826" s="566"/>
      <c r="AO826" s="578"/>
      <c r="AP826" s="565"/>
      <c r="AQ826" s="566"/>
      <c r="AR826" s="578"/>
      <c r="AS826" s="565"/>
      <c r="AT826" s="566"/>
      <c r="AU826" s="578"/>
      <c r="AV826" s="565"/>
      <c r="AX826" s="578"/>
      <c r="AY826" s="565"/>
      <c r="AZ826" s="566"/>
      <c r="BA826" s="578"/>
      <c r="BB826" s="565"/>
      <c r="BC826" s="566"/>
      <c r="BD826" s="578"/>
      <c r="BE826" s="565"/>
      <c r="BF826" s="566"/>
      <c r="BG826" s="578"/>
      <c r="BH826" s="565"/>
      <c r="BI826" s="566"/>
      <c r="BJ826" s="578"/>
      <c r="BK826" s="565"/>
      <c r="BL826" s="566"/>
      <c r="BM826" s="578"/>
      <c r="BN826" s="565"/>
      <c r="BO826" s="566"/>
      <c r="BP826" s="578"/>
      <c r="BQ826" s="565"/>
      <c r="BR826" s="566"/>
      <c r="BS826" s="578"/>
      <c r="BT826" s="565"/>
      <c r="BU826" s="566"/>
      <c r="BV826" s="578"/>
      <c r="BW826" s="565"/>
      <c r="BX826" s="566"/>
      <c r="BY826" s="578"/>
      <c r="BZ826" s="565"/>
      <c r="CA826" s="566"/>
      <c r="CB826" s="578"/>
      <c r="CC826" s="565"/>
      <c r="CD826" s="566"/>
      <c r="CE826" s="578"/>
      <c r="CF826" s="565"/>
      <c r="CG826" s="566"/>
      <c r="CH826" s="578"/>
      <c r="CI826" s="565"/>
      <c r="CJ826" s="566"/>
      <c r="CK826" s="578"/>
      <c r="CL826" s="565"/>
      <c r="CM826" s="566"/>
      <c r="CN826" s="578"/>
      <c r="CO826" s="565"/>
      <c r="CP826" s="566"/>
      <c r="CQ826" s="578"/>
      <c r="CR826" s="565"/>
      <c r="CS826" s="566"/>
      <c r="CT826" s="578"/>
      <c r="CU826" s="565"/>
      <c r="CV826" s="566"/>
      <c r="CW826" s="578"/>
      <c r="CX826" s="565"/>
      <c r="CY826" s="566"/>
      <c r="CZ826" s="3"/>
    </row>
    <row r="827" spans="1:104" s="402" customFormat="1" x14ac:dyDescent="0.25">
      <c r="A827" s="494"/>
      <c r="C827" s="769" t="s">
        <v>493</v>
      </c>
      <c r="D827" s="765" t="s">
        <v>0</v>
      </c>
      <c r="E827" s="766"/>
      <c r="F827" s="765"/>
      <c r="G827" s="766"/>
      <c r="H827" s="767"/>
      <c r="I827" s="765"/>
      <c r="J827" s="766"/>
      <c r="K827" s="766"/>
      <c r="L827" s="766"/>
      <c r="M827" s="765"/>
      <c r="N827" s="768"/>
      <c r="O827" s="765"/>
      <c r="P827" s="766"/>
      <c r="Q827" s="768"/>
      <c r="R827" s="765"/>
      <c r="S827" s="766"/>
      <c r="T827" s="768"/>
      <c r="U827" s="765"/>
      <c r="V827" s="766"/>
      <c r="W827" s="768"/>
      <c r="X827" s="765"/>
      <c r="Y827" s="766"/>
      <c r="Z827" s="768"/>
      <c r="AA827" s="765"/>
      <c r="AB827" s="766"/>
      <c r="AC827" s="768"/>
      <c r="AD827" s="765"/>
      <c r="AE827" s="766"/>
      <c r="AF827" s="768"/>
      <c r="AG827" s="765"/>
      <c r="AH827" s="766"/>
      <c r="AI827" s="768"/>
      <c r="AJ827" s="765"/>
      <c r="AK827" s="766"/>
      <c r="AL827" s="768"/>
      <c r="AM827" s="765"/>
      <c r="AN827" s="766"/>
      <c r="AO827" s="768"/>
      <c r="AP827" s="765"/>
      <c r="AQ827" s="766"/>
      <c r="AR827" s="768"/>
      <c r="AS827" s="765"/>
      <c r="AT827" s="766"/>
      <c r="AU827" s="768"/>
      <c r="AV827" s="765"/>
      <c r="AW827" s="766"/>
      <c r="AX827" s="768"/>
      <c r="AY827" s="765"/>
      <c r="AZ827" s="766"/>
      <c r="BA827" s="768"/>
      <c r="BB827" s="765"/>
      <c r="BC827" s="766"/>
      <c r="BD827" s="768"/>
      <c r="BE827" s="765"/>
      <c r="BF827" s="766"/>
      <c r="BG827" s="768"/>
      <c r="BH827" s="765"/>
      <c r="BI827" s="766"/>
      <c r="BJ827" s="768"/>
      <c r="BK827" s="765"/>
      <c r="BL827" s="766"/>
      <c r="BM827" s="768"/>
      <c r="BN827" s="765"/>
      <c r="BO827" s="766"/>
      <c r="BP827" s="768"/>
      <c r="BQ827" s="765"/>
      <c r="BR827" s="766"/>
      <c r="BS827" s="768"/>
      <c r="BT827" s="765"/>
      <c r="BU827" s="766"/>
      <c r="BV827" s="768"/>
      <c r="BW827" s="765"/>
      <c r="BX827" s="766"/>
      <c r="BY827" s="768"/>
      <c r="BZ827" s="765"/>
      <c r="CA827" s="766"/>
      <c r="CB827" s="768"/>
      <c r="CC827" s="765"/>
      <c r="CD827" s="766"/>
      <c r="CE827" s="768"/>
      <c r="CF827" s="765"/>
      <c r="CG827" s="766"/>
      <c r="CH827" s="768"/>
      <c r="CI827" s="765"/>
      <c r="CJ827" s="766"/>
      <c r="CK827" s="768"/>
      <c r="CL827" s="765"/>
      <c r="CM827" s="766"/>
      <c r="CN827" s="768"/>
      <c r="CO827" s="765"/>
      <c r="CP827" s="766"/>
      <c r="CQ827" s="768"/>
      <c r="CR827" s="765"/>
      <c r="CS827" s="766"/>
      <c r="CT827" s="768"/>
      <c r="CU827" s="765"/>
      <c r="CV827" s="766"/>
      <c r="CW827" s="768"/>
      <c r="CX827" s="765"/>
      <c r="CY827" s="766"/>
    </row>
    <row r="828" spans="1:104" x14ac:dyDescent="0.25">
      <c r="C828" s="455"/>
      <c r="D828" s="3" t="s">
        <v>0</v>
      </c>
      <c r="E828" s="19"/>
      <c r="G828" s="19"/>
      <c r="H828" s="703">
        <f t="shared" ref="H828:H832" si="5584">G828-$E828</f>
        <v>0</v>
      </c>
      <c r="J828" s="19"/>
      <c r="K828" s="19"/>
      <c r="L828" s="19"/>
      <c r="N828" s="72">
        <f t="shared" ref="N828:N835" si="5585">$H828*(1-($J828-N$6)/N$5)</f>
        <v>0</v>
      </c>
      <c r="O828" s="72">
        <f t="shared" ref="O828:O832" si="5586">$H828-N828</f>
        <v>0</v>
      </c>
      <c r="Q828" s="72">
        <f t="shared" ref="Q828:Q835" si="5587">$H828*(1-($J828-Q$6)/Q$5)</f>
        <v>0</v>
      </c>
      <c r="R828" s="72">
        <f t="shared" ref="R828:R832" si="5588">$H828-Q828</f>
        <v>0</v>
      </c>
      <c r="T828" s="72">
        <f t="shared" ref="T828:T835" si="5589">$H828*(1-($J828-T$6)/T$5)</f>
        <v>0</v>
      </c>
      <c r="U828" s="72">
        <f t="shared" ref="U828:U832" si="5590">$H828-T828</f>
        <v>0</v>
      </c>
      <c r="W828" s="72">
        <f t="shared" ref="W828:W835" si="5591">$H828*(1-($J828-W$6)/W$5)</f>
        <v>0</v>
      </c>
      <c r="X828" s="72">
        <f t="shared" ref="X828:X832" si="5592">$H828-W828</f>
        <v>0</v>
      </c>
      <c r="Z828" s="72">
        <f t="shared" ref="Z828:Z835" si="5593">$H828*(1-($J828-Z$6)/Z$5)</f>
        <v>0</v>
      </c>
      <c r="AA828" s="72">
        <f t="shared" ref="AA828:AA832" si="5594">$H828-Z828</f>
        <v>0</v>
      </c>
      <c r="AC828" s="72">
        <f t="shared" ref="AC828:AC835" si="5595">$H828*(1-($J828-AC$6)/AC$5)</f>
        <v>0</v>
      </c>
      <c r="AD828" s="72">
        <f t="shared" ref="AD828:AD832" si="5596">$H828-AC828</f>
        <v>0</v>
      </c>
      <c r="AF828" s="72">
        <f t="shared" ref="AF828:AF835" si="5597">$H828*(1-($J828-AF$6)/AF$5)</f>
        <v>0</v>
      </c>
      <c r="AG828" s="72">
        <f t="shared" ref="AG828:AG832" si="5598">$H828-AF828</f>
        <v>0</v>
      </c>
      <c r="AI828" s="72">
        <f t="shared" ref="AI828:AI835" si="5599">$H828*(1-($J828-AI$6)/AI$5)</f>
        <v>0</v>
      </c>
      <c r="AJ828" s="72">
        <f t="shared" ref="AJ828:AJ832" si="5600">$H828-AI828</f>
        <v>0</v>
      </c>
      <c r="AL828" s="72">
        <f t="shared" ref="AL828:AL835" si="5601">$H828*(1-($K828-AL$6)/AL$5)</f>
        <v>0</v>
      </c>
      <c r="AM828" s="72">
        <f t="shared" ref="AM828:AM832" si="5602">$H828-AL828</f>
        <v>0</v>
      </c>
      <c r="AO828" s="72">
        <f t="shared" ref="AO828:AO835" si="5603">$H828*(1-($K828-AO$6)/AO$5)</f>
        <v>0</v>
      </c>
      <c r="AP828" s="72">
        <f t="shared" ref="AP828" si="5604">$H828-AO828</f>
        <v>0</v>
      </c>
      <c r="AR828" s="72">
        <f t="shared" ref="AR828:AR835" si="5605">$H828*(1-($K828-AR$6)/AR$5)</f>
        <v>0</v>
      </c>
      <c r="AS828" s="72">
        <f t="shared" ref="AS828:AS832" si="5606">$H828-AR828</f>
        <v>0</v>
      </c>
      <c r="AU828" s="72">
        <f t="shared" ref="AU828:AU835" si="5607">$H828*(1-($K828-AU$6)/AU$5)</f>
        <v>0</v>
      </c>
      <c r="AV828" s="72">
        <f t="shared" ref="AV828:AV832" si="5608">$H828-AU828</f>
        <v>0</v>
      </c>
      <c r="AX828" s="72">
        <f t="shared" ref="AX828:AX835" si="5609">$H828*(1-($K828-AX$6)/AX$5)</f>
        <v>0</v>
      </c>
      <c r="AY828" s="72">
        <f t="shared" ref="AY828:AY832" si="5610">$H828-AX828</f>
        <v>0</v>
      </c>
      <c r="BA828" s="72">
        <f t="shared" ref="BA828:BA835" si="5611">$H828*(1-($K828-BA$6)/BA$5)</f>
        <v>0</v>
      </c>
      <c r="BB828" s="72">
        <f t="shared" ref="BB828:BB832" si="5612">$H828-BA828</f>
        <v>0</v>
      </c>
      <c r="BD828" s="72">
        <f t="shared" ref="BD828:BD835" si="5613">$H828*(1-($K828-BD$6)/BD$5)</f>
        <v>0</v>
      </c>
      <c r="BE828" s="72">
        <f t="shared" ref="BE828:BE832" si="5614">$H828-BD828</f>
        <v>0</v>
      </c>
      <c r="BG828" s="709">
        <f t="shared" ref="BG828:BG835" si="5615">$H828*(1-($K828-BG$6)/BG$5)</f>
        <v>0</v>
      </c>
      <c r="BH828" s="709">
        <f t="shared" ref="BH828:BH832" si="5616">$H828-BG828</f>
        <v>0</v>
      </c>
      <c r="BI828" s="710"/>
      <c r="BJ828" s="709">
        <f t="shared" ref="BJ828:BJ835" si="5617">$H828*(1-($K828-BJ$6)/BJ$5)</f>
        <v>0</v>
      </c>
      <c r="BK828" s="709">
        <f t="shared" ref="BK828:BK832" si="5618">$H828-BJ828</f>
        <v>0</v>
      </c>
      <c r="BL828" s="710"/>
      <c r="BM828" s="479"/>
      <c r="BN828" s="479"/>
      <c r="BP828" s="72">
        <f t="shared" ref="BP828:BP835" si="5619">$H828*(1-($K828-BP$6)/BP$5)</f>
        <v>0</v>
      </c>
      <c r="BQ828" s="72">
        <f t="shared" ref="BQ828:BQ832" si="5620">$H828-BP828</f>
        <v>0</v>
      </c>
      <c r="BS828" s="72">
        <f t="shared" ref="BS828:BS835" si="5621">$H828*(1-($K828-BS$6)/BS$5)</f>
        <v>0</v>
      </c>
      <c r="BT828" s="72">
        <f t="shared" ref="BT828:BT832" si="5622">$H828-BS828</f>
        <v>0</v>
      </c>
      <c r="BV828" s="72">
        <f t="shared" ref="BV828:BV835" si="5623">$H828*(1-($K828-BV$6)/BV$5)</f>
        <v>0</v>
      </c>
      <c r="BW828" s="72">
        <f t="shared" ref="BW828:BW832" si="5624">$H828-BV828</f>
        <v>0</v>
      </c>
      <c r="BY828" s="72">
        <f t="shared" ref="BY828:BY835" si="5625">$H828*(1-($K828-BY$6)/BY$5)</f>
        <v>0</v>
      </c>
      <c r="BZ828" s="72">
        <f t="shared" ref="BZ828:BZ832" si="5626">$H828-BY828</f>
        <v>0</v>
      </c>
      <c r="CB828" s="72">
        <f t="shared" ref="CB828:CB835" si="5627">$H828*(1-($L828-CB$6)/CB$5)</f>
        <v>0</v>
      </c>
      <c r="CC828" s="72">
        <f t="shared" ref="CC828:CC832" si="5628">$H828-CB828</f>
        <v>0</v>
      </c>
      <c r="CE828" s="72">
        <f t="shared" ref="CE828:CE835" si="5629">$H828*(1-($L828-CE$6)/CE$5)</f>
        <v>0</v>
      </c>
      <c r="CF828" s="72">
        <f t="shared" ref="CF828:CF832" si="5630">$H828-CE828</f>
        <v>0</v>
      </c>
      <c r="CH828" s="72">
        <f t="shared" ref="CH828:CH835" si="5631">$H828*(1-($L828-CH$6)/CH$5)</f>
        <v>0</v>
      </c>
      <c r="CI828" s="72">
        <f t="shared" ref="CI828:CI832" si="5632">$H828-CH828</f>
        <v>0</v>
      </c>
      <c r="CK828" s="72">
        <f t="shared" ref="CK828:CK835" si="5633">$H828*(1-($L828-CK$6)/CK$5)</f>
        <v>0</v>
      </c>
      <c r="CL828" s="72">
        <f t="shared" ref="CL828:CL832" si="5634">$H828-CK828</f>
        <v>0</v>
      </c>
      <c r="CN828" s="72">
        <f t="shared" ref="CN828:CN835" si="5635">$H828*(1-($L828-CN$6)/CN$5)</f>
        <v>0</v>
      </c>
      <c r="CO828" s="72">
        <f t="shared" ref="CO828:CO832" si="5636">$H828-CN828</f>
        <v>0</v>
      </c>
      <c r="CQ828" s="72">
        <f t="shared" ref="CQ828:CQ835" si="5637">$H828*(1-($L828-CQ$6)/CQ$5)</f>
        <v>0</v>
      </c>
      <c r="CR828" s="72">
        <f t="shared" ref="CR828:CR832" si="5638">$H828-CQ828</f>
        <v>0</v>
      </c>
      <c r="CT828" s="72">
        <f t="shared" ref="CT828:CT835" si="5639">$H828*(1-($L828-CT$6)/CT$5)</f>
        <v>0</v>
      </c>
      <c r="CU828" s="72">
        <f t="shared" ref="CU828:CU832" si="5640">$H828-CT828</f>
        <v>0</v>
      </c>
      <c r="CW828" s="72">
        <f t="shared" ref="CW828:CW835" si="5641">$H828*(1-($L828-CW$6)/CW$5)</f>
        <v>0</v>
      </c>
      <c r="CX828" s="72">
        <f t="shared" ref="CX828:CX832" si="5642">$H828-CW828</f>
        <v>0</v>
      </c>
    </row>
    <row r="829" spans="1:104" s="402" customFormat="1" x14ac:dyDescent="0.25">
      <c r="A829" s="494"/>
      <c r="C829" s="769" t="s">
        <v>495</v>
      </c>
      <c r="D829" s="765" t="s">
        <v>0</v>
      </c>
      <c r="E829" s="766"/>
      <c r="F829" s="765"/>
      <c r="G829" s="766"/>
      <c r="H829" s="767"/>
      <c r="I829" s="765"/>
      <c r="J829" s="766"/>
      <c r="K829" s="766"/>
      <c r="L829" s="766"/>
      <c r="M829" s="765"/>
      <c r="N829" s="768"/>
      <c r="O829" s="765"/>
      <c r="P829" s="766"/>
      <c r="Q829" s="768"/>
      <c r="R829" s="765"/>
      <c r="S829" s="766"/>
      <c r="T829" s="768"/>
      <c r="U829" s="765"/>
      <c r="V829" s="766"/>
      <c r="W829" s="768"/>
      <c r="X829" s="765"/>
      <c r="Y829" s="766"/>
      <c r="Z829" s="768"/>
      <c r="AA829" s="765"/>
      <c r="AB829" s="766"/>
      <c r="AC829" s="768"/>
      <c r="AD829" s="765"/>
      <c r="AE829" s="766"/>
      <c r="AF829" s="768"/>
      <c r="AG829" s="765"/>
      <c r="AH829" s="766"/>
      <c r="AI829" s="768"/>
      <c r="AJ829" s="765"/>
      <c r="AK829" s="766"/>
      <c r="AL829" s="768"/>
      <c r="AM829" s="765"/>
      <c r="AN829" s="766"/>
      <c r="AO829" s="768"/>
      <c r="AP829" s="765"/>
      <c r="AQ829" s="766"/>
      <c r="AR829" s="768"/>
      <c r="AS829" s="765"/>
      <c r="AT829" s="766"/>
      <c r="AU829" s="768"/>
      <c r="AV829" s="765"/>
      <c r="AW829" s="766"/>
      <c r="AX829" s="768"/>
      <c r="AY829" s="765"/>
      <c r="AZ829" s="766"/>
      <c r="BA829" s="768"/>
      <c r="BB829" s="765"/>
      <c r="BC829" s="766"/>
      <c r="BD829" s="768"/>
      <c r="BE829" s="765"/>
      <c r="BF829" s="766"/>
      <c r="BG829" s="768"/>
      <c r="BH829" s="765"/>
      <c r="BI829" s="766"/>
      <c r="BJ829" s="768"/>
      <c r="BK829" s="765"/>
      <c r="BL829" s="766"/>
      <c r="BM829" s="768"/>
      <c r="BN829" s="765"/>
      <c r="BO829" s="766"/>
      <c r="BP829" s="768"/>
      <c r="BQ829" s="765"/>
      <c r="BR829" s="766"/>
      <c r="BS829" s="768"/>
      <c r="BT829" s="765"/>
      <c r="BU829" s="766"/>
      <c r="BV829" s="768"/>
      <c r="BW829" s="765"/>
      <c r="BX829" s="766"/>
      <c r="BY829" s="768"/>
      <c r="BZ829" s="765"/>
      <c r="CA829" s="766"/>
      <c r="CB829" s="768"/>
      <c r="CC829" s="765"/>
      <c r="CD829" s="766"/>
      <c r="CE829" s="768"/>
      <c r="CF829" s="765"/>
      <c r="CG829" s="766"/>
      <c r="CH829" s="768"/>
      <c r="CI829" s="765"/>
      <c r="CJ829" s="766"/>
      <c r="CK829" s="768"/>
      <c r="CL829" s="765"/>
      <c r="CM829" s="766"/>
      <c r="CN829" s="768"/>
      <c r="CO829" s="765"/>
      <c r="CP829" s="766"/>
      <c r="CQ829" s="768"/>
      <c r="CR829" s="765"/>
      <c r="CS829" s="766"/>
      <c r="CT829" s="768"/>
      <c r="CU829" s="765"/>
      <c r="CV829" s="766"/>
      <c r="CW829" s="768"/>
      <c r="CX829" s="765"/>
      <c r="CY829" s="766"/>
    </row>
    <row r="830" spans="1:104" x14ac:dyDescent="0.25">
      <c r="C830" s="455"/>
      <c r="D830" s="3" t="s">
        <v>0</v>
      </c>
      <c r="E830" s="19"/>
      <c r="G830" s="19"/>
      <c r="H830" s="703">
        <f t="shared" si="5584"/>
        <v>0</v>
      </c>
      <c r="J830" s="19"/>
      <c r="K830" s="19"/>
      <c r="L830" s="19"/>
      <c r="N830" s="72">
        <f t="shared" si="5585"/>
        <v>0</v>
      </c>
      <c r="O830" s="72">
        <f t="shared" si="5586"/>
        <v>0</v>
      </c>
      <c r="Q830" s="72">
        <f t="shared" si="5587"/>
        <v>0</v>
      </c>
      <c r="R830" s="72">
        <f t="shared" si="5588"/>
        <v>0</v>
      </c>
      <c r="T830" s="72">
        <f t="shared" si="5589"/>
        <v>0</v>
      </c>
      <c r="U830" s="72">
        <f t="shared" si="5590"/>
        <v>0</v>
      </c>
      <c r="W830" s="72">
        <f t="shared" si="5591"/>
        <v>0</v>
      </c>
      <c r="X830" s="72">
        <f t="shared" si="5592"/>
        <v>0</v>
      </c>
      <c r="Z830" s="72">
        <f t="shared" si="5593"/>
        <v>0</v>
      </c>
      <c r="AA830" s="72">
        <f t="shared" si="5594"/>
        <v>0</v>
      </c>
      <c r="AC830" s="72">
        <f t="shared" si="5595"/>
        <v>0</v>
      </c>
      <c r="AD830" s="72">
        <f t="shared" si="5596"/>
        <v>0</v>
      </c>
      <c r="AF830" s="72">
        <f t="shared" si="5597"/>
        <v>0</v>
      </c>
      <c r="AG830" s="72">
        <f t="shared" si="5598"/>
        <v>0</v>
      </c>
      <c r="AI830" s="72">
        <f t="shared" si="5599"/>
        <v>0</v>
      </c>
      <c r="AJ830" s="72">
        <f t="shared" si="5600"/>
        <v>0</v>
      </c>
      <c r="AL830" s="72">
        <f t="shared" si="5601"/>
        <v>0</v>
      </c>
      <c r="AM830" s="72">
        <f t="shared" si="5602"/>
        <v>0</v>
      </c>
      <c r="AO830" s="72">
        <f t="shared" si="5603"/>
        <v>0</v>
      </c>
      <c r="AP830" s="72">
        <f t="shared" ref="AP830" si="5643">$H830-AO830</f>
        <v>0</v>
      </c>
      <c r="AR830" s="72">
        <f t="shared" si="5605"/>
        <v>0</v>
      </c>
      <c r="AS830" s="72">
        <f t="shared" si="5606"/>
        <v>0</v>
      </c>
      <c r="AU830" s="72">
        <f t="shared" si="5607"/>
        <v>0</v>
      </c>
      <c r="AV830" s="72">
        <f t="shared" si="5608"/>
        <v>0</v>
      </c>
      <c r="AX830" s="72">
        <f t="shared" si="5609"/>
        <v>0</v>
      </c>
      <c r="AY830" s="72">
        <f t="shared" si="5610"/>
        <v>0</v>
      </c>
      <c r="BA830" s="72">
        <f t="shared" si="5611"/>
        <v>0</v>
      </c>
      <c r="BB830" s="72">
        <f t="shared" si="5612"/>
        <v>0</v>
      </c>
      <c r="BD830" s="72">
        <f t="shared" si="5613"/>
        <v>0</v>
      </c>
      <c r="BE830" s="72">
        <f t="shared" si="5614"/>
        <v>0</v>
      </c>
      <c r="BG830" s="709">
        <f t="shared" si="5615"/>
        <v>0</v>
      </c>
      <c r="BH830" s="709">
        <f t="shared" si="5616"/>
        <v>0</v>
      </c>
      <c r="BI830" s="710"/>
      <c r="BJ830" s="709">
        <f t="shared" si="5617"/>
        <v>0</v>
      </c>
      <c r="BK830" s="709">
        <f t="shared" si="5618"/>
        <v>0</v>
      </c>
      <c r="BL830" s="710"/>
      <c r="BM830" s="479"/>
      <c r="BN830" s="479"/>
      <c r="BP830" s="72">
        <f t="shared" si="5619"/>
        <v>0</v>
      </c>
      <c r="BQ830" s="72">
        <f t="shared" si="5620"/>
        <v>0</v>
      </c>
      <c r="BS830" s="72">
        <f t="shared" si="5621"/>
        <v>0</v>
      </c>
      <c r="BT830" s="72">
        <f t="shared" si="5622"/>
        <v>0</v>
      </c>
      <c r="BV830" s="72">
        <f t="shared" si="5623"/>
        <v>0</v>
      </c>
      <c r="BW830" s="72">
        <f t="shared" si="5624"/>
        <v>0</v>
      </c>
      <c r="BY830" s="72">
        <f t="shared" si="5625"/>
        <v>0</v>
      </c>
      <c r="BZ830" s="72">
        <f t="shared" si="5626"/>
        <v>0</v>
      </c>
      <c r="CB830" s="72">
        <f t="shared" si="5627"/>
        <v>0</v>
      </c>
      <c r="CC830" s="72">
        <f t="shared" si="5628"/>
        <v>0</v>
      </c>
      <c r="CE830" s="72">
        <f t="shared" si="5629"/>
        <v>0</v>
      </c>
      <c r="CF830" s="72">
        <f t="shared" si="5630"/>
        <v>0</v>
      </c>
      <c r="CH830" s="72">
        <f t="shared" si="5631"/>
        <v>0</v>
      </c>
      <c r="CI830" s="72">
        <f t="shared" si="5632"/>
        <v>0</v>
      </c>
      <c r="CK830" s="72">
        <f t="shared" si="5633"/>
        <v>0</v>
      </c>
      <c r="CL830" s="72">
        <f t="shared" si="5634"/>
        <v>0</v>
      </c>
      <c r="CN830" s="72">
        <f t="shared" si="5635"/>
        <v>0</v>
      </c>
      <c r="CO830" s="72">
        <f t="shared" si="5636"/>
        <v>0</v>
      </c>
      <c r="CQ830" s="72">
        <f t="shared" si="5637"/>
        <v>0</v>
      </c>
      <c r="CR830" s="72">
        <f t="shared" si="5638"/>
        <v>0</v>
      </c>
      <c r="CT830" s="72">
        <f t="shared" si="5639"/>
        <v>0</v>
      </c>
      <c r="CU830" s="72">
        <f t="shared" si="5640"/>
        <v>0</v>
      </c>
      <c r="CW830" s="72">
        <f t="shared" si="5641"/>
        <v>0</v>
      </c>
      <c r="CX830" s="72">
        <f t="shared" si="5642"/>
        <v>0</v>
      </c>
    </row>
    <row r="831" spans="1:104" s="402" customFormat="1" x14ac:dyDescent="0.25">
      <c r="A831" s="494"/>
      <c r="C831" s="769" t="s">
        <v>498</v>
      </c>
      <c r="D831" s="765" t="s">
        <v>0</v>
      </c>
      <c r="E831" s="766"/>
      <c r="F831" s="765"/>
      <c r="G831" s="766"/>
      <c r="H831" s="767"/>
      <c r="I831" s="765"/>
      <c r="J831" s="766"/>
      <c r="K831" s="766"/>
      <c r="L831" s="766"/>
      <c r="M831" s="765"/>
      <c r="N831" s="768"/>
      <c r="O831" s="765"/>
      <c r="P831" s="766"/>
      <c r="Q831" s="768"/>
      <c r="R831" s="765"/>
      <c r="S831" s="766"/>
      <c r="T831" s="768"/>
      <c r="U831" s="765"/>
      <c r="V831" s="766"/>
      <c r="W831" s="768"/>
      <c r="X831" s="765"/>
      <c r="Y831" s="766"/>
      <c r="Z831" s="768"/>
      <c r="AA831" s="765"/>
      <c r="AB831" s="766"/>
      <c r="AC831" s="768"/>
      <c r="AD831" s="765"/>
      <c r="AE831" s="766"/>
      <c r="AF831" s="768"/>
      <c r="AG831" s="765"/>
      <c r="AH831" s="766"/>
      <c r="AI831" s="768"/>
      <c r="AJ831" s="765"/>
      <c r="AK831" s="766"/>
      <c r="AL831" s="768"/>
      <c r="AM831" s="765"/>
      <c r="AN831" s="766"/>
      <c r="AO831" s="768"/>
      <c r="AP831" s="765"/>
      <c r="AQ831" s="766"/>
      <c r="AR831" s="768"/>
      <c r="AS831" s="765"/>
      <c r="AT831" s="766"/>
      <c r="AU831" s="768"/>
      <c r="AV831" s="765"/>
      <c r="AW831" s="766"/>
      <c r="AX831" s="768"/>
      <c r="AY831" s="765"/>
      <c r="AZ831" s="766"/>
      <c r="BA831" s="768"/>
      <c r="BB831" s="765"/>
      <c r="BC831" s="766"/>
      <c r="BD831" s="768"/>
      <c r="BE831" s="765"/>
      <c r="BF831" s="766"/>
      <c r="BG831" s="768"/>
      <c r="BH831" s="765"/>
      <c r="BI831" s="766"/>
      <c r="BJ831" s="768"/>
      <c r="BK831" s="765"/>
      <c r="BL831" s="766"/>
      <c r="BM831" s="768"/>
      <c r="BN831" s="765"/>
      <c r="BO831" s="766"/>
      <c r="BP831" s="768"/>
      <c r="BQ831" s="765"/>
      <c r="BR831" s="766"/>
      <c r="BS831" s="768"/>
      <c r="BT831" s="765"/>
      <c r="BU831" s="766"/>
      <c r="BV831" s="768"/>
      <c r="BW831" s="765"/>
      <c r="BX831" s="766"/>
      <c r="BY831" s="768"/>
      <c r="BZ831" s="765"/>
      <c r="CA831" s="766"/>
      <c r="CB831" s="768"/>
      <c r="CC831" s="765"/>
      <c r="CD831" s="766"/>
      <c r="CE831" s="768"/>
      <c r="CF831" s="765"/>
      <c r="CG831" s="766"/>
      <c r="CH831" s="768"/>
      <c r="CI831" s="765"/>
      <c r="CJ831" s="766"/>
      <c r="CK831" s="768"/>
      <c r="CL831" s="765"/>
      <c r="CM831" s="766"/>
      <c r="CN831" s="768"/>
      <c r="CO831" s="765"/>
      <c r="CP831" s="766"/>
      <c r="CQ831" s="768"/>
      <c r="CR831" s="765"/>
      <c r="CS831" s="766"/>
      <c r="CT831" s="768"/>
      <c r="CU831" s="765"/>
      <c r="CV831" s="766"/>
      <c r="CW831" s="768"/>
      <c r="CX831" s="765"/>
      <c r="CY831" s="766"/>
    </row>
    <row r="832" spans="1:104" x14ac:dyDescent="0.25">
      <c r="C832" s="455"/>
      <c r="D832" s="3" t="s">
        <v>0</v>
      </c>
      <c r="E832" s="19"/>
      <c r="G832" s="19"/>
      <c r="H832" s="703">
        <f t="shared" si="5584"/>
        <v>0</v>
      </c>
      <c r="J832" s="19"/>
      <c r="K832" s="19"/>
      <c r="L832" s="19"/>
      <c r="N832" s="72">
        <f t="shared" si="5585"/>
        <v>0</v>
      </c>
      <c r="O832" s="72">
        <f t="shared" si="5586"/>
        <v>0</v>
      </c>
      <c r="Q832" s="72">
        <f t="shared" si="5587"/>
        <v>0</v>
      </c>
      <c r="R832" s="72">
        <f t="shared" si="5588"/>
        <v>0</v>
      </c>
      <c r="T832" s="72">
        <f t="shared" si="5589"/>
        <v>0</v>
      </c>
      <c r="U832" s="72">
        <f t="shared" si="5590"/>
        <v>0</v>
      </c>
      <c r="W832" s="72">
        <f t="shared" si="5591"/>
        <v>0</v>
      </c>
      <c r="X832" s="72">
        <f t="shared" si="5592"/>
        <v>0</v>
      </c>
      <c r="Z832" s="72">
        <f t="shared" si="5593"/>
        <v>0</v>
      </c>
      <c r="AA832" s="72">
        <f t="shared" si="5594"/>
        <v>0</v>
      </c>
      <c r="AC832" s="72">
        <f t="shared" si="5595"/>
        <v>0</v>
      </c>
      <c r="AD832" s="72">
        <f t="shared" si="5596"/>
        <v>0</v>
      </c>
      <c r="AF832" s="72">
        <f t="shared" si="5597"/>
        <v>0</v>
      </c>
      <c r="AG832" s="72">
        <f t="shared" si="5598"/>
        <v>0</v>
      </c>
      <c r="AI832" s="72">
        <f t="shared" si="5599"/>
        <v>0</v>
      </c>
      <c r="AJ832" s="72">
        <f t="shared" si="5600"/>
        <v>0</v>
      </c>
      <c r="AL832" s="72">
        <f t="shared" si="5601"/>
        <v>0</v>
      </c>
      <c r="AM832" s="72">
        <f t="shared" si="5602"/>
        <v>0</v>
      </c>
      <c r="AO832" s="72">
        <f t="shared" si="5603"/>
        <v>0</v>
      </c>
      <c r="AP832" s="72">
        <f t="shared" ref="AP832" si="5644">$H832-AO832</f>
        <v>0</v>
      </c>
      <c r="AR832" s="72">
        <f t="shared" si="5605"/>
        <v>0</v>
      </c>
      <c r="AS832" s="72">
        <f t="shared" si="5606"/>
        <v>0</v>
      </c>
      <c r="AU832" s="72">
        <f t="shared" si="5607"/>
        <v>0</v>
      </c>
      <c r="AV832" s="72">
        <f t="shared" si="5608"/>
        <v>0</v>
      </c>
      <c r="AX832" s="72">
        <f t="shared" si="5609"/>
        <v>0</v>
      </c>
      <c r="AY832" s="72">
        <f t="shared" si="5610"/>
        <v>0</v>
      </c>
      <c r="BA832" s="72">
        <f t="shared" si="5611"/>
        <v>0</v>
      </c>
      <c r="BB832" s="72">
        <f t="shared" si="5612"/>
        <v>0</v>
      </c>
      <c r="BD832" s="72">
        <f t="shared" si="5613"/>
        <v>0</v>
      </c>
      <c r="BE832" s="72">
        <f t="shared" si="5614"/>
        <v>0</v>
      </c>
      <c r="BG832" s="709">
        <f t="shared" si="5615"/>
        <v>0</v>
      </c>
      <c r="BH832" s="709">
        <f t="shared" si="5616"/>
        <v>0</v>
      </c>
      <c r="BI832" s="710"/>
      <c r="BJ832" s="709">
        <f t="shared" si="5617"/>
        <v>0</v>
      </c>
      <c r="BK832" s="709">
        <f t="shared" si="5618"/>
        <v>0</v>
      </c>
      <c r="BL832" s="710"/>
      <c r="BM832" s="479"/>
      <c r="BN832" s="479"/>
      <c r="BP832" s="72">
        <f t="shared" si="5619"/>
        <v>0</v>
      </c>
      <c r="BQ832" s="72">
        <f t="shared" si="5620"/>
        <v>0</v>
      </c>
      <c r="BS832" s="72">
        <f t="shared" si="5621"/>
        <v>0</v>
      </c>
      <c r="BT832" s="72">
        <f t="shared" si="5622"/>
        <v>0</v>
      </c>
      <c r="BV832" s="72">
        <f t="shared" si="5623"/>
        <v>0</v>
      </c>
      <c r="BW832" s="72">
        <f t="shared" si="5624"/>
        <v>0</v>
      </c>
      <c r="BY832" s="72">
        <f t="shared" si="5625"/>
        <v>0</v>
      </c>
      <c r="BZ832" s="72">
        <f t="shared" si="5626"/>
        <v>0</v>
      </c>
      <c r="CB832" s="72">
        <f t="shared" si="5627"/>
        <v>0</v>
      </c>
      <c r="CC832" s="72">
        <f t="shared" si="5628"/>
        <v>0</v>
      </c>
      <c r="CE832" s="72">
        <f t="shared" si="5629"/>
        <v>0</v>
      </c>
      <c r="CF832" s="72">
        <f t="shared" si="5630"/>
        <v>0</v>
      </c>
      <c r="CH832" s="72">
        <f t="shared" si="5631"/>
        <v>0</v>
      </c>
      <c r="CI832" s="72">
        <f t="shared" si="5632"/>
        <v>0</v>
      </c>
      <c r="CK832" s="72">
        <f t="shared" si="5633"/>
        <v>0</v>
      </c>
      <c r="CL832" s="72">
        <f t="shared" si="5634"/>
        <v>0</v>
      </c>
      <c r="CN832" s="72">
        <f t="shared" si="5635"/>
        <v>0</v>
      </c>
      <c r="CO832" s="72">
        <f t="shared" si="5636"/>
        <v>0</v>
      </c>
      <c r="CQ832" s="72">
        <f t="shared" si="5637"/>
        <v>0</v>
      </c>
      <c r="CR832" s="72">
        <f t="shared" si="5638"/>
        <v>0</v>
      </c>
      <c r="CT832" s="72">
        <f t="shared" si="5639"/>
        <v>0</v>
      </c>
      <c r="CU832" s="72">
        <f t="shared" si="5640"/>
        <v>0</v>
      </c>
      <c r="CW832" s="72">
        <f t="shared" si="5641"/>
        <v>0</v>
      </c>
      <c r="CX832" s="72">
        <f t="shared" si="5642"/>
        <v>0</v>
      </c>
    </row>
    <row r="833" spans="1:104" s="402" customFormat="1" x14ac:dyDescent="0.25">
      <c r="A833" s="494"/>
      <c r="C833" s="769" t="s">
        <v>503</v>
      </c>
      <c r="D833" s="765" t="s">
        <v>0</v>
      </c>
      <c r="E833" s="766"/>
      <c r="F833" s="765"/>
      <c r="G833" s="766"/>
      <c r="H833" s="767"/>
      <c r="I833" s="765"/>
      <c r="J833" s="766"/>
      <c r="K833" s="766"/>
      <c r="L833" s="766"/>
      <c r="M833" s="765"/>
      <c r="N833" s="768"/>
      <c r="O833" s="765"/>
      <c r="P833" s="766"/>
      <c r="Q833" s="768"/>
      <c r="R833" s="765"/>
      <c r="S833" s="766"/>
      <c r="T833" s="768"/>
      <c r="U833" s="765"/>
      <c r="V833" s="766"/>
      <c r="W833" s="768"/>
      <c r="X833" s="765"/>
      <c r="Y833" s="766"/>
      <c r="Z833" s="768"/>
      <c r="AA833" s="765"/>
      <c r="AB833" s="766"/>
      <c r="AC833" s="768"/>
      <c r="AD833" s="765"/>
      <c r="AE833" s="766"/>
      <c r="AF833" s="768"/>
      <c r="AG833" s="765"/>
      <c r="AH833" s="766"/>
      <c r="AI833" s="768"/>
      <c r="AJ833" s="765"/>
      <c r="AK833" s="766"/>
      <c r="AL833" s="768"/>
      <c r="AM833" s="765"/>
      <c r="AN833" s="766"/>
      <c r="AO833" s="768"/>
      <c r="AP833" s="765"/>
      <c r="AQ833" s="766"/>
      <c r="AR833" s="768"/>
      <c r="AS833" s="765"/>
      <c r="AT833" s="766"/>
      <c r="AU833" s="768"/>
      <c r="AV833" s="765"/>
      <c r="AW833" s="766"/>
      <c r="AX833" s="768"/>
      <c r="AY833" s="765"/>
      <c r="AZ833" s="766"/>
      <c r="BA833" s="768"/>
      <c r="BB833" s="765"/>
      <c r="BC833" s="766"/>
      <c r="BD833" s="768"/>
      <c r="BE833" s="765"/>
      <c r="BF833" s="766"/>
      <c r="BG833" s="768"/>
      <c r="BH833" s="765"/>
      <c r="BI833" s="766"/>
      <c r="BJ833" s="768"/>
      <c r="BK833" s="765"/>
      <c r="BL833" s="766"/>
      <c r="BM833" s="768"/>
      <c r="BN833" s="765"/>
      <c r="BO833" s="766"/>
      <c r="BP833" s="768"/>
      <c r="BQ833" s="765"/>
      <c r="BR833" s="766"/>
      <c r="BS833" s="768"/>
      <c r="BT833" s="765"/>
      <c r="BU833" s="766"/>
      <c r="BV833" s="768"/>
      <c r="BW833" s="765"/>
      <c r="BX833" s="766"/>
      <c r="BY833" s="768"/>
      <c r="BZ833" s="765"/>
      <c r="CA833" s="766"/>
      <c r="CB833" s="768"/>
      <c r="CC833" s="765"/>
      <c r="CD833" s="766"/>
      <c r="CE833" s="768"/>
      <c r="CF833" s="765"/>
      <c r="CG833" s="766"/>
      <c r="CH833" s="768"/>
      <c r="CI833" s="765"/>
      <c r="CJ833" s="766"/>
      <c r="CK833" s="768"/>
      <c r="CL833" s="765"/>
      <c r="CM833" s="766"/>
      <c r="CN833" s="768"/>
      <c r="CO833" s="765"/>
      <c r="CP833" s="766"/>
      <c r="CQ833" s="768"/>
      <c r="CR833" s="765"/>
      <c r="CS833" s="766"/>
      <c r="CT833" s="768"/>
      <c r="CU833" s="765"/>
      <c r="CV833" s="766"/>
      <c r="CW833" s="768"/>
      <c r="CX833" s="765"/>
      <c r="CY833" s="766"/>
    </row>
    <row r="834" spans="1:104" x14ac:dyDescent="0.25">
      <c r="C834" s="455"/>
      <c r="D834" s="3" t="s">
        <v>0</v>
      </c>
      <c r="E834" s="19"/>
      <c r="G834" s="19"/>
      <c r="H834" s="703">
        <f t="shared" ref="H834" si="5645">G834-$E834</f>
        <v>0</v>
      </c>
      <c r="J834" s="19"/>
      <c r="K834" s="19"/>
      <c r="L834" s="19"/>
      <c r="N834" s="72">
        <f t="shared" si="5585"/>
        <v>0</v>
      </c>
      <c r="O834" s="72">
        <f t="shared" ref="O834" si="5646">$H834-N834</f>
        <v>0</v>
      </c>
      <c r="Q834" s="72">
        <f t="shared" si="5587"/>
        <v>0</v>
      </c>
      <c r="R834" s="72">
        <f t="shared" ref="R834" si="5647">$H834-Q834</f>
        <v>0</v>
      </c>
      <c r="T834" s="72">
        <f t="shared" si="5589"/>
        <v>0</v>
      </c>
      <c r="U834" s="72">
        <f t="shared" ref="U834" si="5648">$H834-T834</f>
        <v>0</v>
      </c>
      <c r="W834" s="72">
        <f t="shared" si="5591"/>
        <v>0</v>
      </c>
      <c r="X834" s="72">
        <f t="shared" ref="X834" si="5649">$H834-W834</f>
        <v>0</v>
      </c>
      <c r="Z834" s="72">
        <f t="shared" si="5593"/>
        <v>0</v>
      </c>
      <c r="AA834" s="72">
        <f t="shared" ref="AA834" si="5650">$H834-Z834</f>
        <v>0</v>
      </c>
      <c r="AC834" s="72">
        <f t="shared" si="5595"/>
        <v>0</v>
      </c>
      <c r="AD834" s="72">
        <f t="shared" ref="AD834" si="5651">$H834-AC834</f>
        <v>0</v>
      </c>
      <c r="AF834" s="72">
        <f t="shared" si="5597"/>
        <v>0</v>
      </c>
      <c r="AG834" s="72">
        <f t="shared" ref="AG834" si="5652">$H834-AF834</f>
        <v>0</v>
      </c>
      <c r="AI834" s="72">
        <f t="shared" si="5599"/>
        <v>0</v>
      </c>
      <c r="AJ834" s="72">
        <f t="shared" ref="AJ834" si="5653">$H834-AI834</f>
        <v>0</v>
      </c>
      <c r="AL834" s="72">
        <f t="shared" si="5601"/>
        <v>0</v>
      </c>
      <c r="AM834" s="72">
        <f t="shared" ref="AM834" si="5654">$H834-AL834</f>
        <v>0</v>
      </c>
      <c r="AO834" s="72">
        <f t="shared" si="5603"/>
        <v>0</v>
      </c>
      <c r="AP834" s="72">
        <f t="shared" ref="AP834" si="5655">$H834-AO834</f>
        <v>0</v>
      </c>
      <c r="AR834" s="72">
        <f t="shared" si="5605"/>
        <v>0</v>
      </c>
      <c r="AS834" s="72">
        <f t="shared" ref="AS834" si="5656">$H834-AR834</f>
        <v>0</v>
      </c>
      <c r="AU834" s="72">
        <f t="shared" si="5607"/>
        <v>0</v>
      </c>
      <c r="AV834" s="72">
        <f t="shared" ref="AV834" si="5657">$H834-AU834</f>
        <v>0</v>
      </c>
      <c r="AX834" s="72">
        <f t="shared" si="5609"/>
        <v>0</v>
      </c>
      <c r="AY834" s="72">
        <f t="shared" ref="AY834" si="5658">$H834-AX834</f>
        <v>0</v>
      </c>
      <c r="BA834" s="72">
        <f t="shared" si="5611"/>
        <v>0</v>
      </c>
      <c r="BB834" s="72">
        <f t="shared" ref="BB834" si="5659">$H834-BA834</f>
        <v>0</v>
      </c>
      <c r="BD834" s="72">
        <f t="shared" si="5613"/>
        <v>0</v>
      </c>
      <c r="BE834" s="72">
        <f t="shared" ref="BE834" si="5660">$H834-BD834</f>
        <v>0</v>
      </c>
      <c r="BG834" s="709">
        <f t="shared" si="5615"/>
        <v>0</v>
      </c>
      <c r="BH834" s="709">
        <f t="shared" ref="BH834" si="5661">$H834-BG834</f>
        <v>0</v>
      </c>
      <c r="BI834" s="710"/>
      <c r="BJ834" s="709">
        <f t="shared" si="5617"/>
        <v>0</v>
      </c>
      <c r="BK834" s="709">
        <f t="shared" ref="BK834" si="5662">$H834-BJ834</f>
        <v>0</v>
      </c>
      <c r="BL834" s="710"/>
      <c r="BM834" s="479"/>
      <c r="BN834" s="479"/>
      <c r="BP834" s="72">
        <f t="shared" si="5619"/>
        <v>0</v>
      </c>
      <c r="BQ834" s="72">
        <f t="shared" ref="BQ834" si="5663">$H834-BP834</f>
        <v>0</v>
      </c>
      <c r="BS834" s="72">
        <f t="shared" si="5621"/>
        <v>0</v>
      </c>
      <c r="BT834" s="72">
        <f t="shared" ref="BT834" si="5664">$H834-BS834</f>
        <v>0</v>
      </c>
      <c r="BV834" s="72">
        <f t="shared" si="5623"/>
        <v>0</v>
      </c>
      <c r="BW834" s="72">
        <f t="shared" ref="BW834" si="5665">$H834-BV834</f>
        <v>0</v>
      </c>
      <c r="BY834" s="72">
        <f t="shared" si="5625"/>
        <v>0</v>
      </c>
      <c r="BZ834" s="72">
        <f t="shared" ref="BZ834" si="5666">$H834-BY834</f>
        <v>0</v>
      </c>
      <c r="CB834" s="72">
        <f t="shared" si="5627"/>
        <v>0</v>
      </c>
      <c r="CC834" s="72">
        <f t="shared" ref="CC834" si="5667">$H834-CB834</f>
        <v>0</v>
      </c>
      <c r="CE834" s="72">
        <f t="shared" si="5629"/>
        <v>0</v>
      </c>
      <c r="CF834" s="72">
        <f t="shared" ref="CF834" si="5668">$H834-CE834</f>
        <v>0</v>
      </c>
      <c r="CH834" s="72">
        <f t="shared" si="5631"/>
        <v>0</v>
      </c>
      <c r="CI834" s="72">
        <f t="shared" ref="CI834" si="5669">$H834-CH834</f>
        <v>0</v>
      </c>
      <c r="CK834" s="72">
        <f t="shared" si="5633"/>
        <v>0</v>
      </c>
      <c r="CL834" s="72">
        <f t="shared" ref="CL834" si="5670">$H834-CK834</f>
        <v>0</v>
      </c>
      <c r="CN834" s="72">
        <f t="shared" si="5635"/>
        <v>0</v>
      </c>
      <c r="CO834" s="72">
        <f t="shared" ref="CO834" si="5671">$H834-CN834</f>
        <v>0</v>
      </c>
      <c r="CQ834" s="72">
        <f t="shared" si="5637"/>
        <v>0</v>
      </c>
      <c r="CR834" s="72">
        <f t="shared" ref="CR834" si="5672">$H834-CQ834</f>
        <v>0</v>
      </c>
      <c r="CT834" s="72">
        <f t="shared" si="5639"/>
        <v>0</v>
      </c>
      <c r="CU834" s="72">
        <f t="shared" ref="CU834" si="5673">$H834-CT834</f>
        <v>0</v>
      </c>
      <c r="CW834" s="72">
        <f t="shared" si="5641"/>
        <v>0</v>
      </c>
      <c r="CX834" s="72">
        <f t="shared" ref="CX834" si="5674">$H834-CW834</f>
        <v>0</v>
      </c>
    </row>
    <row r="835" spans="1:104" x14ac:dyDescent="0.25">
      <c r="C835" s="455"/>
      <c r="D835" s="3" t="s">
        <v>0</v>
      </c>
      <c r="E835" s="19"/>
      <c r="G835" s="19"/>
      <c r="H835" s="703">
        <f t="shared" ref="H835" si="5675">G835-$E835</f>
        <v>0</v>
      </c>
      <c r="J835" s="19"/>
      <c r="K835" s="19"/>
      <c r="L835" s="19"/>
      <c r="N835" s="72">
        <f t="shared" si="5585"/>
        <v>0</v>
      </c>
      <c r="O835" s="72">
        <f t="shared" ref="O835" si="5676">$H835-N835</f>
        <v>0</v>
      </c>
      <c r="Q835" s="72">
        <f t="shared" si="5587"/>
        <v>0</v>
      </c>
      <c r="R835" s="72">
        <f t="shared" ref="R835" si="5677">$H835-Q835</f>
        <v>0</v>
      </c>
      <c r="T835" s="72">
        <f t="shared" si="5589"/>
        <v>0</v>
      </c>
      <c r="U835" s="72">
        <f t="shared" ref="U835" si="5678">$H835-T835</f>
        <v>0</v>
      </c>
      <c r="W835" s="72">
        <f t="shared" si="5591"/>
        <v>0</v>
      </c>
      <c r="X835" s="72">
        <f t="shared" ref="X835" si="5679">$H835-W835</f>
        <v>0</v>
      </c>
      <c r="Z835" s="72">
        <f t="shared" si="5593"/>
        <v>0</v>
      </c>
      <c r="AA835" s="72">
        <f t="shared" ref="AA835" si="5680">$H835-Z835</f>
        <v>0</v>
      </c>
      <c r="AC835" s="72">
        <f t="shared" si="5595"/>
        <v>0</v>
      </c>
      <c r="AD835" s="72">
        <f t="shared" ref="AD835" si="5681">$H835-AC835</f>
        <v>0</v>
      </c>
      <c r="AF835" s="72">
        <f t="shared" si="5597"/>
        <v>0</v>
      </c>
      <c r="AG835" s="72">
        <f t="shared" ref="AG835" si="5682">$H835-AF835</f>
        <v>0</v>
      </c>
      <c r="AI835" s="72">
        <f t="shared" si="5599"/>
        <v>0</v>
      </c>
      <c r="AJ835" s="72">
        <f t="shared" ref="AJ835" si="5683">$H835-AI835</f>
        <v>0</v>
      </c>
      <c r="AL835" s="72">
        <f t="shared" si="5601"/>
        <v>0</v>
      </c>
      <c r="AM835" s="72">
        <f t="shared" ref="AM835" si="5684">$H835-AL835</f>
        <v>0</v>
      </c>
      <c r="AO835" s="72">
        <f t="shared" si="5603"/>
        <v>0</v>
      </c>
      <c r="AP835" s="72">
        <f t="shared" ref="AP835" si="5685">$H835-AO835</f>
        <v>0</v>
      </c>
      <c r="AR835" s="72">
        <f t="shared" si="5605"/>
        <v>0</v>
      </c>
      <c r="AS835" s="72">
        <f t="shared" ref="AS835" si="5686">$H835-AR835</f>
        <v>0</v>
      </c>
      <c r="AU835" s="72">
        <f t="shared" si="5607"/>
        <v>0</v>
      </c>
      <c r="AV835" s="72">
        <f t="shared" ref="AV835" si="5687">$H835-AU835</f>
        <v>0</v>
      </c>
      <c r="AX835" s="72">
        <f t="shared" si="5609"/>
        <v>0</v>
      </c>
      <c r="AY835" s="72">
        <f t="shared" ref="AY835" si="5688">$H835-AX835</f>
        <v>0</v>
      </c>
      <c r="BA835" s="72">
        <f t="shared" si="5611"/>
        <v>0</v>
      </c>
      <c r="BB835" s="72">
        <f t="shared" ref="BB835" si="5689">$H835-BA835</f>
        <v>0</v>
      </c>
      <c r="BD835" s="72">
        <f t="shared" si="5613"/>
        <v>0</v>
      </c>
      <c r="BE835" s="72">
        <f t="shared" ref="BE835" si="5690">$H835-BD835</f>
        <v>0</v>
      </c>
      <c r="BG835" s="709">
        <f t="shared" si="5615"/>
        <v>0</v>
      </c>
      <c r="BH835" s="709">
        <f t="shared" ref="BH835" si="5691">$H835-BG835</f>
        <v>0</v>
      </c>
      <c r="BI835" s="710"/>
      <c r="BJ835" s="709">
        <f t="shared" si="5617"/>
        <v>0</v>
      </c>
      <c r="BK835" s="709">
        <f t="shared" ref="BK835" si="5692">$H835-BJ835</f>
        <v>0</v>
      </c>
      <c r="BL835" s="710"/>
      <c r="BM835" s="479"/>
      <c r="BN835" s="479"/>
      <c r="BP835" s="72">
        <f t="shared" si="5619"/>
        <v>0</v>
      </c>
      <c r="BQ835" s="72">
        <f t="shared" ref="BQ835" si="5693">$H835-BP835</f>
        <v>0</v>
      </c>
      <c r="BS835" s="72">
        <f t="shared" si="5621"/>
        <v>0</v>
      </c>
      <c r="BT835" s="72">
        <f t="shared" ref="BT835" si="5694">$H835-BS835</f>
        <v>0</v>
      </c>
      <c r="BV835" s="72">
        <f t="shared" si="5623"/>
        <v>0</v>
      </c>
      <c r="BW835" s="72">
        <f t="shared" ref="BW835" si="5695">$H835-BV835</f>
        <v>0</v>
      </c>
      <c r="BY835" s="72">
        <f t="shared" si="5625"/>
        <v>0</v>
      </c>
      <c r="BZ835" s="72">
        <f t="shared" ref="BZ835" si="5696">$H835-BY835</f>
        <v>0</v>
      </c>
      <c r="CB835" s="72">
        <f t="shared" si="5627"/>
        <v>0</v>
      </c>
      <c r="CC835" s="72">
        <f t="shared" ref="CC835" si="5697">$H835-CB835</f>
        <v>0</v>
      </c>
      <c r="CE835" s="72">
        <f t="shared" si="5629"/>
        <v>0</v>
      </c>
      <c r="CF835" s="72">
        <f t="shared" ref="CF835" si="5698">$H835-CE835</f>
        <v>0</v>
      </c>
      <c r="CH835" s="72">
        <f t="shared" si="5631"/>
        <v>0</v>
      </c>
      <c r="CI835" s="72">
        <f t="shared" ref="CI835" si="5699">$H835-CH835</f>
        <v>0</v>
      </c>
      <c r="CK835" s="72">
        <f t="shared" si="5633"/>
        <v>0</v>
      </c>
      <c r="CL835" s="72">
        <f t="shared" ref="CL835" si="5700">$H835-CK835</f>
        <v>0</v>
      </c>
      <c r="CN835" s="72">
        <f t="shared" si="5635"/>
        <v>0</v>
      </c>
      <c r="CO835" s="72">
        <f t="shared" ref="CO835" si="5701">$H835-CN835</f>
        <v>0</v>
      </c>
      <c r="CQ835" s="72">
        <f t="shared" si="5637"/>
        <v>0</v>
      </c>
      <c r="CR835" s="72">
        <f t="shared" ref="CR835" si="5702">$H835-CQ835</f>
        <v>0</v>
      </c>
      <c r="CT835" s="72">
        <f t="shared" si="5639"/>
        <v>0</v>
      </c>
      <c r="CU835" s="72">
        <f t="shared" ref="CU835" si="5703">$H835-CT835</f>
        <v>0</v>
      </c>
      <c r="CW835" s="72">
        <f t="shared" si="5641"/>
        <v>0</v>
      </c>
      <c r="CX835" s="72">
        <f t="shared" ref="CX835" si="5704">$H835-CW835</f>
        <v>0</v>
      </c>
    </row>
    <row r="837" spans="1:104" s="402" customFormat="1" x14ac:dyDescent="0.25">
      <c r="A837" s="582"/>
      <c r="C837" s="453" t="s">
        <v>19</v>
      </c>
      <c r="D837" s="453" t="s">
        <v>0</v>
      </c>
      <c r="E837" s="467"/>
      <c r="F837" s="453"/>
      <c r="G837" s="467"/>
      <c r="H837" s="467"/>
      <c r="I837" s="453"/>
      <c r="J837" s="467"/>
      <c r="K837" s="467"/>
      <c r="L837" s="467"/>
      <c r="M837" s="453"/>
      <c r="N837" s="579"/>
      <c r="O837" s="453"/>
      <c r="P837" s="467"/>
      <c r="Q837" s="579"/>
      <c r="R837" s="453"/>
      <c r="S837" s="467"/>
      <c r="T837" s="579"/>
      <c r="U837" s="453"/>
      <c r="V837" s="467"/>
      <c r="W837" s="579"/>
      <c r="X837" s="453"/>
      <c r="Y837" s="467"/>
      <c r="Z837" s="579"/>
      <c r="AA837" s="453"/>
      <c r="AB837" s="467"/>
      <c r="AC837" s="579"/>
      <c r="AD837" s="453"/>
      <c r="AE837" s="467"/>
      <c r="AF837" s="579"/>
      <c r="AG837" s="453"/>
      <c r="AH837" s="467"/>
      <c r="AI837" s="579"/>
      <c r="AJ837" s="453"/>
      <c r="AK837" s="467"/>
      <c r="AL837" s="579"/>
      <c r="AM837" s="453"/>
      <c r="AN837" s="467"/>
      <c r="AO837" s="579"/>
      <c r="AP837" s="453"/>
      <c r="AQ837" s="467"/>
      <c r="AR837" s="579"/>
      <c r="AS837" s="453"/>
      <c r="AT837" s="467"/>
      <c r="AU837" s="579"/>
      <c r="AV837" s="453"/>
      <c r="AX837" s="579"/>
      <c r="AY837" s="453"/>
      <c r="AZ837" s="467"/>
      <c r="BA837" s="579"/>
      <c r="BB837" s="453"/>
      <c r="BC837" s="467"/>
      <c r="BD837" s="579"/>
      <c r="BE837" s="453"/>
      <c r="BF837" s="467"/>
      <c r="BG837" s="579"/>
      <c r="BH837" s="453"/>
      <c r="BI837" s="467"/>
      <c r="BJ837" s="579"/>
      <c r="BK837" s="453"/>
      <c r="BL837" s="467"/>
      <c r="BM837" s="579"/>
      <c r="BN837" s="453"/>
      <c r="BO837" s="467"/>
      <c r="BP837" s="579"/>
      <c r="BQ837" s="453"/>
      <c r="BR837" s="467"/>
      <c r="BS837" s="579"/>
      <c r="BT837" s="453"/>
      <c r="BU837" s="467"/>
      <c r="BV837" s="579"/>
      <c r="BW837" s="453"/>
      <c r="BX837" s="467"/>
      <c r="BY837" s="579"/>
      <c r="BZ837" s="453"/>
      <c r="CA837" s="467"/>
      <c r="CB837" s="579"/>
      <c r="CC837" s="453"/>
      <c r="CD837" s="467"/>
      <c r="CE837" s="579"/>
      <c r="CF837" s="453"/>
      <c r="CG837" s="467"/>
      <c r="CH837" s="579"/>
      <c r="CI837" s="453"/>
      <c r="CJ837" s="467"/>
      <c r="CK837" s="579"/>
      <c r="CL837" s="453"/>
      <c r="CM837" s="467"/>
      <c r="CN837" s="579"/>
      <c r="CO837" s="453"/>
      <c r="CP837" s="467"/>
      <c r="CQ837" s="579"/>
      <c r="CR837" s="453"/>
      <c r="CS837" s="467"/>
      <c r="CT837" s="579"/>
      <c r="CU837" s="453"/>
      <c r="CV837" s="467"/>
      <c r="CW837" s="579"/>
      <c r="CX837" s="453"/>
      <c r="CY837" s="467"/>
      <c r="CZ837" s="3"/>
    </row>
    <row r="838" spans="1:104" s="402" customFormat="1" x14ac:dyDescent="0.25">
      <c r="A838" s="401"/>
      <c r="C838" s="565" t="s">
        <v>667</v>
      </c>
      <c r="D838" s="565"/>
      <c r="E838" s="566"/>
      <c r="F838" s="565"/>
      <c r="G838" s="566"/>
      <c r="H838" s="725"/>
      <c r="I838" s="565"/>
      <c r="J838" s="566"/>
      <c r="K838" s="566"/>
      <c r="L838" s="566"/>
      <c r="M838" s="565"/>
      <c r="N838" s="578"/>
      <c r="O838" s="565"/>
      <c r="P838" s="566"/>
      <c r="Q838" s="578"/>
      <c r="R838" s="565"/>
      <c r="S838" s="566"/>
      <c r="T838" s="578"/>
      <c r="U838" s="565"/>
      <c r="V838" s="566"/>
      <c r="W838" s="578"/>
      <c r="X838" s="565"/>
      <c r="Y838" s="566"/>
      <c r="Z838" s="578"/>
      <c r="AA838" s="565"/>
      <c r="AB838" s="566"/>
      <c r="AC838" s="578"/>
      <c r="AD838" s="565"/>
      <c r="AE838" s="566"/>
      <c r="AF838" s="578"/>
      <c r="AG838" s="565"/>
      <c r="AH838" s="566"/>
      <c r="AI838" s="578"/>
      <c r="AJ838" s="565"/>
      <c r="AK838" s="566"/>
      <c r="AL838" s="578"/>
      <c r="AM838" s="565"/>
      <c r="AN838" s="566"/>
      <c r="AO838" s="578"/>
      <c r="AP838" s="565"/>
      <c r="AQ838" s="566"/>
      <c r="AR838" s="578"/>
      <c r="AS838" s="565"/>
      <c r="AT838" s="566"/>
      <c r="AU838" s="578"/>
      <c r="AV838" s="565"/>
      <c r="AX838" s="578"/>
      <c r="AY838" s="565"/>
      <c r="AZ838" s="566"/>
      <c r="BA838" s="578"/>
      <c r="BB838" s="565"/>
      <c r="BC838" s="566"/>
      <c r="BD838" s="578"/>
      <c r="BE838" s="565"/>
      <c r="BF838" s="566"/>
      <c r="BG838" s="578"/>
      <c r="BH838" s="565"/>
      <c r="BI838" s="566"/>
      <c r="BJ838" s="578"/>
      <c r="BK838" s="565"/>
      <c r="BL838" s="566"/>
      <c r="BM838" s="578"/>
      <c r="BN838" s="565"/>
      <c r="BO838" s="566"/>
      <c r="BP838" s="578"/>
      <c r="BQ838" s="565"/>
      <c r="BR838" s="566"/>
      <c r="BS838" s="578"/>
      <c r="BT838" s="565"/>
      <c r="BU838" s="566"/>
      <c r="BV838" s="578"/>
      <c r="BW838" s="565"/>
      <c r="BX838" s="566"/>
      <c r="BY838" s="578"/>
      <c r="BZ838" s="565"/>
      <c r="CA838" s="566"/>
      <c r="CB838" s="578"/>
      <c r="CC838" s="565"/>
      <c r="CD838" s="566"/>
      <c r="CE838" s="578"/>
      <c r="CF838" s="565"/>
      <c r="CG838" s="566"/>
      <c r="CH838" s="578"/>
      <c r="CI838" s="565"/>
      <c r="CJ838" s="566"/>
      <c r="CK838" s="578"/>
      <c r="CL838" s="565"/>
      <c r="CM838" s="566"/>
      <c r="CN838" s="578"/>
      <c r="CO838" s="565"/>
      <c r="CP838" s="566"/>
      <c r="CQ838" s="578"/>
      <c r="CR838" s="565"/>
      <c r="CS838" s="566"/>
      <c r="CT838" s="578"/>
      <c r="CU838" s="565"/>
      <c r="CV838" s="566"/>
      <c r="CW838" s="578"/>
      <c r="CX838" s="565"/>
      <c r="CY838" s="566"/>
      <c r="CZ838" s="3"/>
    </row>
    <row r="839" spans="1:104" x14ac:dyDescent="0.25">
      <c r="C839" s="455"/>
      <c r="D839" s="3" t="s">
        <v>0</v>
      </c>
      <c r="E839" s="19"/>
      <c r="G839" s="19"/>
      <c r="H839" s="703">
        <f t="shared" ref="H839:H841" si="5705">G839-$E839</f>
        <v>0</v>
      </c>
      <c r="J839" s="19"/>
      <c r="K839" s="19"/>
      <c r="L839" s="19"/>
      <c r="N839" s="72">
        <f t="shared" ref="N839:N841" si="5706">$H839*(1-($J839-N$6)/N$5)</f>
        <v>0</v>
      </c>
      <c r="O839" s="72">
        <f t="shared" ref="O839:O841" si="5707">$H839-N839</f>
        <v>0</v>
      </c>
      <c r="Q839" s="72">
        <f t="shared" ref="Q839:Q841" si="5708">$H839*(1-($J839-Q$6)/Q$5)</f>
        <v>0</v>
      </c>
      <c r="R839" s="72">
        <f t="shared" ref="R839:R841" si="5709">$H839-Q839</f>
        <v>0</v>
      </c>
      <c r="T839" s="72">
        <f t="shared" ref="T839:T841" si="5710">$H839*(1-($J839-T$6)/T$5)</f>
        <v>0</v>
      </c>
      <c r="U839" s="72">
        <f t="shared" ref="U839:U841" si="5711">$H839-T839</f>
        <v>0</v>
      </c>
      <c r="W839" s="72">
        <f t="shared" ref="W839:W841" si="5712">$H839*(1-($J839-W$6)/W$5)</f>
        <v>0</v>
      </c>
      <c r="X839" s="72">
        <f t="shared" ref="X839:X841" si="5713">$H839-W839</f>
        <v>0</v>
      </c>
      <c r="Z839" s="72">
        <f t="shared" ref="Z839:Z841" si="5714">$H839*(1-($J839-Z$6)/Z$5)</f>
        <v>0</v>
      </c>
      <c r="AA839" s="72">
        <f t="shared" ref="AA839:AA841" si="5715">$H839-Z839</f>
        <v>0</v>
      </c>
      <c r="AC839" s="72">
        <f t="shared" ref="AC839:AC841" si="5716">$H839*(1-($J839-AC$6)/AC$5)</f>
        <v>0</v>
      </c>
      <c r="AD839" s="72">
        <f t="shared" ref="AD839:AD841" si="5717">$H839-AC839</f>
        <v>0</v>
      </c>
      <c r="AF839" s="72">
        <f t="shared" ref="AF839:AF841" si="5718">$H839*(1-($J839-AF$6)/AF$5)</f>
        <v>0</v>
      </c>
      <c r="AG839" s="72">
        <f t="shared" ref="AG839:AG841" si="5719">$H839-AF839</f>
        <v>0</v>
      </c>
      <c r="AI839" s="72">
        <f t="shared" ref="AI839:AI841" si="5720">$H839*(1-($J839-AI$6)/AI$5)</f>
        <v>0</v>
      </c>
      <c r="AJ839" s="72">
        <f t="shared" ref="AJ839:AJ841" si="5721">$H839-AI839</f>
        <v>0</v>
      </c>
      <c r="AL839" s="72">
        <f t="shared" ref="AL839:AL841" si="5722">$H839*(1-($K839-AL$6)/AL$5)</f>
        <v>0</v>
      </c>
      <c r="AM839" s="72">
        <f t="shared" ref="AM839:AM841" si="5723">$H839-AL839</f>
        <v>0</v>
      </c>
      <c r="AO839" s="72">
        <f t="shared" ref="AO839:AO841" si="5724">$H839*(1-($K839-AO$6)/AO$5)</f>
        <v>0</v>
      </c>
      <c r="AP839" s="72">
        <f t="shared" ref="AP839:AP841" si="5725">$H839-AO839</f>
        <v>0</v>
      </c>
      <c r="AR839" s="72">
        <f t="shared" ref="AR839:AR841" si="5726">$H839*(1-($K839-AR$6)/AR$5)</f>
        <v>0</v>
      </c>
      <c r="AS839" s="72">
        <f t="shared" ref="AS839:AS841" si="5727">$H839-AR839</f>
        <v>0</v>
      </c>
      <c r="AU839" s="72">
        <f t="shared" ref="AU839:AU841" si="5728">$H839*(1-($K839-AU$6)/AU$5)</f>
        <v>0</v>
      </c>
      <c r="AV839" s="72">
        <f t="shared" ref="AV839:AV841" si="5729">$H839-AU839</f>
        <v>0</v>
      </c>
      <c r="AX839" s="72">
        <f t="shared" ref="AX839:AX841" si="5730">$H839*(1-($K839-AX$6)/AX$5)</f>
        <v>0</v>
      </c>
      <c r="AY839" s="72">
        <f t="shared" ref="AY839:AY841" si="5731">$H839-AX839</f>
        <v>0</v>
      </c>
      <c r="BA839" s="72">
        <f t="shared" ref="BA839:BA841" si="5732">$H839*(1-($K839-BA$6)/BA$5)</f>
        <v>0</v>
      </c>
      <c r="BB839" s="72">
        <f t="shared" ref="BB839:BB841" si="5733">$H839-BA839</f>
        <v>0</v>
      </c>
      <c r="BD839" s="72">
        <f t="shared" ref="BD839:BD841" si="5734">$H839*(1-($K839-BD$6)/BD$5)</f>
        <v>0</v>
      </c>
      <c r="BE839" s="72">
        <f t="shared" ref="BE839:BE841" si="5735">$H839-BD839</f>
        <v>0</v>
      </c>
      <c r="BG839" s="709">
        <f t="shared" ref="BG839:BG841" si="5736">$H839*(1-($K839-BG$6)/BG$5)</f>
        <v>0</v>
      </c>
      <c r="BH839" s="709">
        <f t="shared" ref="BH839:BH841" si="5737">$H839-BG839</f>
        <v>0</v>
      </c>
      <c r="BI839" s="710"/>
      <c r="BJ839" s="709">
        <f t="shared" ref="BJ839:BJ841" si="5738">$H839*(1-($K839-BJ$6)/BJ$5)</f>
        <v>0</v>
      </c>
      <c r="BK839" s="709">
        <f t="shared" ref="BK839:BK841" si="5739">$H839-BJ839</f>
        <v>0</v>
      </c>
      <c r="BL839" s="710"/>
      <c r="BM839" s="479"/>
      <c r="BN839" s="479"/>
      <c r="BP839" s="72">
        <f t="shared" ref="BP839:BP841" si="5740">$H839*(1-($K839-BP$6)/BP$5)</f>
        <v>0</v>
      </c>
      <c r="BQ839" s="72">
        <f t="shared" ref="BQ839:BQ841" si="5741">$H839-BP839</f>
        <v>0</v>
      </c>
      <c r="BS839" s="72">
        <f t="shared" ref="BS839:BS841" si="5742">$H839*(1-($K839-BS$6)/BS$5)</f>
        <v>0</v>
      </c>
      <c r="BT839" s="72">
        <f t="shared" ref="BT839:BT841" si="5743">$H839-BS839</f>
        <v>0</v>
      </c>
      <c r="BV839" s="72">
        <f t="shared" ref="BV839:BV841" si="5744">$H839*(1-($K839-BV$6)/BV$5)</f>
        <v>0</v>
      </c>
      <c r="BW839" s="72">
        <f t="shared" ref="BW839:BW841" si="5745">$H839-BV839</f>
        <v>0</v>
      </c>
      <c r="BY839" s="72">
        <f t="shared" ref="BY839:BY841" si="5746">$H839*(1-($K839-BY$6)/BY$5)</f>
        <v>0</v>
      </c>
      <c r="BZ839" s="72">
        <f t="shared" ref="BZ839:BZ841" si="5747">$H839-BY839</f>
        <v>0</v>
      </c>
      <c r="CB839" s="72">
        <f t="shared" ref="CB839:CB841" si="5748">$H839*(1-($L839-CB$6)/CB$5)</f>
        <v>0</v>
      </c>
      <c r="CC839" s="72">
        <f t="shared" ref="CC839:CC841" si="5749">$H839-CB839</f>
        <v>0</v>
      </c>
      <c r="CE839" s="72">
        <f t="shared" ref="CE839:CE841" si="5750">$H839*(1-($L839-CE$6)/CE$5)</f>
        <v>0</v>
      </c>
      <c r="CF839" s="72">
        <f t="shared" ref="CF839:CF841" si="5751">$H839-CE839</f>
        <v>0</v>
      </c>
      <c r="CH839" s="72">
        <f t="shared" ref="CH839:CH841" si="5752">$H839*(1-($L839-CH$6)/CH$5)</f>
        <v>0</v>
      </c>
      <c r="CI839" s="72">
        <f t="shared" ref="CI839:CI841" si="5753">$H839-CH839</f>
        <v>0</v>
      </c>
      <c r="CK839" s="72">
        <f t="shared" ref="CK839:CK841" si="5754">$H839*(1-($L839-CK$6)/CK$5)</f>
        <v>0</v>
      </c>
      <c r="CL839" s="72">
        <f t="shared" ref="CL839:CL841" si="5755">$H839-CK839</f>
        <v>0</v>
      </c>
      <c r="CN839" s="72">
        <f t="shared" ref="CN839:CN841" si="5756">$H839*(1-($L839-CN$6)/CN$5)</f>
        <v>0</v>
      </c>
      <c r="CO839" s="72">
        <f t="shared" ref="CO839:CO841" si="5757">$H839-CN839</f>
        <v>0</v>
      </c>
      <c r="CQ839" s="72">
        <f t="shared" ref="CQ839:CQ841" si="5758">$H839*(1-($L839-CQ$6)/CQ$5)</f>
        <v>0</v>
      </c>
      <c r="CR839" s="72">
        <f t="shared" ref="CR839:CR841" si="5759">$H839-CQ839</f>
        <v>0</v>
      </c>
      <c r="CT839" s="72">
        <f t="shared" ref="CT839:CT841" si="5760">$H839*(1-($L839-CT$6)/CT$5)</f>
        <v>0</v>
      </c>
      <c r="CU839" s="72">
        <f t="shared" ref="CU839:CU841" si="5761">$H839-CT839</f>
        <v>0</v>
      </c>
      <c r="CW839" s="72">
        <f t="shared" ref="CW839:CW841" si="5762">$H839*(1-($L839-CW$6)/CW$5)</f>
        <v>0</v>
      </c>
      <c r="CX839" s="72">
        <f t="shared" ref="CX839:CX841" si="5763">$H839-CW839</f>
        <v>0</v>
      </c>
    </row>
    <row r="840" spans="1:104" x14ac:dyDescent="0.25">
      <c r="C840" s="455"/>
      <c r="D840" s="3" t="s">
        <v>0</v>
      </c>
      <c r="E840" s="19"/>
      <c r="G840" s="19"/>
      <c r="H840" s="703">
        <f t="shared" si="5705"/>
        <v>0</v>
      </c>
      <c r="J840" s="19"/>
      <c r="K840" s="19"/>
      <c r="L840" s="19"/>
      <c r="N840" s="72">
        <f t="shared" si="5706"/>
        <v>0</v>
      </c>
      <c r="O840" s="72">
        <f t="shared" si="5707"/>
        <v>0</v>
      </c>
      <c r="Q840" s="72">
        <f t="shared" si="5708"/>
        <v>0</v>
      </c>
      <c r="R840" s="72">
        <f t="shared" si="5709"/>
        <v>0</v>
      </c>
      <c r="T840" s="72">
        <f t="shared" si="5710"/>
        <v>0</v>
      </c>
      <c r="U840" s="72">
        <f t="shared" si="5711"/>
        <v>0</v>
      </c>
      <c r="W840" s="72">
        <f t="shared" si="5712"/>
        <v>0</v>
      </c>
      <c r="X840" s="72">
        <f t="shared" si="5713"/>
        <v>0</v>
      </c>
      <c r="Z840" s="72">
        <f t="shared" si="5714"/>
        <v>0</v>
      </c>
      <c r="AA840" s="72">
        <f t="shared" si="5715"/>
        <v>0</v>
      </c>
      <c r="AC840" s="72">
        <f t="shared" si="5716"/>
        <v>0</v>
      </c>
      <c r="AD840" s="72">
        <f t="shared" si="5717"/>
        <v>0</v>
      </c>
      <c r="AF840" s="72">
        <f t="shared" si="5718"/>
        <v>0</v>
      </c>
      <c r="AG840" s="72">
        <f t="shared" si="5719"/>
        <v>0</v>
      </c>
      <c r="AI840" s="72">
        <f t="shared" si="5720"/>
        <v>0</v>
      </c>
      <c r="AJ840" s="72">
        <f t="shared" si="5721"/>
        <v>0</v>
      </c>
      <c r="AL840" s="72">
        <f t="shared" si="5722"/>
        <v>0</v>
      </c>
      <c r="AM840" s="72">
        <f t="shared" si="5723"/>
        <v>0</v>
      </c>
      <c r="AO840" s="72">
        <f t="shared" si="5724"/>
        <v>0</v>
      </c>
      <c r="AP840" s="72">
        <f t="shared" si="5725"/>
        <v>0</v>
      </c>
      <c r="AR840" s="72">
        <f t="shared" si="5726"/>
        <v>0</v>
      </c>
      <c r="AS840" s="72">
        <f t="shared" si="5727"/>
        <v>0</v>
      </c>
      <c r="AU840" s="72">
        <f t="shared" si="5728"/>
        <v>0</v>
      </c>
      <c r="AV840" s="72">
        <f t="shared" si="5729"/>
        <v>0</v>
      </c>
      <c r="AX840" s="72">
        <f t="shared" si="5730"/>
        <v>0</v>
      </c>
      <c r="AY840" s="72">
        <f t="shared" si="5731"/>
        <v>0</v>
      </c>
      <c r="BA840" s="72">
        <f t="shared" si="5732"/>
        <v>0</v>
      </c>
      <c r="BB840" s="72">
        <f t="shared" si="5733"/>
        <v>0</v>
      </c>
      <c r="BD840" s="72">
        <f t="shared" si="5734"/>
        <v>0</v>
      </c>
      <c r="BE840" s="72">
        <f t="shared" si="5735"/>
        <v>0</v>
      </c>
      <c r="BG840" s="709">
        <f t="shared" si="5736"/>
        <v>0</v>
      </c>
      <c r="BH840" s="709">
        <f t="shared" si="5737"/>
        <v>0</v>
      </c>
      <c r="BI840" s="710"/>
      <c r="BJ840" s="709">
        <f t="shared" si="5738"/>
        <v>0</v>
      </c>
      <c r="BK840" s="709">
        <f t="shared" si="5739"/>
        <v>0</v>
      </c>
      <c r="BL840" s="710"/>
      <c r="BM840" s="479"/>
      <c r="BN840" s="479"/>
      <c r="BP840" s="72">
        <f t="shared" si="5740"/>
        <v>0</v>
      </c>
      <c r="BQ840" s="72">
        <f t="shared" si="5741"/>
        <v>0</v>
      </c>
      <c r="BS840" s="72">
        <f t="shared" si="5742"/>
        <v>0</v>
      </c>
      <c r="BT840" s="72">
        <f t="shared" si="5743"/>
        <v>0</v>
      </c>
      <c r="BV840" s="72">
        <f t="shared" si="5744"/>
        <v>0</v>
      </c>
      <c r="BW840" s="72">
        <f t="shared" si="5745"/>
        <v>0</v>
      </c>
      <c r="BY840" s="72">
        <f t="shared" si="5746"/>
        <v>0</v>
      </c>
      <c r="BZ840" s="72">
        <f t="shared" si="5747"/>
        <v>0</v>
      </c>
      <c r="CB840" s="72">
        <f t="shared" si="5748"/>
        <v>0</v>
      </c>
      <c r="CC840" s="72">
        <f t="shared" si="5749"/>
        <v>0</v>
      </c>
      <c r="CE840" s="72">
        <f t="shared" si="5750"/>
        <v>0</v>
      </c>
      <c r="CF840" s="72">
        <f t="shared" si="5751"/>
        <v>0</v>
      </c>
      <c r="CH840" s="72">
        <f t="shared" si="5752"/>
        <v>0</v>
      </c>
      <c r="CI840" s="72">
        <f t="shared" si="5753"/>
        <v>0</v>
      </c>
      <c r="CK840" s="72">
        <f t="shared" si="5754"/>
        <v>0</v>
      </c>
      <c r="CL840" s="72">
        <f t="shared" si="5755"/>
        <v>0</v>
      </c>
      <c r="CN840" s="72">
        <f t="shared" si="5756"/>
        <v>0</v>
      </c>
      <c r="CO840" s="72">
        <f t="shared" si="5757"/>
        <v>0</v>
      </c>
      <c r="CQ840" s="72">
        <f t="shared" si="5758"/>
        <v>0</v>
      </c>
      <c r="CR840" s="72">
        <f t="shared" si="5759"/>
        <v>0</v>
      </c>
      <c r="CT840" s="72">
        <f t="shared" si="5760"/>
        <v>0</v>
      </c>
      <c r="CU840" s="72">
        <f t="shared" si="5761"/>
        <v>0</v>
      </c>
      <c r="CW840" s="72">
        <f t="shared" si="5762"/>
        <v>0</v>
      </c>
      <c r="CX840" s="72">
        <f t="shared" si="5763"/>
        <v>0</v>
      </c>
    </row>
    <row r="841" spans="1:104" x14ac:dyDescent="0.25">
      <c r="C841" s="455"/>
      <c r="D841" s="3" t="s">
        <v>0</v>
      </c>
      <c r="E841" s="19"/>
      <c r="G841" s="19"/>
      <c r="H841" s="703">
        <f t="shared" si="5705"/>
        <v>0</v>
      </c>
      <c r="J841" s="19"/>
      <c r="K841" s="19"/>
      <c r="L841" s="19"/>
      <c r="N841" s="72">
        <f t="shared" si="5706"/>
        <v>0</v>
      </c>
      <c r="O841" s="72">
        <f t="shared" si="5707"/>
        <v>0</v>
      </c>
      <c r="Q841" s="72">
        <f t="shared" si="5708"/>
        <v>0</v>
      </c>
      <c r="R841" s="72">
        <f t="shared" si="5709"/>
        <v>0</v>
      </c>
      <c r="T841" s="72">
        <f t="shared" si="5710"/>
        <v>0</v>
      </c>
      <c r="U841" s="72">
        <f t="shared" si="5711"/>
        <v>0</v>
      </c>
      <c r="W841" s="72">
        <f t="shared" si="5712"/>
        <v>0</v>
      </c>
      <c r="X841" s="72">
        <f t="shared" si="5713"/>
        <v>0</v>
      </c>
      <c r="Z841" s="72">
        <f t="shared" si="5714"/>
        <v>0</v>
      </c>
      <c r="AA841" s="72">
        <f t="shared" si="5715"/>
        <v>0</v>
      </c>
      <c r="AC841" s="72">
        <f t="shared" si="5716"/>
        <v>0</v>
      </c>
      <c r="AD841" s="72">
        <f t="shared" si="5717"/>
        <v>0</v>
      </c>
      <c r="AF841" s="72">
        <f t="shared" si="5718"/>
        <v>0</v>
      </c>
      <c r="AG841" s="72">
        <f t="shared" si="5719"/>
        <v>0</v>
      </c>
      <c r="AI841" s="72">
        <f t="shared" si="5720"/>
        <v>0</v>
      </c>
      <c r="AJ841" s="72">
        <f t="shared" si="5721"/>
        <v>0</v>
      </c>
      <c r="AL841" s="72">
        <f t="shared" si="5722"/>
        <v>0</v>
      </c>
      <c r="AM841" s="72">
        <f t="shared" si="5723"/>
        <v>0</v>
      </c>
      <c r="AO841" s="72">
        <f t="shared" si="5724"/>
        <v>0</v>
      </c>
      <c r="AP841" s="72">
        <f t="shared" si="5725"/>
        <v>0</v>
      </c>
      <c r="AR841" s="72">
        <f t="shared" si="5726"/>
        <v>0</v>
      </c>
      <c r="AS841" s="72">
        <f t="shared" si="5727"/>
        <v>0</v>
      </c>
      <c r="AU841" s="72">
        <f t="shared" si="5728"/>
        <v>0</v>
      </c>
      <c r="AV841" s="72">
        <f t="shared" si="5729"/>
        <v>0</v>
      </c>
      <c r="AX841" s="72">
        <f t="shared" si="5730"/>
        <v>0</v>
      </c>
      <c r="AY841" s="72">
        <f t="shared" si="5731"/>
        <v>0</v>
      </c>
      <c r="BA841" s="72">
        <f t="shared" si="5732"/>
        <v>0</v>
      </c>
      <c r="BB841" s="72">
        <f t="shared" si="5733"/>
        <v>0</v>
      </c>
      <c r="BD841" s="72">
        <f t="shared" si="5734"/>
        <v>0</v>
      </c>
      <c r="BE841" s="72">
        <f t="shared" si="5735"/>
        <v>0</v>
      </c>
      <c r="BG841" s="709">
        <f t="shared" si="5736"/>
        <v>0</v>
      </c>
      <c r="BH841" s="709">
        <f t="shared" si="5737"/>
        <v>0</v>
      </c>
      <c r="BI841" s="710"/>
      <c r="BJ841" s="709">
        <f t="shared" si="5738"/>
        <v>0</v>
      </c>
      <c r="BK841" s="709">
        <f t="shared" si="5739"/>
        <v>0</v>
      </c>
      <c r="BL841" s="710"/>
      <c r="BM841" s="479"/>
      <c r="BN841" s="479"/>
      <c r="BP841" s="72">
        <f t="shared" si="5740"/>
        <v>0</v>
      </c>
      <c r="BQ841" s="72">
        <f t="shared" si="5741"/>
        <v>0</v>
      </c>
      <c r="BS841" s="72">
        <f t="shared" si="5742"/>
        <v>0</v>
      </c>
      <c r="BT841" s="72">
        <f t="shared" si="5743"/>
        <v>0</v>
      </c>
      <c r="BV841" s="72">
        <f t="shared" si="5744"/>
        <v>0</v>
      </c>
      <c r="BW841" s="72">
        <f t="shared" si="5745"/>
        <v>0</v>
      </c>
      <c r="BY841" s="72">
        <f t="shared" si="5746"/>
        <v>0</v>
      </c>
      <c r="BZ841" s="72">
        <f t="shared" si="5747"/>
        <v>0</v>
      </c>
      <c r="CB841" s="72">
        <f t="shared" si="5748"/>
        <v>0</v>
      </c>
      <c r="CC841" s="72">
        <f t="shared" si="5749"/>
        <v>0</v>
      </c>
      <c r="CE841" s="72">
        <f t="shared" si="5750"/>
        <v>0</v>
      </c>
      <c r="CF841" s="72">
        <f t="shared" si="5751"/>
        <v>0</v>
      </c>
      <c r="CH841" s="72">
        <f t="shared" si="5752"/>
        <v>0</v>
      </c>
      <c r="CI841" s="72">
        <f t="shared" si="5753"/>
        <v>0</v>
      </c>
      <c r="CK841" s="72">
        <f t="shared" si="5754"/>
        <v>0</v>
      </c>
      <c r="CL841" s="72">
        <f t="shared" si="5755"/>
        <v>0</v>
      </c>
      <c r="CN841" s="72">
        <f t="shared" si="5756"/>
        <v>0</v>
      </c>
      <c r="CO841" s="72">
        <f t="shared" si="5757"/>
        <v>0</v>
      </c>
      <c r="CQ841" s="72">
        <f t="shared" si="5758"/>
        <v>0</v>
      </c>
      <c r="CR841" s="72">
        <f t="shared" si="5759"/>
        <v>0</v>
      </c>
      <c r="CT841" s="72">
        <f t="shared" si="5760"/>
        <v>0</v>
      </c>
      <c r="CU841" s="72">
        <f t="shared" si="5761"/>
        <v>0</v>
      </c>
      <c r="CW841" s="72">
        <f t="shared" si="5762"/>
        <v>0</v>
      </c>
      <c r="CX841" s="72">
        <f t="shared" si="5763"/>
        <v>0</v>
      </c>
    </row>
    <row r="846" spans="1:104" x14ac:dyDescent="0.25">
      <c r="C846" s="708" t="s">
        <v>668</v>
      </c>
    </row>
    <row r="847" spans="1:104" x14ac:dyDescent="0.25">
      <c r="C847" s="583" t="s">
        <v>669</v>
      </c>
      <c r="D847" s="580" t="s">
        <v>0</v>
      </c>
      <c r="E847" s="581"/>
      <c r="F847" s="580"/>
      <c r="G847" s="581"/>
      <c r="H847" s="584"/>
      <c r="I847" s="580"/>
      <c r="J847" s="581"/>
      <c r="K847" s="581"/>
      <c r="L847" s="581"/>
      <c r="M847" s="580"/>
      <c r="N847" s="834" t="str">
        <f>N455</f>
        <v>Level 0</v>
      </c>
      <c r="O847" s="835"/>
      <c r="P847" s="584"/>
      <c r="Q847" s="828" t="str">
        <f>Q455</f>
        <v>Level 1</v>
      </c>
      <c r="R847" s="836"/>
      <c r="S847" s="584"/>
      <c r="T847" s="828" t="str">
        <f>T455</f>
        <v>Level B</v>
      </c>
      <c r="U847" s="836"/>
      <c r="V847" s="581"/>
      <c r="W847" s="834" t="str">
        <f>W455</f>
        <v>Level 0</v>
      </c>
      <c r="X847" s="835"/>
      <c r="Y847" s="584"/>
      <c r="Z847" s="828" t="str">
        <f>Z455</f>
        <v>Level 1</v>
      </c>
      <c r="AA847" s="836"/>
      <c r="AB847" s="584"/>
      <c r="AC847" s="828" t="str">
        <f>AC455</f>
        <v>Level B</v>
      </c>
      <c r="AD847" s="836"/>
      <c r="AE847" s="581"/>
      <c r="AF847" s="828" t="str">
        <f>AF455</f>
        <v>Level 1</v>
      </c>
      <c r="AG847" s="836"/>
      <c r="AH847" s="581"/>
      <c r="AI847" s="828" t="str">
        <f>AI455</f>
        <v>Level B</v>
      </c>
      <c r="AJ847" s="836"/>
      <c r="AK847" s="581"/>
      <c r="AL847" s="828" t="str">
        <f>AL455</f>
        <v>B0E_0B Lev0</v>
      </c>
      <c r="AM847" s="836"/>
      <c r="AN847" s="581"/>
      <c r="AO847" s="828" t="str">
        <f>AO455</f>
        <v>B0E_0P</v>
      </c>
      <c r="AP847" s="836"/>
      <c r="AQ847" s="581"/>
      <c r="AR847" s="828" t="str">
        <f>AR455</f>
        <v>B0E_0P</v>
      </c>
      <c r="AS847" s="836"/>
      <c r="AT847" s="581"/>
      <c r="AU847" s="828" t="str">
        <f>AU455</f>
        <v>B0E_0U</v>
      </c>
      <c r="AV847" s="836"/>
      <c r="AW847" s="581"/>
      <c r="AX847" s="828" t="str">
        <f>AX455</f>
        <v>Level 0</v>
      </c>
      <c r="AY847" s="836"/>
      <c r="AZ847" s="581"/>
      <c r="BA847" s="828" t="str">
        <f>BA455</f>
        <v>ALTITUDE</v>
      </c>
      <c r="BB847" s="836"/>
      <c r="BC847" s="581"/>
      <c r="BD847" s="828" t="str">
        <f>BD455</f>
        <v>SUMMIT</v>
      </c>
      <c r="BE847" s="836"/>
      <c r="BF847" s="581"/>
      <c r="BG847" s="828" t="str">
        <f>BG455</f>
        <v>SPRINT</v>
      </c>
      <c r="BH847" s="836"/>
      <c r="BI847" s="581"/>
      <c r="BJ847" s="828" t="str">
        <f>BJ455</f>
        <v>TI</v>
      </c>
      <c r="BK847" s="836"/>
      <c r="BL847" s="581"/>
      <c r="BM847" s="828">
        <f>BM455</f>
        <v>0</v>
      </c>
      <c r="BN847" s="836"/>
      <c r="BO847" s="581"/>
      <c r="BP847" s="828" t="str">
        <f>BP455</f>
        <v>Level0</v>
      </c>
      <c r="BQ847" s="836"/>
      <c r="BR847" s="584"/>
      <c r="BS847" s="828" t="str">
        <f>BS455</f>
        <v>ENTRY</v>
      </c>
      <c r="BT847" s="836"/>
      <c r="BU847" s="584"/>
      <c r="BV847" s="828" t="str">
        <f>BV455</f>
        <v>PALLAS</v>
      </c>
      <c r="BW847" s="836"/>
      <c r="BX847" s="584"/>
      <c r="BY847" s="828" t="str">
        <f>BY455</f>
        <v>ETOILE</v>
      </c>
      <c r="BZ847" s="836"/>
      <c r="CA847" s="581"/>
      <c r="CB847" s="828" t="str">
        <f>CB455</f>
        <v>Level 0</v>
      </c>
      <c r="CC847" s="836"/>
      <c r="CD847" s="581"/>
      <c r="CE847" s="828" t="str">
        <f>CE455</f>
        <v>Level A</v>
      </c>
      <c r="CF847" s="836"/>
      <c r="CG847" s="581"/>
      <c r="CH847" s="828" t="str">
        <f>CH455</f>
        <v>Level B</v>
      </c>
      <c r="CI847" s="836"/>
      <c r="CJ847" s="581"/>
      <c r="CK847" s="828" t="str">
        <f>CK455</f>
        <v>Level 0 (Towing)</v>
      </c>
      <c r="CL847" s="836"/>
      <c r="CM847" s="581"/>
      <c r="CN847" s="828" t="str">
        <f>CN455</f>
        <v>Level A</v>
      </c>
      <c r="CO847" s="836"/>
      <c r="CP847" s="581"/>
      <c r="CQ847" s="828" t="str">
        <f>CQ455</f>
        <v>Level B</v>
      </c>
      <c r="CR847" s="836"/>
      <c r="CS847" s="581"/>
      <c r="CT847" s="828" t="str">
        <f>CT455</f>
        <v>Level A</v>
      </c>
      <c r="CU847" s="836"/>
      <c r="CV847" s="581"/>
      <c r="CW847" s="828" t="str">
        <f>CW455</f>
        <v>Level B</v>
      </c>
      <c r="CX847" s="836"/>
      <c r="CY847" s="581"/>
    </row>
    <row r="848" spans="1:104" s="402" customFormat="1" x14ac:dyDescent="0.25">
      <c r="A848" s="1"/>
      <c r="C848" s="696" t="s">
        <v>552</v>
      </c>
      <c r="D848" s="696" t="s">
        <v>0</v>
      </c>
      <c r="E848" s="697"/>
      <c r="F848" s="696"/>
      <c r="G848" s="697"/>
      <c r="H848" s="697"/>
      <c r="I848" s="696"/>
      <c r="J848" s="697"/>
      <c r="K848" s="697"/>
      <c r="L848" s="697"/>
      <c r="M848" s="696"/>
      <c r="N848" s="829" t="e">
        <f>N849+O849</f>
        <v>#REF!</v>
      </c>
      <c r="O848" s="829"/>
      <c r="P848" s="697"/>
      <c r="Q848" s="829" t="e">
        <f>Q849+R849</f>
        <v>#REF!</v>
      </c>
      <c r="R848" s="829"/>
      <c r="S848" s="697"/>
      <c r="T848" s="829" t="e">
        <f>T849+U849</f>
        <v>#REF!</v>
      </c>
      <c r="U848" s="829"/>
      <c r="V848" s="697"/>
      <c r="W848" s="829" t="e">
        <f>W849+X849</f>
        <v>#REF!</v>
      </c>
      <c r="X848" s="829"/>
      <c r="Y848" s="697"/>
      <c r="Z848" s="829" t="e">
        <f>Z849+AA849</f>
        <v>#REF!</v>
      </c>
      <c r="AA848" s="829"/>
      <c r="AB848" s="697"/>
      <c r="AC848" s="829" t="e">
        <f>AC849+AD849</f>
        <v>#REF!</v>
      </c>
      <c r="AD848" s="829"/>
      <c r="AE848" s="697"/>
      <c r="AF848" s="829" t="e">
        <f>AF849+AG849</f>
        <v>#REF!</v>
      </c>
      <c r="AG848" s="829"/>
      <c r="AH848" s="697"/>
      <c r="AI848" s="829" t="e">
        <f>AI849+AJ849</f>
        <v>#REF!</v>
      </c>
      <c r="AJ848" s="829"/>
      <c r="AK848" s="697"/>
      <c r="AL848" s="829" t="e">
        <f>AL849+AM849</f>
        <v>#REF!</v>
      </c>
      <c r="AM848" s="829"/>
      <c r="AN848" s="697"/>
      <c r="AO848" s="829" t="e">
        <f>AO849+AP849</f>
        <v>#REF!</v>
      </c>
      <c r="AP848" s="829"/>
      <c r="AQ848" s="697"/>
      <c r="AR848" s="829" t="e">
        <f>AR849+AS849</f>
        <v>#REF!</v>
      </c>
      <c r="AS848" s="829"/>
      <c r="AT848" s="697"/>
      <c r="AU848" s="829" t="e">
        <f>AU849+AV849</f>
        <v>#REF!</v>
      </c>
      <c r="AV848" s="829"/>
      <c r="AW848" s="697"/>
      <c r="AX848" s="829" t="e">
        <f>AX849+AY849</f>
        <v>#REF!</v>
      </c>
      <c r="AY848" s="829"/>
      <c r="AZ848" s="697"/>
      <c r="BA848" s="829" t="e">
        <f>BA849+BB849</f>
        <v>#REF!</v>
      </c>
      <c r="BB848" s="829"/>
      <c r="BC848" s="697"/>
      <c r="BD848" s="829" t="e">
        <f>BD849+BE849</f>
        <v>#REF!</v>
      </c>
      <c r="BE848" s="829"/>
      <c r="BF848" s="697"/>
      <c r="BG848" s="829" t="e">
        <f>BG849+BH849</f>
        <v>#REF!</v>
      </c>
      <c r="BH848" s="829"/>
      <c r="BI848" s="697"/>
      <c r="BJ848" s="829" t="e">
        <f>BJ849+BK849</f>
        <v>#REF!</v>
      </c>
      <c r="BK848" s="829"/>
      <c r="BL848" s="697"/>
      <c r="BM848" s="829" t="e">
        <f>BM849+BN849</f>
        <v>#REF!</v>
      </c>
      <c r="BN848" s="829"/>
      <c r="BO848" s="697"/>
      <c r="BP848" s="829" t="e">
        <f>BP849+BQ849</f>
        <v>#REF!</v>
      </c>
      <c r="BQ848" s="829"/>
      <c r="BR848" s="697"/>
      <c r="BS848" s="829" t="e">
        <f>BS849+BT849</f>
        <v>#REF!</v>
      </c>
      <c r="BT848" s="829"/>
      <c r="BU848" s="697"/>
      <c r="BV848" s="829" t="e">
        <f>BV849+BW849</f>
        <v>#REF!</v>
      </c>
      <c r="BW848" s="829"/>
      <c r="BX848" s="697"/>
      <c r="BY848" s="829" t="e">
        <f>BY849+BZ849</f>
        <v>#REF!</v>
      </c>
      <c r="BZ848" s="829"/>
      <c r="CA848" s="697"/>
      <c r="CB848" s="829" t="e">
        <f>CB849+CC849</f>
        <v>#REF!</v>
      </c>
      <c r="CC848" s="829"/>
      <c r="CD848" s="697"/>
      <c r="CE848" s="829" t="e">
        <f>CE849+CF849</f>
        <v>#REF!</v>
      </c>
      <c r="CF848" s="829"/>
      <c r="CG848" s="697"/>
      <c r="CH848" s="829" t="e">
        <f>CH849+CI849</f>
        <v>#REF!</v>
      </c>
      <c r="CI848" s="829"/>
      <c r="CJ848" s="697"/>
      <c r="CK848" s="829" t="e">
        <f>CK849+CL849</f>
        <v>#REF!</v>
      </c>
      <c r="CL848" s="829"/>
      <c r="CM848" s="697"/>
      <c r="CN848" s="829" t="e">
        <f>CN849+CO849</f>
        <v>#REF!</v>
      </c>
      <c r="CO848" s="829"/>
      <c r="CP848" s="697"/>
      <c r="CQ848" s="829" t="e">
        <f>CQ849+CR849</f>
        <v>#REF!</v>
      </c>
      <c r="CR848" s="829"/>
      <c r="CS848" s="697"/>
      <c r="CT848" s="829" t="e">
        <f>CT849+CU849</f>
        <v>#REF!</v>
      </c>
      <c r="CU848" s="829"/>
      <c r="CV848" s="697"/>
      <c r="CW848" s="829" t="e">
        <f>CW849+CX849</f>
        <v>#REF!</v>
      </c>
      <c r="CX848" s="829"/>
      <c r="CY848" s="697"/>
    </row>
    <row r="849" spans="1:103" s="402" customFormat="1" x14ac:dyDescent="0.25">
      <c r="A849" s="401"/>
      <c r="C849" s="696"/>
      <c r="D849" s="696" t="s">
        <v>0</v>
      </c>
      <c r="E849" s="697"/>
      <c r="F849" s="696"/>
      <c r="G849" s="697"/>
      <c r="H849" s="697"/>
      <c r="I849" s="696"/>
      <c r="J849" s="697"/>
      <c r="K849" s="697"/>
      <c r="L849" s="697"/>
      <c r="M849" s="696"/>
      <c r="N849" s="701" t="e">
        <f>SUM(N584:N846)</f>
        <v>#REF!</v>
      </c>
      <c r="O849" s="701" t="e">
        <f>SUM(O584:O846)</f>
        <v>#REF!</v>
      </c>
      <c r="P849" s="697"/>
      <c r="Q849" s="701" t="e">
        <f>SUM(Q584:Q846)</f>
        <v>#REF!</v>
      </c>
      <c r="R849" s="701" t="e">
        <f>SUM(R584:R846)</f>
        <v>#REF!</v>
      </c>
      <c r="S849" s="697"/>
      <c r="T849" s="701" t="e">
        <f>SUM(T584:T846)</f>
        <v>#REF!</v>
      </c>
      <c r="U849" s="701" t="e">
        <f>SUM(U584:U846)</f>
        <v>#REF!</v>
      </c>
      <c r="V849" s="697"/>
      <c r="W849" s="701" t="e">
        <f>SUM(W584:W846)</f>
        <v>#REF!</v>
      </c>
      <c r="X849" s="701" t="e">
        <f>SUM(X584:X846)</f>
        <v>#REF!</v>
      </c>
      <c r="Y849" s="697"/>
      <c r="Z849" s="701" t="e">
        <f>SUM(Z584:Z846)</f>
        <v>#REF!</v>
      </c>
      <c r="AA849" s="701" t="e">
        <f>SUM(AA584:AA846)</f>
        <v>#REF!</v>
      </c>
      <c r="AB849" s="697"/>
      <c r="AC849" s="701" t="e">
        <f>SUM(AC584:AC846)</f>
        <v>#REF!</v>
      </c>
      <c r="AD849" s="701" t="e">
        <f>SUM(AD584:AD846)</f>
        <v>#REF!</v>
      </c>
      <c r="AE849" s="697"/>
      <c r="AF849" s="701" t="e">
        <f>SUM(AF584:AF846)</f>
        <v>#REF!</v>
      </c>
      <c r="AG849" s="701" t="e">
        <f>SUM(AG584:AG846)</f>
        <v>#REF!</v>
      </c>
      <c r="AH849" s="697"/>
      <c r="AI849" s="701" t="e">
        <f>SUM(AI584:AI846)</f>
        <v>#REF!</v>
      </c>
      <c r="AJ849" s="701" t="e">
        <f>SUM(AJ584:AJ846)</f>
        <v>#REF!</v>
      </c>
      <c r="AK849" s="697"/>
      <c r="AL849" s="701" t="e">
        <f>SUM(AL584:AL846)</f>
        <v>#REF!</v>
      </c>
      <c r="AM849" s="701" t="e">
        <f>SUM(AM584:AM846)</f>
        <v>#REF!</v>
      </c>
      <c r="AN849" s="697"/>
      <c r="AO849" s="701" t="e">
        <f>SUM(AO584:AO846)</f>
        <v>#REF!</v>
      </c>
      <c r="AP849" s="701" t="e">
        <f>SUM(AP584:AP846)</f>
        <v>#REF!</v>
      </c>
      <c r="AQ849" s="697"/>
      <c r="AR849" s="701" t="e">
        <f>SUM(AR584:AR846)</f>
        <v>#REF!</v>
      </c>
      <c r="AS849" s="701" t="e">
        <f>SUM(AS584:AS846)</f>
        <v>#REF!</v>
      </c>
      <c r="AT849" s="697"/>
      <c r="AU849" s="701" t="e">
        <f>SUM(AU584:AU846)</f>
        <v>#REF!</v>
      </c>
      <c r="AV849" s="701" t="e">
        <f>SUM(AV584:AV846)</f>
        <v>#REF!</v>
      </c>
      <c r="AW849" s="697"/>
      <c r="AX849" s="701" t="e">
        <f>SUM(AX584:AX846)</f>
        <v>#REF!</v>
      </c>
      <c r="AY849" s="701" t="e">
        <f>SUM(AY584:AY846)</f>
        <v>#REF!</v>
      </c>
      <c r="AZ849" s="697"/>
      <c r="BA849" s="701" t="e">
        <f>SUM(BA584:BA846)</f>
        <v>#REF!</v>
      </c>
      <c r="BB849" s="701" t="e">
        <f>SUM(BB584:BB846)</f>
        <v>#REF!</v>
      </c>
      <c r="BC849" s="697"/>
      <c r="BD849" s="701" t="e">
        <f>SUM(BD584:BD846)</f>
        <v>#REF!</v>
      </c>
      <c r="BE849" s="701" t="e">
        <f>SUM(BE584:BE846)</f>
        <v>#REF!</v>
      </c>
      <c r="BF849" s="697"/>
      <c r="BG849" s="701" t="e">
        <f>SUM(BG584:BG846)</f>
        <v>#REF!</v>
      </c>
      <c r="BH849" s="701" t="e">
        <f>SUM(BH584:BH846)</f>
        <v>#REF!</v>
      </c>
      <c r="BI849" s="697"/>
      <c r="BJ849" s="701" t="e">
        <f>SUM(BJ584:BJ846)</f>
        <v>#REF!</v>
      </c>
      <c r="BK849" s="701" t="e">
        <f>SUM(BK584:BK846)</f>
        <v>#REF!</v>
      </c>
      <c r="BL849" s="697"/>
      <c r="BM849" s="701" t="e">
        <f>SUM(BM584:BM846)</f>
        <v>#REF!</v>
      </c>
      <c r="BN849" s="701" t="e">
        <f>SUM(BN584:BN846)</f>
        <v>#REF!</v>
      </c>
      <c r="BO849" s="697"/>
      <c r="BP849" s="701" t="e">
        <f>SUM(BP584:BP846)</f>
        <v>#REF!</v>
      </c>
      <c r="BQ849" s="701" t="e">
        <f>SUM(BQ584:BQ846)</f>
        <v>#REF!</v>
      </c>
      <c r="BR849" s="697"/>
      <c r="BS849" s="701" t="e">
        <f>SUM(BS584:BS846)</f>
        <v>#REF!</v>
      </c>
      <c r="BT849" s="701" t="e">
        <f>SUM(BT584:BT846)</f>
        <v>#REF!</v>
      </c>
      <c r="BU849" s="697"/>
      <c r="BV849" s="701" t="e">
        <f>SUM(BV584:BV846)</f>
        <v>#REF!</v>
      </c>
      <c r="BW849" s="701" t="e">
        <f>SUM(BW584:BW846)</f>
        <v>#REF!</v>
      </c>
      <c r="BX849" s="697"/>
      <c r="BY849" s="701" t="e">
        <f>SUM(BY584:BY846)</f>
        <v>#REF!</v>
      </c>
      <c r="BZ849" s="701" t="e">
        <f>SUM(BZ584:BZ846)</f>
        <v>#REF!</v>
      </c>
      <c r="CA849" s="697"/>
      <c r="CB849" s="701" t="e">
        <f>SUM(CB584:CB846)</f>
        <v>#REF!</v>
      </c>
      <c r="CC849" s="701" t="e">
        <f>SUM(CC584:CC846)</f>
        <v>#REF!</v>
      </c>
      <c r="CD849" s="697"/>
      <c r="CE849" s="701" t="e">
        <f>SUM(CE584:CE846)</f>
        <v>#REF!</v>
      </c>
      <c r="CF849" s="701" t="e">
        <f>SUM(CF584:CF846)</f>
        <v>#REF!</v>
      </c>
      <c r="CG849" s="697"/>
      <c r="CH849" s="701" t="e">
        <f>SUM(CH584:CH846)</f>
        <v>#REF!</v>
      </c>
      <c r="CI849" s="701" t="e">
        <f>SUM(CI584:CI846)</f>
        <v>#REF!</v>
      </c>
      <c r="CJ849" s="697"/>
      <c r="CK849" s="701" t="e">
        <f>SUM(CK584:CK846)</f>
        <v>#REF!</v>
      </c>
      <c r="CL849" s="701" t="e">
        <f>SUM(CL584:CL846)</f>
        <v>#REF!</v>
      </c>
      <c r="CM849" s="697"/>
      <c r="CN849" s="701" t="e">
        <f>SUM(CN584:CN846)</f>
        <v>#REF!</v>
      </c>
      <c r="CO849" s="701" t="e">
        <f>SUM(CO584:CO846)</f>
        <v>#REF!</v>
      </c>
      <c r="CP849" s="697"/>
      <c r="CQ849" s="701" t="e">
        <f>SUM(CQ584:CQ846)</f>
        <v>#REF!</v>
      </c>
      <c r="CR849" s="701" t="e">
        <f>SUM(CR584:CR846)</f>
        <v>#REF!</v>
      </c>
      <c r="CS849" s="697"/>
      <c r="CT849" s="701" t="e">
        <f>SUM(CT584:CT846)</f>
        <v>#REF!</v>
      </c>
      <c r="CU849" s="701" t="e">
        <f>SUM(CU584:CU846)</f>
        <v>#REF!</v>
      </c>
      <c r="CV849" s="697"/>
      <c r="CW849" s="701" t="e">
        <f>SUM(CW584:CW846)</f>
        <v>#REF!</v>
      </c>
      <c r="CX849" s="701" t="e">
        <f>SUM(CX584:CX846)</f>
        <v>#REF!</v>
      </c>
      <c r="CY849" s="697"/>
    </row>
    <row r="851" spans="1:103" x14ac:dyDescent="0.25">
      <c r="B851" s="708"/>
      <c r="C851" s="583" t="s">
        <v>670</v>
      </c>
      <c r="D851" s="580" t="s">
        <v>0</v>
      </c>
      <c r="E851" s="581"/>
      <c r="F851" s="580"/>
      <c r="G851" s="581"/>
      <c r="H851" s="584"/>
      <c r="I851" s="580"/>
      <c r="J851" s="581"/>
      <c r="K851" s="581"/>
      <c r="L851" s="581"/>
      <c r="M851" s="580"/>
      <c r="N851" s="834" t="str">
        <f>N455</f>
        <v>Level 0</v>
      </c>
      <c r="O851" s="835"/>
      <c r="P851" s="584"/>
      <c r="Q851" s="828" t="str">
        <f>Q455</f>
        <v>Level 1</v>
      </c>
      <c r="R851" s="836"/>
      <c r="S851" s="584"/>
      <c r="T851" s="828" t="str">
        <f>T455</f>
        <v>Level B</v>
      </c>
      <c r="U851" s="836"/>
      <c r="V851" s="584"/>
      <c r="W851" s="834" t="str">
        <f>W455</f>
        <v>Level 0</v>
      </c>
      <c r="X851" s="835"/>
      <c r="Y851" s="584"/>
      <c r="Z851" s="828" t="str">
        <f>Z455</f>
        <v>Level 1</v>
      </c>
      <c r="AA851" s="836"/>
      <c r="AB851" s="584"/>
      <c r="AC851" s="828" t="str">
        <f>AC455</f>
        <v>Level B</v>
      </c>
      <c r="AD851" s="836"/>
      <c r="AE851" s="584"/>
      <c r="AF851" s="828" t="str">
        <f>AF455</f>
        <v>Level 1</v>
      </c>
      <c r="AG851" s="836"/>
      <c r="AH851" s="584"/>
      <c r="AI851" s="828" t="str">
        <f>AI455</f>
        <v>Level B</v>
      </c>
      <c r="AJ851" s="836"/>
      <c r="AK851" s="581"/>
      <c r="AL851" s="828" t="str">
        <f>AL455</f>
        <v>B0E_0B Lev0</v>
      </c>
      <c r="AM851" s="836"/>
      <c r="AN851" s="584"/>
      <c r="AO851" s="828" t="str">
        <f>AO455</f>
        <v>B0E_0P</v>
      </c>
      <c r="AP851" s="836"/>
      <c r="AQ851" s="584"/>
      <c r="AR851" s="828" t="str">
        <f>AR455</f>
        <v>B0E_0P</v>
      </c>
      <c r="AS851" s="836"/>
      <c r="AT851" s="584"/>
      <c r="AU851" s="828" t="str">
        <f>AU455</f>
        <v>B0E_0U</v>
      </c>
      <c r="AV851" s="836"/>
      <c r="AW851" s="581"/>
      <c r="AX851" s="828" t="str">
        <f>AX455</f>
        <v>Level 0</v>
      </c>
      <c r="AY851" s="836"/>
      <c r="AZ851" s="584"/>
      <c r="BA851" s="828" t="str">
        <f>BA455</f>
        <v>ALTITUDE</v>
      </c>
      <c r="BB851" s="836"/>
      <c r="BC851" s="584"/>
      <c r="BD851" s="828" t="str">
        <f>BD455</f>
        <v>SUMMIT</v>
      </c>
      <c r="BE851" s="836"/>
      <c r="BF851" s="581"/>
      <c r="BG851" s="828" t="str">
        <f>BG455</f>
        <v>SPRINT</v>
      </c>
      <c r="BH851" s="836"/>
      <c r="BI851" s="584"/>
      <c r="BJ851" s="828" t="str">
        <f>BJ455</f>
        <v>TI</v>
      </c>
      <c r="BK851" s="836"/>
      <c r="BL851" s="584"/>
      <c r="BM851" s="828">
        <f>BM455</f>
        <v>0</v>
      </c>
      <c r="BN851" s="836"/>
      <c r="BO851" s="581"/>
      <c r="BP851" s="828" t="str">
        <f>BP455</f>
        <v>Level0</v>
      </c>
      <c r="BQ851" s="836"/>
      <c r="BR851" s="584"/>
      <c r="BS851" s="828" t="str">
        <f>BS455</f>
        <v>ENTRY</v>
      </c>
      <c r="BT851" s="836"/>
      <c r="BU851" s="584"/>
      <c r="BV851" s="828" t="str">
        <f>BV455</f>
        <v>PALLAS</v>
      </c>
      <c r="BW851" s="836"/>
      <c r="BX851" s="584"/>
      <c r="BY851" s="828" t="str">
        <f>BY455</f>
        <v>ETOILE</v>
      </c>
      <c r="BZ851" s="836"/>
      <c r="CA851" s="581"/>
      <c r="CB851" s="828" t="str">
        <f>CB455</f>
        <v>Level 0</v>
      </c>
      <c r="CC851" s="836"/>
      <c r="CD851" s="584"/>
      <c r="CE851" s="828" t="str">
        <f>CE455</f>
        <v>Level A</v>
      </c>
      <c r="CF851" s="836"/>
      <c r="CG851" s="584"/>
      <c r="CH851" s="828" t="str">
        <f>CH455</f>
        <v>Level B</v>
      </c>
      <c r="CI851" s="836"/>
      <c r="CJ851" s="584"/>
      <c r="CK851" s="828" t="str">
        <f>CK455</f>
        <v>Level 0 (Towing)</v>
      </c>
      <c r="CL851" s="836"/>
      <c r="CM851" s="584"/>
      <c r="CN851" s="828" t="str">
        <f>CN455</f>
        <v>Level A</v>
      </c>
      <c r="CO851" s="836"/>
      <c r="CP851" s="584"/>
      <c r="CQ851" s="828" t="str">
        <f>CQ455</f>
        <v>Level B</v>
      </c>
      <c r="CR851" s="836"/>
      <c r="CS851" s="584"/>
      <c r="CT851" s="828" t="str">
        <f>CT455</f>
        <v>Level A</v>
      </c>
      <c r="CU851" s="836"/>
      <c r="CV851" s="584"/>
      <c r="CW851" s="828" t="str">
        <f>CW455</f>
        <v>Level B</v>
      </c>
      <c r="CX851" s="836"/>
      <c r="CY851" s="581"/>
    </row>
    <row r="852" spans="1:103" s="402" customFormat="1" x14ac:dyDescent="0.25">
      <c r="A852" s="1"/>
      <c r="C852" s="696" t="s">
        <v>552</v>
      </c>
      <c r="D852" s="696" t="s">
        <v>0</v>
      </c>
      <c r="E852" s="697"/>
      <c r="F852" s="696"/>
      <c r="G852" s="697"/>
      <c r="H852" s="697"/>
      <c r="I852" s="696"/>
      <c r="J852" s="697"/>
      <c r="K852" s="697"/>
      <c r="L852" s="697"/>
      <c r="M852" s="696"/>
      <c r="N852" s="837" t="e">
        <f>N854+O854</f>
        <v>#REF!</v>
      </c>
      <c r="O852" s="837"/>
      <c r="P852" s="719"/>
      <c r="Q852" s="837" t="e">
        <f>Q854+R854</f>
        <v>#REF!</v>
      </c>
      <c r="R852" s="837"/>
      <c r="S852" s="697"/>
      <c r="T852" s="837" t="e">
        <f>T854+U854</f>
        <v>#REF!</v>
      </c>
      <c r="U852" s="837"/>
      <c r="V852" s="697"/>
      <c r="W852" s="829" t="e">
        <f>W854+X854</f>
        <v>#REF!</v>
      </c>
      <c r="X852" s="829"/>
      <c r="Y852" s="697"/>
      <c r="Z852" s="829" t="e">
        <f>Z854+AA854</f>
        <v>#REF!</v>
      </c>
      <c r="AA852" s="829"/>
      <c r="AB852" s="697"/>
      <c r="AC852" s="829" t="e">
        <f>AC854+AD854</f>
        <v>#REF!</v>
      </c>
      <c r="AD852" s="829"/>
      <c r="AE852" s="697"/>
      <c r="AF852" s="829" t="e">
        <f>AF854+AG854</f>
        <v>#REF!</v>
      </c>
      <c r="AG852" s="829"/>
      <c r="AH852" s="697"/>
      <c r="AI852" s="829" t="e">
        <f>AI854+AJ854</f>
        <v>#REF!</v>
      </c>
      <c r="AJ852" s="829"/>
      <c r="AK852" s="697"/>
      <c r="AL852" s="837" t="e">
        <f>AL854+AM854</f>
        <v>#REF!</v>
      </c>
      <c r="AM852" s="837"/>
      <c r="AN852" s="719"/>
      <c r="AO852" s="837" t="e">
        <f>AO854+AP854</f>
        <v>#REF!</v>
      </c>
      <c r="AP852" s="837"/>
      <c r="AQ852" s="719"/>
      <c r="AR852" s="837" t="e">
        <f>AR854+AS854</f>
        <v>#REF!</v>
      </c>
      <c r="AS852" s="837"/>
      <c r="AT852" s="697"/>
      <c r="AU852" s="829" t="e">
        <f>AU854+AV854</f>
        <v>#REF!</v>
      </c>
      <c r="AV852" s="829"/>
      <c r="AW852" s="697"/>
      <c r="AX852" s="837" t="e">
        <f>AX854+AY854</f>
        <v>#REF!</v>
      </c>
      <c r="AY852" s="837"/>
      <c r="AZ852" s="697"/>
      <c r="BA852" s="829" t="e">
        <f>BA854+BB854</f>
        <v>#REF!</v>
      </c>
      <c r="BB852" s="829"/>
      <c r="BC852" s="697"/>
      <c r="BD852" s="829" t="e">
        <f>BD854+BE854</f>
        <v>#REF!</v>
      </c>
      <c r="BE852" s="829"/>
      <c r="BF852" s="697"/>
      <c r="BG852" s="829" t="e">
        <f>BG854+BH854</f>
        <v>#REF!</v>
      </c>
      <c r="BH852" s="829"/>
      <c r="BI852" s="697"/>
      <c r="BJ852" s="829" t="e">
        <f>BJ854+BK854</f>
        <v>#REF!</v>
      </c>
      <c r="BK852" s="829"/>
      <c r="BL852" s="697"/>
      <c r="BM852" s="829" t="e">
        <f>BM854+BN854</f>
        <v>#REF!</v>
      </c>
      <c r="BN852" s="829"/>
      <c r="BO852" s="697"/>
      <c r="BP852" s="829" t="e">
        <f>BP854+BQ854</f>
        <v>#REF!</v>
      </c>
      <c r="BQ852" s="829"/>
      <c r="BR852" s="697"/>
      <c r="BS852" s="829" t="e">
        <f>BS854+BT854</f>
        <v>#REF!</v>
      </c>
      <c r="BT852" s="829"/>
      <c r="BU852" s="697"/>
      <c r="BV852" s="829" t="e">
        <f>BV854+BW854</f>
        <v>#REF!</v>
      </c>
      <c r="BW852" s="829"/>
      <c r="BX852" s="697"/>
      <c r="BY852" s="829" t="e">
        <f>BY854+BZ854</f>
        <v>#REF!</v>
      </c>
      <c r="BZ852" s="829"/>
      <c r="CA852" s="697"/>
      <c r="CB852" s="829" t="e">
        <f>CB854+CC854</f>
        <v>#REF!</v>
      </c>
      <c r="CC852" s="829"/>
      <c r="CD852" s="697"/>
      <c r="CE852" s="829" t="e">
        <f>CE854+CF854</f>
        <v>#REF!</v>
      </c>
      <c r="CF852" s="829"/>
      <c r="CG852" s="697"/>
      <c r="CH852" s="829" t="e">
        <f>CH854+CI854</f>
        <v>#REF!</v>
      </c>
      <c r="CI852" s="829"/>
      <c r="CJ852" s="697"/>
      <c r="CK852" s="829" t="e">
        <f>CK854+CL854</f>
        <v>#REF!</v>
      </c>
      <c r="CL852" s="829"/>
      <c r="CM852" s="697"/>
      <c r="CN852" s="829" t="e">
        <f>CN854+CO854</f>
        <v>#REF!</v>
      </c>
      <c r="CO852" s="829"/>
      <c r="CP852" s="697"/>
      <c r="CQ852" s="829" t="e">
        <f>CQ854+CR854</f>
        <v>#REF!</v>
      </c>
      <c r="CR852" s="829"/>
      <c r="CS852" s="697"/>
      <c r="CT852" s="829" t="e">
        <f>CT854+CU854</f>
        <v>#REF!</v>
      </c>
      <c r="CU852" s="829"/>
      <c r="CV852" s="697"/>
      <c r="CW852" s="829" t="e">
        <f>CW854+CX854</f>
        <v>#REF!</v>
      </c>
      <c r="CX852" s="829"/>
      <c r="CY852" s="697"/>
    </row>
    <row r="853" spans="1:103" x14ac:dyDescent="0.25">
      <c r="C853" s="698"/>
      <c r="D853" s="698" t="s">
        <v>0</v>
      </c>
      <c r="E853" s="699"/>
      <c r="F853" s="698"/>
      <c r="G853" s="699"/>
      <c r="H853" s="699"/>
      <c r="I853" s="698"/>
      <c r="J853" s="699"/>
      <c r="K853" s="699"/>
      <c r="L853" s="699"/>
      <c r="M853" s="698"/>
      <c r="N853" s="831"/>
      <c r="O853" s="831"/>
      <c r="P853" s="699"/>
      <c r="Q853" s="831"/>
      <c r="R853" s="831"/>
      <c r="S853" s="699"/>
      <c r="T853" s="831"/>
      <c r="U853" s="831"/>
      <c r="V853" s="699"/>
      <c r="W853" s="831"/>
      <c r="X853" s="831"/>
      <c r="Y853" s="699"/>
      <c r="Z853" s="831"/>
      <c r="AA853" s="831"/>
      <c r="AB853" s="699"/>
      <c r="AC853" s="831"/>
      <c r="AD853" s="831"/>
      <c r="AE853" s="699"/>
      <c r="AF853" s="830"/>
      <c r="AG853" s="830"/>
      <c r="AH853" s="699"/>
      <c r="AI853" s="831"/>
      <c r="AJ853" s="831"/>
      <c r="AK853" s="699"/>
      <c r="AL853" s="830"/>
      <c r="AM853" s="830"/>
      <c r="AN853" s="699"/>
      <c r="AO853" s="830"/>
      <c r="AP853" s="830"/>
      <c r="AQ853" s="699"/>
      <c r="AR853" s="830"/>
      <c r="AS853" s="830"/>
      <c r="AT853" s="699"/>
      <c r="AU853" s="831"/>
      <c r="AV853" s="831"/>
      <c r="AW853" s="699"/>
      <c r="AX853" s="833"/>
      <c r="AY853" s="833"/>
      <c r="AZ853" s="720"/>
      <c r="BA853" s="833"/>
      <c r="BB853" s="833"/>
      <c r="BC853" s="720"/>
      <c r="BD853" s="833"/>
      <c r="BE853" s="833"/>
      <c r="BF853" s="699"/>
      <c r="BG853" s="833"/>
      <c r="BH853" s="833"/>
      <c r="BI853" s="720"/>
      <c r="BJ853" s="833"/>
      <c r="BK853" s="833"/>
      <c r="BL853" s="720"/>
      <c r="BM853" s="833"/>
      <c r="BN853" s="833"/>
      <c r="BO853" s="699"/>
      <c r="BP853" s="833"/>
      <c r="BQ853" s="833"/>
      <c r="BR853" s="699"/>
      <c r="BS853" s="833"/>
      <c r="BT853" s="833"/>
      <c r="BU853" s="699"/>
      <c r="BV853" s="833"/>
      <c r="BW853" s="833"/>
      <c r="BX853" s="699"/>
      <c r="BY853" s="833"/>
      <c r="BZ853" s="833"/>
      <c r="CA853" s="699"/>
      <c r="CB853" s="831"/>
      <c r="CC853" s="831"/>
      <c r="CD853" s="699"/>
      <c r="CE853" s="831"/>
      <c r="CF853" s="831"/>
      <c r="CG853" s="699"/>
      <c r="CH853" s="831"/>
      <c r="CI853" s="831"/>
      <c r="CJ853" s="699"/>
      <c r="CK853" s="831"/>
      <c r="CL853" s="831"/>
      <c r="CM853" s="699"/>
      <c r="CN853" s="831"/>
      <c r="CO853" s="831"/>
      <c r="CP853" s="699"/>
      <c r="CQ853" s="831"/>
      <c r="CR853" s="831"/>
      <c r="CS853" s="699"/>
      <c r="CT853" s="830"/>
      <c r="CU853" s="830"/>
      <c r="CV853" s="699"/>
      <c r="CW853" s="831"/>
      <c r="CX853" s="831"/>
      <c r="CY853" s="699"/>
    </row>
    <row r="854" spans="1:103" s="402" customFormat="1" x14ac:dyDescent="0.25">
      <c r="A854" s="401"/>
      <c r="C854" s="696"/>
      <c r="D854" s="696" t="s">
        <v>0</v>
      </c>
      <c r="E854" s="697"/>
      <c r="F854" s="696"/>
      <c r="G854" s="697"/>
      <c r="H854" s="697"/>
      <c r="I854" s="696"/>
      <c r="J854" s="697"/>
      <c r="K854" s="697"/>
      <c r="L854" s="697"/>
      <c r="M854" s="696"/>
      <c r="N854" s="701" t="e">
        <f>N458+N849</f>
        <v>#REF!</v>
      </c>
      <c r="O854" s="701" t="e">
        <f>O458+O849</f>
        <v>#REF!</v>
      </c>
      <c r="P854" s="697"/>
      <c r="Q854" s="701" t="e">
        <f>Q458+Q849</f>
        <v>#REF!</v>
      </c>
      <c r="R854" s="701" t="e">
        <f>R458+R849</f>
        <v>#REF!</v>
      </c>
      <c r="S854" s="697"/>
      <c r="T854" s="701" t="e">
        <f>T458+T849</f>
        <v>#REF!</v>
      </c>
      <c r="U854" s="701" t="e">
        <f>U458+U849</f>
        <v>#REF!</v>
      </c>
      <c r="V854" s="697"/>
      <c r="W854" s="701" t="e">
        <f>W458+W849</f>
        <v>#REF!</v>
      </c>
      <c r="X854" s="701" t="e">
        <f>X458+X849</f>
        <v>#REF!</v>
      </c>
      <c r="Y854" s="697"/>
      <c r="Z854" s="701" t="e">
        <f>Z458+Z849</f>
        <v>#REF!</v>
      </c>
      <c r="AA854" s="701" t="e">
        <f>AA458+AA849</f>
        <v>#REF!</v>
      </c>
      <c r="AB854" s="697"/>
      <c r="AC854" s="701" t="e">
        <f>AC458+AC849</f>
        <v>#REF!</v>
      </c>
      <c r="AD854" s="701" t="e">
        <f>AD458+AD849</f>
        <v>#REF!</v>
      </c>
      <c r="AE854" s="697"/>
      <c r="AF854" s="701" t="e">
        <f>AF458+AF849</f>
        <v>#REF!</v>
      </c>
      <c r="AG854" s="701" t="e">
        <f>AG458+AG849</f>
        <v>#REF!</v>
      </c>
      <c r="AH854" s="697"/>
      <c r="AI854" s="701" t="e">
        <f>AI458+AI849</f>
        <v>#REF!</v>
      </c>
      <c r="AJ854" s="701" t="e">
        <f>AJ458+AJ849</f>
        <v>#REF!</v>
      </c>
      <c r="AK854" s="697"/>
      <c r="AL854" s="701" t="e">
        <f>AL458+AL849</f>
        <v>#REF!</v>
      </c>
      <c r="AM854" s="701" t="e">
        <f>AM458+AM849</f>
        <v>#REF!</v>
      </c>
      <c r="AN854" s="697"/>
      <c r="AO854" s="701" t="e">
        <f>AO458+AO849</f>
        <v>#REF!</v>
      </c>
      <c r="AP854" s="701" t="e">
        <f>AP458+AP849</f>
        <v>#REF!</v>
      </c>
      <c r="AQ854" s="697"/>
      <c r="AR854" s="701" t="e">
        <f>AR458+AR849</f>
        <v>#REF!</v>
      </c>
      <c r="AS854" s="701" t="e">
        <f>AS458+AS849</f>
        <v>#REF!</v>
      </c>
      <c r="AT854" s="697"/>
      <c r="AU854" s="701" t="e">
        <f>AU458+AU849</f>
        <v>#REF!</v>
      </c>
      <c r="AV854" s="701" t="e">
        <f>AV458+AV849</f>
        <v>#REF!</v>
      </c>
      <c r="AW854" s="697"/>
      <c r="AX854" s="701" t="e">
        <f>AX458+AX849</f>
        <v>#REF!</v>
      </c>
      <c r="AY854" s="701" t="e">
        <f>AY458+AY849</f>
        <v>#REF!</v>
      </c>
      <c r="AZ854" s="697"/>
      <c r="BA854" s="701" t="e">
        <f>BA458+BA849</f>
        <v>#REF!</v>
      </c>
      <c r="BB854" s="701" t="e">
        <f>BB458+BB849</f>
        <v>#REF!</v>
      </c>
      <c r="BC854" s="697"/>
      <c r="BD854" s="701" t="e">
        <f>BD458+BD849</f>
        <v>#REF!</v>
      </c>
      <c r="BE854" s="701" t="e">
        <f>BE458+BE849</f>
        <v>#REF!</v>
      </c>
      <c r="BF854" s="697"/>
      <c r="BG854" s="701" t="e">
        <f>BG458+BG849</f>
        <v>#REF!</v>
      </c>
      <c r="BH854" s="701" t="e">
        <f>BH458+BH849</f>
        <v>#REF!</v>
      </c>
      <c r="BI854" s="697"/>
      <c r="BJ854" s="701" t="e">
        <f>BJ458+BJ849</f>
        <v>#REF!</v>
      </c>
      <c r="BK854" s="701" t="e">
        <f>BK458+BK849</f>
        <v>#REF!</v>
      </c>
      <c r="BL854" s="697"/>
      <c r="BM854" s="701" t="e">
        <f>BM458+BM849</f>
        <v>#REF!</v>
      </c>
      <c r="BN854" s="701" t="e">
        <f>BN458+BN849</f>
        <v>#REF!</v>
      </c>
      <c r="BO854" s="697"/>
      <c r="BP854" s="701" t="e">
        <f>BP458+BP849</f>
        <v>#REF!</v>
      </c>
      <c r="BQ854" s="701" t="e">
        <f>BQ458+BQ849</f>
        <v>#REF!</v>
      </c>
      <c r="BR854" s="697"/>
      <c r="BS854" s="701" t="e">
        <f>BS458+BS849</f>
        <v>#REF!</v>
      </c>
      <c r="BT854" s="701" t="e">
        <f>BT458+BT849</f>
        <v>#REF!</v>
      </c>
      <c r="BU854" s="697"/>
      <c r="BV854" s="701" t="e">
        <f>BV458+BV849</f>
        <v>#REF!</v>
      </c>
      <c r="BW854" s="701" t="e">
        <f>BW458+BW849</f>
        <v>#REF!</v>
      </c>
      <c r="BX854" s="697"/>
      <c r="BY854" s="701" t="e">
        <f>BY458+BY849</f>
        <v>#REF!</v>
      </c>
      <c r="BZ854" s="701" t="e">
        <f>BZ458+BZ849</f>
        <v>#REF!</v>
      </c>
      <c r="CA854" s="697"/>
      <c r="CB854" s="701" t="e">
        <f>CB458+CB849</f>
        <v>#REF!</v>
      </c>
      <c r="CC854" s="701" t="e">
        <f>CC458+CC849</f>
        <v>#REF!</v>
      </c>
      <c r="CD854" s="697"/>
      <c r="CE854" s="701" t="e">
        <f>CE458+CE849</f>
        <v>#REF!</v>
      </c>
      <c r="CF854" s="701" t="e">
        <f>CF458+CF849</f>
        <v>#REF!</v>
      </c>
      <c r="CG854" s="697"/>
      <c r="CH854" s="701" t="e">
        <f>CH458+CH849</f>
        <v>#REF!</v>
      </c>
      <c r="CI854" s="701" t="e">
        <f>CI458+CI849</f>
        <v>#REF!</v>
      </c>
      <c r="CJ854" s="697"/>
      <c r="CK854" s="701" t="e">
        <f>CK458+CK849</f>
        <v>#REF!</v>
      </c>
      <c r="CL854" s="701" t="e">
        <f>CL458+CL849</f>
        <v>#REF!</v>
      </c>
      <c r="CM854" s="697"/>
      <c r="CN854" s="701" t="e">
        <f>CN458+CN849</f>
        <v>#REF!</v>
      </c>
      <c r="CO854" s="701" t="e">
        <f>CO458+CO849</f>
        <v>#REF!</v>
      </c>
      <c r="CP854" s="697"/>
      <c r="CQ854" s="701" t="e">
        <f>CQ458+CQ849</f>
        <v>#REF!</v>
      </c>
      <c r="CR854" s="701" t="e">
        <f>CR458+CR849</f>
        <v>#REF!</v>
      </c>
      <c r="CS854" s="697"/>
      <c r="CT854" s="701" t="e">
        <f>CT458+CT849</f>
        <v>#REF!</v>
      </c>
      <c r="CU854" s="701" t="e">
        <f>CU458+CU849</f>
        <v>#REF!</v>
      </c>
      <c r="CV854" s="697"/>
      <c r="CW854" s="701" t="e">
        <f>CW458+CW849</f>
        <v>#REF!</v>
      </c>
      <c r="CX854" s="701" t="e">
        <f>CX458+CX849</f>
        <v>#REF!</v>
      </c>
      <c r="CY854" s="697"/>
    </row>
    <row r="855" spans="1:103" s="402" customFormat="1" x14ac:dyDescent="0.25">
      <c r="A855" s="401"/>
      <c r="C855" s="696"/>
      <c r="D855" s="696" t="s">
        <v>0</v>
      </c>
      <c r="E855" s="697"/>
      <c r="F855" s="696"/>
      <c r="G855" s="697"/>
      <c r="H855" s="697"/>
      <c r="I855" s="696"/>
      <c r="J855" s="697"/>
      <c r="K855" s="697"/>
      <c r="L855" s="697"/>
      <c r="M855" s="696"/>
      <c r="N855" s="702" t="e">
        <f>N854/N852</f>
        <v>#REF!</v>
      </c>
      <c r="O855" s="701"/>
      <c r="P855" s="697"/>
      <c r="Q855" s="702" t="e">
        <f>Q854/Q852</f>
        <v>#REF!</v>
      </c>
      <c r="R855" s="701"/>
      <c r="S855" s="697"/>
      <c r="T855" s="702" t="e">
        <f>T854/T852</f>
        <v>#REF!</v>
      </c>
      <c r="U855" s="701"/>
      <c r="V855" s="697"/>
      <c r="W855" s="702" t="e">
        <f>W854/W852</f>
        <v>#REF!</v>
      </c>
      <c r="X855" s="701"/>
      <c r="Y855" s="697"/>
      <c r="Z855" s="702" t="e">
        <f>Z854/Z852</f>
        <v>#REF!</v>
      </c>
      <c r="AA855" s="701"/>
      <c r="AB855" s="697"/>
      <c r="AC855" s="702" t="e">
        <f>AC854/AC852</f>
        <v>#REF!</v>
      </c>
      <c r="AD855" s="701"/>
      <c r="AE855" s="697"/>
      <c r="AF855" s="702" t="e">
        <f>AF854/AF852</f>
        <v>#REF!</v>
      </c>
      <c r="AG855" s="701"/>
      <c r="AH855" s="697"/>
      <c r="AI855" s="702" t="e">
        <f>AI854/AI852</f>
        <v>#REF!</v>
      </c>
      <c r="AJ855" s="701"/>
      <c r="AK855" s="697"/>
      <c r="AL855" s="702" t="e">
        <f>AL854/AL852</f>
        <v>#REF!</v>
      </c>
      <c r="AM855" s="701"/>
      <c r="AN855" s="697"/>
      <c r="AO855" s="702" t="e">
        <f>AO854/AO852</f>
        <v>#REF!</v>
      </c>
      <c r="AP855" s="701"/>
      <c r="AQ855" s="697"/>
      <c r="AR855" s="702" t="e">
        <f>AR854/AR852</f>
        <v>#REF!</v>
      </c>
      <c r="AS855" s="701"/>
      <c r="AT855" s="697"/>
      <c r="AU855" s="702" t="e">
        <f>AU854/AU852</f>
        <v>#REF!</v>
      </c>
      <c r="AV855" s="701"/>
      <c r="AW855" s="697"/>
      <c r="AX855" s="702" t="e">
        <f>AX854/AX852</f>
        <v>#REF!</v>
      </c>
      <c r="AY855" s="701"/>
      <c r="AZ855" s="697"/>
      <c r="BA855" s="702" t="e">
        <f>BA854/BA852</f>
        <v>#REF!</v>
      </c>
      <c r="BB855" s="701"/>
      <c r="BC855" s="697"/>
      <c r="BD855" s="702" t="e">
        <f>BD854/BD852</f>
        <v>#REF!</v>
      </c>
      <c r="BE855" s="701"/>
      <c r="BF855" s="697"/>
      <c r="BG855" s="702" t="e">
        <f>BG854/BG852</f>
        <v>#REF!</v>
      </c>
      <c r="BH855" s="701"/>
      <c r="BI855" s="697"/>
      <c r="BJ855" s="702" t="e">
        <f>BJ854/BJ852</f>
        <v>#REF!</v>
      </c>
      <c r="BK855" s="701"/>
      <c r="BL855" s="697"/>
      <c r="BM855" s="702" t="e">
        <f>BM854/BM852</f>
        <v>#REF!</v>
      </c>
      <c r="BN855" s="701"/>
      <c r="BO855" s="697"/>
      <c r="BP855" s="702" t="e">
        <f>BP854/BP852</f>
        <v>#REF!</v>
      </c>
      <c r="BQ855" s="701"/>
      <c r="BR855" s="697"/>
      <c r="BS855" s="702" t="e">
        <f>BS854/BS852</f>
        <v>#REF!</v>
      </c>
      <c r="BT855" s="701"/>
      <c r="BU855" s="697"/>
      <c r="BV855" s="702" t="e">
        <f>BV854/BV852</f>
        <v>#REF!</v>
      </c>
      <c r="BW855" s="701"/>
      <c r="BX855" s="697"/>
      <c r="BY855" s="702" t="e">
        <f>BY854/BY852</f>
        <v>#REF!</v>
      </c>
      <c r="BZ855" s="701"/>
      <c r="CA855" s="697"/>
      <c r="CB855" s="702" t="e">
        <f>CB854/CB852</f>
        <v>#REF!</v>
      </c>
      <c r="CC855" s="701"/>
      <c r="CD855" s="697"/>
      <c r="CE855" s="702" t="e">
        <f>CE854/CE852</f>
        <v>#REF!</v>
      </c>
      <c r="CF855" s="701"/>
      <c r="CG855" s="697"/>
      <c r="CH855" s="702" t="e">
        <f>CH854/CH852</f>
        <v>#REF!</v>
      </c>
      <c r="CI855" s="701"/>
      <c r="CJ855" s="697"/>
      <c r="CK855" s="702" t="e">
        <f>CK854/CK852</f>
        <v>#REF!</v>
      </c>
      <c r="CL855" s="701"/>
      <c r="CM855" s="697"/>
      <c r="CN855" s="702" t="e">
        <f>CN854/CN852</f>
        <v>#REF!</v>
      </c>
      <c r="CO855" s="701"/>
      <c r="CP855" s="697"/>
      <c r="CQ855" s="702" t="e">
        <f>CQ854/CQ852</f>
        <v>#REF!</v>
      </c>
      <c r="CR855" s="701"/>
      <c r="CS855" s="697"/>
      <c r="CT855" s="702" t="e">
        <f>CT854/CT852</f>
        <v>#REF!</v>
      </c>
      <c r="CU855" s="701"/>
      <c r="CV855" s="697"/>
      <c r="CW855" s="702" t="e">
        <f>CW854/CW852</f>
        <v>#REF!</v>
      </c>
      <c r="CX855" s="701"/>
      <c r="CY855" s="697"/>
    </row>
    <row r="856" spans="1:103" ht="6.6" customHeight="1" x14ac:dyDescent="0.25">
      <c r="D856" s="3" t="s">
        <v>0</v>
      </c>
    </row>
    <row r="857" spans="1:103" s="402" customFormat="1" x14ac:dyDescent="0.25">
      <c r="A857" s="1"/>
      <c r="C857" s="696" t="s">
        <v>244</v>
      </c>
      <c r="D857" s="696" t="s">
        <v>0</v>
      </c>
      <c r="E857" s="697"/>
      <c r="F857" s="696"/>
      <c r="G857" s="697"/>
      <c r="H857" s="697"/>
      <c r="I857" s="696"/>
      <c r="J857" s="697"/>
      <c r="K857" s="697"/>
      <c r="L857" s="697"/>
      <c r="M857" s="696"/>
      <c r="N857" s="829">
        <f>N858+O858</f>
        <v>29.900000000000002</v>
      </c>
      <c r="O857" s="829"/>
      <c r="P857" s="697"/>
      <c r="Q857" s="829">
        <f>Q858+R858</f>
        <v>44.1</v>
      </c>
      <c r="R857" s="829"/>
      <c r="S857" s="697"/>
      <c r="T857" s="829">
        <f>T858+U858</f>
        <v>84.1</v>
      </c>
      <c r="U857" s="829"/>
      <c r="V857" s="697"/>
      <c r="W857" s="829">
        <f>W858+X858</f>
        <v>29.900000000000002</v>
      </c>
      <c r="X857" s="829"/>
      <c r="Y857" s="697"/>
      <c r="Z857" s="829">
        <f>Z858+AA858</f>
        <v>44.1</v>
      </c>
      <c r="AA857" s="829"/>
      <c r="AB857" s="697"/>
      <c r="AC857" s="829">
        <f>AC858+AD858</f>
        <v>84.1</v>
      </c>
      <c r="AD857" s="829"/>
      <c r="AE857" s="697"/>
      <c r="AF857" s="829">
        <f>AF858+AG858</f>
        <v>102.4</v>
      </c>
      <c r="AG857" s="829"/>
      <c r="AH857" s="697"/>
      <c r="AI857" s="829">
        <f>AI858+AJ858</f>
        <v>108.10000000000001</v>
      </c>
      <c r="AJ857" s="829"/>
      <c r="AK857" s="697"/>
      <c r="AL857" s="829">
        <f>AL858+AM858</f>
        <v>55.238999999999997</v>
      </c>
      <c r="AM857" s="829"/>
      <c r="AN857" s="697"/>
      <c r="AO857" s="829">
        <f>AO858+AP858</f>
        <v>0</v>
      </c>
      <c r="AP857" s="829"/>
      <c r="AQ857" s="697"/>
      <c r="AR857" s="829">
        <f>AR858+AS858</f>
        <v>55.238999999999997</v>
      </c>
      <c r="AS857" s="829"/>
      <c r="AT857" s="697"/>
      <c r="AU857" s="829">
        <f>AU858+AV858</f>
        <v>99.835999999999999</v>
      </c>
      <c r="AV857" s="829"/>
      <c r="AW857" s="697"/>
      <c r="AX857" s="829">
        <f>AX858+AY858</f>
        <v>70.510000000000005</v>
      </c>
      <c r="AY857" s="829"/>
      <c r="AZ857" s="697"/>
      <c r="BA857" s="829">
        <f>BA858+BB858</f>
        <v>70.510000000000005</v>
      </c>
      <c r="BB857" s="829"/>
      <c r="BC857" s="697"/>
      <c r="BD857" s="829">
        <f>BD858+BE858</f>
        <v>64.045999999999992</v>
      </c>
      <c r="BE857" s="829"/>
      <c r="BF857" s="697"/>
      <c r="BG857" s="829">
        <f>BG858+BH858</f>
        <v>97.009000000000029</v>
      </c>
      <c r="BH857" s="829"/>
      <c r="BI857" s="697"/>
      <c r="BJ857" s="829">
        <f>BJ858+BK858</f>
        <v>83.270999999999987</v>
      </c>
      <c r="BK857" s="829"/>
      <c r="BL857" s="697"/>
      <c r="BM857" s="829">
        <f>BM858+BN858</f>
        <v>0</v>
      </c>
      <c r="BN857" s="829"/>
      <c r="BO857" s="697"/>
      <c r="BP857" s="829">
        <f>BP858+BQ858</f>
        <v>0</v>
      </c>
      <c r="BQ857" s="829"/>
      <c r="BR857" s="697"/>
      <c r="BS857" s="829">
        <f>BS858+BT858</f>
        <v>61.876999999999995</v>
      </c>
      <c r="BT857" s="829"/>
      <c r="BU857" s="697"/>
      <c r="BV857" s="829">
        <f>BV858+BW858</f>
        <v>79.625</v>
      </c>
      <c r="BW857" s="829"/>
      <c r="BX857" s="697"/>
      <c r="BY857" s="829">
        <f>BY858+BZ858</f>
        <v>80.403999999999996</v>
      </c>
      <c r="BZ857" s="829"/>
      <c r="CA857" s="697"/>
      <c r="CB857" s="829">
        <f>CB858+CC858</f>
        <v>56.8</v>
      </c>
      <c r="CC857" s="829"/>
      <c r="CD857" s="697"/>
      <c r="CE857" s="829">
        <f>CE858+CF858</f>
        <v>46.500000000000007</v>
      </c>
      <c r="CF857" s="829"/>
      <c r="CG857" s="697"/>
      <c r="CH857" s="829">
        <f>CH858+CI858</f>
        <v>79.999999999999986</v>
      </c>
      <c r="CI857" s="829"/>
      <c r="CJ857" s="697"/>
      <c r="CK857" s="829">
        <f>CK858+CL858</f>
        <v>56.8</v>
      </c>
      <c r="CL857" s="829"/>
      <c r="CM857" s="697"/>
      <c r="CN857" s="829">
        <f>CN858+CO858</f>
        <v>46.500000000000007</v>
      </c>
      <c r="CO857" s="829"/>
      <c r="CP857" s="697"/>
      <c r="CQ857" s="829">
        <f>CQ858+CR858</f>
        <v>79.999999999999986</v>
      </c>
      <c r="CR857" s="829"/>
      <c r="CS857" s="697"/>
      <c r="CT857" s="829">
        <f>CT858+CU858</f>
        <v>102.80000000000001</v>
      </c>
      <c r="CU857" s="829"/>
      <c r="CV857" s="697"/>
      <c r="CW857" s="829">
        <f>CW858+CX858</f>
        <v>107</v>
      </c>
      <c r="CX857" s="829"/>
      <c r="CY857" s="697"/>
    </row>
    <row r="858" spans="1:103" s="402" customFormat="1" x14ac:dyDescent="0.25">
      <c r="A858" s="401"/>
      <c r="C858" s="696"/>
      <c r="D858" s="696" t="s">
        <v>0</v>
      </c>
      <c r="E858" s="697"/>
      <c r="F858" s="696"/>
      <c r="G858" s="697"/>
      <c r="H858" s="697"/>
      <c r="I858" s="696"/>
      <c r="J858" s="697"/>
      <c r="K858" s="697"/>
      <c r="L858" s="697"/>
      <c r="M858" s="696"/>
      <c r="N858" s="701">
        <f>N462</f>
        <v>2.0000000000000009</v>
      </c>
      <c r="O858" s="701">
        <f>O462</f>
        <v>27.900000000000002</v>
      </c>
      <c r="P858" s="697"/>
      <c r="Q858" s="701">
        <f>Q462</f>
        <v>8.1000000000000014</v>
      </c>
      <c r="R858" s="701">
        <f>R462</f>
        <v>36</v>
      </c>
      <c r="S858" s="697"/>
      <c r="T858" s="701">
        <f>T462</f>
        <v>20.7</v>
      </c>
      <c r="U858" s="701">
        <f>U462</f>
        <v>63.4</v>
      </c>
      <c r="V858" s="697"/>
      <c r="W858" s="701">
        <f>W462</f>
        <v>2.0000000000000009</v>
      </c>
      <c r="X858" s="701">
        <f>X462</f>
        <v>27.900000000000002</v>
      </c>
      <c r="Y858" s="697"/>
      <c r="Z858" s="701">
        <f>Z462</f>
        <v>8.1000000000000014</v>
      </c>
      <c r="AA858" s="701">
        <f>AA462</f>
        <v>36</v>
      </c>
      <c r="AB858" s="697"/>
      <c r="AC858" s="701">
        <f>AC462</f>
        <v>20.7</v>
      </c>
      <c r="AD858" s="701">
        <f>AD462</f>
        <v>63.4</v>
      </c>
      <c r="AE858" s="697"/>
      <c r="AF858" s="701">
        <f>AF462</f>
        <v>22.7</v>
      </c>
      <c r="AG858" s="701">
        <f>AG462</f>
        <v>79.7</v>
      </c>
      <c r="AH858" s="697"/>
      <c r="AI858" s="701">
        <f>AI462</f>
        <v>24.7</v>
      </c>
      <c r="AJ858" s="701">
        <f>AJ462</f>
        <v>83.4</v>
      </c>
      <c r="AK858" s="697"/>
      <c r="AL858" s="701">
        <f>AL462</f>
        <v>8.2230000000000008</v>
      </c>
      <c r="AM858" s="701">
        <f>AM462</f>
        <v>47.015999999999998</v>
      </c>
      <c r="AN858" s="697"/>
      <c r="AO858" s="701">
        <f>AO462</f>
        <v>0</v>
      </c>
      <c r="AP858" s="701">
        <f>AP462</f>
        <v>0</v>
      </c>
      <c r="AQ858" s="697"/>
      <c r="AR858" s="701">
        <f>AR462</f>
        <v>8.2230000000000008</v>
      </c>
      <c r="AS858" s="701">
        <f>AS462</f>
        <v>47.015999999999998</v>
      </c>
      <c r="AT858" s="697"/>
      <c r="AU858" s="701">
        <f>AU462</f>
        <v>22.655000000000001</v>
      </c>
      <c r="AV858" s="701">
        <f>AV462</f>
        <v>77.180999999999997</v>
      </c>
      <c r="AW858" s="697"/>
      <c r="AX858" s="701">
        <f>AX462</f>
        <v>35.181273246518423</v>
      </c>
      <c r="AY858" s="701">
        <f>AY462</f>
        <v>35.328726753481583</v>
      </c>
      <c r="AZ858" s="697"/>
      <c r="BA858" s="701">
        <f>BA462</f>
        <v>35.181273246518423</v>
      </c>
      <c r="BB858" s="701">
        <f>BB462</f>
        <v>35.328726753481583</v>
      </c>
      <c r="BC858" s="697"/>
      <c r="BD858" s="701">
        <f>BD462</f>
        <v>30.913265743923546</v>
      </c>
      <c r="BE858" s="701">
        <f>BE462</f>
        <v>33.132734256076446</v>
      </c>
      <c r="BF858" s="697"/>
      <c r="BG858" s="701">
        <f>BG462</f>
        <v>26.238379429870474</v>
      </c>
      <c r="BH858" s="701">
        <f>BH462</f>
        <v>70.770620570129552</v>
      </c>
      <c r="BI858" s="697"/>
      <c r="BJ858" s="701">
        <f>BJ462</f>
        <v>19.772086718918946</v>
      </c>
      <c r="BK858" s="701">
        <f>BK462</f>
        <v>63.498913281081045</v>
      </c>
      <c r="BL858" s="697"/>
      <c r="BM858" s="701">
        <f>BM462</f>
        <v>0</v>
      </c>
      <c r="BN858" s="701">
        <f>BN462</f>
        <v>0</v>
      </c>
      <c r="BO858" s="697"/>
      <c r="BP858" s="701">
        <f>BP462</f>
        <v>0</v>
      </c>
      <c r="BQ858" s="701">
        <f>BQ462</f>
        <v>0</v>
      </c>
      <c r="BR858" s="697"/>
      <c r="BS858" s="701">
        <f>BS462</f>
        <v>7.202</v>
      </c>
      <c r="BT858" s="701">
        <f>BT462</f>
        <v>54.674999999999997</v>
      </c>
      <c r="BU858" s="697"/>
      <c r="BV858" s="701">
        <f>BV462</f>
        <v>16.638999999999999</v>
      </c>
      <c r="BW858" s="701">
        <f>BW462</f>
        <v>62.985999999999997</v>
      </c>
      <c r="BX858" s="697"/>
      <c r="BY858" s="701">
        <f>BY462</f>
        <v>11.907</v>
      </c>
      <c r="BZ858" s="701">
        <f>BZ462</f>
        <v>68.497</v>
      </c>
      <c r="CA858" s="697"/>
      <c r="CB858" s="701">
        <f>CB462</f>
        <v>-1.2000000000000008</v>
      </c>
      <c r="CC858" s="701">
        <f>CC462</f>
        <v>58</v>
      </c>
      <c r="CD858" s="697"/>
      <c r="CE858" s="701">
        <f>CE462</f>
        <v>8</v>
      </c>
      <c r="CF858" s="701">
        <f>CF462</f>
        <v>38.500000000000007</v>
      </c>
      <c r="CG858" s="697"/>
      <c r="CH858" s="701">
        <f>CH462</f>
        <v>20.099999999999994</v>
      </c>
      <c r="CI858" s="701">
        <f>CI462</f>
        <v>59.899999999999991</v>
      </c>
      <c r="CJ858" s="697"/>
      <c r="CK858" s="701">
        <f>CK462</f>
        <v>-1.2000000000000008</v>
      </c>
      <c r="CL858" s="701">
        <f>CL462</f>
        <v>58</v>
      </c>
      <c r="CM858" s="697"/>
      <c r="CN858" s="701">
        <f>CN462</f>
        <v>8</v>
      </c>
      <c r="CO858" s="701">
        <f>CO462</f>
        <v>38.500000000000007</v>
      </c>
      <c r="CP858" s="697"/>
      <c r="CQ858" s="701">
        <f>CQ462</f>
        <v>20.099999999999994</v>
      </c>
      <c r="CR858" s="701">
        <f>CR462</f>
        <v>59.899999999999991</v>
      </c>
      <c r="CS858" s="697"/>
      <c r="CT858" s="701">
        <f>CT462</f>
        <v>22.699999999999996</v>
      </c>
      <c r="CU858" s="701">
        <f>CU462</f>
        <v>80.100000000000009</v>
      </c>
      <c r="CV858" s="697"/>
      <c r="CW858" s="701">
        <f>CW462</f>
        <v>24.9</v>
      </c>
      <c r="CX858" s="701">
        <f>CX462</f>
        <v>82.1</v>
      </c>
      <c r="CY858" s="697"/>
    </row>
    <row r="859" spans="1:103" ht="6.6" customHeight="1" x14ac:dyDescent="0.25">
      <c r="D859" s="3" t="s">
        <v>0</v>
      </c>
    </row>
    <row r="860" spans="1:103" s="402" customFormat="1" x14ac:dyDescent="0.25">
      <c r="A860" s="1"/>
      <c r="C860" s="696" t="s">
        <v>557</v>
      </c>
      <c r="D860" s="696" t="s">
        <v>0</v>
      </c>
      <c r="E860" s="697"/>
      <c r="F860" s="696"/>
      <c r="G860" s="697"/>
      <c r="H860" s="697"/>
      <c r="I860" s="696"/>
      <c r="J860" s="697"/>
      <c r="K860" s="697"/>
      <c r="L860" s="697"/>
      <c r="M860" s="696"/>
      <c r="N860" s="829"/>
      <c r="O860" s="829"/>
      <c r="P860" s="697"/>
      <c r="Q860" s="829"/>
      <c r="R860" s="829"/>
      <c r="S860" s="697"/>
      <c r="T860" s="829"/>
      <c r="U860" s="829"/>
      <c r="V860" s="697"/>
      <c r="W860" s="829"/>
      <c r="X860" s="829"/>
      <c r="Y860" s="697"/>
      <c r="Z860" s="829"/>
      <c r="AA860" s="829"/>
      <c r="AB860" s="697"/>
      <c r="AC860" s="829"/>
      <c r="AD860" s="829"/>
      <c r="AE860" s="697"/>
      <c r="AF860" s="829"/>
      <c r="AG860" s="829"/>
      <c r="AH860" s="697"/>
      <c r="AI860" s="829"/>
      <c r="AJ860" s="829"/>
      <c r="AK860" s="697"/>
      <c r="AL860" s="829"/>
      <c r="AM860" s="829"/>
      <c r="AN860" s="697"/>
      <c r="AO860" s="829"/>
      <c r="AP860" s="829"/>
      <c r="AQ860" s="697"/>
      <c r="AR860" s="829"/>
      <c r="AS860" s="829"/>
      <c r="AT860" s="697"/>
      <c r="AU860" s="829"/>
      <c r="AV860" s="829"/>
      <c r="AW860" s="697"/>
      <c r="AX860" s="829"/>
      <c r="AY860" s="829"/>
      <c r="AZ860" s="697"/>
      <c r="BA860" s="829"/>
      <c r="BB860" s="829"/>
      <c r="BC860" s="697"/>
      <c r="BD860" s="829"/>
      <c r="BE860" s="829"/>
      <c r="BF860" s="697"/>
      <c r="BG860" s="829"/>
      <c r="BH860" s="829"/>
      <c r="BI860" s="697"/>
      <c r="BJ860" s="829"/>
      <c r="BK860" s="829"/>
      <c r="BL860" s="697"/>
      <c r="BM860" s="829"/>
      <c r="BN860" s="829"/>
      <c r="BO860" s="697"/>
      <c r="BP860" s="829"/>
      <c r="BQ860" s="829"/>
      <c r="BR860" s="697"/>
      <c r="BS860" s="829"/>
      <c r="BT860" s="829"/>
      <c r="BU860" s="697"/>
      <c r="BV860" s="829"/>
      <c r="BW860" s="829"/>
      <c r="BX860" s="697"/>
      <c r="BY860" s="829"/>
      <c r="BZ860" s="829"/>
      <c r="CA860" s="697"/>
      <c r="CB860" s="829"/>
      <c r="CC860" s="829"/>
      <c r="CD860" s="697"/>
      <c r="CE860" s="829"/>
      <c r="CF860" s="829"/>
      <c r="CG860" s="697"/>
      <c r="CH860" s="829"/>
      <c r="CI860" s="829"/>
      <c r="CJ860" s="697"/>
      <c r="CK860" s="829"/>
      <c r="CL860" s="829"/>
      <c r="CM860" s="697"/>
      <c r="CN860" s="829"/>
      <c r="CO860" s="829"/>
      <c r="CP860" s="697"/>
      <c r="CQ860" s="829"/>
      <c r="CR860" s="829"/>
      <c r="CS860" s="697"/>
      <c r="CT860" s="829"/>
      <c r="CU860" s="829"/>
      <c r="CV860" s="697"/>
      <c r="CW860" s="829"/>
      <c r="CX860" s="829"/>
      <c r="CY860" s="697"/>
    </row>
    <row r="866" spans="1:103" ht="26.1" customHeight="1" x14ac:dyDescent="0.25">
      <c r="B866" s="553" t="s">
        <v>671</v>
      </c>
      <c r="C866" s="554"/>
      <c r="D866" s="554" t="s">
        <v>0</v>
      </c>
      <c r="E866" s="16"/>
      <c r="F866" s="554"/>
      <c r="G866" s="16"/>
      <c r="H866" s="555"/>
      <c r="I866" s="554"/>
      <c r="J866" s="555"/>
      <c r="K866" s="555"/>
      <c r="L866" s="555"/>
      <c r="M866" s="554"/>
      <c r="N866" s="16"/>
      <c r="O866" s="16"/>
      <c r="P866" s="16"/>
      <c r="Q866" s="16"/>
      <c r="R866" s="16"/>
      <c r="S866" s="16"/>
      <c r="T866" s="16"/>
      <c r="U866" s="16"/>
      <c r="V866" s="16"/>
      <c r="W866" s="16"/>
      <c r="X866" s="16"/>
      <c r="Y866" s="16"/>
      <c r="Z866" s="16"/>
      <c r="AA866" s="16"/>
      <c r="AB866" s="16"/>
      <c r="AC866" s="16"/>
      <c r="AD866" s="16"/>
      <c r="AE866" s="16"/>
      <c r="AF866" s="16"/>
      <c r="AG866" s="16"/>
      <c r="AH866" s="16"/>
      <c r="AI866" s="16"/>
      <c r="AJ866" s="16"/>
      <c r="AK866" s="16"/>
      <c r="AL866" s="16"/>
      <c r="AM866" s="16"/>
      <c r="AN866" s="16"/>
      <c r="AO866" s="16"/>
      <c r="AP866" s="16"/>
      <c r="AQ866" s="16"/>
      <c r="AR866" s="16"/>
      <c r="AS866" s="16"/>
      <c r="AT866" s="16"/>
      <c r="AU866" s="16"/>
      <c r="AV866" s="16"/>
      <c r="AW866" s="16"/>
      <c r="AX866" s="16"/>
      <c r="AY866" s="16"/>
      <c r="AZ866" s="16"/>
      <c r="BA866" s="16"/>
      <c r="BB866" s="16"/>
      <c r="BC866" s="16"/>
      <c r="BD866" s="16"/>
      <c r="BE866" s="16"/>
      <c r="BF866" s="16"/>
      <c r="BG866" s="16"/>
      <c r="BH866" s="16"/>
      <c r="BI866" s="16"/>
      <c r="BJ866" s="16"/>
      <c r="BK866" s="16"/>
      <c r="BL866" s="16"/>
      <c r="BM866" s="16"/>
      <c r="BN866" s="16"/>
      <c r="BO866" s="16"/>
      <c r="BP866" s="16"/>
      <c r="BQ866" s="16"/>
      <c r="BR866" s="16"/>
      <c r="BS866" s="16"/>
      <c r="BT866" s="16"/>
      <c r="BU866" s="16"/>
      <c r="BV866" s="16"/>
      <c r="BW866" s="16"/>
      <c r="BX866" s="16"/>
      <c r="BY866" s="16"/>
      <c r="BZ866" s="16"/>
      <c r="CA866" s="16"/>
      <c r="CB866" s="16"/>
      <c r="CC866" s="16"/>
      <c r="CD866" s="16"/>
      <c r="CE866" s="16"/>
      <c r="CF866" s="16"/>
      <c r="CG866" s="16"/>
      <c r="CH866" s="16"/>
      <c r="CI866" s="16"/>
      <c r="CJ866" s="16"/>
      <c r="CK866" s="16"/>
      <c r="CL866" s="16"/>
      <c r="CM866" s="16"/>
      <c r="CN866" s="16"/>
      <c r="CO866" s="16"/>
      <c r="CP866" s="16"/>
      <c r="CQ866" s="16"/>
      <c r="CR866" s="16"/>
      <c r="CS866" s="16"/>
      <c r="CT866" s="16"/>
      <c r="CU866" s="16"/>
      <c r="CV866" s="16"/>
      <c r="CW866" s="16"/>
      <c r="CX866" s="16"/>
      <c r="CY866" s="16"/>
    </row>
    <row r="867" spans="1:103" s="402" customFormat="1" x14ac:dyDescent="0.25">
      <c r="A867" s="401"/>
      <c r="C867" s="565" t="s">
        <v>559</v>
      </c>
      <c r="D867" s="565" t="s">
        <v>0</v>
      </c>
      <c r="E867" s="566"/>
      <c r="F867" s="565"/>
      <c r="G867" s="566"/>
      <c r="H867" s="566"/>
      <c r="I867" s="565"/>
      <c r="J867" s="566"/>
      <c r="K867" s="566"/>
      <c r="L867" s="566"/>
      <c r="M867" s="565"/>
      <c r="N867" s="578"/>
      <c r="O867" s="565"/>
      <c r="P867" s="566"/>
      <c r="Q867" s="578"/>
      <c r="R867" s="565"/>
      <c r="S867" s="566"/>
      <c r="T867" s="578"/>
      <c r="U867" s="565"/>
      <c r="V867" s="566"/>
      <c r="W867" s="578"/>
      <c r="X867" s="565"/>
      <c r="Y867" s="566"/>
      <c r="Z867" s="578"/>
      <c r="AA867" s="565"/>
      <c r="AB867" s="566"/>
      <c r="AC867" s="578"/>
      <c r="AD867" s="565"/>
      <c r="AE867" s="566"/>
      <c r="AF867" s="578"/>
      <c r="AG867" s="565"/>
      <c r="AH867" s="566"/>
      <c r="AI867" s="578"/>
      <c r="AJ867" s="565"/>
      <c r="AK867" s="566"/>
      <c r="AL867" s="578"/>
      <c r="AM867" s="565"/>
      <c r="AN867" s="566"/>
      <c r="AO867" s="578"/>
      <c r="AP867" s="565"/>
      <c r="AQ867" s="566"/>
      <c r="AR867" s="578"/>
      <c r="AS867" s="565"/>
      <c r="AT867" s="566"/>
      <c r="AU867" s="578"/>
      <c r="AV867" s="565"/>
      <c r="AW867" s="566"/>
      <c r="AX867" s="578"/>
      <c r="AY867" s="565"/>
      <c r="AZ867" s="566"/>
      <c r="BA867" s="578"/>
      <c r="BB867" s="565"/>
      <c r="BC867" s="566"/>
      <c r="BD867" s="578"/>
      <c r="BE867" s="565"/>
      <c r="BF867" s="566"/>
      <c r="BG867" s="578"/>
      <c r="BH867" s="565"/>
      <c r="BI867" s="566"/>
      <c r="BJ867" s="578"/>
      <c r="BK867" s="565"/>
      <c r="BL867" s="566"/>
      <c r="BM867" s="578"/>
      <c r="BN867" s="565"/>
      <c r="BO867" s="566"/>
      <c r="BP867" s="578"/>
      <c r="BQ867" s="565"/>
      <c r="BR867" s="566"/>
      <c r="BS867" s="578"/>
      <c r="BT867" s="565"/>
      <c r="BU867" s="566"/>
      <c r="BV867" s="578"/>
      <c r="BW867" s="565"/>
      <c r="BX867" s="566"/>
      <c r="BY867" s="578"/>
      <c r="BZ867" s="565"/>
      <c r="CA867" s="566"/>
      <c r="CB867" s="578"/>
      <c r="CC867" s="565"/>
      <c r="CD867" s="566"/>
      <c r="CE867" s="578"/>
      <c r="CF867" s="565"/>
      <c r="CG867" s="566"/>
      <c r="CH867" s="578"/>
      <c r="CI867" s="565"/>
      <c r="CJ867" s="566"/>
      <c r="CK867" s="578"/>
      <c r="CL867" s="565"/>
      <c r="CM867" s="566"/>
      <c r="CN867" s="578"/>
      <c r="CO867" s="565"/>
      <c r="CP867" s="566"/>
      <c r="CQ867" s="578"/>
      <c r="CR867" s="565"/>
      <c r="CS867" s="566"/>
      <c r="CT867" s="578"/>
      <c r="CU867" s="565"/>
      <c r="CV867" s="566"/>
      <c r="CW867" s="578"/>
      <c r="CX867" s="565"/>
      <c r="CY867" s="566"/>
    </row>
    <row r="868" spans="1:103" x14ac:dyDescent="0.25">
      <c r="C868" s="455" t="s">
        <v>672</v>
      </c>
      <c r="D868" s="426" t="s">
        <v>0</v>
      </c>
      <c r="E868" s="479"/>
      <c r="G868" s="400">
        <f>'HEV EB2 - WALK'!$E$53</f>
        <v>1.375</v>
      </c>
      <c r="H868" s="690">
        <f t="shared" ref="H868:H870" si="5764">G868-$E868</f>
        <v>1.375</v>
      </c>
      <c r="J868" s="564">
        <v>1000</v>
      </c>
      <c r="K868" s="564">
        <v>1000</v>
      </c>
      <c r="L868" s="564">
        <v>1000</v>
      </c>
      <c r="N868" s="72">
        <f t="shared" ref="N868:N870" si="5765">$H868*(1-($J868-N$6)/N$5)</f>
        <v>0.83728937728937725</v>
      </c>
      <c r="O868" s="72">
        <f t="shared" ref="O868:O870" si="5766">$H868-N868</f>
        <v>0.53771062271062275</v>
      </c>
      <c r="Q868" s="72">
        <f t="shared" ref="Q868:Q870" si="5767">$H868*(1-($J868-Q$6)/Q$5)</f>
        <v>0.83728937728937725</v>
      </c>
      <c r="R868" s="72">
        <f t="shared" ref="R868:R870" si="5768">$H868-Q868</f>
        <v>0.53771062271062275</v>
      </c>
      <c r="T868" s="72">
        <f t="shared" ref="T868:T870" si="5769">$H868*(1-($J868-T$6)/T$5)</f>
        <v>0.83728937728937725</v>
      </c>
      <c r="U868" s="72">
        <f t="shared" ref="U868:U870" si="5770">$H868-T868</f>
        <v>0.53771062271062275</v>
      </c>
      <c r="W868" s="72">
        <f t="shared" ref="W868:W870" si="5771">$H868*(1-($J868-W$6)/W$5)</f>
        <v>0.83728937728937725</v>
      </c>
      <c r="X868" s="72">
        <f t="shared" ref="X868:X870" si="5772">$H868-W868</f>
        <v>0.53771062271062275</v>
      </c>
      <c r="Z868" s="72">
        <f t="shared" ref="Z868:Z870" si="5773">$H868*(1-($J868-Z$6)/Z$5)</f>
        <v>0.83728937728937725</v>
      </c>
      <c r="AA868" s="72">
        <f t="shared" ref="AA868:AA870" si="5774">$H868-Z868</f>
        <v>0.53771062271062275</v>
      </c>
      <c r="AC868" s="72">
        <f t="shared" ref="AC868:AC870" si="5775">$H868*(1-($J868-AC$6)/AC$5)</f>
        <v>0.83728937728937725</v>
      </c>
      <c r="AD868" s="72">
        <f t="shared" ref="AD868:AD870" si="5776">$H868-AC868</f>
        <v>0.53771062271062275</v>
      </c>
      <c r="AF868" s="72">
        <f t="shared" ref="AF868:AF870" si="5777">$H868*(1-($J868-AF$6)/AF$5)</f>
        <v>0.83728937728937725</v>
      </c>
      <c r="AG868" s="72">
        <f t="shared" ref="AG868:AG870" si="5778">$H868-AF868</f>
        <v>0.53771062271062275</v>
      </c>
      <c r="AI868" s="72">
        <f t="shared" ref="AI868:AI870" si="5779">$H868*(1-($J868-AI$6)/AI$5)</f>
        <v>0.83728937728937725</v>
      </c>
      <c r="AJ868" s="72">
        <f t="shared" ref="AJ868:AJ870" si="5780">$H868-AI868</f>
        <v>0.53771062271062275</v>
      </c>
      <c r="AL868" s="72">
        <f t="shared" ref="AL868:AL870" si="5781">$H868*(1-($K868-AL$6)/AL$5)</f>
        <v>0.84790843806104144</v>
      </c>
      <c r="AM868" s="72">
        <f t="shared" ref="AM868:AM870" si="5782">$H868-AL868</f>
        <v>0.52709156193895856</v>
      </c>
      <c r="AO868" s="72">
        <f t="shared" ref="AO868:AO870" si="5783">$H868*(1-($K868-AO$6)/AO$5)</f>
        <v>0.84790843806104144</v>
      </c>
      <c r="AP868" s="72">
        <f t="shared" ref="AP868:AP870" si="5784">$H868-AO868</f>
        <v>0.52709156193895856</v>
      </c>
      <c r="AR868" s="72">
        <f t="shared" ref="AR868:AR870" si="5785">$H868*(1-($K868-AR$6)/AR$5)</f>
        <v>0.84790843806104144</v>
      </c>
      <c r="AS868" s="72">
        <f t="shared" ref="AS868:AS870" si="5786">$H868-AR868</f>
        <v>0.52709156193895856</v>
      </c>
      <c r="AU868" s="72">
        <f t="shared" ref="AU868:AU870" si="5787">$H868*(1-($K868-AU$6)/AU$5)</f>
        <v>0.84790843806104144</v>
      </c>
      <c r="AV868" s="72">
        <f t="shared" ref="AV868:AV870" si="5788">$H868-AU868</f>
        <v>0.52709156193895856</v>
      </c>
      <c r="AX868" s="72">
        <f t="shared" ref="AX868:AX870" si="5789">$H868*(1-($K868-AX$6)/AX$5)</f>
        <v>0.84790843806104144</v>
      </c>
      <c r="AY868" s="72">
        <f t="shared" ref="AY868:AY870" si="5790">$H868-AX868</f>
        <v>0.52709156193895856</v>
      </c>
      <c r="BA868" s="72">
        <f t="shared" ref="BA868:BA870" si="5791">$H868*(1-($K868-BA$6)/BA$5)</f>
        <v>0.84790843806104144</v>
      </c>
      <c r="BB868" s="72">
        <f t="shared" ref="BB868:BB870" si="5792">$H868-BA868</f>
        <v>0.52709156193895856</v>
      </c>
      <c r="BD868" s="72">
        <f t="shared" ref="BD868:BD870" si="5793">$H868*(1-($K868-BD$6)/BD$5)</f>
        <v>0.84790843806104144</v>
      </c>
      <c r="BE868" s="72">
        <f t="shared" ref="BE868:BE870" si="5794">$H868-BD868</f>
        <v>0.52709156193895856</v>
      </c>
      <c r="BG868" s="709">
        <f t="shared" ref="BG868:BG870" si="5795">$H868*(1-($K868-BG$6)/BG$5)</f>
        <v>0.84790843806104144</v>
      </c>
      <c r="BH868" s="709">
        <f t="shared" ref="BH868:BH870" si="5796">$H868-BG868</f>
        <v>0.52709156193895856</v>
      </c>
      <c r="BI868" s="710"/>
      <c r="BJ868" s="709">
        <f t="shared" ref="BJ868:BJ870" si="5797">$H868*(1-($K868-BJ$6)/BJ$5)</f>
        <v>0.84790843806104144</v>
      </c>
      <c r="BK868" s="709">
        <f t="shared" ref="BK868:BK870" si="5798">$H868-BJ868</f>
        <v>0.52709156193895856</v>
      </c>
      <c r="BL868" s="710"/>
      <c r="BM868" s="479"/>
      <c r="BN868" s="479"/>
      <c r="BP868" s="72">
        <f t="shared" ref="BP868:BP870" si="5799">$H868*(1-($K868-BP$6)/BP$5)</f>
        <v>0.84790843806104144</v>
      </c>
      <c r="BQ868" s="72">
        <f t="shared" ref="BQ868:BQ870" si="5800">$H868-BP868</f>
        <v>0.52709156193895856</v>
      </c>
      <c r="BS868" s="72">
        <f t="shared" ref="BS868:BS870" si="5801">$H868*(1-($K868-BS$6)/BS$5)</f>
        <v>0.84790843806104144</v>
      </c>
      <c r="BT868" s="72">
        <f t="shared" ref="BT868:BT870" si="5802">$H868-BS868</f>
        <v>0.52709156193895856</v>
      </c>
      <c r="BV868" s="72">
        <f t="shared" ref="BV868:BV870" si="5803">$H868*(1-($K868-BV$6)/BV$5)</f>
        <v>0.84790843806104144</v>
      </c>
      <c r="BW868" s="72">
        <f t="shared" ref="BW868:BW870" si="5804">$H868-BV868</f>
        <v>0.52709156193895856</v>
      </c>
      <c r="BY868" s="72">
        <f t="shared" ref="BY868:BY870" si="5805">$H868*(1-($K868-BY$6)/BY$5)</f>
        <v>0.84790843806104144</v>
      </c>
      <c r="BZ868" s="72">
        <f t="shared" ref="BZ868:BZ870" si="5806">$H868-BY868</f>
        <v>0.52709156193895856</v>
      </c>
      <c r="CB868" s="72">
        <f t="shared" ref="CB868:CB870" si="5807">$H868*(1-($L868-CB$6)/CB$5)</f>
        <v>0.86793609671848027</v>
      </c>
      <c r="CC868" s="72">
        <f t="shared" ref="CC868:CC870" si="5808">$H868-CB868</f>
        <v>0.50706390328151973</v>
      </c>
      <c r="CE868" s="72">
        <f t="shared" ref="CE868:CE870" si="5809">$H868*(1-($L868-CE$6)/CE$5)</f>
        <v>0.86793609671848027</v>
      </c>
      <c r="CF868" s="72">
        <f t="shared" ref="CF868:CF870" si="5810">$H868-CE868</f>
        <v>0.50706390328151973</v>
      </c>
      <c r="CH868" s="72">
        <f t="shared" ref="CH868:CH870" si="5811">$H868*(1-($L868-CH$6)/CH$5)</f>
        <v>0.86793609671848027</v>
      </c>
      <c r="CI868" s="72">
        <f t="shared" ref="CI868:CI870" si="5812">$H868-CH868</f>
        <v>0.50706390328151973</v>
      </c>
      <c r="CK868" s="72">
        <f t="shared" ref="CK868:CK870" si="5813">$H868*(1-($L868-CK$6)/CK$5)</f>
        <v>0.86793609671848027</v>
      </c>
      <c r="CL868" s="72">
        <f t="shared" ref="CL868:CL870" si="5814">$H868-CK868</f>
        <v>0.50706390328151973</v>
      </c>
      <c r="CN868" s="72">
        <f t="shared" ref="CN868:CN870" si="5815">$H868*(1-($L868-CN$6)/CN$5)</f>
        <v>0.86793609671848027</v>
      </c>
      <c r="CO868" s="72">
        <f t="shared" ref="CO868:CO870" si="5816">$H868-CN868</f>
        <v>0.50706390328151973</v>
      </c>
      <c r="CQ868" s="72">
        <f t="shared" ref="CQ868:CQ870" si="5817">$H868*(1-($L868-CQ$6)/CQ$5)</f>
        <v>0.86793609671848027</v>
      </c>
      <c r="CR868" s="72">
        <f t="shared" ref="CR868:CR870" si="5818">$H868-CQ868</f>
        <v>0.50706390328151973</v>
      </c>
      <c r="CT868" s="72">
        <f t="shared" ref="CT868:CT870" si="5819">$H868*(1-($L868-CT$6)/CT$5)</f>
        <v>0.86793609671848027</v>
      </c>
      <c r="CU868" s="72">
        <f t="shared" ref="CU868:CU870" si="5820">$H868-CT868</f>
        <v>0.50706390328151973</v>
      </c>
      <c r="CW868" s="72">
        <f t="shared" ref="CW868:CW870" si="5821">$H868*(1-($L868-CW$6)/CW$5)</f>
        <v>0.86793609671848027</v>
      </c>
      <c r="CX868" s="72">
        <f t="shared" ref="CX868:CX870" si="5822">$H868-CW868</f>
        <v>0.50706390328151973</v>
      </c>
    </row>
    <row r="869" spans="1:103" x14ac:dyDescent="0.25">
      <c r="C869" s="455" t="s">
        <v>673</v>
      </c>
      <c r="D869" s="426" t="s">
        <v>0</v>
      </c>
      <c r="E869" s="479"/>
      <c r="G869" s="72"/>
      <c r="H869" s="690">
        <f t="shared" si="5764"/>
        <v>0</v>
      </c>
      <c r="J869" s="19"/>
      <c r="K869" s="19"/>
      <c r="L869" s="19"/>
      <c r="N869" s="72">
        <f t="shared" si="5765"/>
        <v>0</v>
      </c>
      <c r="O869" s="72">
        <f t="shared" si="5766"/>
        <v>0</v>
      </c>
      <c r="Q869" s="72">
        <f t="shared" si="5767"/>
        <v>0</v>
      </c>
      <c r="R869" s="72">
        <f t="shared" si="5768"/>
        <v>0</v>
      </c>
      <c r="T869" s="72">
        <f t="shared" si="5769"/>
        <v>0</v>
      </c>
      <c r="U869" s="72">
        <f t="shared" si="5770"/>
        <v>0</v>
      </c>
      <c r="W869" s="72">
        <f t="shared" si="5771"/>
        <v>0</v>
      </c>
      <c r="X869" s="72">
        <f t="shared" si="5772"/>
        <v>0</v>
      </c>
      <c r="Z869" s="72">
        <f t="shared" si="5773"/>
        <v>0</v>
      </c>
      <c r="AA869" s="72">
        <f t="shared" si="5774"/>
        <v>0</v>
      </c>
      <c r="AC869" s="72">
        <f t="shared" si="5775"/>
        <v>0</v>
      </c>
      <c r="AD869" s="72">
        <f t="shared" si="5776"/>
        <v>0</v>
      </c>
      <c r="AF869" s="72">
        <f t="shared" si="5777"/>
        <v>0</v>
      </c>
      <c r="AG869" s="72">
        <f t="shared" si="5778"/>
        <v>0</v>
      </c>
      <c r="AI869" s="72">
        <f t="shared" si="5779"/>
        <v>0</v>
      </c>
      <c r="AJ869" s="72">
        <f t="shared" si="5780"/>
        <v>0</v>
      </c>
      <c r="AL869" s="72">
        <f t="shared" si="5781"/>
        <v>0</v>
      </c>
      <c r="AM869" s="72">
        <f t="shared" si="5782"/>
        <v>0</v>
      </c>
      <c r="AO869" s="72">
        <f t="shared" si="5783"/>
        <v>0</v>
      </c>
      <c r="AP869" s="72">
        <f t="shared" si="5784"/>
        <v>0</v>
      </c>
      <c r="AR869" s="72">
        <f t="shared" si="5785"/>
        <v>0</v>
      </c>
      <c r="AS869" s="72">
        <f t="shared" si="5786"/>
        <v>0</v>
      </c>
      <c r="AU869" s="72">
        <f t="shared" si="5787"/>
        <v>0</v>
      </c>
      <c r="AV869" s="72">
        <f t="shared" si="5788"/>
        <v>0</v>
      </c>
      <c r="AX869" s="72">
        <f t="shared" si="5789"/>
        <v>0</v>
      </c>
      <c r="AY869" s="72">
        <f t="shared" si="5790"/>
        <v>0</v>
      </c>
      <c r="BA869" s="72">
        <f t="shared" si="5791"/>
        <v>0</v>
      </c>
      <c r="BB869" s="72">
        <f t="shared" si="5792"/>
        <v>0</v>
      </c>
      <c r="BD869" s="72">
        <f t="shared" si="5793"/>
        <v>0</v>
      </c>
      <c r="BE869" s="72">
        <f t="shared" si="5794"/>
        <v>0</v>
      </c>
      <c r="BG869" s="709">
        <f t="shared" si="5795"/>
        <v>0</v>
      </c>
      <c r="BH869" s="709">
        <f t="shared" si="5796"/>
        <v>0</v>
      </c>
      <c r="BI869" s="710"/>
      <c r="BJ869" s="709">
        <f t="shared" si="5797"/>
        <v>0</v>
      </c>
      <c r="BK869" s="709">
        <f t="shared" si="5798"/>
        <v>0</v>
      </c>
      <c r="BL869" s="710"/>
      <c r="BM869" s="479"/>
      <c r="BN869" s="479"/>
      <c r="BP869" s="72">
        <f t="shared" si="5799"/>
        <v>0</v>
      </c>
      <c r="BQ869" s="72">
        <f t="shared" si="5800"/>
        <v>0</v>
      </c>
      <c r="BS869" s="72">
        <f t="shared" si="5801"/>
        <v>0</v>
      </c>
      <c r="BT869" s="72">
        <f t="shared" si="5802"/>
        <v>0</v>
      </c>
      <c r="BV869" s="72">
        <f t="shared" si="5803"/>
        <v>0</v>
      </c>
      <c r="BW869" s="72">
        <f t="shared" si="5804"/>
        <v>0</v>
      </c>
      <c r="BY869" s="72">
        <f t="shared" si="5805"/>
        <v>0</v>
      </c>
      <c r="BZ869" s="72">
        <f t="shared" si="5806"/>
        <v>0</v>
      </c>
      <c r="CB869" s="72">
        <f t="shared" si="5807"/>
        <v>0</v>
      </c>
      <c r="CC869" s="72">
        <f t="shared" si="5808"/>
        <v>0</v>
      </c>
      <c r="CE869" s="72">
        <f t="shared" si="5809"/>
        <v>0</v>
      </c>
      <c r="CF869" s="72">
        <f t="shared" si="5810"/>
        <v>0</v>
      </c>
      <c r="CH869" s="72">
        <f t="shared" si="5811"/>
        <v>0</v>
      </c>
      <c r="CI869" s="72">
        <f t="shared" si="5812"/>
        <v>0</v>
      </c>
      <c r="CK869" s="72">
        <f t="shared" si="5813"/>
        <v>0</v>
      </c>
      <c r="CL869" s="72">
        <f t="shared" si="5814"/>
        <v>0</v>
      </c>
      <c r="CN869" s="72">
        <f t="shared" si="5815"/>
        <v>0</v>
      </c>
      <c r="CO869" s="72">
        <f t="shared" si="5816"/>
        <v>0</v>
      </c>
      <c r="CQ869" s="72">
        <f t="shared" si="5817"/>
        <v>0</v>
      </c>
      <c r="CR869" s="72">
        <f t="shared" si="5818"/>
        <v>0</v>
      </c>
      <c r="CT869" s="72">
        <f t="shared" si="5819"/>
        <v>0</v>
      </c>
      <c r="CU869" s="72">
        <f t="shared" si="5820"/>
        <v>0</v>
      </c>
      <c r="CW869" s="72">
        <f t="shared" si="5821"/>
        <v>0</v>
      </c>
      <c r="CX869" s="72">
        <f t="shared" si="5822"/>
        <v>0</v>
      </c>
    </row>
    <row r="870" spans="1:103" x14ac:dyDescent="0.25">
      <c r="C870" s="455"/>
      <c r="D870" s="426" t="s">
        <v>0</v>
      </c>
      <c r="E870" s="479"/>
      <c r="G870" s="72"/>
      <c r="H870" s="690">
        <f t="shared" si="5764"/>
        <v>0</v>
      </c>
      <c r="J870" s="19"/>
      <c r="K870" s="19"/>
      <c r="L870" s="19"/>
      <c r="N870" s="72">
        <f t="shared" si="5765"/>
        <v>0</v>
      </c>
      <c r="O870" s="72">
        <f t="shared" si="5766"/>
        <v>0</v>
      </c>
      <c r="Q870" s="72">
        <f t="shared" si="5767"/>
        <v>0</v>
      </c>
      <c r="R870" s="72">
        <f t="shared" si="5768"/>
        <v>0</v>
      </c>
      <c r="T870" s="72">
        <f t="shared" si="5769"/>
        <v>0</v>
      </c>
      <c r="U870" s="72">
        <f t="shared" si="5770"/>
        <v>0</v>
      </c>
      <c r="W870" s="72">
        <f t="shared" si="5771"/>
        <v>0</v>
      </c>
      <c r="X870" s="72">
        <f t="shared" si="5772"/>
        <v>0</v>
      </c>
      <c r="Z870" s="72">
        <f t="shared" si="5773"/>
        <v>0</v>
      </c>
      <c r="AA870" s="72">
        <f t="shared" si="5774"/>
        <v>0</v>
      </c>
      <c r="AC870" s="72">
        <f t="shared" si="5775"/>
        <v>0</v>
      </c>
      <c r="AD870" s="72">
        <f t="shared" si="5776"/>
        <v>0</v>
      </c>
      <c r="AF870" s="72">
        <f t="shared" si="5777"/>
        <v>0</v>
      </c>
      <c r="AG870" s="72">
        <f t="shared" si="5778"/>
        <v>0</v>
      </c>
      <c r="AI870" s="72">
        <f t="shared" si="5779"/>
        <v>0</v>
      </c>
      <c r="AJ870" s="72">
        <f t="shared" si="5780"/>
        <v>0</v>
      </c>
      <c r="AL870" s="72">
        <f t="shared" si="5781"/>
        <v>0</v>
      </c>
      <c r="AM870" s="72">
        <f t="shared" si="5782"/>
        <v>0</v>
      </c>
      <c r="AO870" s="72">
        <f t="shared" si="5783"/>
        <v>0</v>
      </c>
      <c r="AP870" s="72">
        <f t="shared" si="5784"/>
        <v>0</v>
      </c>
      <c r="AR870" s="72">
        <f t="shared" si="5785"/>
        <v>0</v>
      </c>
      <c r="AS870" s="72">
        <f t="shared" si="5786"/>
        <v>0</v>
      </c>
      <c r="AU870" s="72">
        <f t="shared" si="5787"/>
        <v>0</v>
      </c>
      <c r="AV870" s="72">
        <f t="shared" si="5788"/>
        <v>0</v>
      </c>
      <c r="AX870" s="72">
        <f t="shared" si="5789"/>
        <v>0</v>
      </c>
      <c r="AY870" s="72">
        <f t="shared" si="5790"/>
        <v>0</v>
      </c>
      <c r="BA870" s="72">
        <f t="shared" si="5791"/>
        <v>0</v>
      </c>
      <c r="BB870" s="72">
        <f t="shared" si="5792"/>
        <v>0</v>
      </c>
      <c r="BD870" s="72">
        <f t="shared" si="5793"/>
        <v>0</v>
      </c>
      <c r="BE870" s="72">
        <f t="shared" si="5794"/>
        <v>0</v>
      </c>
      <c r="BG870" s="709">
        <f t="shared" si="5795"/>
        <v>0</v>
      </c>
      <c r="BH870" s="709">
        <f t="shared" si="5796"/>
        <v>0</v>
      </c>
      <c r="BI870" s="710"/>
      <c r="BJ870" s="709">
        <f t="shared" si="5797"/>
        <v>0</v>
      </c>
      <c r="BK870" s="709">
        <f t="shared" si="5798"/>
        <v>0</v>
      </c>
      <c r="BL870" s="710"/>
      <c r="BM870" s="479"/>
      <c r="BN870" s="479"/>
      <c r="BP870" s="72">
        <f t="shared" si="5799"/>
        <v>0</v>
      </c>
      <c r="BQ870" s="72">
        <f t="shared" si="5800"/>
        <v>0</v>
      </c>
      <c r="BS870" s="72">
        <f t="shared" si="5801"/>
        <v>0</v>
      </c>
      <c r="BT870" s="72">
        <f t="shared" si="5802"/>
        <v>0</v>
      </c>
      <c r="BV870" s="72">
        <f t="shared" si="5803"/>
        <v>0</v>
      </c>
      <c r="BW870" s="72">
        <f t="shared" si="5804"/>
        <v>0</v>
      </c>
      <c r="BY870" s="72">
        <f t="shared" si="5805"/>
        <v>0</v>
      </c>
      <c r="BZ870" s="72">
        <f t="shared" si="5806"/>
        <v>0</v>
      </c>
      <c r="CB870" s="72">
        <f t="shared" si="5807"/>
        <v>0</v>
      </c>
      <c r="CC870" s="72">
        <f t="shared" si="5808"/>
        <v>0</v>
      </c>
      <c r="CE870" s="72">
        <f t="shared" si="5809"/>
        <v>0</v>
      </c>
      <c r="CF870" s="72">
        <f t="shared" si="5810"/>
        <v>0</v>
      </c>
      <c r="CH870" s="72">
        <f t="shared" si="5811"/>
        <v>0</v>
      </c>
      <c r="CI870" s="72">
        <f t="shared" si="5812"/>
        <v>0</v>
      </c>
      <c r="CK870" s="72">
        <f t="shared" si="5813"/>
        <v>0</v>
      </c>
      <c r="CL870" s="72">
        <f t="shared" si="5814"/>
        <v>0</v>
      </c>
      <c r="CN870" s="72">
        <f t="shared" si="5815"/>
        <v>0</v>
      </c>
      <c r="CO870" s="72">
        <f t="shared" si="5816"/>
        <v>0</v>
      </c>
      <c r="CQ870" s="72">
        <f t="shared" si="5817"/>
        <v>0</v>
      </c>
      <c r="CR870" s="72">
        <f t="shared" si="5818"/>
        <v>0</v>
      </c>
      <c r="CT870" s="72">
        <f t="shared" si="5819"/>
        <v>0</v>
      </c>
      <c r="CU870" s="72">
        <f t="shared" si="5820"/>
        <v>0</v>
      </c>
      <c r="CW870" s="72">
        <f t="shared" si="5821"/>
        <v>0</v>
      </c>
      <c r="CX870" s="72">
        <f t="shared" si="5822"/>
        <v>0</v>
      </c>
    </row>
    <row r="871" spans="1:103" x14ac:dyDescent="0.25">
      <c r="D871" s="426" t="s">
        <v>0</v>
      </c>
      <c r="G871" s="494"/>
    </row>
    <row r="872" spans="1:103" s="402" customFormat="1" x14ac:dyDescent="0.25">
      <c r="A872" s="401"/>
      <c r="C872" s="565" t="s">
        <v>562</v>
      </c>
      <c r="D872" s="565" t="s">
        <v>0</v>
      </c>
      <c r="E872" s="566"/>
      <c r="F872" s="565"/>
      <c r="G872" s="783"/>
      <c r="H872" s="566"/>
      <c r="I872" s="565"/>
      <c r="J872" s="566"/>
      <c r="K872" s="566"/>
      <c r="L872" s="566"/>
      <c r="M872" s="565"/>
      <c r="N872" s="578"/>
      <c r="O872" s="565"/>
      <c r="P872" s="566"/>
      <c r="Q872" s="578"/>
      <c r="R872" s="565"/>
      <c r="S872" s="566"/>
      <c r="T872" s="578"/>
      <c r="U872" s="565"/>
      <c r="V872" s="566"/>
      <c r="W872" s="578"/>
      <c r="X872" s="565"/>
      <c r="Y872" s="566"/>
      <c r="Z872" s="578"/>
      <c r="AA872" s="565"/>
      <c r="AB872" s="566"/>
      <c r="AC872" s="578"/>
      <c r="AD872" s="565"/>
      <c r="AE872" s="566"/>
      <c r="AF872" s="578"/>
      <c r="AG872" s="565"/>
      <c r="AH872" s="566"/>
      <c r="AI872" s="578"/>
      <c r="AJ872" s="565"/>
      <c r="AK872" s="566"/>
      <c r="AL872" s="578"/>
      <c r="AM872" s="565"/>
      <c r="AN872" s="566"/>
      <c r="AO872" s="578"/>
      <c r="AP872" s="565"/>
      <c r="AQ872" s="566"/>
      <c r="AR872" s="578"/>
      <c r="AS872" s="565"/>
      <c r="AT872" s="566"/>
      <c r="AU872" s="578"/>
      <c r="AV872" s="565"/>
      <c r="AW872" s="566"/>
      <c r="AX872" s="578"/>
      <c r="AY872" s="565"/>
      <c r="AZ872" s="566"/>
      <c r="BA872" s="578"/>
      <c r="BB872" s="565"/>
      <c r="BC872" s="566"/>
      <c r="BD872" s="578"/>
      <c r="BE872" s="565"/>
      <c r="BF872" s="566"/>
      <c r="BG872" s="578"/>
      <c r="BH872" s="565"/>
      <c r="BI872" s="566"/>
      <c r="BJ872" s="578"/>
      <c r="BK872" s="565"/>
      <c r="BL872" s="566"/>
      <c r="BM872" s="578"/>
      <c r="BN872" s="565"/>
      <c r="BO872" s="566"/>
      <c r="BP872" s="578"/>
      <c r="BQ872" s="565"/>
      <c r="BR872" s="566"/>
      <c r="BS872" s="578"/>
      <c r="BT872" s="565"/>
      <c r="BU872" s="566"/>
      <c r="BV872" s="578"/>
      <c r="BW872" s="565"/>
      <c r="BX872" s="566"/>
      <c r="BY872" s="578"/>
      <c r="BZ872" s="565"/>
      <c r="CA872" s="566"/>
      <c r="CB872" s="578"/>
      <c r="CC872" s="565"/>
      <c r="CD872" s="566"/>
      <c r="CE872" s="578"/>
      <c r="CF872" s="565"/>
      <c r="CG872" s="566"/>
      <c r="CH872" s="578"/>
      <c r="CI872" s="565"/>
      <c r="CJ872" s="566"/>
      <c r="CK872" s="578"/>
      <c r="CL872" s="565"/>
      <c r="CM872" s="566"/>
      <c r="CN872" s="578"/>
      <c r="CO872" s="565"/>
      <c r="CP872" s="566"/>
      <c r="CQ872" s="578"/>
      <c r="CR872" s="565"/>
      <c r="CS872" s="566"/>
      <c r="CT872" s="578"/>
      <c r="CU872" s="565"/>
      <c r="CV872" s="566"/>
      <c r="CW872" s="578"/>
      <c r="CX872" s="565"/>
      <c r="CY872" s="566"/>
    </row>
    <row r="873" spans="1:103" x14ac:dyDescent="0.25">
      <c r="C873" s="455" t="s">
        <v>674</v>
      </c>
      <c r="D873" s="3" t="s">
        <v>0</v>
      </c>
      <c r="E873" s="479"/>
      <c r="G873" s="400">
        <f>'HEV EB2 - WALK'!$E$54</f>
        <v>-0.98000000000000054</v>
      </c>
      <c r="H873" s="707">
        <f t="shared" ref="H873:H875" si="5823">G873-$E873</f>
        <v>-0.98000000000000054</v>
      </c>
      <c r="J873" s="564">
        <v>1200</v>
      </c>
      <c r="K873" s="564">
        <v>1200</v>
      </c>
      <c r="L873" s="564">
        <v>1200</v>
      </c>
      <c r="N873" s="72">
        <f t="shared" ref="N873:N875" si="5824">$H873*(1-($J873-N$6)/N$5)</f>
        <v>-0.52496410256410286</v>
      </c>
      <c r="O873" s="72">
        <f t="shared" ref="O873:O875" si="5825">$H873-N873</f>
        <v>-0.45503589743589767</v>
      </c>
      <c r="Q873" s="72">
        <f t="shared" ref="Q873:Q875" si="5826">$H873*(1-($J873-Q$6)/Q$5)</f>
        <v>-0.52496410256410286</v>
      </c>
      <c r="R873" s="72">
        <f t="shared" ref="R873:R875" si="5827">$H873-Q873</f>
        <v>-0.45503589743589767</v>
      </c>
      <c r="T873" s="72">
        <f t="shared" ref="T873:T875" si="5828">$H873*(1-($J873-T$6)/T$5)</f>
        <v>-0.52496410256410286</v>
      </c>
      <c r="U873" s="72">
        <f t="shared" ref="U873:U875" si="5829">$H873-T873</f>
        <v>-0.45503589743589767</v>
      </c>
      <c r="W873" s="72">
        <f t="shared" ref="W873:W875" si="5830">$H873*(1-($J873-W$6)/W$5)</f>
        <v>-0.52496410256410286</v>
      </c>
      <c r="X873" s="72">
        <f t="shared" ref="X873:X875" si="5831">$H873-W873</f>
        <v>-0.45503589743589767</v>
      </c>
      <c r="Z873" s="72">
        <f t="shared" ref="Z873:Z875" si="5832">$H873*(1-($J873-Z$6)/Z$5)</f>
        <v>-0.52496410256410286</v>
      </c>
      <c r="AA873" s="72">
        <f t="shared" ref="AA873:AA875" si="5833">$H873-Z873</f>
        <v>-0.45503589743589767</v>
      </c>
      <c r="AC873" s="72">
        <f t="shared" ref="AC873:AC875" si="5834">$H873*(1-($J873-AC$6)/AC$5)</f>
        <v>-0.52496410256410286</v>
      </c>
      <c r="AD873" s="72">
        <f t="shared" ref="AD873:AD875" si="5835">$H873-AC873</f>
        <v>-0.45503589743589767</v>
      </c>
      <c r="AF873" s="72">
        <f t="shared" ref="AF873:AF875" si="5836">$H873*(1-($J873-AF$6)/AF$5)</f>
        <v>-0.52496410256410286</v>
      </c>
      <c r="AG873" s="72">
        <f t="shared" ref="AG873:AG875" si="5837">$H873-AF873</f>
        <v>-0.45503589743589767</v>
      </c>
      <c r="AI873" s="72">
        <f t="shared" ref="AI873:AI875" si="5838">$H873*(1-($J873-AI$6)/AI$5)</f>
        <v>-0.52496410256410286</v>
      </c>
      <c r="AJ873" s="72">
        <f t="shared" ref="AJ873:AJ875" si="5839">$H873-AI873</f>
        <v>-0.45503589743589767</v>
      </c>
      <c r="AL873" s="72">
        <f t="shared" ref="AL873:AL875" si="5840">$H873*(1-($K873-AL$6)/AL$5)</f>
        <v>-0.53395044883303444</v>
      </c>
      <c r="AM873" s="72">
        <f t="shared" ref="AM873:AM875" si="5841">$H873-AL873</f>
        <v>-0.4460495511669661</v>
      </c>
      <c r="AO873" s="72">
        <f t="shared" ref="AO873:AO875" si="5842">$H873*(1-($K873-AO$6)/AO$5)</f>
        <v>-0.53395044883303444</v>
      </c>
      <c r="AP873" s="72">
        <f t="shared" ref="AP873:AP875" si="5843">$H873-AO873</f>
        <v>-0.4460495511669661</v>
      </c>
      <c r="AR873" s="72">
        <f t="shared" ref="AR873:AR875" si="5844">$H873*(1-($K873-AR$6)/AR$5)</f>
        <v>-0.53395044883303444</v>
      </c>
      <c r="AS873" s="72">
        <f t="shared" ref="AS873:AS875" si="5845">$H873-AR873</f>
        <v>-0.4460495511669661</v>
      </c>
      <c r="AU873" s="72">
        <f t="shared" ref="AU873:AU875" si="5846">$H873*(1-($K873-AU$6)/AU$5)</f>
        <v>-0.53395044883303444</v>
      </c>
      <c r="AV873" s="72">
        <f t="shared" ref="AV873:AV875" si="5847">$H873-AU873</f>
        <v>-0.4460495511669661</v>
      </c>
      <c r="AX873" s="72">
        <f t="shared" ref="AX873:AX875" si="5848">$H873*(1-($K873-AX$6)/AX$5)</f>
        <v>-0.53395044883303444</v>
      </c>
      <c r="AY873" s="72">
        <f t="shared" ref="AY873:AY875" si="5849">$H873-AX873</f>
        <v>-0.4460495511669661</v>
      </c>
      <c r="BA873" s="72">
        <f t="shared" ref="BA873:BA875" si="5850">$H873*(1-($K873-BA$6)/BA$5)</f>
        <v>-0.53395044883303444</v>
      </c>
      <c r="BB873" s="72">
        <f t="shared" ref="BB873:BB875" si="5851">$H873-BA873</f>
        <v>-0.4460495511669661</v>
      </c>
      <c r="BD873" s="72">
        <f t="shared" ref="BD873:BD875" si="5852">$H873*(1-($K873-BD$6)/BD$5)</f>
        <v>-0.53395044883303444</v>
      </c>
      <c r="BE873" s="72">
        <f t="shared" ref="BE873:BE875" si="5853">$H873-BD873</f>
        <v>-0.4460495511669661</v>
      </c>
      <c r="BG873" s="709">
        <f>$H873*(1-($K873-BG$6)/BG$5)</f>
        <v>-0.53395044883303444</v>
      </c>
      <c r="BH873" s="709">
        <f t="shared" ref="BH873:BH875" si="5854">$H873-BG873</f>
        <v>-0.4460495511669661</v>
      </c>
      <c r="BI873" s="710"/>
      <c r="BJ873" s="709">
        <f>$H873*(1-($K873-BJ$6)/BJ$5)</f>
        <v>-0.53395044883303444</v>
      </c>
      <c r="BK873" s="709">
        <f t="shared" ref="BK873:BK875" si="5855">$H873-BJ873</f>
        <v>-0.4460495511669661</v>
      </c>
      <c r="BL873" s="710"/>
      <c r="BM873" s="479"/>
      <c r="BN873" s="479"/>
      <c r="BP873" s="72">
        <f t="shared" ref="BP873:BP875" si="5856">$H873*(1-($K873-BP$6)/BP$5)</f>
        <v>-0.53395044883303444</v>
      </c>
      <c r="BQ873" s="72">
        <f t="shared" ref="BQ873:BQ875" si="5857">$H873-BP873</f>
        <v>-0.4460495511669661</v>
      </c>
      <c r="BS873" s="72">
        <f t="shared" ref="BS873:BS875" si="5858">$H873*(1-($K873-BS$6)/BS$5)</f>
        <v>-0.53395044883303444</v>
      </c>
      <c r="BT873" s="72">
        <f t="shared" ref="BT873:BT875" si="5859">$H873-BS873</f>
        <v>-0.4460495511669661</v>
      </c>
      <c r="BV873" s="72">
        <f t="shared" ref="BV873:BV875" si="5860">$H873*(1-($K873-BV$6)/BV$5)</f>
        <v>-0.53395044883303444</v>
      </c>
      <c r="BW873" s="72">
        <f t="shared" ref="BW873:BW875" si="5861">$H873-BV873</f>
        <v>-0.4460495511669661</v>
      </c>
      <c r="BY873" s="72">
        <f t="shared" ref="BY873:BY875" si="5862">$H873*(1-($K873-BY$6)/BY$5)</f>
        <v>-0.53395044883303444</v>
      </c>
      <c r="BZ873" s="72">
        <f t="shared" ref="BZ873:BZ875" si="5863">$H873-BY873</f>
        <v>-0.4460495511669661</v>
      </c>
      <c r="CB873" s="72">
        <f t="shared" ref="CB873:CB875" si="5864">$H873*(1-($L873-CB$6)/CB$5)</f>
        <v>-0.55089879101899852</v>
      </c>
      <c r="CC873" s="72">
        <f t="shared" ref="CC873:CC875" si="5865">$H873-CB873</f>
        <v>-0.42910120898100201</v>
      </c>
      <c r="CE873" s="72">
        <f t="shared" ref="CE873:CE875" si="5866">$H873*(1-($L873-CE$6)/CE$5)</f>
        <v>-0.55089879101899852</v>
      </c>
      <c r="CF873" s="72">
        <f t="shared" ref="CF873:CF875" si="5867">$H873-CE873</f>
        <v>-0.42910120898100201</v>
      </c>
      <c r="CH873" s="72">
        <f t="shared" ref="CH873:CH875" si="5868">$H873*(1-($L873-CH$6)/CH$5)</f>
        <v>-0.55089879101899852</v>
      </c>
      <c r="CI873" s="72">
        <f t="shared" ref="CI873:CI875" si="5869">$H873-CH873</f>
        <v>-0.42910120898100201</v>
      </c>
      <c r="CK873" s="72">
        <f t="shared" ref="CK873:CK875" si="5870">$H873*(1-($L873-CK$6)/CK$5)</f>
        <v>-0.55089879101899852</v>
      </c>
      <c r="CL873" s="72">
        <f t="shared" ref="CL873:CL875" si="5871">$H873-CK873</f>
        <v>-0.42910120898100201</v>
      </c>
      <c r="CN873" s="72">
        <f t="shared" ref="CN873:CN875" si="5872">$H873*(1-($L873-CN$6)/CN$5)</f>
        <v>-0.55089879101899852</v>
      </c>
      <c r="CO873" s="72">
        <f t="shared" ref="CO873:CO875" si="5873">$H873-CN873</f>
        <v>-0.42910120898100201</v>
      </c>
      <c r="CQ873" s="72">
        <f t="shared" ref="CQ873:CQ875" si="5874">$H873*(1-($L873-CQ$6)/CQ$5)</f>
        <v>-0.55089879101899852</v>
      </c>
      <c r="CR873" s="72">
        <f t="shared" ref="CR873:CR875" si="5875">$H873-CQ873</f>
        <v>-0.42910120898100201</v>
      </c>
      <c r="CT873" s="72">
        <f t="shared" ref="CT873:CT875" si="5876">$H873*(1-($L873-CT$6)/CT$5)</f>
        <v>-0.55089879101899852</v>
      </c>
      <c r="CU873" s="72">
        <f t="shared" ref="CU873:CU875" si="5877">$H873-CT873</f>
        <v>-0.42910120898100201</v>
      </c>
      <c r="CW873" s="72">
        <f t="shared" ref="CW873:CW875" si="5878">$H873*(1-($L873-CW$6)/CW$5)</f>
        <v>-0.55089879101899852</v>
      </c>
      <c r="CX873" s="72">
        <f t="shared" ref="CX873:CX875" si="5879">$H873-CW873</f>
        <v>-0.42910120898100201</v>
      </c>
    </row>
    <row r="874" spans="1:103" x14ac:dyDescent="0.25">
      <c r="C874" s="455" t="s">
        <v>675</v>
      </c>
      <c r="D874" s="426" t="s">
        <v>0</v>
      </c>
      <c r="E874" s="479"/>
      <c r="G874" s="72"/>
      <c r="H874" s="690">
        <f t="shared" si="5823"/>
        <v>0</v>
      </c>
      <c r="J874" s="19"/>
      <c r="K874" s="19"/>
      <c r="L874" s="19"/>
      <c r="N874" s="72">
        <f t="shared" si="5824"/>
        <v>0</v>
      </c>
      <c r="O874" s="72">
        <f t="shared" si="5825"/>
        <v>0</v>
      </c>
      <c r="Q874" s="72">
        <f t="shared" si="5826"/>
        <v>0</v>
      </c>
      <c r="R874" s="72">
        <f t="shared" si="5827"/>
        <v>0</v>
      </c>
      <c r="T874" s="72">
        <f t="shared" si="5828"/>
        <v>0</v>
      </c>
      <c r="U874" s="72">
        <f t="shared" si="5829"/>
        <v>0</v>
      </c>
      <c r="W874" s="72">
        <f t="shared" si="5830"/>
        <v>0</v>
      </c>
      <c r="X874" s="72">
        <f t="shared" si="5831"/>
        <v>0</v>
      </c>
      <c r="Z874" s="72">
        <f t="shared" si="5832"/>
        <v>0</v>
      </c>
      <c r="AA874" s="72">
        <f t="shared" si="5833"/>
        <v>0</v>
      </c>
      <c r="AC874" s="72">
        <f t="shared" si="5834"/>
        <v>0</v>
      </c>
      <c r="AD874" s="72">
        <f t="shared" si="5835"/>
        <v>0</v>
      </c>
      <c r="AF874" s="72">
        <f t="shared" si="5836"/>
        <v>0</v>
      </c>
      <c r="AG874" s="72">
        <f t="shared" si="5837"/>
        <v>0</v>
      </c>
      <c r="AI874" s="72">
        <f t="shared" si="5838"/>
        <v>0</v>
      </c>
      <c r="AJ874" s="72">
        <f t="shared" si="5839"/>
        <v>0</v>
      </c>
      <c r="AL874" s="72">
        <f t="shared" si="5840"/>
        <v>0</v>
      </c>
      <c r="AM874" s="72">
        <f t="shared" si="5841"/>
        <v>0</v>
      </c>
      <c r="AO874" s="72">
        <f t="shared" si="5842"/>
        <v>0</v>
      </c>
      <c r="AP874" s="72">
        <f t="shared" si="5843"/>
        <v>0</v>
      </c>
      <c r="AR874" s="72">
        <f t="shared" si="5844"/>
        <v>0</v>
      </c>
      <c r="AS874" s="72">
        <f t="shared" si="5845"/>
        <v>0</v>
      </c>
      <c r="AU874" s="72">
        <f t="shared" si="5846"/>
        <v>0</v>
      </c>
      <c r="AV874" s="72">
        <f t="shared" si="5847"/>
        <v>0</v>
      </c>
      <c r="AX874" s="72">
        <f t="shared" si="5848"/>
        <v>0</v>
      </c>
      <c r="AY874" s="72">
        <f t="shared" si="5849"/>
        <v>0</v>
      </c>
      <c r="BA874" s="72">
        <f t="shared" si="5850"/>
        <v>0</v>
      </c>
      <c r="BB874" s="72">
        <f t="shared" si="5851"/>
        <v>0</v>
      </c>
      <c r="BD874" s="72">
        <f t="shared" si="5852"/>
        <v>0</v>
      </c>
      <c r="BE874" s="72">
        <f t="shared" si="5853"/>
        <v>0</v>
      </c>
      <c r="BG874" s="709">
        <f t="shared" ref="BG874:BG875" si="5880">$H874*(1-($K874-BG$6)/BG$5)</f>
        <v>0</v>
      </c>
      <c r="BH874" s="709">
        <f t="shared" si="5854"/>
        <v>0</v>
      </c>
      <c r="BI874" s="710"/>
      <c r="BJ874" s="709">
        <f t="shared" ref="BJ874:BJ875" si="5881">$H874*(1-($K874-BJ$6)/BJ$5)</f>
        <v>0</v>
      </c>
      <c r="BK874" s="709">
        <f t="shared" si="5855"/>
        <v>0</v>
      </c>
      <c r="BL874" s="710"/>
      <c r="BM874" s="479"/>
      <c r="BN874" s="479"/>
      <c r="BP874" s="72">
        <f t="shared" si="5856"/>
        <v>0</v>
      </c>
      <c r="BQ874" s="72">
        <f t="shared" si="5857"/>
        <v>0</v>
      </c>
      <c r="BS874" s="72">
        <f t="shared" si="5858"/>
        <v>0</v>
      </c>
      <c r="BT874" s="72">
        <f t="shared" si="5859"/>
        <v>0</v>
      </c>
      <c r="BV874" s="72">
        <f t="shared" si="5860"/>
        <v>0</v>
      </c>
      <c r="BW874" s="72">
        <f t="shared" si="5861"/>
        <v>0</v>
      </c>
      <c r="BY874" s="72">
        <f t="shared" si="5862"/>
        <v>0</v>
      </c>
      <c r="BZ874" s="72">
        <f t="shared" si="5863"/>
        <v>0</v>
      </c>
      <c r="CB874" s="72">
        <f t="shared" si="5864"/>
        <v>0</v>
      </c>
      <c r="CC874" s="72">
        <f t="shared" si="5865"/>
        <v>0</v>
      </c>
      <c r="CE874" s="72">
        <f t="shared" si="5866"/>
        <v>0</v>
      </c>
      <c r="CF874" s="72">
        <f t="shared" si="5867"/>
        <v>0</v>
      </c>
      <c r="CH874" s="72">
        <f t="shared" si="5868"/>
        <v>0</v>
      </c>
      <c r="CI874" s="72">
        <f t="shared" si="5869"/>
        <v>0</v>
      </c>
      <c r="CK874" s="72">
        <f t="shared" si="5870"/>
        <v>0</v>
      </c>
      <c r="CL874" s="72">
        <f t="shared" si="5871"/>
        <v>0</v>
      </c>
      <c r="CN874" s="72">
        <f t="shared" si="5872"/>
        <v>0</v>
      </c>
      <c r="CO874" s="72">
        <f t="shared" si="5873"/>
        <v>0</v>
      </c>
      <c r="CQ874" s="72">
        <f t="shared" si="5874"/>
        <v>0</v>
      </c>
      <c r="CR874" s="72">
        <f t="shared" si="5875"/>
        <v>0</v>
      </c>
      <c r="CT874" s="72">
        <f t="shared" si="5876"/>
        <v>0</v>
      </c>
      <c r="CU874" s="72">
        <f t="shared" si="5877"/>
        <v>0</v>
      </c>
      <c r="CW874" s="72">
        <f t="shared" si="5878"/>
        <v>0</v>
      </c>
      <c r="CX874" s="72">
        <f t="shared" si="5879"/>
        <v>0</v>
      </c>
    </row>
    <row r="875" spans="1:103" x14ac:dyDescent="0.25">
      <c r="C875" s="455"/>
      <c r="D875" s="426" t="s">
        <v>0</v>
      </c>
      <c r="E875" s="479"/>
      <c r="G875" s="72"/>
      <c r="H875" s="690">
        <f t="shared" si="5823"/>
        <v>0</v>
      </c>
      <c r="J875" s="19"/>
      <c r="K875" s="19"/>
      <c r="L875" s="19"/>
      <c r="N875" s="72">
        <f t="shared" si="5824"/>
        <v>0</v>
      </c>
      <c r="O875" s="72">
        <f t="shared" si="5825"/>
        <v>0</v>
      </c>
      <c r="Q875" s="72">
        <f t="shared" si="5826"/>
        <v>0</v>
      </c>
      <c r="R875" s="72">
        <f t="shared" si="5827"/>
        <v>0</v>
      </c>
      <c r="T875" s="72">
        <f t="shared" si="5828"/>
        <v>0</v>
      </c>
      <c r="U875" s="72">
        <f t="shared" si="5829"/>
        <v>0</v>
      </c>
      <c r="W875" s="72">
        <f t="shared" si="5830"/>
        <v>0</v>
      </c>
      <c r="X875" s="72">
        <f t="shared" si="5831"/>
        <v>0</v>
      </c>
      <c r="Z875" s="72">
        <f t="shared" si="5832"/>
        <v>0</v>
      </c>
      <c r="AA875" s="72">
        <f t="shared" si="5833"/>
        <v>0</v>
      </c>
      <c r="AC875" s="72">
        <f t="shared" si="5834"/>
        <v>0</v>
      </c>
      <c r="AD875" s="72">
        <f t="shared" si="5835"/>
        <v>0</v>
      </c>
      <c r="AF875" s="72">
        <f t="shared" si="5836"/>
        <v>0</v>
      </c>
      <c r="AG875" s="72">
        <f t="shared" si="5837"/>
        <v>0</v>
      </c>
      <c r="AI875" s="72">
        <f t="shared" si="5838"/>
        <v>0</v>
      </c>
      <c r="AJ875" s="72">
        <f t="shared" si="5839"/>
        <v>0</v>
      </c>
      <c r="AL875" s="72">
        <f t="shared" si="5840"/>
        <v>0</v>
      </c>
      <c r="AM875" s="72">
        <f t="shared" si="5841"/>
        <v>0</v>
      </c>
      <c r="AO875" s="72">
        <f t="shared" si="5842"/>
        <v>0</v>
      </c>
      <c r="AP875" s="72">
        <f t="shared" si="5843"/>
        <v>0</v>
      </c>
      <c r="AR875" s="72">
        <f t="shared" si="5844"/>
        <v>0</v>
      </c>
      <c r="AS875" s="72">
        <f t="shared" si="5845"/>
        <v>0</v>
      </c>
      <c r="AU875" s="72">
        <f t="shared" si="5846"/>
        <v>0</v>
      </c>
      <c r="AV875" s="72">
        <f t="shared" si="5847"/>
        <v>0</v>
      </c>
      <c r="AX875" s="72">
        <f t="shared" si="5848"/>
        <v>0</v>
      </c>
      <c r="AY875" s="72">
        <f t="shared" si="5849"/>
        <v>0</v>
      </c>
      <c r="BA875" s="72">
        <f t="shared" si="5850"/>
        <v>0</v>
      </c>
      <c r="BB875" s="72">
        <f t="shared" si="5851"/>
        <v>0</v>
      </c>
      <c r="BD875" s="72">
        <f t="shared" si="5852"/>
        <v>0</v>
      </c>
      <c r="BE875" s="72">
        <f t="shared" si="5853"/>
        <v>0</v>
      </c>
      <c r="BG875" s="709">
        <f t="shared" si="5880"/>
        <v>0</v>
      </c>
      <c r="BH875" s="709">
        <f t="shared" si="5854"/>
        <v>0</v>
      </c>
      <c r="BI875" s="710"/>
      <c r="BJ875" s="709">
        <f t="shared" si="5881"/>
        <v>0</v>
      </c>
      <c r="BK875" s="709">
        <f t="shared" si="5855"/>
        <v>0</v>
      </c>
      <c r="BL875" s="710"/>
      <c r="BM875" s="479"/>
      <c r="BN875" s="479"/>
      <c r="BP875" s="72">
        <f t="shared" si="5856"/>
        <v>0</v>
      </c>
      <c r="BQ875" s="72">
        <f t="shared" si="5857"/>
        <v>0</v>
      </c>
      <c r="BS875" s="72">
        <f t="shared" si="5858"/>
        <v>0</v>
      </c>
      <c r="BT875" s="72">
        <f t="shared" si="5859"/>
        <v>0</v>
      </c>
      <c r="BV875" s="72">
        <f t="shared" si="5860"/>
        <v>0</v>
      </c>
      <c r="BW875" s="72">
        <f t="shared" si="5861"/>
        <v>0</v>
      </c>
      <c r="BY875" s="72">
        <f t="shared" si="5862"/>
        <v>0</v>
      </c>
      <c r="BZ875" s="72">
        <f t="shared" si="5863"/>
        <v>0</v>
      </c>
      <c r="CB875" s="72">
        <f t="shared" si="5864"/>
        <v>0</v>
      </c>
      <c r="CC875" s="72">
        <f t="shared" si="5865"/>
        <v>0</v>
      </c>
      <c r="CE875" s="72">
        <f t="shared" si="5866"/>
        <v>0</v>
      </c>
      <c r="CF875" s="72">
        <f t="shared" si="5867"/>
        <v>0</v>
      </c>
      <c r="CH875" s="72">
        <f t="shared" si="5868"/>
        <v>0</v>
      </c>
      <c r="CI875" s="72">
        <f t="shared" si="5869"/>
        <v>0</v>
      </c>
      <c r="CK875" s="72">
        <f t="shared" si="5870"/>
        <v>0</v>
      </c>
      <c r="CL875" s="72">
        <f t="shared" si="5871"/>
        <v>0</v>
      </c>
      <c r="CN875" s="72">
        <f t="shared" si="5872"/>
        <v>0</v>
      </c>
      <c r="CO875" s="72">
        <f t="shared" si="5873"/>
        <v>0</v>
      </c>
      <c r="CQ875" s="72">
        <f t="shared" si="5874"/>
        <v>0</v>
      </c>
      <c r="CR875" s="72">
        <f t="shared" si="5875"/>
        <v>0</v>
      </c>
      <c r="CT875" s="72">
        <f t="shared" si="5876"/>
        <v>0</v>
      </c>
      <c r="CU875" s="72">
        <f t="shared" si="5877"/>
        <v>0</v>
      </c>
      <c r="CW875" s="72">
        <f t="shared" si="5878"/>
        <v>0</v>
      </c>
      <c r="CX875" s="72">
        <f t="shared" si="5879"/>
        <v>0</v>
      </c>
    </row>
    <row r="876" spans="1:103" x14ac:dyDescent="0.25">
      <c r="D876" s="426" t="s">
        <v>0</v>
      </c>
      <c r="G876" s="494"/>
    </row>
    <row r="877" spans="1:103" s="402" customFormat="1" x14ac:dyDescent="0.25">
      <c r="A877" s="401"/>
      <c r="C877" s="565" t="s">
        <v>564</v>
      </c>
      <c r="D877" s="565" t="s">
        <v>0</v>
      </c>
      <c r="E877" s="566"/>
      <c r="F877" s="565"/>
      <c r="G877" s="783"/>
      <c r="H877" s="566"/>
      <c r="I877" s="565"/>
      <c r="J877" s="566"/>
      <c r="K877" s="566"/>
      <c r="L877" s="566"/>
      <c r="M877" s="565"/>
      <c r="N877" s="578"/>
      <c r="O877" s="565"/>
      <c r="P877" s="566"/>
      <c r="Q877" s="578"/>
      <c r="R877" s="565"/>
      <c r="S877" s="566"/>
      <c r="T877" s="578"/>
      <c r="U877" s="565"/>
      <c r="V877" s="566"/>
      <c r="W877" s="578"/>
      <c r="X877" s="565"/>
      <c r="Y877" s="566"/>
      <c r="Z877" s="578"/>
      <c r="AA877" s="565"/>
      <c r="AB877" s="566"/>
      <c r="AC877" s="578"/>
      <c r="AD877" s="565"/>
      <c r="AE877" s="566"/>
      <c r="AF877" s="578"/>
      <c r="AG877" s="565"/>
      <c r="AH877" s="566"/>
      <c r="AI877" s="578"/>
      <c r="AJ877" s="565"/>
      <c r="AK877" s="566"/>
      <c r="AL877" s="578"/>
      <c r="AM877" s="565"/>
      <c r="AN877" s="566"/>
      <c r="AO877" s="578"/>
      <c r="AP877" s="565"/>
      <c r="AQ877" s="566"/>
      <c r="AR877" s="578"/>
      <c r="AS877" s="565"/>
      <c r="AT877" s="566"/>
      <c r="AU877" s="578"/>
      <c r="AV877" s="565"/>
      <c r="AW877" s="566"/>
      <c r="AX877" s="578"/>
      <c r="AY877" s="565"/>
      <c r="AZ877" s="566"/>
      <c r="BA877" s="578"/>
      <c r="BB877" s="565"/>
      <c r="BC877" s="566"/>
      <c r="BD877" s="578"/>
      <c r="BE877" s="565"/>
      <c r="BF877" s="566"/>
      <c r="BG877" s="578"/>
      <c r="BH877" s="565"/>
      <c r="BI877" s="566"/>
      <c r="BJ877" s="578"/>
      <c r="BK877" s="565"/>
      <c r="BL877" s="566"/>
      <c r="BM877" s="578"/>
      <c r="BN877" s="565"/>
      <c r="BO877" s="566"/>
      <c r="BP877" s="578"/>
      <c r="BQ877" s="565"/>
      <c r="BR877" s="566"/>
      <c r="BS877" s="578"/>
      <c r="BT877" s="565"/>
      <c r="BU877" s="566"/>
      <c r="BV877" s="578"/>
      <c r="BW877" s="565"/>
      <c r="BX877" s="566"/>
      <c r="BY877" s="578"/>
      <c r="BZ877" s="565"/>
      <c r="CA877" s="566"/>
      <c r="CB877" s="578"/>
      <c r="CC877" s="565"/>
      <c r="CD877" s="566"/>
      <c r="CE877" s="578"/>
      <c r="CF877" s="565"/>
      <c r="CG877" s="566"/>
      <c r="CH877" s="578"/>
      <c r="CI877" s="565"/>
      <c r="CJ877" s="566"/>
      <c r="CK877" s="578"/>
      <c r="CL877" s="565"/>
      <c r="CM877" s="566"/>
      <c r="CN877" s="578"/>
      <c r="CO877" s="565"/>
      <c r="CP877" s="566"/>
      <c r="CQ877" s="578"/>
      <c r="CR877" s="565"/>
      <c r="CS877" s="566"/>
      <c r="CT877" s="578"/>
      <c r="CU877" s="565"/>
      <c r="CV877" s="566"/>
      <c r="CW877" s="578"/>
      <c r="CX877" s="565"/>
      <c r="CY877" s="566"/>
    </row>
    <row r="878" spans="1:103" x14ac:dyDescent="0.25">
      <c r="C878" s="455" t="s">
        <v>676</v>
      </c>
      <c r="D878" s="3" t="s">
        <v>0</v>
      </c>
      <c r="E878" s="479"/>
      <c r="G878" s="400">
        <f>'HEV EB2 - WALK'!$E$55</f>
        <v>0</v>
      </c>
      <c r="H878" s="690">
        <f t="shared" ref="H878:H880" si="5882">G878-$E878</f>
        <v>0</v>
      </c>
      <c r="J878" s="19">
        <v>1270</v>
      </c>
      <c r="K878" s="19">
        <v>1270</v>
      </c>
      <c r="L878" s="19">
        <v>1320</v>
      </c>
      <c r="N878" s="72">
        <f t="shared" ref="N878:N880" si="5883">$H878*(1-($J878-N$6)/N$5)</f>
        <v>0</v>
      </c>
      <c r="O878" s="72">
        <f t="shared" ref="O878:O880" si="5884">$H878-N878</f>
        <v>0</v>
      </c>
      <c r="Q878" s="72">
        <f t="shared" ref="Q878:Q880" si="5885">$H878*(1-($J878-Q$6)/Q$5)</f>
        <v>0</v>
      </c>
      <c r="R878" s="72">
        <f t="shared" ref="R878:R880" si="5886">$H878-Q878</f>
        <v>0</v>
      </c>
      <c r="T878" s="72">
        <f t="shared" ref="T878:T880" si="5887">$H878*(1-($J878-T$6)/T$5)</f>
        <v>0</v>
      </c>
      <c r="U878" s="72">
        <f t="shared" ref="U878:U880" si="5888">$H878-T878</f>
        <v>0</v>
      </c>
      <c r="W878" s="72">
        <f t="shared" ref="W878:W880" si="5889">$H878*(1-($J878-W$6)/W$5)</f>
        <v>0</v>
      </c>
      <c r="X878" s="72">
        <f t="shared" ref="X878:X880" si="5890">$H878-W878</f>
        <v>0</v>
      </c>
      <c r="Z878" s="72">
        <f t="shared" ref="Z878:Z880" si="5891">$H878*(1-($J878-Z$6)/Z$5)</f>
        <v>0</v>
      </c>
      <c r="AA878" s="72">
        <f t="shared" ref="AA878:AA880" si="5892">$H878-Z878</f>
        <v>0</v>
      </c>
      <c r="AC878" s="72">
        <f t="shared" ref="AC878:AC880" si="5893">$H878*(1-($J878-AC$6)/AC$5)</f>
        <v>0</v>
      </c>
      <c r="AD878" s="72">
        <f t="shared" ref="AD878:AD880" si="5894">$H878-AC878</f>
        <v>0</v>
      </c>
      <c r="AF878" s="72">
        <f t="shared" ref="AF878:AF880" si="5895">$H878*(1-($J878-AF$6)/AF$5)</f>
        <v>0</v>
      </c>
      <c r="AG878" s="72">
        <f t="shared" ref="AG878:AG880" si="5896">$H878-AF878</f>
        <v>0</v>
      </c>
      <c r="AI878" s="72">
        <f t="shared" ref="AI878:AI880" si="5897">$H878*(1-($J878-AI$6)/AI$5)</f>
        <v>0</v>
      </c>
      <c r="AJ878" s="72">
        <f t="shared" ref="AJ878:AJ880" si="5898">$H878-AI878</f>
        <v>0</v>
      </c>
      <c r="AL878" s="72">
        <f t="shared" ref="AL878:AL880" si="5899">$H878*(1-($K878-AL$6)/AL$5)</f>
        <v>0</v>
      </c>
      <c r="AM878" s="72">
        <f t="shared" ref="AM878:AM880" si="5900">$H878-AL878</f>
        <v>0</v>
      </c>
      <c r="AO878" s="72">
        <f t="shared" ref="AO878:AO880" si="5901">$H878*(1-($K878-AO$6)/AO$5)</f>
        <v>0</v>
      </c>
      <c r="AP878" s="72">
        <f t="shared" ref="AP878:AP880" si="5902">$H878-AO878</f>
        <v>0</v>
      </c>
      <c r="AR878" s="72">
        <f t="shared" ref="AR878:AR880" si="5903">$H878*(1-($K878-AR$6)/AR$5)</f>
        <v>0</v>
      </c>
      <c r="AS878" s="72">
        <f t="shared" ref="AS878:AS880" si="5904">$H878-AR878</f>
        <v>0</v>
      </c>
      <c r="AU878" s="72">
        <f t="shared" ref="AU878:AU880" si="5905">$H878*(1-($K878-AU$6)/AU$5)</f>
        <v>0</v>
      </c>
      <c r="AV878" s="72">
        <f t="shared" ref="AV878:AV880" si="5906">$H878-AU878</f>
        <v>0</v>
      </c>
      <c r="AX878" s="72">
        <f t="shared" ref="AX878:AX880" si="5907">$H878*(1-($K878-AX$6)/AX$5)</f>
        <v>0</v>
      </c>
      <c r="AY878" s="72">
        <f t="shared" ref="AY878:AY880" si="5908">$H878-AX878</f>
        <v>0</v>
      </c>
      <c r="BA878" s="72">
        <f t="shared" ref="BA878:BA880" si="5909">$H878*(1-($K878-BA$6)/BA$5)</f>
        <v>0</v>
      </c>
      <c r="BB878" s="72">
        <f t="shared" ref="BB878:BB880" si="5910">$H878-BA878</f>
        <v>0</v>
      </c>
      <c r="BD878" s="72">
        <f t="shared" ref="BD878:BD880" si="5911">$H878*(1-($K878-BD$6)/BD$5)</f>
        <v>0</v>
      </c>
      <c r="BE878" s="72">
        <f t="shared" ref="BE878:BE880" si="5912">$H878-BD878</f>
        <v>0</v>
      </c>
      <c r="BG878" s="709">
        <f>$H878*(1-($K878-BG$6)/BG$5)</f>
        <v>0</v>
      </c>
      <c r="BH878" s="709">
        <f t="shared" ref="BH878:BH880" si="5913">$H878-BG878</f>
        <v>0</v>
      </c>
      <c r="BI878" s="710"/>
      <c r="BJ878" s="709">
        <f>$H878*(1-($K878-BJ$6)/BJ$5)</f>
        <v>0</v>
      </c>
      <c r="BK878" s="709">
        <f t="shared" ref="BK878:BK880" si="5914">$H878-BJ878</f>
        <v>0</v>
      </c>
      <c r="BL878" s="710"/>
      <c r="BM878" s="479"/>
      <c r="BN878" s="479"/>
      <c r="BP878" s="72">
        <f t="shared" ref="BP878:BP880" si="5915">$H878*(1-($K878-BP$6)/BP$5)</f>
        <v>0</v>
      </c>
      <c r="BQ878" s="72">
        <f t="shared" ref="BQ878:BQ880" si="5916">$H878-BP878</f>
        <v>0</v>
      </c>
      <c r="BS878" s="72">
        <f t="shared" ref="BS878:BS880" si="5917">$H878*(1-($K878-BS$6)/BS$5)</f>
        <v>0</v>
      </c>
      <c r="BT878" s="72">
        <f t="shared" ref="BT878:BT880" si="5918">$H878-BS878</f>
        <v>0</v>
      </c>
      <c r="BV878" s="72">
        <f t="shared" ref="BV878:BV880" si="5919">$H878*(1-($K878-BV$6)/BV$5)</f>
        <v>0</v>
      </c>
      <c r="BW878" s="72">
        <f t="shared" ref="BW878:BW880" si="5920">$H878-BV878</f>
        <v>0</v>
      </c>
      <c r="BY878" s="72">
        <f t="shared" ref="BY878:BY880" si="5921">$H878*(1-($K878-BY$6)/BY$5)</f>
        <v>0</v>
      </c>
      <c r="BZ878" s="72">
        <f t="shared" ref="BZ878:BZ880" si="5922">$H878-BY878</f>
        <v>0</v>
      </c>
      <c r="CB878" s="72">
        <f t="shared" ref="CB878:CB880" si="5923">$H878*(1-($L878-CB$6)/CB$5)</f>
        <v>0</v>
      </c>
      <c r="CC878" s="72">
        <f t="shared" ref="CC878:CC880" si="5924">$H878-CB878</f>
        <v>0</v>
      </c>
      <c r="CE878" s="72">
        <f t="shared" ref="CE878:CE880" si="5925">$H878*(1-($L878-CE$6)/CE$5)</f>
        <v>0</v>
      </c>
      <c r="CF878" s="72">
        <f t="shared" ref="CF878:CF880" si="5926">$H878-CE878</f>
        <v>0</v>
      </c>
      <c r="CH878" s="72">
        <f t="shared" ref="CH878:CH880" si="5927">$H878*(1-($L878-CH$6)/CH$5)</f>
        <v>0</v>
      </c>
      <c r="CI878" s="72">
        <f t="shared" ref="CI878:CI880" si="5928">$H878-CH878</f>
        <v>0</v>
      </c>
      <c r="CK878" s="72">
        <f t="shared" ref="CK878:CK880" si="5929">$H878*(1-($L878-CK$6)/CK$5)</f>
        <v>0</v>
      </c>
      <c r="CL878" s="72">
        <f t="shared" ref="CL878:CL880" si="5930">$H878-CK878</f>
        <v>0</v>
      </c>
      <c r="CN878" s="72">
        <f t="shared" ref="CN878:CN880" si="5931">$H878*(1-($L878-CN$6)/CN$5)</f>
        <v>0</v>
      </c>
      <c r="CO878" s="72">
        <f t="shared" ref="CO878:CO880" si="5932">$H878-CN878</f>
        <v>0</v>
      </c>
      <c r="CQ878" s="72">
        <f t="shared" ref="CQ878:CQ880" si="5933">$H878*(1-($L878-CQ$6)/CQ$5)</f>
        <v>0</v>
      </c>
      <c r="CR878" s="72">
        <f t="shared" ref="CR878:CR880" si="5934">$H878-CQ878</f>
        <v>0</v>
      </c>
      <c r="CT878" s="72">
        <f t="shared" ref="CT878:CT880" si="5935">$H878*(1-($L878-CT$6)/CT$5)</f>
        <v>0</v>
      </c>
      <c r="CU878" s="72">
        <f t="shared" ref="CU878:CU880" si="5936">$H878-CT878</f>
        <v>0</v>
      </c>
      <c r="CW878" s="72">
        <f t="shared" ref="CW878:CW880" si="5937">$H878*(1-($L878-CW$6)/CW$5)</f>
        <v>0</v>
      </c>
      <c r="CX878" s="72">
        <f t="shared" ref="CX878:CX880" si="5938">$H878-CW878</f>
        <v>0</v>
      </c>
    </row>
    <row r="879" spans="1:103" x14ac:dyDescent="0.25">
      <c r="C879" s="455" t="s">
        <v>677</v>
      </c>
      <c r="D879" s="426" t="s">
        <v>0</v>
      </c>
      <c r="E879" s="479"/>
      <c r="G879" s="72"/>
      <c r="H879" s="690">
        <f t="shared" si="5882"/>
        <v>0</v>
      </c>
      <c r="J879" s="19"/>
      <c r="K879" s="19"/>
      <c r="L879" s="19"/>
      <c r="N879" s="72">
        <f t="shared" si="5883"/>
        <v>0</v>
      </c>
      <c r="O879" s="72">
        <f t="shared" si="5884"/>
        <v>0</v>
      </c>
      <c r="Q879" s="72">
        <f t="shared" si="5885"/>
        <v>0</v>
      </c>
      <c r="R879" s="72">
        <f t="shared" si="5886"/>
        <v>0</v>
      </c>
      <c r="T879" s="72">
        <f t="shared" si="5887"/>
        <v>0</v>
      </c>
      <c r="U879" s="72">
        <f t="shared" si="5888"/>
        <v>0</v>
      </c>
      <c r="W879" s="72">
        <f t="shared" si="5889"/>
        <v>0</v>
      </c>
      <c r="X879" s="72">
        <f t="shared" si="5890"/>
        <v>0</v>
      </c>
      <c r="Z879" s="72">
        <f t="shared" si="5891"/>
        <v>0</v>
      </c>
      <c r="AA879" s="72">
        <f t="shared" si="5892"/>
        <v>0</v>
      </c>
      <c r="AC879" s="72">
        <f t="shared" si="5893"/>
        <v>0</v>
      </c>
      <c r="AD879" s="72">
        <f t="shared" si="5894"/>
        <v>0</v>
      </c>
      <c r="AF879" s="72">
        <f t="shared" si="5895"/>
        <v>0</v>
      </c>
      <c r="AG879" s="72">
        <f t="shared" si="5896"/>
        <v>0</v>
      </c>
      <c r="AI879" s="72">
        <f t="shared" si="5897"/>
        <v>0</v>
      </c>
      <c r="AJ879" s="72">
        <f t="shared" si="5898"/>
        <v>0</v>
      </c>
      <c r="AL879" s="72">
        <f t="shared" si="5899"/>
        <v>0</v>
      </c>
      <c r="AM879" s="72">
        <f t="shared" si="5900"/>
        <v>0</v>
      </c>
      <c r="AO879" s="72">
        <f t="shared" si="5901"/>
        <v>0</v>
      </c>
      <c r="AP879" s="72">
        <f t="shared" si="5902"/>
        <v>0</v>
      </c>
      <c r="AR879" s="72">
        <f t="shared" si="5903"/>
        <v>0</v>
      </c>
      <c r="AS879" s="72">
        <f t="shared" si="5904"/>
        <v>0</v>
      </c>
      <c r="AU879" s="72">
        <f t="shared" si="5905"/>
        <v>0</v>
      </c>
      <c r="AV879" s="72">
        <f t="shared" si="5906"/>
        <v>0</v>
      </c>
      <c r="AX879" s="72">
        <f t="shared" si="5907"/>
        <v>0</v>
      </c>
      <c r="AY879" s="72">
        <f t="shared" si="5908"/>
        <v>0</v>
      </c>
      <c r="BA879" s="72">
        <f t="shared" si="5909"/>
        <v>0</v>
      </c>
      <c r="BB879" s="72">
        <f t="shared" si="5910"/>
        <v>0</v>
      </c>
      <c r="BD879" s="72">
        <f t="shared" si="5911"/>
        <v>0</v>
      </c>
      <c r="BE879" s="72">
        <f t="shared" si="5912"/>
        <v>0</v>
      </c>
      <c r="BG879" s="709">
        <f t="shared" ref="BG879:BG880" si="5939">$H879*(1-($K879-BG$6)/BG$5)</f>
        <v>0</v>
      </c>
      <c r="BH879" s="709">
        <f t="shared" si="5913"/>
        <v>0</v>
      </c>
      <c r="BI879" s="710"/>
      <c r="BJ879" s="709">
        <f t="shared" ref="BJ879:BJ880" si="5940">$H879*(1-($K879-BJ$6)/BJ$5)</f>
        <v>0</v>
      </c>
      <c r="BK879" s="709">
        <f t="shared" si="5914"/>
        <v>0</v>
      </c>
      <c r="BL879" s="710"/>
      <c r="BM879" s="479"/>
      <c r="BN879" s="479"/>
      <c r="BP879" s="72">
        <f t="shared" si="5915"/>
        <v>0</v>
      </c>
      <c r="BQ879" s="72">
        <f t="shared" si="5916"/>
        <v>0</v>
      </c>
      <c r="BS879" s="72">
        <f t="shared" si="5917"/>
        <v>0</v>
      </c>
      <c r="BT879" s="72">
        <f t="shared" si="5918"/>
        <v>0</v>
      </c>
      <c r="BV879" s="72">
        <f t="shared" si="5919"/>
        <v>0</v>
      </c>
      <c r="BW879" s="72">
        <f t="shared" si="5920"/>
        <v>0</v>
      </c>
      <c r="BY879" s="72">
        <f t="shared" si="5921"/>
        <v>0</v>
      </c>
      <c r="BZ879" s="72">
        <f t="shared" si="5922"/>
        <v>0</v>
      </c>
      <c r="CB879" s="72">
        <f t="shared" si="5923"/>
        <v>0</v>
      </c>
      <c r="CC879" s="72">
        <f t="shared" si="5924"/>
        <v>0</v>
      </c>
      <c r="CE879" s="72">
        <f t="shared" si="5925"/>
        <v>0</v>
      </c>
      <c r="CF879" s="72">
        <f t="shared" si="5926"/>
        <v>0</v>
      </c>
      <c r="CH879" s="72">
        <f t="shared" si="5927"/>
        <v>0</v>
      </c>
      <c r="CI879" s="72">
        <f t="shared" si="5928"/>
        <v>0</v>
      </c>
      <c r="CK879" s="72">
        <f t="shared" si="5929"/>
        <v>0</v>
      </c>
      <c r="CL879" s="72">
        <f t="shared" si="5930"/>
        <v>0</v>
      </c>
      <c r="CN879" s="72">
        <f t="shared" si="5931"/>
        <v>0</v>
      </c>
      <c r="CO879" s="72">
        <f t="shared" si="5932"/>
        <v>0</v>
      </c>
      <c r="CQ879" s="72">
        <f t="shared" si="5933"/>
        <v>0</v>
      </c>
      <c r="CR879" s="72">
        <f t="shared" si="5934"/>
        <v>0</v>
      </c>
      <c r="CT879" s="72">
        <f t="shared" si="5935"/>
        <v>0</v>
      </c>
      <c r="CU879" s="72">
        <f t="shared" si="5936"/>
        <v>0</v>
      </c>
      <c r="CW879" s="72">
        <f t="shared" si="5937"/>
        <v>0</v>
      </c>
      <c r="CX879" s="72">
        <f t="shared" si="5938"/>
        <v>0</v>
      </c>
    </row>
    <row r="880" spans="1:103" x14ac:dyDescent="0.25">
      <c r="C880" s="455"/>
      <c r="D880" s="426" t="s">
        <v>0</v>
      </c>
      <c r="E880" s="479"/>
      <c r="G880" s="72"/>
      <c r="H880" s="690">
        <f t="shared" si="5882"/>
        <v>0</v>
      </c>
      <c r="J880" s="19"/>
      <c r="K880" s="19"/>
      <c r="L880" s="19"/>
      <c r="N880" s="72">
        <f t="shared" si="5883"/>
        <v>0</v>
      </c>
      <c r="O880" s="72">
        <f t="shared" si="5884"/>
        <v>0</v>
      </c>
      <c r="Q880" s="72">
        <f t="shared" si="5885"/>
        <v>0</v>
      </c>
      <c r="R880" s="72">
        <f t="shared" si="5886"/>
        <v>0</v>
      </c>
      <c r="T880" s="72">
        <f t="shared" si="5887"/>
        <v>0</v>
      </c>
      <c r="U880" s="72">
        <f t="shared" si="5888"/>
        <v>0</v>
      </c>
      <c r="W880" s="72">
        <f t="shared" si="5889"/>
        <v>0</v>
      </c>
      <c r="X880" s="72">
        <f t="shared" si="5890"/>
        <v>0</v>
      </c>
      <c r="Z880" s="72">
        <f t="shared" si="5891"/>
        <v>0</v>
      </c>
      <c r="AA880" s="72">
        <f t="shared" si="5892"/>
        <v>0</v>
      </c>
      <c r="AC880" s="72">
        <f t="shared" si="5893"/>
        <v>0</v>
      </c>
      <c r="AD880" s="72">
        <f t="shared" si="5894"/>
        <v>0</v>
      </c>
      <c r="AF880" s="72">
        <f t="shared" si="5895"/>
        <v>0</v>
      </c>
      <c r="AG880" s="72">
        <f t="shared" si="5896"/>
        <v>0</v>
      </c>
      <c r="AI880" s="72">
        <f t="shared" si="5897"/>
        <v>0</v>
      </c>
      <c r="AJ880" s="72">
        <f t="shared" si="5898"/>
        <v>0</v>
      </c>
      <c r="AL880" s="72">
        <f t="shared" si="5899"/>
        <v>0</v>
      </c>
      <c r="AM880" s="72">
        <f t="shared" si="5900"/>
        <v>0</v>
      </c>
      <c r="AO880" s="72">
        <f t="shared" si="5901"/>
        <v>0</v>
      </c>
      <c r="AP880" s="72">
        <f t="shared" si="5902"/>
        <v>0</v>
      </c>
      <c r="AR880" s="72">
        <f t="shared" si="5903"/>
        <v>0</v>
      </c>
      <c r="AS880" s="72">
        <f t="shared" si="5904"/>
        <v>0</v>
      </c>
      <c r="AU880" s="72">
        <f t="shared" si="5905"/>
        <v>0</v>
      </c>
      <c r="AV880" s="72">
        <f t="shared" si="5906"/>
        <v>0</v>
      </c>
      <c r="AX880" s="72">
        <f t="shared" si="5907"/>
        <v>0</v>
      </c>
      <c r="AY880" s="72">
        <f t="shared" si="5908"/>
        <v>0</v>
      </c>
      <c r="BA880" s="72">
        <f t="shared" si="5909"/>
        <v>0</v>
      </c>
      <c r="BB880" s="72">
        <f t="shared" si="5910"/>
        <v>0</v>
      </c>
      <c r="BD880" s="72">
        <f t="shared" si="5911"/>
        <v>0</v>
      </c>
      <c r="BE880" s="72">
        <f t="shared" si="5912"/>
        <v>0</v>
      </c>
      <c r="BG880" s="709">
        <f t="shared" si="5939"/>
        <v>0</v>
      </c>
      <c r="BH880" s="709">
        <f t="shared" si="5913"/>
        <v>0</v>
      </c>
      <c r="BI880" s="710"/>
      <c r="BJ880" s="709">
        <f t="shared" si="5940"/>
        <v>0</v>
      </c>
      <c r="BK880" s="709">
        <f t="shared" si="5914"/>
        <v>0</v>
      </c>
      <c r="BL880" s="710"/>
      <c r="BM880" s="479"/>
      <c r="BN880" s="479"/>
      <c r="BP880" s="72">
        <f t="shared" si="5915"/>
        <v>0</v>
      </c>
      <c r="BQ880" s="72">
        <f t="shared" si="5916"/>
        <v>0</v>
      </c>
      <c r="BS880" s="72">
        <f t="shared" si="5917"/>
        <v>0</v>
      </c>
      <c r="BT880" s="72">
        <f t="shared" si="5918"/>
        <v>0</v>
      </c>
      <c r="BV880" s="72">
        <f t="shared" si="5919"/>
        <v>0</v>
      </c>
      <c r="BW880" s="72">
        <f t="shared" si="5920"/>
        <v>0</v>
      </c>
      <c r="BY880" s="72">
        <f t="shared" si="5921"/>
        <v>0</v>
      </c>
      <c r="BZ880" s="72">
        <f t="shared" si="5922"/>
        <v>0</v>
      </c>
      <c r="CB880" s="72">
        <f t="shared" si="5923"/>
        <v>0</v>
      </c>
      <c r="CC880" s="72">
        <f t="shared" si="5924"/>
        <v>0</v>
      </c>
      <c r="CE880" s="72">
        <f t="shared" si="5925"/>
        <v>0</v>
      </c>
      <c r="CF880" s="72">
        <f t="shared" si="5926"/>
        <v>0</v>
      </c>
      <c r="CH880" s="72">
        <f t="shared" si="5927"/>
        <v>0</v>
      </c>
      <c r="CI880" s="72">
        <f t="shared" si="5928"/>
        <v>0</v>
      </c>
      <c r="CK880" s="72">
        <f t="shared" si="5929"/>
        <v>0</v>
      </c>
      <c r="CL880" s="72">
        <f t="shared" si="5930"/>
        <v>0</v>
      </c>
      <c r="CN880" s="72">
        <f t="shared" si="5931"/>
        <v>0</v>
      </c>
      <c r="CO880" s="72">
        <f t="shared" si="5932"/>
        <v>0</v>
      </c>
      <c r="CQ880" s="72">
        <f t="shared" si="5933"/>
        <v>0</v>
      </c>
      <c r="CR880" s="72">
        <f t="shared" si="5934"/>
        <v>0</v>
      </c>
      <c r="CT880" s="72">
        <f t="shared" si="5935"/>
        <v>0</v>
      </c>
      <c r="CU880" s="72">
        <f t="shared" si="5936"/>
        <v>0</v>
      </c>
      <c r="CW880" s="72">
        <f t="shared" si="5937"/>
        <v>0</v>
      </c>
      <c r="CX880" s="72">
        <f t="shared" si="5938"/>
        <v>0</v>
      </c>
    </row>
    <row r="881" spans="1:103" ht="6" customHeight="1" x14ac:dyDescent="0.25">
      <c r="D881" s="3" t="s">
        <v>0</v>
      </c>
      <c r="H881" s="576"/>
    </row>
    <row r="882" spans="1:103" x14ac:dyDescent="0.25">
      <c r="D882" s="3" t="s">
        <v>0</v>
      </c>
    </row>
    <row r="883" spans="1:103" x14ac:dyDescent="0.25">
      <c r="D883" s="3" t="s">
        <v>0</v>
      </c>
    </row>
    <row r="884" spans="1:103" x14ac:dyDescent="0.25">
      <c r="C884" s="583" t="s">
        <v>678</v>
      </c>
      <c r="D884" s="580" t="s">
        <v>0</v>
      </c>
      <c r="E884" s="581"/>
      <c r="F884" s="580"/>
      <c r="G884" s="581"/>
      <c r="H884" s="584"/>
      <c r="I884" s="580"/>
      <c r="J884" s="581"/>
      <c r="K884" s="581"/>
      <c r="L884" s="581"/>
      <c r="M884" s="580"/>
      <c r="N884" s="834" t="str">
        <f>N847</f>
        <v>Level 0</v>
      </c>
      <c r="O884" s="835"/>
      <c r="P884" s="584"/>
      <c r="Q884" s="828" t="str">
        <f>Q847</f>
        <v>Level 1</v>
      </c>
      <c r="R884" s="836"/>
      <c r="S884" s="584"/>
      <c r="T884" s="828" t="str">
        <f>T847</f>
        <v>Level B</v>
      </c>
      <c r="U884" s="836"/>
      <c r="V884" s="584"/>
      <c r="W884" s="834" t="str">
        <f>W847</f>
        <v>Level 0</v>
      </c>
      <c r="X884" s="835"/>
      <c r="Y884" s="584"/>
      <c r="Z884" s="828" t="str">
        <f>Z847</f>
        <v>Level 1</v>
      </c>
      <c r="AA884" s="836"/>
      <c r="AB884" s="584"/>
      <c r="AC884" s="828" t="str">
        <f>AC847</f>
        <v>Level B</v>
      </c>
      <c r="AD884" s="836"/>
      <c r="AE884" s="584"/>
      <c r="AF884" s="828" t="str">
        <f>AF847</f>
        <v>Level 1</v>
      </c>
      <c r="AG884" s="836"/>
      <c r="AH884" s="584"/>
      <c r="AI884" s="828" t="str">
        <f>AI847</f>
        <v>Level B</v>
      </c>
      <c r="AJ884" s="836"/>
      <c r="AK884" s="581"/>
      <c r="AL884" s="828" t="str">
        <f>AL847</f>
        <v>B0E_0B Lev0</v>
      </c>
      <c r="AM884" s="836"/>
      <c r="AN884" s="584"/>
      <c r="AO884" s="828" t="str">
        <f>AO847</f>
        <v>B0E_0P</v>
      </c>
      <c r="AP884" s="836"/>
      <c r="AQ884" s="584"/>
      <c r="AR884" s="828" t="str">
        <f>AR847</f>
        <v>B0E_0P</v>
      </c>
      <c r="AS884" s="836"/>
      <c r="AT884" s="584"/>
      <c r="AU884" s="828" t="str">
        <f>AU847</f>
        <v>B0E_0U</v>
      </c>
      <c r="AV884" s="836"/>
      <c r="AW884" s="581"/>
      <c r="AX884" s="828" t="str">
        <f>AX847</f>
        <v>Level 0</v>
      </c>
      <c r="AY884" s="836"/>
      <c r="AZ884" s="584"/>
      <c r="BA884" s="828" t="str">
        <f>BA847</f>
        <v>ALTITUDE</v>
      </c>
      <c r="BB884" s="836"/>
      <c r="BC884" s="584"/>
      <c r="BD884" s="828" t="str">
        <f>BD847</f>
        <v>SUMMIT</v>
      </c>
      <c r="BE884" s="836"/>
      <c r="BF884" s="581"/>
      <c r="BG884" s="828" t="str">
        <f>BG847</f>
        <v>SPRINT</v>
      </c>
      <c r="BH884" s="836"/>
      <c r="BI884" s="584"/>
      <c r="BJ884" s="828" t="str">
        <f>BJ847</f>
        <v>TI</v>
      </c>
      <c r="BK884" s="836"/>
      <c r="BL884" s="584"/>
      <c r="BM884" s="828">
        <f>BM847</f>
        <v>0</v>
      </c>
      <c r="BN884" s="836"/>
      <c r="BO884" s="581"/>
      <c r="BP884" s="828" t="str">
        <f>BP847</f>
        <v>Level0</v>
      </c>
      <c r="BQ884" s="836"/>
      <c r="BR884" s="584"/>
      <c r="BS884" s="828" t="str">
        <f>BS847</f>
        <v>ENTRY</v>
      </c>
      <c r="BT884" s="836"/>
      <c r="BU884" s="584"/>
      <c r="BV884" s="828" t="str">
        <f>BV847</f>
        <v>PALLAS</v>
      </c>
      <c r="BW884" s="836"/>
      <c r="BX884" s="584"/>
      <c r="BY884" s="828" t="str">
        <f>BY847</f>
        <v>ETOILE</v>
      </c>
      <c r="BZ884" s="836"/>
      <c r="CA884" s="581"/>
      <c r="CB884" s="834" t="str">
        <f>CB847</f>
        <v>Level 0</v>
      </c>
      <c r="CC884" s="835"/>
      <c r="CD884" s="584"/>
      <c r="CE884" s="828" t="str">
        <f>CE847</f>
        <v>Level A</v>
      </c>
      <c r="CF884" s="836"/>
      <c r="CG884" s="584"/>
      <c r="CH884" s="828" t="str">
        <f>CH847</f>
        <v>Level B</v>
      </c>
      <c r="CI884" s="836"/>
      <c r="CJ884" s="584"/>
      <c r="CK884" s="828" t="str">
        <f>CK847</f>
        <v>Level 0 (Towing)</v>
      </c>
      <c r="CL884" s="836"/>
      <c r="CM884" s="584"/>
      <c r="CN884" s="828" t="str">
        <f>CN847</f>
        <v>Level A</v>
      </c>
      <c r="CO884" s="836"/>
      <c r="CP884" s="584"/>
      <c r="CQ884" s="828" t="str">
        <f>CQ847</f>
        <v>Level B</v>
      </c>
      <c r="CR884" s="836"/>
      <c r="CS884" s="584"/>
      <c r="CT884" s="828" t="str">
        <f>CT847</f>
        <v>Level A</v>
      </c>
      <c r="CU884" s="836"/>
      <c r="CV884" s="584"/>
      <c r="CW884" s="828" t="str">
        <f>CW847</f>
        <v>Level B</v>
      </c>
      <c r="CX884" s="836"/>
      <c r="CY884" s="581"/>
    </row>
    <row r="885" spans="1:103" s="402" customFormat="1" x14ac:dyDescent="0.25">
      <c r="A885" s="1"/>
      <c r="C885" s="696"/>
      <c r="D885" s="696" t="s">
        <v>0</v>
      </c>
      <c r="E885" s="697"/>
      <c r="F885" s="696"/>
      <c r="G885" s="697"/>
      <c r="H885" s="697"/>
      <c r="I885" s="696"/>
      <c r="J885" s="697"/>
      <c r="K885" s="697"/>
      <c r="L885" s="697"/>
      <c r="M885" s="696"/>
      <c r="N885" s="829">
        <f>N886+O886</f>
        <v>0.39499999999999946</v>
      </c>
      <c r="O885" s="829"/>
      <c r="P885" s="697"/>
      <c r="Q885" s="829">
        <f>Q886+R886</f>
        <v>0.39499999999999946</v>
      </c>
      <c r="R885" s="829"/>
      <c r="S885" s="697"/>
      <c r="T885" s="829">
        <f>T886+U886</f>
        <v>0.39499999999999946</v>
      </c>
      <c r="U885" s="829"/>
      <c r="V885" s="697"/>
      <c r="W885" s="829">
        <f>W886+X886</f>
        <v>0.39499999999999946</v>
      </c>
      <c r="X885" s="829"/>
      <c r="Y885" s="697"/>
      <c r="Z885" s="829">
        <f>Z886+AA886</f>
        <v>0.39499999999999946</v>
      </c>
      <c r="AA885" s="829"/>
      <c r="AB885" s="697"/>
      <c r="AC885" s="829">
        <f>AC886+AD886</f>
        <v>0.39499999999999946</v>
      </c>
      <c r="AD885" s="829"/>
      <c r="AE885" s="697"/>
      <c r="AF885" s="829">
        <f>AF886+AG886</f>
        <v>0.39499999999999946</v>
      </c>
      <c r="AG885" s="829"/>
      <c r="AH885" s="697"/>
      <c r="AI885" s="829">
        <f>AI886+AJ886</f>
        <v>0.39499999999999946</v>
      </c>
      <c r="AJ885" s="829"/>
      <c r="AK885" s="697"/>
      <c r="AL885" s="829">
        <f>AL886+AM886</f>
        <v>0.39499999999999946</v>
      </c>
      <c r="AM885" s="829"/>
      <c r="AN885" s="697"/>
      <c r="AO885" s="829">
        <f>AO886+AP886</f>
        <v>0.39499999999999946</v>
      </c>
      <c r="AP885" s="829"/>
      <c r="AQ885" s="697"/>
      <c r="AR885" s="829">
        <f>AR886+AS886</f>
        <v>0.39499999999999946</v>
      </c>
      <c r="AS885" s="829"/>
      <c r="AT885" s="697"/>
      <c r="AU885" s="829">
        <f>AU886+AV886</f>
        <v>0.39499999999999946</v>
      </c>
      <c r="AV885" s="829"/>
      <c r="AW885" s="697"/>
      <c r="AX885" s="829">
        <f>AX886+AY886</f>
        <v>0.39499999999999946</v>
      </c>
      <c r="AY885" s="829"/>
      <c r="AZ885" s="697"/>
      <c r="BA885" s="829">
        <f>BA886+BB886</f>
        <v>0.39499999999999946</v>
      </c>
      <c r="BB885" s="829"/>
      <c r="BC885" s="697"/>
      <c r="BD885" s="829">
        <f>BD886+BE886</f>
        <v>0.39499999999999946</v>
      </c>
      <c r="BE885" s="829"/>
      <c r="BF885" s="697"/>
      <c r="BG885" s="829">
        <f>BG886+BH886</f>
        <v>0.39499999999999946</v>
      </c>
      <c r="BH885" s="829"/>
      <c r="BI885" s="697"/>
      <c r="BJ885" s="829">
        <f>BJ886+BK886</f>
        <v>0.39499999999999946</v>
      </c>
      <c r="BK885" s="829"/>
      <c r="BL885" s="697"/>
      <c r="BM885" s="778"/>
      <c r="BN885" s="778"/>
      <c r="BO885" s="697"/>
      <c r="BP885" s="829">
        <f>BP886+BQ886</f>
        <v>0.39499999999999946</v>
      </c>
      <c r="BQ885" s="829"/>
      <c r="BR885" s="697"/>
      <c r="BS885" s="829">
        <f>BS886+BT886</f>
        <v>0.39499999999999946</v>
      </c>
      <c r="BT885" s="829"/>
      <c r="BU885" s="697"/>
      <c r="BV885" s="829">
        <f>BV886+BW886</f>
        <v>0.39499999999999946</v>
      </c>
      <c r="BW885" s="829"/>
      <c r="BX885" s="697"/>
      <c r="BY885" s="829">
        <f>BY886+BZ886</f>
        <v>0.39499999999999946</v>
      </c>
      <c r="BZ885" s="829"/>
      <c r="CA885" s="697"/>
      <c r="CB885" s="829">
        <f>CB886+CC886</f>
        <v>0.39499999999999946</v>
      </c>
      <c r="CC885" s="829"/>
      <c r="CD885" s="697"/>
      <c r="CE885" s="829">
        <f>CE886+CF886</f>
        <v>0.39499999999999946</v>
      </c>
      <c r="CF885" s="829"/>
      <c r="CG885" s="697"/>
      <c r="CH885" s="829">
        <f>CH886+CI886</f>
        <v>0.39499999999999946</v>
      </c>
      <c r="CI885" s="829"/>
      <c r="CJ885" s="697"/>
      <c r="CK885" s="829">
        <f>CK886+CL886</f>
        <v>0.39499999999999946</v>
      </c>
      <c r="CL885" s="829"/>
      <c r="CM885" s="697"/>
      <c r="CN885" s="829">
        <f>CN886+CO886</f>
        <v>0.39499999999999946</v>
      </c>
      <c r="CO885" s="829"/>
      <c r="CP885" s="697"/>
      <c r="CQ885" s="829">
        <f>CQ886+CR886</f>
        <v>0.39499999999999946</v>
      </c>
      <c r="CR885" s="829"/>
      <c r="CS885" s="697"/>
      <c r="CT885" s="829">
        <f>CT886+CU886</f>
        <v>0.39499999999999946</v>
      </c>
      <c r="CU885" s="829"/>
      <c r="CV885" s="697"/>
      <c r="CW885" s="829">
        <f>CW886+CX886</f>
        <v>0.39499999999999946</v>
      </c>
      <c r="CX885" s="829"/>
      <c r="CY885" s="697"/>
    </row>
    <row r="886" spans="1:103" s="402" customFormat="1" x14ac:dyDescent="0.25">
      <c r="A886" s="401"/>
      <c r="C886" s="696"/>
      <c r="D886" s="696" t="s">
        <v>0</v>
      </c>
      <c r="E886" s="697"/>
      <c r="F886" s="696"/>
      <c r="G886" s="697"/>
      <c r="H886" s="697"/>
      <c r="I886" s="696"/>
      <c r="J886" s="697"/>
      <c r="K886" s="697"/>
      <c r="L886" s="697"/>
      <c r="M886" s="696"/>
      <c r="N886" s="701">
        <f>SUM(N867:N883)</f>
        <v>0.31232527472527438</v>
      </c>
      <c r="O886" s="701">
        <f>SUM(O867:O883)</f>
        <v>8.267472527472508E-2</v>
      </c>
      <c r="P886" s="697"/>
      <c r="Q886" s="701">
        <f>SUM(Q867:Q883)</f>
        <v>0.31232527472527438</v>
      </c>
      <c r="R886" s="701">
        <f>SUM(R867:R883)</f>
        <v>8.267472527472508E-2</v>
      </c>
      <c r="S886" s="697"/>
      <c r="T886" s="701">
        <f>SUM(T867:T883)</f>
        <v>0.31232527472527438</v>
      </c>
      <c r="U886" s="701">
        <f>SUM(U867:U883)</f>
        <v>8.267472527472508E-2</v>
      </c>
      <c r="V886" s="697"/>
      <c r="W886" s="701">
        <f>SUM(W867:W883)</f>
        <v>0.31232527472527438</v>
      </c>
      <c r="X886" s="701">
        <f>SUM(X867:X883)</f>
        <v>8.267472527472508E-2</v>
      </c>
      <c r="Y886" s="697"/>
      <c r="Z886" s="701">
        <f>SUM(Z867:Z883)</f>
        <v>0.31232527472527438</v>
      </c>
      <c r="AA886" s="701">
        <f>SUM(AA867:AA883)</f>
        <v>8.267472527472508E-2</v>
      </c>
      <c r="AB886" s="697"/>
      <c r="AC886" s="701">
        <f>SUM(AC867:AC883)</f>
        <v>0.31232527472527438</v>
      </c>
      <c r="AD886" s="701">
        <f>SUM(AD867:AD883)</f>
        <v>8.267472527472508E-2</v>
      </c>
      <c r="AE886" s="697"/>
      <c r="AF886" s="701">
        <f>SUM(AF867:AF883)</f>
        <v>0.31232527472527438</v>
      </c>
      <c r="AG886" s="701">
        <f>SUM(AG867:AG883)</f>
        <v>8.267472527472508E-2</v>
      </c>
      <c r="AH886" s="697"/>
      <c r="AI886" s="701">
        <f>SUM(AI867:AI883)</f>
        <v>0.31232527472527438</v>
      </c>
      <c r="AJ886" s="701">
        <f>SUM(AJ867:AJ883)</f>
        <v>8.267472527472508E-2</v>
      </c>
      <c r="AK886" s="697"/>
      <c r="AL886" s="701">
        <f>SUM(AL867:AL883)</f>
        <v>0.313957989228007</v>
      </c>
      <c r="AM886" s="701">
        <f>SUM(AM867:AM883)</f>
        <v>8.1042010771992468E-2</v>
      </c>
      <c r="AN886" s="697"/>
      <c r="AO886" s="701">
        <f>SUM(AO867:AO883)</f>
        <v>0.313957989228007</v>
      </c>
      <c r="AP886" s="701">
        <f>SUM(AP867:AP883)</f>
        <v>8.1042010771992468E-2</v>
      </c>
      <c r="AQ886" s="697"/>
      <c r="AR886" s="701">
        <f>SUM(AR867:AR883)</f>
        <v>0.313957989228007</v>
      </c>
      <c r="AS886" s="701">
        <f>SUM(AS867:AS883)</f>
        <v>8.1042010771992468E-2</v>
      </c>
      <c r="AT886" s="697"/>
      <c r="AU886" s="701">
        <f>SUM(AU867:AU883)</f>
        <v>0.313957989228007</v>
      </c>
      <c r="AV886" s="701">
        <f>SUM(AV867:AV883)</f>
        <v>8.1042010771992468E-2</v>
      </c>
      <c r="AW886" s="697"/>
      <c r="AX886" s="701">
        <f>SUM(AX867:AX883)</f>
        <v>0.313957989228007</v>
      </c>
      <c r="AY886" s="701">
        <f>SUM(AY867:AY883)</f>
        <v>8.1042010771992468E-2</v>
      </c>
      <c r="AZ886" s="697"/>
      <c r="BA886" s="701">
        <f>SUM(BA867:BA883)</f>
        <v>0.313957989228007</v>
      </c>
      <c r="BB886" s="701">
        <f>SUM(BB867:BB883)</f>
        <v>8.1042010771992468E-2</v>
      </c>
      <c r="BC886" s="697"/>
      <c r="BD886" s="701">
        <f>SUM(BD867:BD883)</f>
        <v>0.313957989228007</v>
      </c>
      <c r="BE886" s="701">
        <f>SUM(BE867:BE883)</f>
        <v>8.1042010771992468E-2</v>
      </c>
      <c r="BF886" s="697"/>
      <c r="BG886" s="701">
        <f>SUM(BG867:BG883)</f>
        <v>0.313957989228007</v>
      </c>
      <c r="BH886" s="701">
        <f>SUM(BH867:BH883)</f>
        <v>8.1042010771992468E-2</v>
      </c>
      <c r="BI886" s="697"/>
      <c r="BJ886" s="701">
        <f>SUM(BJ867:BJ883)</f>
        <v>0.313957989228007</v>
      </c>
      <c r="BK886" s="701">
        <f>SUM(BK867:BK883)</f>
        <v>8.1042010771992468E-2</v>
      </c>
      <c r="BL886" s="697"/>
      <c r="BM886" s="778"/>
      <c r="BN886" s="778"/>
      <c r="BO886" s="697"/>
      <c r="BP886" s="701">
        <f>SUM(BP867:BP883)</f>
        <v>0.313957989228007</v>
      </c>
      <c r="BQ886" s="701">
        <f>SUM(BQ867:BQ883)</f>
        <v>8.1042010771992468E-2</v>
      </c>
      <c r="BR886" s="697"/>
      <c r="BS886" s="701">
        <f>SUM(BS867:BS883)</f>
        <v>0.313957989228007</v>
      </c>
      <c r="BT886" s="701">
        <f>SUM(BT867:BT883)</f>
        <v>8.1042010771992468E-2</v>
      </c>
      <c r="BU886" s="697"/>
      <c r="BV886" s="701">
        <f>SUM(BV867:BV883)</f>
        <v>0.313957989228007</v>
      </c>
      <c r="BW886" s="701">
        <f>SUM(BW867:BW883)</f>
        <v>8.1042010771992468E-2</v>
      </c>
      <c r="BX886" s="697"/>
      <c r="BY886" s="701">
        <f>SUM(BY867:BY883)</f>
        <v>0.313957989228007</v>
      </c>
      <c r="BZ886" s="701">
        <f>SUM(BZ867:BZ883)</f>
        <v>8.1042010771992468E-2</v>
      </c>
      <c r="CA886" s="697"/>
      <c r="CB886" s="701">
        <f>SUM(CB867:CB883)</f>
        <v>0.31703730569948174</v>
      </c>
      <c r="CC886" s="701">
        <f>SUM(CC867:CC883)</f>
        <v>7.7962694300517721E-2</v>
      </c>
      <c r="CD886" s="697"/>
      <c r="CE886" s="701">
        <f>SUM(CE867:CE883)</f>
        <v>0.31703730569948174</v>
      </c>
      <c r="CF886" s="701">
        <f>SUM(CF867:CF883)</f>
        <v>7.7962694300517721E-2</v>
      </c>
      <c r="CG886" s="697"/>
      <c r="CH886" s="701">
        <f>SUM(CH867:CH883)</f>
        <v>0.31703730569948174</v>
      </c>
      <c r="CI886" s="701">
        <f>SUM(CI867:CI883)</f>
        <v>7.7962694300517721E-2</v>
      </c>
      <c r="CJ886" s="697"/>
      <c r="CK886" s="701">
        <f>SUM(CK867:CK883)</f>
        <v>0.31703730569948174</v>
      </c>
      <c r="CL886" s="701">
        <f>SUM(CL867:CL883)</f>
        <v>7.7962694300517721E-2</v>
      </c>
      <c r="CM886" s="697"/>
      <c r="CN886" s="701">
        <f>SUM(CN867:CN883)</f>
        <v>0.31703730569948174</v>
      </c>
      <c r="CO886" s="701">
        <f>SUM(CO867:CO883)</f>
        <v>7.7962694300517721E-2</v>
      </c>
      <c r="CP886" s="697"/>
      <c r="CQ886" s="701">
        <f>SUM(CQ867:CQ883)</f>
        <v>0.31703730569948174</v>
      </c>
      <c r="CR886" s="701">
        <f>SUM(CR867:CR883)</f>
        <v>7.7962694300517721E-2</v>
      </c>
      <c r="CS886" s="697"/>
      <c r="CT886" s="701">
        <f>SUM(CT867:CT883)</f>
        <v>0.31703730569948174</v>
      </c>
      <c r="CU886" s="701">
        <f>SUM(CU867:CU883)</f>
        <v>7.7962694300517721E-2</v>
      </c>
      <c r="CV886" s="697"/>
      <c r="CW886" s="701">
        <f>SUM(CW867:CW883)</f>
        <v>0.31703730569948174</v>
      </c>
      <c r="CX886" s="701">
        <f>SUM(CX867:CX883)</f>
        <v>7.7962694300517721E-2</v>
      </c>
      <c r="CY886" s="697"/>
    </row>
    <row r="887" spans="1:103" x14ac:dyDescent="0.25">
      <c r="D887" s="3" t="s">
        <v>0</v>
      </c>
    </row>
    <row r="888" spans="1:103" x14ac:dyDescent="0.25">
      <c r="B888" s="553" t="s">
        <v>56</v>
      </c>
      <c r="C888" s="583" t="s">
        <v>679</v>
      </c>
      <c r="D888" s="580" t="s">
        <v>0</v>
      </c>
      <c r="E888" s="581"/>
      <c r="F888" s="580"/>
      <c r="G888" s="581"/>
      <c r="H888" s="584"/>
      <c r="I888" s="580"/>
      <c r="J888" s="581"/>
      <c r="K888" s="581"/>
      <c r="L888" s="581"/>
      <c r="M888" s="580"/>
      <c r="N888" s="834" t="str">
        <f>N851</f>
        <v>Level 0</v>
      </c>
      <c r="O888" s="835"/>
      <c r="P888" s="584"/>
      <c r="Q888" s="828" t="str">
        <f>Q851</f>
        <v>Level 1</v>
      </c>
      <c r="R888" s="836"/>
      <c r="S888" s="584"/>
      <c r="T888" s="828" t="str">
        <f>T851</f>
        <v>Level B</v>
      </c>
      <c r="U888" s="836"/>
      <c r="V888" s="584"/>
      <c r="W888" s="834" t="str">
        <f>W851</f>
        <v>Level 0</v>
      </c>
      <c r="X888" s="835"/>
      <c r="Y888" s="584"/>
      <c r="Z888" s="828" t="str">
        <f>Z851</f>
        <v>Level 1</v>
      </c>
      <c r="AA888" s="836"/>
      <c r="AB888" s="584"/>
      <c r="AC888" s="828" t="str">
        <f>AC851</f>
        <v>Level B</v>
      </c>
      <c r="AD888" s="836"/>
      <c r="AE888" s="584"/>
      <c r="AF888" s="828" t="str">
        <f>AF851</f>
        <v>Level 1</v>
      </c>
      <c r="AG888" s="836"/>
      <c r="AH888" s="584"/>
      <c r="AI888" s="828" t="str">
        <f>AI851</f>
        <v>Level B</v>
      </c>
      <c r="AJ888" s="836"/>
      <c r="AK888" s="581"/>
      <c r="AL888" s="828" t="str">
        <f>AL851</f>
        <v>B0E_0B Lev0</v>
      </c>
      <c r="AM888" s="836"/>
      <c r="AN888" s="584"/>
      <c r="AO888" s="828" t="str">
        <f>AO851</f>
        <v>B0E_0P</v>
      </c>
      <c r="AP888" s="836"/>
      <c r="AQ888" s="584"/>
      <c r="AR888" s="828" t="str">
        <f>AR851</f>
        <v>B0E_0P</v>
      </c>
      <c r="AS888" s="836"/>
      <c r="AT888" s="584"/>
      <c r="AU888" s="828" t="str">
        <f>AU851</f>
        <v>B0E_0U</v>
      </c>
      <c r="AV888" s="836"/>
      <c r="AW888" s="581"/>
      <c r="AX888" s="828" t="str">
        <f>AX851</f>
        <v>Level 0</v>
      </c>
      <c r="AY888" s="836"/>
      <c r="AZ888" s="584"/>
      <c r="BA888" s="828" t="str">
        <f>BA851</f>
        <v>ALTITUDE</v>
      </c>
      <c r="BB888" s="836"/>
      <c r="BC888" s="584"/>
      <c r="BD888" s="828" t="str">
        <f>BD851</f>
        <v>SUMMIT</v>
      </c>
      <c r="BE888" s="836"/>
      <c r="BF888" s="581"/>
      <c r="BG888" s="828" t="str">
        <f>BG851</f>
        <v>SPRINT</v>
      </c>
      <c r="BH888" s="836"/>
      <c r="BI888" s="584"/>
      <c r="BJ888" s="828" t="str">
        <f>BJ851</f>
        <v>TI</v>
      </c>
      <c r="BK888" s="836"/>
      <c r="BL888" s="584"/>
      <c r="BM888" s="828">
        <f>BM851</f>
        <v>0</v>
      </c>
      <c r="BN888" s="836"/>
      <c r="BO888" s="581"/>
      <c r="BP888" s="828" t="str">
        <f>BP851</f>
        <v>Level0</v>
      </c>
      <c r="BQ888" s="836"/>
      <c r="BR888" s="584"/>
      <c r="BS888" s="828" t="str">
        <f>BS851</f>
        <v>ENTRY</v>
      </c>
      <c r="BT888" s="836"/>
      <c r="BU888" s="584"/>
      <c r="BV888" s="828" t="str">
        <f>BV851</f>
        <v>PALLAS</v>
      </c>
      <c r="BW888" s="836"/>
      <c r="BX888" s="584"/>
      <c r="BY888" s="828" t="str">
        <f>BY851</f>
        <v>ETOILE</v>
      </c>
      <c r="BZ888" s="836"/>
      <c r="CA888" s="581"/>
      <c r="CB888" s="834" t="str">
        <f>CB851</f>
        <v>Level 0</v>
      </c>
      <c r="CC888" s="835"/>
      <c r="CD888" s="584"/>
      <c r="CE888" s="828" t="str">
        <f>CE851</f>
        <v>Level A</v>
      </c>
      <c r="CF888" s="836"/>
      <c r="CG888" s="584"/>
      <c r="CH888" s="828" t="str">
        <f>CH851</f>
        <v>Level B</v>
      </c>
      <c r="CI888" s="836"/>
      <c r="CJ888" s="584"/>
      <c r="CK888" s="828" t="str">
        <f>CK851</f>
        <v>Level 0 (Towing)</v>
      </c>
      <c r="CL888" s="836"/>
      <c r="CM888" s="584"/>
      <c r="CN888" s="828" t="str">
        <f>CN851</f>
        <v>Level A</v>
      </c>
      <c r="CO888" s="836"/>
      <c r="CP888" s="584"/>
      <c r="CQ888" s="828" t="str">
        <f>CQ851</f>
        <v>Level B</v>
      </c>
      <c r="CR888" s="836"/>
      <c r="CS888" s="584"/>
      <c r="CT888" s="828" t="str">
        <f>CT851</f>
        <v>Level A</v>
      </c>
      <c r="CU888" s="836"/>
      <c r="CV888" s="584"/>
      <c r="CW888" s="828" t="str">
        <f>CW851</f>
        <v>Level B</v>
      </c>
      <c r="CX888" s="836"/>
      <c r="CY888" s="581"/>
    </row>
    <row r="889" spans="1:103" s="402" customFormat="1" x14ac:dyDescent="0.25">
      <c r="A889" s="1"/>
      <c r="C889" s="696" t="s">
        <v>552</v>
      </c>
      <c r="D889" s="696" t="s">
        <v>0</v>
      </c>
      <c r="E889" s="697"/>
      <c r="F889" s="696"/>
      <c r="G889" s="697"/>
      <c r="H889" s="697"/>
      <c r="I889" s="696"/>
      <c r="J889" s="697" t="e">
        <f>BG889-Q889</f>
        <v>#REF!</v>
      </c>
      <c r="K889" s="697"/>
      <c r="L889" s="697"/>
      <c r="M889" s="696"/>
      <c r="N889" s="837" t="e">
        <f>N891+O891</f>
        <v>#REF!</v>
      </c>
      <c r="O889" s="837"/>
      <c r="P889" s="719"/>
      <c r="Q889" s="837" t="e">
        <f>Q891+R891</f>
        <v>#REF!</v>
      </c>
      <c r="R889" s="837"/>
      <c r="S889" s="697"/>
      <c r="T889" s="837" t="e">
        <f>T891+U891</f>
        <v>#REF!</v>
      </c>
      <c r="U889" s="837"/>
      <c r="V889" s="697"/>
      <c r="W889" s="829" t="e">
        <f>W891+X891</f>
        <v>#REF!</v>
      </c>
      <c r="X889" s="829"/>
      <c r="Y889" s="697"/>
      <c r="Z889" s="829" t="e">
        <f>Z891+AA891</f>
        <v>#REF!</v>
      </c>
      <c r="AA889" s="829"/>
      <c r="AB889" s="697"/>
      <c r="AC889" s="829" t="e">
        <f>AC891+AD891</f>
        <v>#REF!</v>
      </c>
      <c r="AD889" s="829"/>
      <c r="AE889" s="697"/>
      <c r="AF889" s="829" t="e">
        <f>AF891+AG891</f>
        <v>#REF!</v>
      </c>
      <c r="AG889" s="829"/>
      <c r="AH889" s="697"/>
      <c r="AI889" s="829" t="e">
        <f>AI891+AJ891</f>
        <v>#REF!</v>
      </c>
      <c r="AJ889" s="829"/>
      <c r="AK889" s="697"/>
      <c r="AL889" s="829" t="e">
        <f>AL891+AM891</f>
        <v>#REF!</v>
      </c>
      <c r="AM889" s="829"/>
      <c r="AN889" s="697"/>
      <c r="AO889" s="829" t="e">
        <f>AO891+AP891</f>
        <v>#REF!</v>
      </c>
      <c r="AP889" s="829"/>
      <c r="AQ889" s="697"/>
      <c r="AR889" s="829" t="e">
        <f>AR891+AS891</f>
        <v>#REF!</v>
      </c>
      <c r="AS889" s="829"/>
      <c r="AT889" s="697"/>
      <c r="AU889" s="829" t="e">
        <f>AU891+AV891</f>
        <v>#REF!</v>
      </c>
      <c r="AV889" s="829"/>
      <c r="AW889" s="697"/>
      <c r="AX889" s="829" t="e">
        <f>AX891+AY891</f>
        <v>#REF!</v>
      </c>
      <c r="AY889" s="829"/>
      <c r="AZ889" s="697"/>
      <c r="BA889" s="829" t="e">
        <f>BA891+BB891</f>
        <v>#REF!</v>
      </c>
      <c r="BB889" s="829"/>
      <c r="BC889" s="697"/>
      <c r="BD889" s="829" t="e">
        <f>BD891+BE891</f>
        <v>#REF!</v>
      </c>
      <c r="BE889" s="829"/>
      <c r="BF889" s="697"/>
      <c r="BG889" s="829" t="e">
        <f>BG891+BH891</f>
        <v>#REF!</v>
      </c>
      <c r="BH889" s="829"/>
      <c r="BI889" s="697"/>
      <c r="BJ889" s="829" t="e">
        <f>BJ891+BK891</f>
        <v>#REF!</v>
      </c>
      <c r="BK889" s="829"/>
      <c r="BL889" s="697"/>
      <c r="BM889" s="778"/>
      <c r="BN889" s="778"/>
      <c r="BO889" s="697"/>
      <c r="BP889" s="829" t="e">
        <f>BP891+BQ891</f>
        <v>#REF!</v>
      </c>
      <c r="BQ889" s="829"/>
      <c r="BR889" s="697"/>
      <c r="BS889" s="829" t="e">
        <f>BS891+BT891</f>
        <v>#REF!</v>
      </c>
      <c r="BT889" s="829"/>
      <c r="BU889" s="697"/>
      <c r="BV889" s="829" t="e">
        <f>BV891+BW891</f>
        <v>#REF!</v>
      </c>
      <c r="BW889" s="829"/>
      <c r="BX889" s="697"/>
      <c r="BY889" s="829" t="e">
        <f>BY891+BZ891</f>
        <v>#REF!</v>
      </c>
      <c r="BZ889" s="829"/>
      <c r="CA889" s="697"/>
      <c r="CB889" s="829" t="e">
        <f>CB891+CC891</f>
        <v>#REF!</v>
      </c>
      <c r="CC889" s="829"/>
      <c r="CD889" s="697"/>
      <c r="CE889" s="829" t="e">
        <f>CE891+CF891</f>
        <v>#REF!</v>
      </c>
      <c r="CF889" s="829"/>
      <c r="CG889" s="697"/>
      <c r="CH889" s="829" t="e">
        <f>CH891+CI891</f>
        <v>#REF!</v>
      </c>
      <c r="CI889" s="829"/>
      <c r="CJ889" s="697"/>
      <c r="CK889" s="829" t="e">
        <f>CK891+CL891</f>
        <v>#REF!</v>
      </c>
      <c r="CL889" s="829"/>
      <c r="CM889" s="697"/>
      <c r="CN889" s="829" t="e">
        <f>CN891+CO891</f>
        <v>#REF!</v>
      </c>
      <c r="CO889" s="829"/>
      <c r="CP889" s="697"/>
      <c r="CQ889" s="829" t="e">
        <f>CQ891+CR891</f>
        <v>#REF!</v>
      </c>
      <c r="CR889" s="829"/>
      <c r="CS889" s="697"/>
      <c r="CT889" s="829" t="e">
        <f>CT891+CU891</f>
        <v>#REF!</v>
      </c>
      <c r="CU889" s="829"/>
      <c r="CV889" s="697"/>
      <c r="CW889" s="829" t="e">
        <f>CW891+CX891</f>
        <v>#REF!</v>
      </c>
      <c r="CX889" s="829"/>
      <c r="CY889" s="697"/>
    </row>
    <row r="890" spans="1:103" x14ac:dyDescent="0.25">
      <c r="C890" s="698"/>
      <c r="D890" s="698"/>
      <c r="E890" s="699"/>
      <c r="F890" s="698"/>
      <c r="G890" s="699"/>
      <c r="H890" s="699"/>
      <c r="I890" s="698"/>
      <c r="J890" s="699"/>
      <c r="K890" s="699"/>
      <c r="L890" s="699"/>
      <c r="M890" s="698"/>
      <c r="N890" s="831"/>
      <c r="O890" s="831"/>
      <c r="P890" s="699"/>
      <c r="Q890" s="831"/>
      <c r="R890" s="831"/>
      <c r="S890" s="699"/>
      <c r="T890" s="831"/>
      <c r="U890" s="831"/>
      <c r="V890" s="699"/>
      <c r="W890" s="831"/>
      <c r="X890" s="831"/>
      <c r="Y890" s="699"/>
      <c r="Z890" s="831"/>
      <c r="AA890" s="831"/>
      <c r="AB890" s="699"/>
      <c r="AC890" s="831"/>
      <c r="AD890" s="831"/>
      <c r="AE890" s="699"/>
      <c r="AF890" s="830"/>
      <c r="AG890" s="830"/>
      <c r="AH890" s="699"/>
      <c r="AI890" s="831"/>
      <c r="AJ890" s="831"/>
      <c r="AK890" s="699"/>
      <c r="AL890" s="830"/>
      <c r="AM890" s="830"/>
      <c r="AN890" s="699"/>
      <c r="AO890" s="830"/>
      <c r="AP890" s="830"/>
      <c r="AQ890" s="699"/>
      <c r="AR890" s="830"/>
      <c r="AS890" s="830"/>
      <c r="AT890" s="699"/>
      <c r="AU890" s="831"/>
      <c r="AV890" s="831"/>
      <c r="AW890" s="699"/>
      <c r="AX890" s="830"/>
      <c r="AY890" s="830"/>
      <c r="AZ890" s="699"/>
      <c r="BA890" s="831"/>
      <c r="BB890" s="831"/>
      <c r="BC890" s="699"/>
      <c r="BD890" s="831"/>
      <c r="BE890" s="831"/>
      <c r="BF890" s="699"/>
      <c r="BG890" s="833"/>
      <c r="BH890" s="833"/>
      <c r="BI890" s="699"/>
      <c r="BJ890" s="833"/>
      <c r="BK890" s="833"/>
      <c r="BL890" s="699"/>
      <c r="BM890" s="778"/>
      <c r="BN890" s="778"/>
      <c r="BO890" s="699"/>
      <c r="BP890" s="833"/>
      <c r="BQ890" s="833"/>
      <c r="BR890" s="699"/>
      <c r="BS890" s="833"/>
      <c r="BT890" s="833"/>
      <c r="BU890" s="699"/>
      <c r="BV890" s="833"/>
      <c r="BW890" s="833"/>
      <c r="BX890" s="699"/>
      <c r="BY890" s="833"/>
      <c r="BZ890" s="833"/>
      <c r="CA890" s="699"/>
      <c r="CB890" s="831"/>
      <c r="CC890" s="831"/>
      <c r="CD890" s="699"/>
      <c r="CE890" s="831"/>
      <c r="CF890" s="831"/>
      <c r="CG890" s="699"/>
      <c r="CH890" s="831"/>
      <c r="CI890" s="831"/>
      <c r="CJ890" s="699"/>
      <c r="CK890" s="831"/>
      <c r="CL890" s="831"/>
      <c r="CM890" s="699"/>
      <c r="CN890" s="831"/>
      <c r="CO890" s="831"/>
      <c r="CP890" s="699"/>
      <c r="CQ890" s="831"/>
      <c r="CR890" s="831"/>
      <c r="CS890" s="699"/>
      <c r="CT890" s="830"/>
      <c r="CU890" s="830"/>
      <c r="CV890" s="699"/>
      <c r="CW890" s="831"/>
      <c r="CX890" s="831"/>
      <c r="CY890" s="699"/>
    </row>
    <row r="891" spans="1:103" s="402" customFormat="1" x14ac:dyDescent="0.25">
      <c r="A891" s="401"/>
      <c r="C891" s="696"/>
      <c r="D891" s="696" t="s">
        <v>0</v>
      </c>
      <c r="E891" s="697"/>
      <c r="F891" s="696"/>
      <c r="G891" s="697"/>
      <c r="H891" s="697"/>
      <c r="I891" s="696"/>
      <c r="J891" s="697"/>
      <c r="K891" s="697"/>
      <c r="L891" s="697"/>
      <c r="M891" s="696"/>
      <c r="N891" s="701" t="e">
        <f>N854+N886</f>
        <v>#REF!</v>
      </c>
      <c r="O891" s="701" t="e">
        <f>O854+O886</f>
        <v>#REF!</v>
      </c>
      <c r="P891" s="697"/>
      <c r="Q891" s="701" t="e">
        <f>Q854+Q886</f>
        <v>#REF!</v>
      </c>
      <c r="R891" s="701" t="e">
        <f>R854+R886</f>
        <v>#REF!</v>
      </c>
      <c r="S891" s="697"/>
      <c r="T891" s="701" t="e">
        <f>T854+T886</f>
        <v>#REF!</v>
      </c>
      <c r="U891" s="701" t="e">
        <f>U854+U886</f>
        <v>#REF!</v>
      </c>
      <c r="V891" s="697"/>
      <c r="W891" s="701" t="e">
        <f>W854+W886</f>
        <v>#REF!</v>
      </c>
      <c r="X891" s="701" t="e">
        <f>X854+X886</f>
        <v>#REF!</v>
      </c>
      <c r="Y891" s="697"/>
      <c r="Z891" s="701" t="e">
        <f>Z854+Z886</f>
        <v>#REF!</v>
      </c>
      <c r="AA891" s="701" t="e">
        <f>AA854+AA886</f>
        <v>#REF!</v>
      </c>
      <c r="AB891" s="697"/>
      <c r="AC891" s="701" t="e">
        <f>AC854+AC886</f>
        <v>#REF!</v>
      </c>
      <c r="AD891" s="701" t="e">
        <f>AD854+AD886</f>
        <v>#REF!</v>
      </c>
      <c r="AE891" s="697"/>
      <c r="AF891" s="701" t="e">
        <f>AF854+AF886</f>
        <v>#REF!</v>
      </c>
      <c r="AG891" s="701" t="e">
        <f>AG854+AG886</f>
        <v>#REF!</v>
      </c>
      <c r="AH891" s="697"/>
      <c r="AI891" s="701" t="e">
        <f>AI854+AI886</f>
        <v>#REF!</v>
      </c>
      <c r="AJ891" s="701" t="e">
        <f>AJ854+AJ886</f>
        <v>#REF!</v>
      </c>
      <c r="AK891" s="697"/>
      <c r="AL891" s="701" t="e">
        <f>AL854+AL886</f>
        <v>#REF!</v>
      </c>
      <c r="AM891" s="701" t="e">
        <f>AM854+AM886</f>
        <v>#REF!</v>
      </c>
      <c r="AN891" s="697"/>
      <c r="AO891" s="701" t="e">
        <f>AO854+AO886</f>
        <v>#REF!</v>
      </c>
      <c r="AP891" s="701" t="e">
        <f>AP854+AP886</f>
        <v>#REF!</v>
      </c>
      <c r="AQ891" s="697"/>
      <c r="AR891" s="701" t="e">
        <f>AR854+AR886</f>
        <v>#REF!</v>
      </c>
      <c r="AS891" s="701" t="e">
        <f>AS854+AS886</f>
        <v>#REF!</v>
      </c>
      <c r="AT891" s="697"/>
      <c r="AU891" s="701" t="e">
        <f>AU854+AU886</f>
        <v>#REF!</v>
      </c>
      <c r="AV891" s="701" t="e">
        <f>AV854+AV886</f>
        <v>#REF!</v>
      </c>
      <c r="AW891" s="697"/>
      <c r="AX891" s="701" t="e">
        <f>AX854+AX886</f>
        <v>#REF!</v>
      </c>
      <c r="AY891" s="701" t="e">
        <f>AY854+AY886</f>
        <v>#REF!</v>
      </c>
      <c r="AZ891" s="697"/>
      <c r="BA891" s="701" t="e">
        <f>BA854+BA886</f>
        <v>#REF!</v>
      </c>
      <c r="BB891" s="701" t="e">
        <f>BB854+BB886</f>
        <v>#REF!</v>
      </c>
      <c r="BC891" s="697"/>
      <c r="BD891" s="701" t="e">
        <f>BD854+BD886</f>
        <v>#REF!</v>
      </c>
      <c r="BE891" s="701" t="e">
        <f>BE854+BE886</f>
        <v>#REF!</v>
      </c>
      <c r="BF891" s="697"/>
      <c r="BG891" s="701" t="e">
        <f>BG854+BG886</f>
        <v>#REF!</v>
      </c>
      <c r="BH891" s="701" t="e">
        <f>BH854+BH886</f>
        <v>#REF!</v>
      </c>
      <c r="BI891" s="697"/>
      <c r="BJ891" s="701" t="e">
        <f>BJ854+BJ886</f>
        <v>#REF!</v>
      </c>
      <c r="BK891" s="701" t="e">
        <f>BK854+BK886</f>
        <v>#REF!</v>
      </c>
      <c r="BL891" s="697"/>
      <c r="BM891" s="778"/>
      <c r="BN891" s="778"/>
      <c r="BO891" s="697"/>
      <c r="BP891" s="701" t="e">
        <f>BP854+BP886</f>
        <v>#REF!</v>
      </c>
      <c r="BQ891" s="701" t="e">
        <f>BQ854+BQ886</f>
        <v>#REF!</v>
      </c>
      <c r="BR891" s="697"/>
      <c r="BS891" s="701" t="e">
        <f>BS854+BS886</f>
        <v>#REF!</v>
      </c>
      <c r="BT891" s="701" t="e">
        <f>BT854+BT886</f>
        <v>#REF!</v>
      </c>
      <c r="BU891" s="697"/>
      <c r="BV891" s="701" t="e">
        <f>BV854+BV886</f>
        <v>#REF!</v>
      </c>
      <c r="BW891" s="701" t="e">
        <f>BW854+BW886</f>
        <v>#REF!</v>
      </c>
      <c r="BX891" s="697"/>
      <c r="BY891" s="701" t="e">
        <f>BY854+BY886</f>
        <v>#REF!</v>
      </c>
      <c r="BZ891" s="701" t="e">
        <f>BZ854+BZ886</f>
        <v>#REF!</v>
      </c>
      <c r="CA891" s="697"/>
      <c r="CB891" s="701" t="e">
        <f>CB854+CB886</f>
        <v>#REF!</v>
      </c>
      <c r="CC891" s="701" t="e">
        <f>CC854+CC886</f>
        <v>#REF!</v>
      </c>
      <c r="CD891" s="697"/>
      <c r="CE891" s="701" t="e">
        <f>CE854+CE886</f>
        <v>#REF!</v>
      </c>
      <c r="CF891" s="701" t="e">
        <f>CF854+CF886</f>
        <v>#REF!</v>
      </c>
      <c r="CG891" s="697"/>
      <c r="CH891" s="701" t="e">
        <f>CH854+CH886</f>
        <v>#REF!</v>
      </c>
      <c r="CI891" s="701" t="e">
        <f>CI854+CI886</f>
        <v>#REF!</v>
      </c>
      <c r="CJ891" s="697"/>
      <c r="CK891" s="701" t="e">
        <f>CK854+CK886</f>
        <v>#REF!</v>
      </c>
      <c r="CL891" s="701" t="e">
        <f>CL854+CL886</f>
        <v>#REF!</v>
      </c>
      <c r="CM891" s="697"/>
      <c r="CN891" s="701" t="e">
        <f>CN854+CN886</f>
        <v>#REF!</v>
      </c>
      <c r="CO891" s="701" t="e">
        <f>CO854+CO886</f>
        <v>#REF!</v>
      </c>
      <c r="CP891" s="697"/>
      <c r="CQ891" s="701" t="e">
        <f>CQ854+CQ886</f>
        <v>#REF!</v>
      </c>
      <c r="CR891" s="701" t="e">
        <f>CR854+CR886</f>
        <v>#REF!</v>
      </c>
      <c r="CS891" s="697"/>
      <c r="CT891" s="701" t="e">
        <f>CT854+CT886</f>
        <v>#REF!</v>
      </c>
      <c r="CU891" s="701" t="e">
        <f>CU854+CU886</f>
        <v>#REF!</v>
      </c>
      <c r="CV891" s="697"/>
      <c r="CW891" s="701" t="e">
        <f>CW854+CW886</f>
        <v>#REF!</v>
      </c>
      <c r="CX891" s="701" t="e">
        <f>CX854+CX886</f>
        <v>#REF!</v>
      </c>
      <c r="CY891" s="697"/>
    </row>
    <row r="892" spans="1:103" s="402" customFormat="1" x14ac:dyDescent="0.25">
      <c r="A892" s="401"/>
      <c r="C892" s="696"/>
      <c r="D892" s="696" t="s">
        <v>0</v>
      </c>
      <c r="E892" s="697"/>
      <c r="F892" s="696"/>
      <c r="G892" s="697"/>
      <c r="H892" s="697"/>
      <c r="I892" s="696"/>
      <c r="J892" s="697"/>
      <c r="K892" s="697"/>
      <c r="L892" s="697"/>
      <c r="M892" s="696"/>
      <c r="N892" s="702" t="e">
        <f>N891/N889</f>
        <v>#REF!</v>
      </c>
      <c r="O892" s="701"/>
      <c r="P892" s="697"/>
      <c r="Q892" s="702" t="e">
        <f>Q891/Q889</f>
        <v>#REF!</v>
      </c>
      <c r="R892" s="701"/>
      <c r="S892" s="697"/>
      <c r="T892" s="702" t="e">
        <f>T891/T889</f>
        <v>#REF!</v>
      </c>
      <c r="U892" s="701"/>
      <c r="V892" s="697"/>
      <c r="W892" s="702" t="e">
        <f>W891/W889</f>
        <v>#REF!</v>
      </c>
      <c r="X892" s="701"/>
      <c r="Y892" s="697"/>
      <c r="Z892" s="702" t="e">
        <f>Z891/Z889</f>
        <v>#REF!</v>
      </c>
      <c r="AA892" s="701"/>
      <c r="AB892" s="697"/>
      <c r="AC892" s="702" t="e">
        <f>AC891/AC889</f>
        <v>#REF!</v>
      </c>
      <c r="AD892" s="701"/>
      <c r="AE892" s="697"/>
      <c r="AF892" s="702" t="e">
        <f>AF891/AF889</f>
        <v>#REF!</v>
      </c>
      <c r="AG892" s="701"/>
      <c r="AH892" s="697"/>
      <c r="AI892" s="702" t="e">
        <f>AI891/AI889</f>
        <v>#REF!</v>
      </c>
      <c r="AJ892" s="701"/>
      <c r="AK892" s="697"/>
      <c r="AL892" s="702" t="e">
        <f>AL891/AL889</f>
        <v>#REF!</v>
      </c>
      <c r="AM892" s="701"/>
      <c r="AN892" s="697"/>
      <c r="AO892" s="702" t="e">
        <f>AO891/AO889</f>
        <v>#REF!</v>
      </c>
      <c r="AP892" s="701"/>
      <c r="AQ892" s="697"/>
      <c r="AR892" s="702" t="e">
        <f>AR891/AR889</f>
        <v>#REF!</v>
      </c>
      <c r="AS892" s="701"/>
      <c r="AT892" s="697"/>
      <c r="AU892" s="702" t="e">
        <f>AU891/AU889</f>
        <v>#REF!</v>
      </c>
      <c r="AV892" s="701"/>
      <c r="AW892" s="697"/>
      <c r="AX892" s="702" t="e">
        <f>AX891/AX889</f>
        <v>#REF!</v>
      </c>
      <c r="AY892" s="701"/>
      <c r="AZ892" s="697"/>
      <c r="BA892" s="702" t="e">
        <f>BA891/BA889</f>
        <v>#REF!</v>
      </c>
      <c r="BB892" s="701"/>
      <c r="BC892" s="697"/>
      <c r="BD892" s="702" t="e">
        <f>BD891/BD889</f>
        <v>#REF!</v>
      </c>
      <c r="BE892" s="701"/>
      <c r="BF892" s="697"/>
      <c r="BG892" s="702" t="e">
        <f>BG891/BG889</f>
        <v>#REF!</v>
      </c>
      <c r="BH892" s="701"/>
      <c r="BI892" s="697"/>
      <c r="BJ892" s="702" t="e">
        <f>BJ891/BJ889</f>
        <v>#REF!</v>
      </c>
      <c r="BK892" s="701"/>
      <c r="BL892" s="697"/>
      <c r="BM892" s="778"/>
      <c r="BN892" s="778"/>
      <c r="BO892" s="697"/>
      <c r="BP892" s="702" t="e">
        <f>BP891/BP889</f>
        <v>#REF!</v>
      </c>
      <c r="BQ892" s="701"/>
      <c r="BR892" s="697"/>
      <c r="BS892" s="702" t="e">
        <f>BS891/BS889</f>
        <v>#REF!</v>
      </c>
      <c r="BT892" s="701"/>
      <c r="BU892" s="697"/>
      <c r="BV892" s="702" t="e">
        <f>BV891/BV889</f>
        <v>#REF!</v>
      </c>
      <c r="BW892" s="701"/>
      <c r="BX892" s="697"/>
      <c r="BY892" s="702" t="e">
        <f>BY891/BY889</f>
        <v>#REF!</v>
      </c>
      <c r="BZ892" s="701"/>
      <c r="CA892" s="697"/>
      <c r="CB892" s="702" t="e">
        <f>CB891/CB889</f>
        <v>#REF!</v>
      </c>
      <c r="CC892" s="701"/>
      <c r="CD892" s="697"/>
      <c r="CE892" s="702" t="e">
        <f>CE891/CE889</f>
        <v>#REF!</v>
      </c>
      <c r="CF892" s="701"/>
      <c r="CG892" s="697"/>
      <c r="CH892" s="702" t="e">
        <f>CH891/CH889</f>
        <v>#REF!</v>
      </c>
      <c r="CI892" s="701"/>
      <c r="CJ892" s="697"/>
      <c r="CK892" s="702" t="e">
        <f>CK891/CK889</f>
        <v>#REF!</v>
      </c>
      <c r="CL892" s="701"/>
      <c r="CM892" s="697"/>
      <c r="CN892" s="702" t="e">
        <f>CN891/CN889</f>
        <v>#REF!</v>
      </c>
      <c r="CO892" s="701"/>
      <c r="CP892" s="697"/>
      <c r="CQ892" s="702" t="e">
        <f>CQ891/CQ889</f>
        <v>#REF!</v>
      </c>
      <c r="CR892" s="701"/>
      <c r="CS892" s="697"/>
      <c r="CT892" s="702" t="e">
        <f>CT891/CT889</f>
        <v>#REF!</v>
      </c>
      <c r="CU892" s="701"/>
      <c r="CV892" s="697"/>
      <c r="CW892" s="702" t="e">
        <f>CW891/CW889</f>
        <v>#REF!</v>
      </c>
      <c r="CX892" s="701"/>
      <c r="CY892" s="697"/>
    </row>
    <row r="893" spans="1:103" ht="6.6" customHeight="1" x14ac:dyDescent="0.25">
      <c r="D893" s="3" t="s">
        <v>0</v>
      </c>
    </row>
    <row r="894" spans="1:103" s="402" customFormat="1" x14ac:dyDescent="0.25">
      <c r="A894" s="1"/>
      <c r="C894" s="696" t="s">
        <v>244</v>
      </c>
      <c r="D894" s="696" t="s">
        <v>0</v>
      </c>
      <c r="E894" s="697"/>
      <c r="F894" s="696"/>
      <c r="G894" s="697"/>
      <c r="H894" s="697"/>
      <c r="I894" s="696"/>
      <c r="J894" s="697"/>
      <c r="K894" s="697"/>
      <c r="L894" s="697"/>
      <c r="M894" s="696"/>
      <c r="N894" s="829">
        <f>N895+O895</f>
        <v>29.900000000000002</v>
      </c>
      <c r="O894" s="829"/>
      <c r="P894" s="697"/>
      <c r="Q894" s="829">
        <f>Q895+R895</f>
        <v>44.1</v>
      </c>
      <c r="R894" s="829"/>
      <c r="S894" s="697"/>
      <c r="T894" s="829">
        <f>T895+U895</f>
        <v>84.1</v>
      </c>
      <c r="U894" s="829"/>
      <c r="V894" s="697"/>
      <c r="W894" s="829">
        <f>W895+X895</f>
        <v>29.900000000000002</v>
      </c>
      <c r="X894" s="829"/>
      <c r="Y894" s="697"/>
      <c r="Z894" s="829">
        <f>Z895+AA895</f>
        <v>44.1</v>
      </c>
      <c r="AA894" s="829"/>
      <c r="AB894" s="697"/>
      <c r="AC894" s="829">
        <f>AC895+AD895</f>
        <v>84.1</v>
      </c>
      <c r="AD894" s="829"/>
      <c r="AE894" s="697"/>
      <c r="AF894" s="829">
        <f>AF895+AG895</f>
        <v>102.4</v>
      </c>
      <c r="AG894" s="829"/>
      <c r="AH894" s="697"/>
      <c r="AI894" s="829">
        <f>AI895+AJ895</f>
        <v>108.10000000000001</v>
      </c>
      <c r="AJ894" s="829"/>
      <c r="AK894" s="697"/>
      <c r="AL894" s="829">
        <f>AL895+AM895</f>
        <v>55.238999999999997</v>
      </c>
      <c r="AM894" s="829"/>
      <c r="AN894" s="697"/>
      <c r="AO894" s="829">
        <f>AO895+AP895</f>
        <v>0</v>
      </c>
      <c r="AP894" s="829"/>
      <c r="AQ894" s="697"/>
      <c r="AR894" s="829">
        <f>AR895+AS895</f>
        <v>55.238999999999997</v>
      </c>
      <c r="AS894" s="829"/>
      <c r="AT894" s="697"/>
      <c r="AU894" s="829">
        <f>AU895+AV895</f>
        <v>99.835999999999999</v>
      </c>
      <c r="AV894" s="829"/>
      <c r="AW894" s="697"/>
      <c r="AX894" s="829">
        <f>AX895+AY895</f>
        <v>70.510000000000005</v>
      </c>
      <c r="AY894" s="829"/>
      <c r="AZ894" s="697"/>
      <c r="BA894" s="829">
        <f>BA895+BB895</f>
        <v>70.510000000000005</v>
      </c>
      <c r="BB894" s="829"/>
      <c r="BC894" s="697"/>
      <c r="BD894" s="829">
        <f>BD895+BE895</f>
        <v>64.045999999999992</v>
      </c>
      <c r="BE894" s="829"/>
      <c r="BF894" s="697"/>
      <c r="BG894" s="829">
        <f>BG895+BH895</f>
        <v>97.009000000000029</v>
      </c>
      <c r="BH894" s="829"/>
      <c r="BI894" s="697"/>
      <c r="BJ894" s="829">
        <f>BJ895+BK895</f>
        <v>83.270999999999987</v>
      </c>
      <c r="BK894" s="829"/>
      <c r="BL894" s="697"/>
      <c r="BM894" s="778"/>
      <c r="BN894" s="778"/>
      <c r="BO894" s="697"/>
      <c r="BP894" s="829">
        <f>BP895+BQ895</f>
        <v>0</v>
      </c>
      <c r="BQ894" s="829"/>
      <c r="BR894" s="697"/>
      <c r="BS894" s="829">
        <f>BS895+BT895</f>
        <v>61.876999999999995</v>
      </c>
      <c r="BT894" s="829"/>
      <c r="BU894" s="697"/>
      <c r="BV894" s="829">
        <f>BV895+BW895</f>
        <v>79.625</v>
      </c>
      <c r="BW894" s="829"/>
      <c r="BX894" s="697"/>
      <c r="BY894" s="829">
        <f>BY895+BZ895</f>
        <v>80.403999999999996</v>
      </c>
      <c r="BZ894" s="829"/>
      <c r="CA894" s="697"/>
      <c r="CB894" s="832">
        <f>CB895+CC895</f>
        <v>56.8</v>
      </c>
      <c r="CC894" s="832"/>
      <c r="CD894" s="697"/>
      <c r="CE894" s="832">
        <f>CE895+CF895</f>
        <v>46.500000000000007</v>
      </c>
      <c r="CF894" s="832"/>
      <c r="CG894" s="697"/>
      <c r="CH894" s="832">
        <f>CH895+CI895</f>
        <v>79.999999999999986</v>
      </c>
      <c r="CI894" s="832"/>
      <c r="CJ894" s="697"/>
      <c r="CK894" s="829">
        <f>CK895+CL895</f>
        <v>56.8</v>
      </c>
      <c r="CL894" s="829"/>
      <c r="CM894" s="697"/>
      <c r="CN894" s="829">
        <f>CN895+CO895</f>
        <v>46.500000000000007</v>
      </c>
      <c r="CO894" s="829"/>
      <c r="CP894" s="697"/>
      <c r="CQ894" s="829">
        <f>CQ895+CR895</f>
        <v>79.999999999999986</v>
      </c>
      <c r="CR894" s="829"/>
      <c r="CS894" s="697"/>
      <c r="CT894" s="829">
        <f>CT895+CU895</f>
        <v>102.80000000000001</v>
      </c>
      <c r="CU894" s="829"/>
      <c r="CV894" s="697"/>
      <c r="CW894" s="829">
        <f>CW895+CX895</f>
        <v>107</v>
      </c>
      <c r="CX894" s="829"/>
      <c r="CY894" s="697"/>
    </row>
    <row r="895" spans="1:103" s="402" customFormat="1" x14ac:dyDescent="0.25">
      <c r="A895" s="401"/>
      <c r="C895" s="696"/>
      <c r="D895" s="696" t="s">
        <v>0</v>
      </c>
      <c r="E895" s="697"/>
      <c r="F895" s="696"/>
      <c r="G895" s="697"/>
      <c r="H895" s="697"/>
      <c r="I895" s="696"/>
      <c r="J895" s="697"/>
      <c r="K895" s="697"/>
      <c r="L895" s="697"/>
      <c r="M895" s="696"/>
      <c r="N895" s="701">
        <f>N858</f>
        <v>2.0000000000000009</v>
      </c>
      <c r="O895" s="701">
        <f>O858</f>
        <v>27.900000000000002</v>
      </c>
      <c r="P895" s="697"/>
      <c r="Q895" s="701">
        <f>Q858</f>
        <v>8.1000000000000014</v>
      </c>
      <c r="R895" s="701">
        <f>R858</f>
        <v>36</v>
      </c>
      <c r="S895" s="697"/>
      <c r="T895" s="701">
        <f>T858</f>
        <v>20.7</v>
      </c>
      <c r="U895" s="701">
        <f>U858</f>
        <v>63.4</v>
      </c>
      <c r="V895" s="697"/>
      <c r="W895" s="701">
        <f>W858</f>
        <v>2.0000000000000009</v>
      </c>
      <c r="X895" s="701">
        <f>X858</f>
        <v>27.900000000000002</v>
      </c>
      <c r="Y895" s="697"/>
      <c r="Z895" s="701">
        <f>Z858</f>
        <v>8.1000000000000014</v>
      </c>
      <c r="AA895" s="701">
        <f>AA858</f>
        <v>36</v>
      </c>
      <c r="AB895" s="697"/>
      <c r="AC895" s="701">
        <f>AC858</f>
        <v>20.7</v>
      </c>
      <c r="AD895" s="701">
        <f>AD858</f>
        <v>63.4</v>
      </c>
      <c r="AE895" s="697"/>
      <c r="AF895" s="701">
        <f>AF858</f>
        <v>22.7</v>
      </c>
      <c r="AG895" s="701">
        <f>AG858</f>
        <v>79.7</v>
      </c>
      <c r="AH895" s="697"/>
      <c r="AI895" s="701">
        <f>AI858</f>
        <v>24.7</v>
      </c>
      <c r="AJ895" s="701">
        <f>AJ858</f>
        <v>83.4</v>
      </c>
      <c r="AK895" s="697"/>
      <c r="AL895" s="701">
        <f>AL858</f>
        <v>8.2230000000000008</v>
      </c>
      <c r="AM895" s="701">
        <f>AM858</f>
        <v>47.015999999999998</v>
      </c>
      <c r="AN895" s="697"/>
      <c r="AO895" s="701">
        <f>AO858</f>
        <v>0</v>
      </c>
      <c r="AP895" s="701">
        <f>AP858</f>
        <v>0</v>
      </c>
      <c r="AQ895" s="697"/>
      <c r="AR895" s="701">
        <f>AR858</f>
        <v>8.2230000000000008</v>
      </c>
      <c r="AS895" s="701">
        <f>AS858</f>
        <v>47.015999999999998</v>
      </c>
      <c r="AT895" s="697"/>
      <c r="AU895" s="701">
        <f>AU858</f>
        <v>22.655000000000001</v>
      </c>
      <c r="AV895" s="701">
        <f>AV858</f>
        <v>77.180999999999997</v>
      </c>
      <c r="AW895" s="697"/>
      <c r="AX895" s="701">
        <f>AX858</f>
        <v>35.181273246518423</v>
      </c>
      <c r="AY895" s="701">
        <f>AY858</f>
        <v>35.328726753481583</v>
      </c>
      <c r="AZ895" s="697"/>
      <c r="BA895" s="701">
        <f>BA858</f>
        <v>35.181273246518423</v>
      </c>
      <c r="BB895" s="701">
        <f>BB858</f>
        <v>35.328726753481583</v>
      </c>
      <c r="BC895" s="697"/>
      <c r="BD895" s="701">
        <f>BD858</f>
        <v>30.913265743923546</v>
      </c>
      <c r="BE895" s="701">
        <f>BE858</f>
        <v>33.132734256076446</v>
      </c>
      <c r="BF895" s="697"/>
      <c r="BG895" s="701">
        <f>BG858</f>
        <v>26.238379429870474</v>
      </c>
      <c r="BH895" s="701">
        <f>BH858</f>
        <v>70.770620570129552</v>
      </c>
      <c r="BI895" s="697"/>
      <c r="BJ895" s="701">
        <f>BJ858</f>
        <v>19.772086718918946</v>
      </c>
      <c r="BK895" s="701">
        <f>BK858</f>
        <v>63.498913281081045</v>
      </c>
      <c r="BL895" s="697"/>
      <c r="BM895" s="778"/>
      <c r="BN895" s="778"/>
      <c r="BO895" s="697"/>
      <c r="BP895" s="701">
        <f>BP858</f>
        <v>0</v>
      </c>
      <c r="BQ895" s="701">
        <f>BQ858</f>
        <v>0</v>
      </c>
      <c r="BR895" s="697"/>
      <c r="BS895" s="701">
        <f>BS858</f>
        <v>7.202</v>
      </c>
      <c r="BT895" s="701">
        <f>BT858</f>
        <v>54.674999999999997</v>
      </c>
      <c r="BU895" s="697"/>
      <c r="BV895" s="701">
        <f>BV858</f>
        <v>16.638999999999999</v>
      </c>
      <c r="BW895" s="701">
        <f>BW858</f>
        <v>62.985999999999997</v>
      </c>
      <c r="BX895" s="697"/>
      <c r="BY895" s="701">
        <f>BY858</f>
        <v>11.907</v>
      </c>
      <c r="BZ895" s="701">
        <f>BZ858</f>
        <v>68.497</v>
      </c>
      <c r="CA895" s="697"/>
      <c r="CB895" s="740">
        <f>CB858</f>
        <v>-1.2000000000000008</v>
      </c>
      <c r="CC895" s="740">
        <f>CC858</f>
        <v>58</v>
      </c>
      <c r="CD895" s="697"/>
      <c r="CE895" s="740">
        <f>CE858</f>
        <v>8</v>
      </c>
      <c r="CF895" s="740">
        <f>CF858</f>
        <v>38.500000000000007</v>
      </c>
      <c r="CG895" s="697"/>
      <c r="CH895" s="740">
        <f>CH858</f>
        <v>20.099999999999994</v>
      </c>
      <c r="CI895" s="740">
        <f>CI858</f>
        <v>59.899999999999991</v>
      </c>
      <c r="CJ895" s="697"/>
      <c r="CK895" s="701">
        <f>CK858</f>
        <v>-1.2000000000000008</v>
      </c>
      <c r="CL895" s="701">
        <f>CL858</f>
        <v>58</v>
      </c>
      <c r="CM895" s="697"/>
      <c r="CN895" s="701">
        <f>CN858</f>
        <v>8</v>
      </c>
      <c r="CO895" s="701">
        <f>CO858</f>
        <v>38.500000000000007</v>
      </c>
      <c r="CP895" s="697"/>
      <c r="CQ895" s="701">
        <f>CQ858</f>
        <v>20.099999999999994</v>
      </c>
      <c r="CR895" s="701">
        <f>CR858</f>
        <v>59.899999999999991</v>
      </c>
      <c r="CS895" s="697"/>
      <c r="CT895" s="701">
        <f>CT858</f>
        <v>22.699999999999996</v>
      </c>
      <c r="CU895" s="701">
        <f>CU858</f>
        <v>80.100000000000009</v>
      </c>
      <c r="CV895" s="697"/>
      <c r="CW895" s="701">
        <f>CW858</f>
        <v>24.9</v>
      </c>
      <c r="CX895" s="701">
        <f>CX858</f>
        <v>82.1</v>
      </c>
      <c r="CY895" s="697"/>
    </row>
    <row r="896" spans="1:103" ht="6.6" customHeight="1" x14ac:dyDescent="0.25">
      <c r="D896" s="3" t="s">
        <v>0</v>
      </c>
    </row>
    <row r="897" spans="1:103" s="402" customFormat="1" x14ac:dyDescent="0.25">
      <c r="A897" s="1"/>
      <c r="C897" s="696" t="s">
        <v>557</v>
      </c>
      <c r="D897" s="696" t="s">
        <v>0</v>
      </c>
      <c r="E897" s="697"/>
      <c r="F897" s="696"/>
      <c r="G897" s="697"/>
      <c r="H897" s="697"/>
      <c r="I897" s="696"/>
      <c r="J897" s="697"/>
      <c r="K897" s="697"/>
      <c r="L897" s="697"/>
      <c r="M897" s="696"/>
      <c r="N897" s="829"/>
      <c r="O897" s="829"/>
      <c r="P897" s="697"/>
      <c r="Q897" s="829"/>
      <c r="R897" s="829"/>
      <c r="S897" s="697"/>
      <c r="T897" s="829"/>
      <c r="U897" s="829"/>
      <c r="V897" s="697"/>
      <c r="W897" s="829"/>
      <c r="X897" s="829"/>
      <c r="Y897" s="697"/>
      <c r="Z897" s="829"/>
      <c r="AA897" s="829"/>
      <c r="AB897" s="697"/>
      <c r="AC897" s="829"/>
      <c r="AD897" s="829"/>
      <c r="AE897" s="697"/>
      <c r="AF897" s="829"/>
      <c r="AG897" s="829"/>
      <c r="AH897" s="697"/>
      <c r="AI897" s="829"/>
      <c r="AJ897" s="829"/>
      <c r="AK897" s="697"/>
      <c r="AL897" s="829"/>
      <c r="AM897" s="829"/>
      <c r="AN897" s="697"/>
      <c r="AO897" s="829"/>
      <c r="AP897" s="829"/>
      <c r="AQ897" s="697"/>
      <c r="AR897" s="829"/>
      <c r="AS897" s="829"/>
      <c r="AT897" s="697"/>
      <c r="AU897" s="829"/>
      <c r="AV897" s="829"/>
      <c r="AW897" s="697"/>
      <c r="AX897" s="829"/>
      <c r="AY897" s="829"/>
      <c r="AZ897" s="697"/>
      <c r="BA897" s="829"/>
      <c r="BB897" s="829"/>
      <c r="BC897" s="697"/>
      <c r="BD897" s="829"/>
      <c r="BE897" s="829"/>
      <c r="BF897" s="697"/>
      <c r="BG897" s="829"/>
      <c r="BH897" s="829"/>
      <c r="BI897" s="697"/>
      <c r="BJ897" s="829"/>
      <c r="BK897" s="829"/>
      <c r="BL897" s="697"/>
      <c r="BM897" s="778"/>
      <c r="BN897" s="778"/>
      <c r="BO897" s="697"/>
      <c r="BP897" s="829"/>
      <c r="BQ897" s="829"/>
      <c r="BR897" s="697"/>
      <c r="BS897" s="829"/>
      <c r="BT897" s="829"/>
      <c r="BU897" s="697"/>
      <c r="BV897" s="829"/>
      <c r="BW897" s="829"/>
      <c r="BX897" s="697"/>
      <c r="BY897" s="829"/>
      <c r="BZ897" s="829"/>
      <c r="CA897" s="697"/>
      <c r="CB897" s="829"/>
      <c r="CC897" s="829"/>
      <c r="CD897" s="697"/>
      <c r="CE897" s="829"/>
      <c r="CF897" s="829"/>
      <c r="CG897" s="697"/>
      <c r="CH897" s="829"/>
      <c r="CI897" s="829"/>
      <c r="CJ897" s="697"/>
      <c r="CK897" s="829"/>
      <c r="CL897" s="829"/>
      <c r="CM897" s="697"/>
      <c r="CN897" s="829"/>
      <c r="CO897" s="829"/>
      <c r="CP897" s="697"/>
      <c r="CQ897" s="829"/>
      <c r="CR897" s="829"/>
      <c r="CS897" s="697"/>
      <c r="CT897" s="829"/>
      <c r="CU897" s="829"/>
      <c r="CV897" s="697"/>
      <c r="CW897" s="829"/>
      <c r="CX897" s="829"/>
      <c r="CY897" s="697"/>
    </row>
    <row r="898" spans="1:103" x14ac:dyDescent="0.25">
      <c r="D898" s="3" t="s">
        <v>0</v>
      </c>
    </row>
    <row r="899" spans="1:103" x14ac:dyDescent="0.25">
      <c r="BG899" s="828" t="s">
        <v>57</v>
      </c>
      <c r="BH899" s="828"/>
    </row>
    <row r="900" spans="1:103" x14ac:dyDescent="0.25">
      <c r="BG900" s="827" t="e">
        <f>BG889-25</f>
        <v>#REF!</v>
      </c>
      <c r="BH900" s="827"/>
    </row>
  </sheetData>
  <mergeCells count="1359">
    <mergeCell ref="AO857:AP857"/>
    <mergeCell ref="AO860:AP860"/>
    <mergeCell ref="BM857:BN857"/>
    <mergeCell ref="BM860:BN860"/>
    <mergeCell ref="BG3:BN3"/>
    <mergeCell ref="AO5:AP5"/>
    <mergeCell ref="AO6:AP6"/>
    <mergeCell ref="AO10:AP10"/>
    <mergeCell ref="AO11:AP11"/>
    <mergeCell ref="AO13:AP13"/>
    <mergeCell ref="AO16:AP16"/>
    <mergeCell ref="AO83:AP83"/>
    <mergeCell ref="AO84:AP84"/>
    <mergeCell ref="AO85:AP85"/>
    <mergeCell ref="AO86:AP86"/>
    <mergeCell ref="AO90:AP90"/>
    <mergeCell ref="AO448:AP448"/>
    <mergeCell ref="AO452:AP452"/>
    <mergeCell ref="AO455:AP455"/>
    <mergeCell ref="AO456:AP456"/>
    <mergeCell ref="AO457:AP457"/>
    <mergeCell ref="AO461:AP461"/>
    <mergeCell ref="AO464:AP464"/>
    <mergeCell ref="AO490:AP490"/>
    <mergeCell ref="AO491:AP491"/>
    <mergeCell ref="AO494:AP494"/>
    <mergeCell ref="AO495:AP495"/>
    <mergeCell ref="AO496:AP496"/>
    <mergeCell ref="AO500:AP500"/>
    <mergeCell ref="AO503:AP503"/>
    <mergeCell ref="AO564:AP564"/>
    <mergeCell ref="AO565:AP565"/>
    <mergeCell ref="AO566:AP566"/>
    <mergeCell ref="CK847:CL847"/>
    <mergeCell ref="CN847:CO847"/>
    <mergeCell ref="CQ847:CR847"/>
    <mergeCell ref="CT847:CU847"/>
    <mergeCell ref="CW847:CX847"/>
    <mergeCell ref="BM5:BN5"/>
    <mergeCell ref="BM6:BN6"/>
    <mergeCell ref="BM10:BN10"/>
    <mergeCell ref="BM11:BN11"/>
    <mergeCell ref="BM13:BN13"/>
    <mergeCell ref="BM16:BN16"/>
    <mergeCell ref="BM83:BN83"/>
    <mergeCell ref="BM84:BN84"/>
    <mergeCell ref="BM85:BN85"/>
    <mergeCell ref="BM86:BN86"/>
    <mergeCell ref="BM90:BN90"/>
    <mergeCell ref="BM455:BN455"/>
    <mergeCell ref="BM490:BN490"/>
    <mergeCell ref="BM494:BN494"/>
    <mergeCell ref="BM564:BN564"/>
    <mergeCell ref="CN573:CO573"/>
    <mergeCell ref="CQ573:CR573"/>
    <mergeCell ref="CT573:CU573"/>
    <mergeCell ref="CW573:CX573"/>
    <mergeCell ref="CE570:CF570"/>
    <mergeCell ref="CN570:CO570"/>
    <mergeCell ref="CQ570:CR570"/>
    <mergeCell ref="CT570:CU570"/>
    <mergeCell ref="CW570:CX570"/>
    <mergeCell ref="BV566:BW566"/>
    <mergeCell ref="BY566:BZ566"/>
    <mergeCell ref="N560:O560"/>
    <mergeCell ref="W847:X847"/>
    <mergeCell ref="Z847:AA847"/>
    <mergeCell ref="AC847:AD847"/>
    <mergeCell ref="AF847:AG847"/>
    <mergeCell ref="AI847:AJ847"/>
    <mergeCell ref="AL847:AM847"/>
    <mergeCell ref="AR847:AS847"/>
    <mergeCell ref="AU847:AV847"/>
    <mergeCell ref="AX847:AY847"/>
    <mergeCell ref="BA847:BB847"/>
    <mergeCell ref="BD847:BE847"/>
    <mergeCell ref="BG847:BH847"/>
    <mergeCell ref="BJ847:BK847"/>
    <mergeCell ref="CB847:CC847"/>
    <mergeCell ref="CE847:CF847"/>
    <mergeCell ref="CH847:CI847"/>
    <mergeCell ref="BM847:BN847"/>
    <mergeCell ref="AO570:AP570"/>
    <mergeCell ref="AO573:AP573"/>
    <mergeCell ref="AO847:AP847"/>
    <mergeCell ref="BS570:BT570"/>
    <mergeCell ref="W570:X570"/>
    <mergeCell ref="BV570:BW570"/>
    <mergeCell ref="BY570:BZ570"/>
    <mergeCell ref="CB570:CC570"/>
    <mergeCell ref="CE573:CF573"/>
    <mergeCell ref="N573:O573"/>
    <mergeCell ref="Q573:R573"/>
    <mergeCell ref="T573:U573"/>
    <mergeCell ref="Z573:AA573"/>
    <mergeCell ref="AC573:AD573"/>
    <mergeCell ref="AF573:AG573"/>
    <mergeCell ref="AI573:AJ573"/>
    <mergeCell ref="AL573:AM573"/>
    <mergeCell ref="AR573:AS573"/>
    <mergeCell ref="AU573:AV573"/>
    <mergeCell ref="AX573:AY573"/>
    <mergeCell ref="BA573:BB573"/>
    <mergeCell ref="BD573:BE573"/>
    <mergeCell ref="BG573:BH573"/>
    <mergeCell ref="BJ573:BK573"/>
    <mergeCell ref="BP573:BQ573"/>
    <mergeCell ref="BS573:BT573"/>
    <mergeCell ref="BV573:BW573"/>
    <mergeCell ref="BY573:BZ573"/>
    <mergeCell ref="W573:X573"/>
    <mergeCell ref="N570:O570"/>
    <mergeCell ref="Q570:R570"/>
    <mergeCell ref="T570:U570"/>
    <mergeCell ref="Z570:AA570"/>
    <mergeCell ref="AC570:AD570"/>
    <mergeCell ref="AF570:AG570"/>
    <mergeCell ref="AI570:AJ570"/>
    <mergeCell ref="AL570:AM570"/>
    <mergeCell ref="AR570:AS570"/>
    <mergeCell ref="AU570:AV570"/>
    <mergeCell ref="AX570:AY570"/>
    <mergeCell ref="BA570:BB570"/>
    <mergeCell ref="BD570:BE570"/>
    <mergeCell ref="BG570:BH570"/>
    <mergeCell ref="BJ570:BK570"/>
    <mergeCell ref="BP570:BQ570"/>
    <mergeCell ref="CB566:CC566"/>
    <mergeCell ref="CE566:CF566"/>
    <mergeCell ref="CN566:CO566"/>
    <mergeCell ref="CQ566:CR566"/>
    <mergeCell ref="CT566:CU566"/>
    <mergeCell ref="CW566:CX566"/>
    <mergeCell ref="CK570:CL570"/>
    <mergeCell ref="CH570:CI570"/>
    <mergeCell ref="CB573:CC573"/>
    <mergeCell ref="CK573:CL573"/>
    <mergeCell ref="CN565:CO565"/>
    <mergeCell ref="W565:X565"/>
    <mergeCell ref="AU566:AV566"/>
    <mergeCell ref="AX566:AY566"/>
    <mergeCell ref="BA566:BB566"/>
    <mergeCell ref="BD566:BE566"/>
    <mergeCell ref="BG566:BH566"/>
    <mergeCell ref="BJ566:BK566"/>
    <mergeCell ref="BP566:BQ566"/>
    <mergeCell ref="BS566:BT566"/>
    <mergeCell ref="CQ565:CR565"/>
    <mergeCell ref="CH565:CI565"/>
    <mergeCell ref="CH566:CI566"/>
    <mergeCell ref="CK566:CL566"/>
    <mergeCell ref="AR565:AS565"/>
    <mergeCell ref="AU565:AV565"/>
    <mergeCell ref="AX565:AY565"/>
    <mergeCell ref="BA565:BB565"/>
    <mergeCell ref="BD565:BE565"/>
    <mergeCell ref="BG565:BH565"/>
    <mergeCell ref="BJ565:BK565"/>
    <mergeCell ref="BP565:BQ565"/>
    <mergeCell ref="N566:O566"/>
    <mergeCell ref="Q566:R566"/>
    <mergeCell ref="T566:U566"/>
    <mergeCell ref="Z566:AA566"/>
    <mergeCell ref="AC566:AD566"/>
    <mergeCell ref="AF566:AG566"/>
    <mergeCell ref="AI566:AJ566"/>
    <mergeCell ref="AL566:AM566"/>
    <mergeCell ref="AR566:AS566"/>
    <mergeCell ref="W566:X566"/>
    <mergeCell ref="BG561:BH561"/>
    <mergeCell ref="BJ561:BK561"/>
    <mergeCell ref="BP561:BQ561"/>
    <mergeCell ref="CT561:CU561"/>
    <mergeCell ref="CW561:CX561"/>
    <mergeCell ref="BP560:BQ560"/>
    <mergeCell ref="BS560:BT560"/>
    <mergeCell ref="BV560:BW560"/>
    <mergeCell ref="BY560:BZ560"/>
    <mergeCell ref="BV561:BW561"/>
    <mergeCell ref="BY561:BZ561"/>
    <mergeCell ref="CH561:CI561"/>
    <mergeCell ref="BS561:BT561"/>
    <mergeCell ref="CW565:CX565"/>
    <mergeCell ref="N565:O565"/>
    <mergeCell ref="Q565:R565"/>
    <mergeCell ref="T565:U565"/>
    <mergeCell ref="Z565:AA565"/>
    <mergeCell ref="AC565:AD565"/>
    <mergeCell ref="AF565:AG565"/>
    <mergeCell ref="AI565:AJ565"/>
    <mergeCell ref="AL565:AM565"/>
    <mergeCell ref="BS565:BT565"/>
    <mergeCell ref="BV565:BW565"/>
    <mergeCell ref="CT565:CU565"/>
    <mergeCell ref="N564:O564"/>
    <mergeCell ref="Q564:R564"/>
    <mergeCell ref="T564:U564"/>
    <mergeCell ref="Z564:AA564"/>
    <mergeCell ref="AC564:AD564"/>
    <mergeCell ref="AF564:AG564"/>
    <mergeCell ref="AI564:AJ564"/>
    <mergeCell ref="AL564:AM564"/>
    <mergeCell ref="AR564:AS564"/>
    <mergeCell ref="W564:X564"/>
    <mergeCell ref="BV564:BW564"/>
    <mergeCell ref="BY564:BZ564"/>
    <mergeCell ref="CB564:CC564"/>
    <mergeCell ref="CE564:CF564"/>
    <mergeCell ref="CN564:CO564"/>
    <mergeCell ref="CQ564:CR564"/>
    <mergeCell ref="CT564:CU564"/>
    <mergeCell ref="CH564:CI564"/>
    <mergeCell ref="AU564:AV564"/>
    <mergeCell ref="AX564:AY564"/>
    <mergeCell ref="CK564:CL564"/>
    <mergeCell ref="CK565:CL565"/>
    <mergeCell ref="BA564:BB564"/>
    <mergeCell ref="BD564:BE564"/>
    <mergeCell ref="BG564:BH564"/>
    <mergeCell ref="BJ564:BK564"/>
    <mergeCell ref="BP564:BQ564"/>
    <mergeCell ref="BS564:BT564"/>
    <mergeCell ref="BY565:BZ565"/>
    <mergeCell ref="CB565:CC565"/>
    <mergeCell ref="CE565:CF565"/>
    <mergeCell ref="BS503:BT503"/>
    <mergeCell ref="AX500:AY500"/>
    <mergeCell ref="BD500:BE500"/>
    <mergeCell ref="AR90:AS90"/>
    <mergeCell ref="BP457:BQ457"/>
    <mergeCell ref="BP461:BQ461"/>
    <mergeCell ref="CN503:CO503"/>
    <mergeCell ref="CQ503:CR503"/>
    <mergeCell ref="CE503:CF503"/>
    <mergeCell ref="N561:O561"/>
    <mergeCell ref="Q561:R561"/>
    <mergeCell ref="Q503:R503"/>
    <mergeCell ref="BG496:BH496"/>
    <mergeCell ref="BJ496:BK496"/>
    <mergeCell ref="BG500:BH500"/>
    <mergeCell ref="BJ500:BK500"/>
    <mergeCell ref="BG503:BH503"/>
    <mergeCell ref="BJ503:BK503"/>
    <mergeCell ref="W561:X561"/>
    <mergeCell ref="AL500:AM500"/>
    <mergeCell ref="AL503:AM503"/>
    <mergeCell ref="Q500:R500"/>
    <mergeCell ref="Z503:AA503"/>
    <mergeCell ref="BP503:BQ503"/>
    <mergeCell ref="BY503:BZ503"/>
    <mergeCell ref="CB561:CC561"/>
    <mergeCell ref="BV503:BW503"/>
    <mergeCell ref="CE561:CF561"/>
    <mergeCell ref="CN561:CO561"/>
    <mergeCell ref="BA561:BB561"/>
    <mergeCell ref="BD561:BE561"/>
    <mergeCell ref="AU85:AV85"/>
    <mergeCell ref="BA90:BB90"/>
    <mergeCell ref="BA448:BB448"/>
    <mergeCell ref="BA452:BB452"/>
    <mergeCell ref="BY90:BZ90"/>
    <mergeCell ref="BS500:BT500"/>
    <mergeCell ref="BV447:BW447"/>
    <mergeCell ref="BV455:BW455"/>
    <mergeCell ref="AU452:AV452"/>
    <mergeCell ref="BS490:BT490"/>
    <mergeCell ref="BS491:BT491"/>
    <mergeCell ref="AX90:AY90"/>
    <mergeCell ref="BV490:BW490"/>
    <mergeCell ref="AX496:AY496"/>
    <mergeCell ref="AU561:AV561"/>
    <mergeCell ref="AU503:AV503"/>
    <mergeCell ref="AU496:AV496"/>
    <mergeCell ref="BP490:BQ490"/>
    <mergeCell ref="BP85:BQ85"/>
    <mergeCell ref="BP455:BQ455"/>
    <mergeCell ref="BP456:BQ456"/>
    <mergeCell ref="AX503:AY503"/>
    <mergeCell ref="BD503:BE503"/>
    <mergeCell ref="BS455:BT455"/>
    <mergeCell ref="BS456:BT456"/>
    <mergeCell ref="BA503:BB503"/>
    <mergeCell ref="BD456:BE456"/>
    <mergeCell ref="BG456:BH456"/>
    <mergeCell ref="BY495:BZ495"/>
    <mergeCell ref="BP495:BQ495"/>
    <mergeCell ref="BY461:BZ461"/>
    <mergeCell ref="T561:U561"/>
    <mergeCell ref="Z561:AA561"/>
    <mergeCell ref="AC561:AD561"/>
    <mergeCell ref="AF561:AG561"/>
    <mergeCell ref="AI561:AJ561"/>
    <mergeCell ref="AL561:AM561"/>
    <mergeCell ref="AR561:AS561"/>
    <mergeCell ref="W500:X500"/>
    <mergeCell ref="Z500:AA500"/>
    <mergeCell ref="AC500:AD500"/>
    <mergeCell ref="T496:U496"/>
    <mergeCell ref="T500:U500"/>
    <mergeCell ref="T503:U503"/>
    <mergeCell ref="AL457:AM457"/>
    <mergeCell ref="AL461:AM461"/>
    <mergeCell ref="BD464:BE464"/>
    <mergeCell ref="AF500:AG500"/>
    <mergeCell ref="AI500:AJ500"/>
    <mergeCell ref="AR500:AS500"/>
    <mergeCell ref="AU500:AV500"/>
    <mergeCell ref="AX561:AY561"/>
    <mergeCell ref="W503:X503"/>
    <mergeCell ref="AO561:AP561"/>
    <mergeCell ref="AX457:AY457"/>
    <mergeCell ref="AR461:AS461"/>
    <mergeCell ref="BA461:BB461"/>
    <mergeCell ref="AX461:AY461"/>
    <mergeCell ref="W496:X496"/>
    <mergeCell ref="W457:X457"/>
    <mergeCell ref="AI461:AJ461"/>
    <mergeCell ref="AU491:AV491"/>
    <mergeCell ref="AX494:AY494"/>
    <mergeCell ref="AR452:AS452"/>
    <mergeCell ref="W452:X452"/>
    <mergeCell ref="T491:U491"/>
    <mergeCell ref="T494:U494"/>
    <mergeCell ref="T464:U464"/>
    <mergeCell ref="AC464:AD464"/>
    <mergeCell ref="AC491:AD491"/>
    <mergeCell ref="AU90:AV90"/>
    <mergeCell ref="AR455:AS455"/>
    <mergeCell ref="AU455:AV455"/>
    <mergeCell ref="BA457:BB457"/>
    <mergeCell ref="BA456:BB456"/>
    <mergeCell ref="AR494:AS494"/>
    <mergeCell ref="AU494:AV494"/>
    <mergeCell ref="AR490:AS490"/>
    <mergeCell ref="AU490:AV490"/>
    <mergeCell ref="AU448:AV448"/>
    <mergeCell ref="T457:U457"/>
    <mergeCell ref="T461:U461"/>
    <mergeCell ref="AI455:AJ455"/>
    <mergeCell ref="W455:X455"/>
    <mergeCell ref="W456:X456"/>
    <mergeCell ref="T455:U455"/>
    <mergeCell ref="T456:U456"/>
    <mergeCell ref="Z455:AA455"/>
    <mergeCell ref="Z461:AA461"/>
    <mergeCell ref="AC461:AD461"/>
    <mergeCell ref="AC455:AD455"/>
    <mergeCell ref="AF455:AG455"/>
    <mergeCell ref="AF461:AG461"/>
    <mergeCell ref="AL455:AM455"/>
    <mergeCell ref="AL456:AM456"/>
    <mergeCell ref="AR448:AS448"/>
    <mergeCell ref="Z90:AA90"/>
    <mergeCell ref="Z448:AA448"/>
    <mergeCell ref="AF448:AG448"/>
    <mergeCell ref="AI448:AJ448"/>
    <mergeCell ref="AX495:AY495"/>
    <mergeCell ref="BD495:BE495"/>
    <mergeCell ref="BA496:BB496"/>
    <mergeCell ref="BG495:BH495"/>
    <mergeCell ref="BD461:BE461"/>
    <mergeCell ref="BA455:BB455"/>
    <mergeCell ref="AX456:AY456"/>
    <mergeCell ref="AX455:AY455"/>
    <mergeCell ref="AX452:AY452"/>
    <mergeCell ref="BD457:BE457"/>
    <mergeCell ref="BG457:BH457"/>
    <mergeCell ref="AU456:AV456"/>
    <mergeCell ref="AU457:AV457"/>
    <mergeCell ref="AU461:AV461"/>
    <mergeCell ref="AR457:AS457"/>
    <mergeCell ref="AR456:AS456"/>
    <mergeCell ref="AF456:AG456"/>
    <mergeCell ref="AI456:AJ456"/>
    <mergeCell ref="AF464:AG464"/>
    <mergeCell ref="AI464:AJ464"/>
    <mergeCell ref="AR464:AS464"/>
    <mergeCell ref="AU464:AV464"/>
    <mergeCell ref="AF490:AG490"/>
    <mergeCell ref="BA490:BB490"/>
    <mergeCell ref="BA491:BB491"/>
    <mergeCell ref="AI491:AJ491"/>
    <mergeCell ref="AR491:AS491"/>
    <mergeCell ref="AR84:AS84"/>
    <mergeCell ref="AI90:AJ90"/>
    <mergeCell ref="BA85:BB85"/>
    <mergeCell ref="AU86:AV86"/>
    <mergeCell ref="AL86:AM86"/>
    <mergeCell ref="AU84:AV84"/>
    <mergeCell ref="AX84:AY84"/>
    <mergeCell ref="BD84:BE84"/>
    <mergeCell ref="AX16:AY16"/>
    <mergeCell ref="BD16:BE16"/>
    <mergeCell ref="AI10:AJ10"/>
    <mergeCell ref="AF83:AG83"/>
    <mergeCell ref="AI83:AJ83"/>
    <mergeCell ref="AF12:AJ12"/>
    <mergeCell ref="AC11:AD11"/>
    <mergeCell ref="AC86:AD86"/>
    <mergeCell ref="AF84:AG84"/>
    <mergeCell ref="AI84:AJ84"/>
    <mergeCell ref="AI11:AJ11"/>
    <mergeCell ref="Z12:AD12"/>
    <mergeCell ref="AF16:AG16"/>
    <mergeCell ref="AI16:AJ16"/>
    <mergeCell ref="AF13:AG13"/>
    <mergeCell ref="AI13:AJ13"/>
    <mergeCell ref="Z16:AA16"/>
    <mergeCell ref="AC16:AD16"/>
    <mergeCell ref="Z13:AA13"/>
    <mergeCell ref="Z11:AA11"/>
    <mergeCell ref="AF86:AG86"/>
    <mergeCell ref="Z85:AA85"/>
    <mergeCell ref="AC85:AD85"/>
    <mergeCell ref="AF85:AG85"/>
    <mergeCell ref="AX83:AY83"/>
    <mergeCell ref="BA83:BB83"/>
    <mergeCell ref="BD83:BE83"/>
    <mergeCell ref="BY85:BZ85"/>
    <mergeCell ref="BP447:BQ447"/>
    <mergeCell ref="BY447:BZ447"/>
    <mergeCell ref="BV84:BW84"/>
    <mergeCell ref="BG86:BH86"/>
    <mergeCell ref="BJ86:BK86"/>
    <mergeCell ref="BV86:BW86"/>
    <mergeCell ref="BV90:BW90"/>
    <mergeCell ref="BS86:BT86"/>
    <mergeCell ref="BP86:BQ86"/>
    <mergeCell ref="BP90:BQ90"/>
    <mergeCell ref="BP448:BQ448"/>
    <mergeCell ref="AX448:AY448"/>
    <mergeCell ref="BD448:BE448"/>
    <mergeCell ref="BA86:BB86"/>
    <mergeCell ref="BP83:BQ83"/>
    <mergeCell ref="BY83:BZ83"/>
    <mergeCell ref="BG84:BH84"/>
    <mergeCell ref="BD90:BE90"/>
    <mergeCell ref="BJ84:BK84"/>
    <mergeCell ref="AF5:AG5"/>
    <mergeCell ref="AF6:AG6"/>
    <mergeCell ref="AF11:AG11"/>
    <mergeCell ref="AI6:AJ6"/>
    <mergeCell ref="AC10:AD10"/>
    <mergeCell ref="AF10:AG10"/>
    <mergeCell ref="AI86:AJ86"/>
    <mergeCell ref="Q6:R6"/>
    <mergeCell ref="Q10:R10"/>
    <mergeCell ref="Q11:R11"/>
    <mergeCell ref="Q495:R495"/>
    <mergeCell ref="Q491:R491"/>
    <mergeCell ref="W491:X491"/>
    <mergeCell ref="W494:X494"/>
    <mergeCell ref="Z490:AA490"/>
    <mergeCell ref="AC490:AD490"/>
    <mergeCell ref="AI490:AJ490"/>
    <mergeCell ref="Z494:AA494"/>
    <mergeCell ref="AC494:AD494"/>
    <mergeCell ref="AF494:AG494"/>
    <mergeCell ref="AF491:AG491"/>
    <mergeCell ref="T495:U495"/>
    <mergeCell ref="T490:U490"/>
    <mergeCell ref="W461:X461"/>
    <mergeCell ref="W495:X495"/>
    <mergeCell ref="Q456:R456"/>
    <mergeCell ref="Q457:R457"/>
    <mergeCell ref="Q461:R461"/>
    <mergeCell ref="W6:X6"/>
    <mergeCell ref="W10:X10"/>
    <mergeCell ref="AF90:AG90"/>
    <mergeCell ref="T11:U11"/>
    <mergeCell ref="Q464:R464"/>
    <mergeCell ref="Q490:R490"/>
    <mergeCell ref="AF457:AG457"/>
    <mergeCell ref="AI457:AJ457"/>
    <mergeCell ref="Q494:R494"/>
    <mergeCell ref="Q455:R455"/>
    <mergeCell ref="T452:U452"/>
    <mergeCell ref="AF452:AG452"/>
    <mergeCell ref="AI452:AJ452"/>
    <mergeCell ref="AC6:AD6"/>
    <mergeCell ref="Z456:AA456"/>
    <mergeCell ref="AC456:AD456"/>
    <mergeCell ref="W464:X464"/>
    <mergeCell ref="W490:X490"/>
    <mergeCell ref="AC13:AD13"/>
    <mergeCell ref="AC90:AD90"/>
    <mergeCell ref="AC448:AD448"/>
    <mergeCell ref="AC452:AD452"/>
    <mergeCell ref="Z84:AA84"/>
    <mergeCell ref="Z457:AA457"/>
    <mergeCell ref="Z464:AA464"/>
    <mergeCell ref="AC457:AD457"/>
    <mergeCell ref="Q83:R83"/>
    <mergeCell ref="Q84:R84"/>
    <mergeCell ref="Q85:R85"/>
    <mergeCell ref="Q86:R86"/>
    <mergeCell ref="Q90:R90"/>
    <mergeCell ref="Q448:R448"/>
    <mergeCell ref="Q452:R452"/>
    <mergeCell ref="AC84:AD84"/>
    <mergeCell ref="W86:X86"/>
    <mergeCell ref="W90:X90"/>
    <mergeCell ref="W448:X448"/>
    <mergeCell ref="T84:U84"/>
    <mergeCell ref="T85:U85"/>
    <mergeCell ref="Z83:AA83"/>
    <mergeCell ref="AC83:AD83"/>
    <mergeCell ref="W83:X83"/>
    <mergeCell ref="T6:U6"/>
    <mergeCell ref="T10:U10"/>
    <mergeCell ref="N455:O455"/>
    <mergeCell ref="N456:O456"/>
    <mergeCell ref="N457:O457"/>
    <mergeCell ref="Q13:R13"/>
    <mergeCell ref="Q16:R16"/>
    <mergeCell ref="T13:U13"/>
    <mergeCell ref="T16:U16"/>
    <mergeCell ref="T83:U83"/>
    <mergeCell ref="W11:X11"/>
    <mergeCell ref="Z6:AA6"/>
    <mergeCell ref="Z10:AA10"/>
    <mergeCell ref="N461:O461"/>
    <mergeCell ref="N503:O503"/>
    <mergeCell ref="N496:O496"/>
    <mergeCell ref="N500:O500"/>
    <mergeCell ref="N464:O464"/>
    <mergeCell ref="N490:O490"/>
    <mergeCell ref="N491:O491"/>
    <mergeCell ref="N494:O494"/>
    <mergeCell ref="N495:O495"/>
    <mergeCell ref="N6:O6"/>
    <mergeCell ref="N10:O10"/>
    <mergeCell ref="N11:O11"/>
    <mergeCell ref="N13:O13"/>
    <mergeCell ref="N16:O16"/>
    <mergeCell ref="N83:O83"/>
    <mergeCell ref="N84:O84"/>
    <mergeCell ref="N85:O85"/>
    <mergeCell ref="N86:O86"/>
    <mergeCell ref="Q496:R496"/>
    <mergeCell ref="CE495:CF495"/>
    <mergeCell ref="AI495:AJ495"/>
    <mergeCell ref="Z491:AA491"/>
    <mergeCell ref="BY490:BZ490"/>
    <mergeCell ref="BP491:BQ491"/>
    <mergeCell ref="BY491:BZ491"/>
    <mergeCell ref="CK503:CL503"/>
    <mergeCell ref="CB503:CC503"/>
    <mergeCell ref="AC503:AD503"/>
    <mergeCell ref="AF503:AG503"/>
    <mergeCell ref="AI503:AJ503"/>
    <mergeCell ref="AR503:AS503"/>
    <mergeCell ref="Z496:AA496"/>
    <mergeCell ref="AC496:AD496"/>
    <mergeCell ref="CB494:CC494"/>
    <mergeCell ref="CB495:CC495"/>
    <mergeCell ref="Z495:AA495"/>
    <mergeCell ref="AC495:AD495"/>
    <mergeCell ref="BY494:BZ494"/>
    <mergeCell ref="BA495:BB495"/>
    <mergeCell ref="AF496:AG496"/>
    <mergeCell ref="AI496:AJ496"/>
    <mergeCell ref="AF495:AG495"/>
    <mergeCell ref="BA494:BB494"/>
    <mergeCell ref="AL490:AM490"/>
    <mergeCell ref="AR495:AS495"/>
    <mergeCell ref="AU495:AV495"/>
    <mergeCell ref="AX490:AY490"/>
    <mergeCell ref="BD490:BE490"/>
    <mergeCell ref="AX491:AY491"/>
    <mergeCell ref="BD491:BE491"/>
    <mergeCell ref="AI494:AJ494"/>
    <mergeCell ref="BJ494:BK494"/>
    <mergeCell ref="BV494:BW494"/>
    <mergeCell ref="BV495:BW495"/>
    <mergeCell ref="BS494:BT494"/>
    <mergeCell ref="AL495:AM495"/>
    <mergeCell ref="AL491:AM491"/>
    <mergeCell ref="AL494:AM494"/>
    <mergeCell ref="AL464:AM464"/>
    <mergeCell ref="BJ495:BK495"/>
    <mergeCell ref="BD494:BE494"/>
    <mergeCell ref="BS495:BT495"/>
    <mergeCell ref="BP494:BQ494"/>
    <mergeCell ref="BP464:BQ464"/>
    <mergeCell ref="CH491:CI491"/>
    <mergeCell ref="CK491:CL491"/>
    <mergeCell ref="CN494:CO494"/>
    <mergeCell ref="BG464:BH464"/>
    <mergeCell ref="CN464:CO464"/>
    <mergeCell ref="BD455:BE455"/>
    <mergeCell ref="BY455:BZ455"/>
    <mergeCell ref="BV448:BW448"/>
    <mergeCell ref="BJ457:BK457"/>
    <mergeCell ref="BV457:BW457"/>
    <mergeCell ref="BY448:BZ448"/>
    <mergeCell ref="BD452:BE452"/>
    <mergeCell ref="BY456:BZ456"/>
    <mergeCell ref="BY457:BZ457"/>
    <mergeCell ref="CB461:CC461"/>
    <mergeCell ref="AX464:AY464"/>
    <mergeCell ref="BV491:BW491"/>
    <mergeCell ref="BV464:BW464"/>
    <mergeCell ref="CE494:CF494"/>
    <mergeCell ref="BJ491:BK491"/>
    <mergeCell ref="BG494:BH494"/>
    <mergeCell ref="CB491:CC491"/>
    <mergeCell ref="CE490:CF490"/>
    <mergeCell ref="BJ490:BK490"/>
    <mergeCell ref="CB490:CC490"/>
    <mergeCell ref="BG491:BH491"/>
    <mergeCell ref="CE491:CF491"/>
    <mergeCell ref="BA464:BB464"/>
    <mergeCell ref="BS464:BT464"/>
    <mergeCell ref="CB464:CC464"/>
    <mergeCell ref="BG490:BH490"/>
    <mergeCell ref="BJ455:BK455"/>
    <mergeCell ref="CE461:CF461"/>
    <mergeCell ref="CE464:CF464"/>
    <mergeCell ref="BG461:BH461"/>
    <mergeCell ref="BJ461:BK461"/>
    <mergeCell ref="CH496:CI496"/>
    <mergeCell ref="CH500:CI500"/>
    <mergeCell ref="BS496:BT496"/>
    <mergeCell ref="CN496:CO496"/>
    <mergeCell ref="AL496:AM496"/>
    <mergeCell ref="BA500:BB500"/>
    <mergeCell ref="CE496:CF496"/>
    <mergeCell ref="BP496:BQ496"/>
    <mergeCell ref="BY496:BZ496"/>
    <mergeCell ref="BD496:BE496"/>
    <mergeCell ref="CN500:CO500"/>
    <mergeCell ref="CQ500:CR500"/>
    <mergeCell ref="CB500:CC500"/>
    <mergeCell ref="BP500:BQ500"/>
    <mergeCell ref="BY500:BZ500"/>
    <mergeCell ref="BV496:BW496"/>
    <mergeCell ref="BV500:BW500"/>
    <mergeCell ref="CB496:CC496"/>
    <mergeCell ref="CE500:CF500"/>
    <mergeCell ref="AR496:AS496"/>
    <mergeCell ref="CH461:CI461"/>
    <mergeCell ref="CH464:CI464"/>
    <mergeCell ref="CH490:CI490"/>
    <mergeCell ref="BJ464:BK464"/>
    <mergeCell ref="CT85:CU85"/>
    <mergeCell ref="CB457:CC457"/>
    <mergeCell ref="CH456:CI456"/>
    <mergeCell ref="CH457:CI457"/>
    <mergeCell ref="BG455:BH455"/>
    <mergeCell ref="CH448:CI448"/>
    <mergeCell ref="CH452:CI452"/>
    <mergeCell ref="CK457:CL457"/>
    <mergeCell ref="BV461:BW461"/>
    <mergeCell ref="CH455:CI455"/>
    <mergeCell ref="CH86:CI86"/>
    <mergeCell ref="CH90:CI90"/>
    <mergeCell ref="BY464:BZ464"/>
    <mergeCell ref="BS457:BT457"/>
    <mergeCell ref="BS461:BT461"/>
    <mergeCell ref="BJ456:BK456"/>
    <mergeCell ref="CE84:CF84"/>
    <mergeCell ref="CT13:CU13"/>
    <mergeCell ref="CN16:CO16"/>
    <mergeCell ref="BG83:BH83"/>
    <mergeCell ref="BJ83:BK83"/>
    <mergeCell ref="BY84:BZ84"/>
    <mergeCell ref="BP84:BQ84"/>
    <mergeCell ref="BS83:BT83"/>
    <mergeCell ref="BS84:BT84"/>
    <mergeCell ref="BV83:BW83"/>
    <mergeCell ref="CB85:CC85"/>
    <mergeCell ref="CE85:CF85"/>
    <mergeCell ref="Z86:AA86"/>
    <mergeCell ref="CW452:CX452"/>
    <mergeCell ref="CN85:CO85"/>
    <mergeCell ref="CQ85:CR85"/>
    <mergeCell ref="CW83:CX83"/>
    <mergeCell ref="CE452:CF452"/>
    <mergeCell ref="AR86:AS86"/>
    <mergeCell ref="AL90:AM90"/>
    <mergeCell ref="AL448:AM448"/>
    <mergeCell ref="AL452:AM452"/>
    <mergeCell ref="BY16:BZ16"/>
    <mergeCell ref="AL16:AM16"/>
    <mergeCell ref="AL83:AM83"/>
    <mergeCell ref="BS13:BT13"/>
    <mergeCell ref="BS16:BT16"/>
    <mergeCell ref="AR85:AS85"/>
    <mergeCell ref="AL85:AM85"/>
    <mergeCell ref="AL84:AM84"/>
    <mergeCell ref="AR83:AS83"/>
    <mergeCell ref="AU83:AV83"/>
    <mergeCell ref="CK16:CL16"/>
    <mergeCell ref="CN83:CO83"/>
    <mergeCell ref="BY86:BZ86"/>
    <mergeCell ref="BV85:BW85"/>
    <mergeCell ref="BJ85:BK85"/>
    <mergeCell ref="BG85:BH85"/>
    <mergeCell ref="CW13:CX13"/>
    <mergeCell ref="CN461:CO461"/>
    <mergeCell ref="CW457:CX457"/>
    <mergeCell ref="CW461:CX461"/>
    <mergeCell ref="CW16:CX16"/>
    <mergeCell ref="CW84:CX84"/>
    <mergeCell ref="CT457:CU457"/>
    <mergeCell ref="CE448:CF448"/>
    <mergeCell ref="CW456:CX456"/>
    <mergeCell ref="CN456:CO456"/>
    <mergeCell ref="CH84:CI84"/>
    <mergeCell ref="CQ456:CR456"/>
    <mergeCell ref="CT90:CU90"/>
    <mergeCell ref="CT16:CU16"/>
    <mergeCell ref="CT456:CU456"/>
    <mergeCell ref="CQ457:CR457"/>
    <mergeCell ref="CT86:CU86"/>
    <mergeCell ref="CQ84:CR84"/>
    <mergeCell ref="CT84:CU84"/>
    <mergeCell ref="CQ461:CR461"/>
    <mergeCell ref="CT448:CU448"/>
    <mergeCell ref="CT461:CU461"/>
    <mergeCell ref="CW85:CX85"/>
    <mergeCell ref="CQ452:CR452"/>
    <mergeCell ref="BS85:BT85"/>
    <mergeCell ref="CE86:CF86"/>
    <mergeCell ref="CN13:CO13"/>
    <mergeCell ref="CB11:CC11"/>
    <mergeCell ref="CB12:CG12"/>
    <mergeCell ref="BY11:BZ11"/>
    <mergeCell ref="CN12:CR12"/>
    <mergeCell ref="BV11:BW11"/>
    <mergeCell ref="BJ11:BK11"/>
    <mergeCell ref="BG12:BK12"/>
    <mergeCell ref="BA11:BB11"/>
    <mergeCell ref="BP12:BZ12"/>
    <mergeCell ref="BY13:BZ13"/>
    <mergeCell ref="AR13:AS13"/>
    <mergeCell ref="AU13:AV13"/>
    <mergeCell ref="BG11:BH11"/>
    <mergeCell ref="AR12:AV12"/>
    <mergeCell ref="AR11:AS11"/>
    <mergeCell ref="CB13:CC13"/>
    <mergeCell ref="AU11:AV11"/>
    <mergeCell ref="CQ13:CR13"/>
    <mergeCell ref="BV13:BW13"/>
    <mergeCell ref="BG13:BH13"/>
    <mergeCell ref="BJ13:BK13"/>
    <mergeCell ref="BP13:BQ13"/>
    <mergeCell ref="CH13:CI13"/>
    <mergeCell ref="CE13:CF13"/>
    <mergeCell ref="CK13:CL13"/>
    <mergeCell ref="BS11:BT11"/>
    <mergeCell ref="BP11:BQ11"/>
    <mergeCell ref="BA13:BB13"/>
    <mergeCell ref="AX12:BE12"/>
    <mergeCell ref="N2:CY2"/>
    <mergeCell ref="Q5:R5"/>
    <mergeCell ref="CT5:CU5"/>
    <mergeCell ref="AL5:AM5"/>
    <mergeCell ref="T5:U5"/>
    <mergeCell ref="Z5:AA5"/>
    <mergeCell ref="CQ5:CR5"/>
    <mergeCell ref="N5:O5"/>
    <mergeCell ref="N3:AD3"/>
    <mergeCell ref="AC5:AD5"/>
    <mergeCell ref="BP3:BZ3"/>
    <mergeCell ref="AL3:AV3"/>
    <mergeCell ref="CN5:CO5"/>
    <mergeCell ref="AF3:AJ3"/>
    <mergeCell ref="AU5:AV5"/>
    <mergeCell ref="BA5:BB5"/>
    <mergeCell ref="AI5:AJ5"/>
    <mergeCell ref="BY5:BZ5"/>
    <mergeCell ref="AR5:AS5"/>
    <mergeCell ref="BP5:BQ5"/>
    <mergeCell ref="CB3:CR3"/>
    <mergeCell ref="CE5:CF5"/>
    <mergeCell ref="AX3:BE3"/>
    <mergeCell ref="AX5:AY5"/>
    <mergeCell ref="CT3:CX3"/>
    <mergeCell ref="CW5:CX5"/>
    <mergeCell ref="BS5:BT5"/>
    <mergeCell ref="CB5:CC5"/>
    <mergeCell ref="BD5:BE5"/>
    <mergeCell ref="BG5:BH5"/>
    <mergeCell ref="BJ5:BK5"/>
    <mergeCell ref="W5:X5"/>
    <mergeCell ref="AL6:AM6"/>
    <mergeCell ref="AL10:AM10"/>
    <mergeCell ref="AL11:AM11"/>
    <mergeCell ref="BA6:BB6"/>
    <mergeCell ref="BA10:BB10"/>
    <mergeCell ref="AR6:AS6"/>
    <mergeCell ref="CE11:CF11"/>
    <mergeCell ref="CB6:CC6"/>
    <mergeCell ref="CB10:CC10"/>
    <mergeCell ref="BG10:BH10"/>
    <mergeCell ref="BJ10:BK10"/>
    <mergeCell ref="BS10:BT10"/>
    <mergeCell ref="BP6:BQ6"/>
    <mergeCell ref="BY6:BZ6"/>
    <mergeCell ref="BP10:BQ10"/>
    <mergeCell ref="BJ6:BK6"/>
    <mergeCell ref="CQ11:CR11"/>
    <mergeCell ref="CK6:CL6"/>
    <mergeCell ref="CK10:CL10"/>
    <mergeCell ref="CK11:CL11"/>
    <mergeCell ref="CN10:CO10"/>
    <mergeCell ref="CQ10:CR10"/>
    <mergeCell ref="AU6:AV6"/>
    <mergeCell ref="AU10:AV10"/>
    <mergeCell ref="CT10:CU10"/>
    <mergeCell ref="CN6:CO6"/>
    <mergeCell ref="CT6:CU6"/>
    <mergeCell ref="BY10:BZ10"/>
    <mergeCell ref="BS6:BT6"/>
    <mergeCell ref="BG6:BH6"/>
    <mergeCell ref="BV6:BW6"/>
    <mergeCell ref="CH5:CI5"/>
    <mergeCell ref="CH6:CI6"/>
    <mergeCell ref="CH10:CI10"/>
    <mergeCell ref="CE6:CF6"/>
    <mergeCell ref="CE10:CF10"/>
    <mergeCell ref="CK5:CL5"/>
    <mergeCell ref="BV5:BW5"/>
    <mergeCell ref="AX6:AY6"/>
    <mergeCell ref="BD6:BE6"/>
    <mergeCell ref="BD11:BE11"/>
    <mergeCell ref="CB16:CC16"/>
    <mergeCell ref="CQ16:CR16"/>
    <mergeCell ref="CW464:CX464"/>
    <mergeCell ref="CK464:CL464"/>
    <mergeCell ref="BS90:BT90"/>
    <mergeCell ref="CB90:CC90"/>
    <mergeCell ref="BY452:BZ452"/>
    <mergeCell ref="BP452:BQ452"/>
    <mergeCell ref="BS447:BT447"/>
    <mergeCell ref="BS448:BT448"/>
    <mergeCell ref="BS452:BT452"/>
    <mergeCell ref="CB455:CC455"/>
    <mergeCell ref="CN448:CO448"/>
    <mergeCell ref="CQ448:CR448"/>
    <mergeCell ref="CN455:CO455"/>
    <mergeCell ref="CQ455:CR455"/>
    <mergeCell ref="CT455:CU455"/>
    <mergeCell ref="CW455:CX455"/>
    <mergeCell ref="CH83:CI83"/>
    <mergeCell ref="CH16:CI16"/>
    <mergeCell ref="CE83:CF83"/>
    <mergeCell ref="CH85:CI85"/>
    <mergeCell ref="CK83:CL83"/>
    <mergeCell ref="CK84:CL84"/>
    <mergeCell ref="CK85:CL85"/>
    <mergeCell ref="CK86:CL86"/>
    <mergeCell ref="CK90:CL90"/>
    <mergeCell ref="CK448:CL448"/>
    <mergeCell ref="CK452:CL452"/>
    <mergeCell ref="CK455:CL455"/>
    <mergeCell ref="CK456:CL456"/>
    <mergeCell ref="CT464:CU464"/>
    <mergeCell ref="CT12:CX12"/>
    <mergeCell ref="CW10:CX10"/>
    <mergeCell ref="CQ6:CR6"/>
    <mergeCell ref="CT11:CU11"/>
    <mergeCell ref="CW6:CX6"/>
    <mergeCell ref="CW11:CX11"/>
    <mergeCell ref="CH11:CI11"/>
    <mergeCell ref="CN11:CO11"/>
    <mergeCell ref="G19:H19"/>
    <mergeCell ref="BG90:BH90"/>
    <mergeCell ref="BJ90:BK90"/>
    <mergeCell ref="BG448:BH448"/>
    <mergeCell ref="BJ448:BK448"/>
    <mergeCell ref="BG452:BH452"/>
    <mergeCell ref="BJ452:BK452"/>
    <mergeCell ref="BA16:BB16"/>
    <mergeCell ref="AR16:AS16"/>
    <mergeCell ref="AU16:AV16"/>
    <mergeCell ref="AX13:AY13"/>
    <mergeCell ref="BD13:BE13"/>
    <mergeCell ref="Z452:AA452"/>
    <mergeCell ref="N90:O90"/>
    <mergeCell ref="N448:O448"/>
    <mergeCell ref="N452:O452"/>
    <mergeCell ref="AR10:AS10"/>
    <mergeCell ref="BG16:BH16"/>
    <mergeCell ref="BA84:BB84"/>
    <mergeCell ref="AX85:AY85"/>
    <mergeCell ref="BD85:BE85"/>
    <mergeCell ref="AX86:AY86"/>
    <mergeCell ref="BD86:BE86"/>
    <mergeCell ref="AL13:AM13"/>
    <mergeCell ref="BJ16:BK16"/>
    <mergeCell ref="W85:X85"/>
    <mergeCell ref="W84:X84"/>
    <mergeCell ref="T448:U448"/>
    <mergeCell ref="W13:X13"/>
    <mergeCell ref="W16:X16"/>
    <mergeCell ref="T86:U86"/>
    <mergeCell ref="T90:U90"/>
    <mergeCell ref="AI85:AJ85"/>
    <mergeCell ref="AX10:AY10"/>
    <mergeCell ref="BD10:BE10"/>
    <mergeCell ref="AX11:AY11"/>
    <mergeCell ref="CH573:CI573"/>
    <mergeCell ref="CH494:CI494"/>
    <mergeCell ref="CH495:CI495"/>
    <mergeCell ref="CH503:CI503"/>
    <mergeCell ref="CE90:CF90"/>
    <mergeCell ref="CE455:CF455"/>
    <mergeCell ref="CB456:CC456"/>
    <mergeCell ref="BV452:BW452"/>
    <mergeCell ref="CE457:CF457"/>
    <mergeCell ref="BV456:BW456"/>
    <mergeCell ref="CE456:CF456"/>
    <mergeCell ref="BV10:BW10"/>
    <mergeCell ref="CB83:CC83"/>
    <mergeCell ref="CB84:CC84"/>
    <mergeCell ref="CE16:CF16"/>
    <mergeCell ref="CB86:CC86"/>
    <mergeCell ref="CB448:CC448"/>
    <mergeCell ref="CB452:CC452"/>
    <mergeCell ref="BV16:BW16"/>
    <mergeCell ref="BP16:BQ16"/>
    <mergeCell ref="CW448:CX448"/>
    <mergeCell ref="CW90:CX90"/>
    <mergeCell ref="CW86:CX86"/>
    <mergeCell ref="CN90:CO90"/>
    <mergeCell ref="CQ90:CR90"/>
    <mergeCell ref="CQ83:CR83"/>
    <mergeCell ref="CT83:CU83"/>
    <mergeCell ref="CT452:CU452"/>
    <mergeCell ref="CN86:CO86"/>
    <mergeCell ref="CQ86:CR86"/>
    <mergeCell ref="CN452:CO452"/>
    <mergeCell ref="CN84:CO84"/>
    <mergeCell ref="CK495:CL495"/>
    <mergeCell ref="CK496:CL496"/>
    <mergeCell ref="CK561:CL561"/>
    <mergeCell ref="CT491:CU491"/>
    <mergeCell ref="CK461:CL461"/>
    <mergeCell ref="CQ491:CR491"/>
    <mergeCell ref="CK490:CL490"/>
    <mergeCell ref="CN457:CO457"/>
    <mergeCell ref="CN491:CO491"/>
    <mergeCell ref="CQ464:CR464"/>
    <mergeCell ref="CN490:CO490"/>
    <mergeCell ref="CW564:CX564"/>
    <mergeCell ref="CK500:CL500"/>
    <mergeCell ref="CQ496:CR496"/>
    <mergeCell ref="CW490:CX490"/>
    <mergeCell ref="CT494:CU494"/>
    <mergeCell ref="CQ490:CR490"/>
    <mergeCell ref="CT490:CU490"/>
    <mergeCell ref="CW491:CX491"/>
    <mergeCell ref="CT503:CU503"/>
    <mergeCell ref="CQ494:CR494"/>
    <mergeCell ref="CW496:CX496"/>
    <mergeCell ref="CW503:CX503"/>
    <mergeCell ref="CW500:CX500"/>
    <mergeCell ref="CW494:CX494"/>
    <mergeCell ref="CT496:CU496"/>
    <mergeCell ref="CN495:CO495"/>
    <mergeCell ref="CQ495:CR495"/>
    <mergeCell ref="CT495:CU495"/>
    <mergeCell ref="CW495:CX495"/>
    <mergeCell ref="CK494:CL494"/>
    <mergeCell ref="CT500:CU500"/>
    <mergeCell ref="CQ561:CR561"/>
    <mergeCell ref="BP847:BQ847"/>
    <mergeCell ref="BS847:BT847"/>
    <mergeCell ref="BV847:BW847"/>
    <mergeCell ref="BY847:BZ847"/>
    <mergeCell ref="N848:O848"/>
    <mergeCell ref="Q848:R848"/>
    <mergeCell ref="T848:U848"/>
    <mergeCell ref="W848:X848"/>
    <mergeCell ref="Z848:AA848"/>
    <mergeCell ref="AC848:AD848"/>
    <mergeCell ref="AF848:AG848"/>
    <mergeCell ref="AI848:AJ848"/>
    <mergeCell ref="AL848:AM848"/>
    <mergeCell ref="AR848:AS848"/>
    <mergeCell ref="AU848:AV848"/>
    <mergeCell ref="AX848:AY848"/>
    <mergeCell ref="BA848:BB848"/>
    <mergeCell ref="BD848:BE848"/>
    <mergeCell ref="BG848:BH848"/>
    <mergeCell ref="BJ848:BK848"/>
    <mergeCell ref="BP848:BQ848"/>
    <mergeCell ref="BS848:BT848"/>
    <mergeCell ref="BV848:BW848"/>
    <mergeCell ref="BY848:BZ848"/>
    <mergeCell ref="BM848:BN848"/>
    <mergeCell ref="AO848:AP848"/>
    <mergeCell ref="CB848:CC848"/>
    <mergeCell ref="CE848:CF848"/>
    <mergeCell ref="CH848:CI848"/>
    <mergeCell ref="CK848:CL848"/>
    <mergeCell ref="CN848:CO848"/>
    <mergeCell ref="CQ848:CR848"/>
    <mergeCell ref="CT848:CU848"/>
    <mergeCell ref="CW848:CX848"/>
    <mergeCell ref="N851:O851"/>
    <mergeCell ref="Q851:R851"/>
    <mergeCell ref="T851:U851"/>
    <mergeCell ref="W851:X851"/>
    <mergeCell ref="Z851:AA851"/>
    <mergeCell ref="AC851:AD851"/>
    <mergeCell ref="AF851:AG851"/>
    <mergeCell ref="AI851:AJ851"/>
    <mergeCell ref="AL851:AM851"/>
    <mergeCell ref="AR851:AS851"/>
    <mergeCell ref="AU851:AV851"/>
    <mergeCell ref="AX851:AY851"/>
    <mergeCell ref="BA851:BB851"/>
    <mergeCell ref="BD851:BE851"/>
    <mergeCell ref="BG851:BH851"/>
    <mergeCell ref="BJ851:BK851"/>
    <mergeCell ref="BM851:BN851"/>
    <mergeCell ref="AO851:AP851"/>
    <mergeCell ref="CQ851:CR851"/>
    <mergeCell ref="CT851:CU851"/>
    <mergeCell ref="CW851:CX851"/>
    <mergeCell ref="BP851:BQ851"/>
    <mergeCell ref="BS851:BT851"/>
    <mergeCell ref="BV851:BW851"/>
    <mergeCell ref="BY851:BZ851"/>
    <mergeCell ref="CB851:CC851"/>
    <mergeCell ref="CE851:CF851"/>
    <mergeCell ref="CH851:CI851"/>
    <mergeCell ref="CK851:CL851"/>
    <mergeCell ref="CB853:CC853"/>
    <mergeCell ref="CE853:CF853"/>
    <mergeCell ref="CH853:CI853"/>
    <mergeCell ref="CK853:CL853"/>
    <mergeCell ref="CN853:CO853"/>
    <mergeCell ref="N852:O852"/>
    <mergeCell ref="Q852:R852"/>
    <mergeCell ref="T852:U852"/>
    <mergeCell ref="W852:X852"/>
    <mergeCell ref="Z852:AA852"/>
    <mergeCell ref="AC852:AD852"/>
    <mergeCell ref="AF852:AG852"/>
    <mergeCell ref="AI852:AJ852"/>
    <mergeCell ref="AL852:AM852"/>
    <mergeCell ref="AR852:AS852"/>
    <mergeCell ref="AU852:AV852"/>
    <mergeCell ref="AX852:AY852"/>
    <mergeCell ref="BA852:BB852"/>
    <mergeCell ref="BD852:BE852"/>
    <mergeCell ref="BG852:BH852"/>
    <mergeCell ref="BJ852:BK852"/>
    <mergeCell ref="BP852:BQ852"/>
    <mergeCell ref="CN851:CO851"/>
    <mergeCell ref="AO852:AP852"/>
    <mergeCell ref="BY853:BZ853"/>
    <mergeCell ref="CE852:CF852"/>
    <mergeCell ref="CH852:CI852"/>
    <mergeCell ref="CK852:CL852"/>
    <mergeCell ref="CN852:CO852"/>
    <mergeCell ref="CQ852:CR852"/>
    <mergeCell ref="CT852:CU852"/>
    <mergeCell ref="CW852:CX852"/>
    <mergeCell ref="N853:O853"/>
    <mergeCell ref="Q853:R853"/>
    <mergeCell ref="T853:U853"/>
    <mergeCell ref="W853:X853"/>
    <mergeCell ref="Z853:AA853"/>
    <mergeCell ref="AC853:AD853"/>
    <mergeCell ref="AF853:AG853"/>
    <mergeCell ref="AI853:AJ853"/>
    <mergeCell ref="AL853:AM853"/>
    <mergeCell ref="AR853:AS853"/>
    <mergeCell ref="AU853:AV853"/>
    <mergeCell ref="AX853:AY853"/>
    <mergeCell ref="BA853:BB853"/>
    <mergeCell ref="BD853:BE853"/>
    <mergeCell ref="BG853:BH853"/>
    <mergeCell ref="BJ853:BK853"/>
    <mergeCell ref="BP853:BQ853"/>
    <mergeCell ref="BM852:BN852"/>
    <mergeCell ref="BM853:BN853"/>
    <mergeCell ref="BS852:BT852"/>
    <mergeCell ref="BV852:BW852"/>
    <mergeCell ref="BY852:BZ852"/>
    <mergeCell ref="CB852:CC852"/>
    <mergeCell ref="AO853:AP853"/>
    <mergeCell ref="BD860:BE860"/>
    <mergeCell ref="BG860:BH860"/>
    <mergeCell ref="BJ860:BK860"/>
    <mergeCell ref="BP860:BQ860"/>
    <mergeCell ref="BS860:BT860"/>
    <mergeCell ref="CT853:CU853"/>
    <mergeCell ref="CW853:CX853"/>
    <mergeCell ref="N857:O857"/>
    <mergeCell ref="Q857:R857"/>
    <mergeCell ref="T857:U857"/>
    <mergeCell ref="W857:X857"/>
    <mergeCell ref="Z857:AA857"/>
    <mergeCell ref="AC857:AD857"/>
    <mergeCell ref="AF857:AG857"/>
    <mergeCell ref="AI857:AJ857"/>
    <mergeCell ref="AL857:AM857"/>
    <mergeCell ref="AR857:AS857"/>
    <mergeCell ref="AU857:AV857"/>
    <mergeCell ref="AX857:AY857"/>
    <mergeCell ref="BA857:BB857"/>
    <mergeCell ref="BD857:BE857"/>
    <mergeCell ref="BG857:BH857"/>
    <mergeCell ref="BJ857:BK857"/>
    <mergeCell ref="BP857:BQ857"/>
    <mergeCell ref="BS857:BT857"/>
    <mergeCell ref="BV857:BW857"/>
    <mergeCell ref="BY857:BZ857"/>
    <mergeCell ref="CB857:CC857"/>
    <mergeCell ref="CE857:CF857"/>
    <mergeCell ref="BS853:BT853"/>
    <mergeCell ref="BV853:BW853"/>
    <mergeCell ref="CQ853:CR853"/>
    <mergeCell ref="CW860:CX860"/>
    <mergeCell ref="N847:O847"/>
    <mergeCell ref="Q847:R847"/>
    <mergeCell ref="T847:U847"/>
    <mergeCell ref="BV860:BW860"/>
    <mergeCell ref="BY860:BZ860"/>
    <mergeCell ref="CB860:CC860"/>
    <mergeCell ref="CE860:CF860"/>
    <mergeCell ref="CH860:CI860"/>
    <mergeCell ref="CK860:CL860"/>
    <mergeCell ref="CN860:CO860"/>
    <mergeCell ref="CQ860:CR860"/>
    <mergeCell ref="CT860:CU860"/>
    <mergeCell ref="CH857:CI857"/>
    <mergeCell ref="CK857:CL857"/>
    <mergeCell ref="CN857:CO857"/>
    <mergeCell ref="CQ857:CR857"/>
    <mergeCell ref="CT857:CU857"/>
    <mergeCell ref="CW857:CX857"/>
    <mergeCell ref="N860:O860"/>
    <mergeCell ref="Q860:R860"/>
    <mergeCell ref="T860:U860"/>
    <mergeCell ref="W860:X860"/>
    <mergeCell ref="Z860:AA860"/>
    <mergeCell ref="AC860:AD860"/>
    <mergeCell ref="AF860:AG860"/>
    <mergeCell ref="AI860:AJ860"/>
    <mergeCell ref="AL860:AM860"/>
    <mergeCell ref="AR860:AS860"/>
    <mergeCell ref="AU860:AV860"/>
    <mergeCell ref="AX860:AY860"/>
    <mergeCell ref="BA860:BB860"/>
    <mergeCell ref="N884:O884"/>
    <mergeCell ref="Q884:R884"/>
    <mergeCell ref="T884:U884"/>
    <mergeCell ref="W884:X884"/>
    <mergeCell ref="Z884:AA884"/>
    <mergeCell ref="AC884:AD884"/>
    <mergeCell ref="AF884:AG884"/>
    <mergeCell ref="AI884:AJ884"/>
    <mergeCell ref="AL884:AM884"/>
    <mergeCell ref="AO884:AP884"/>
    <mergeCell ref="AR884:AS884"/>
    <mergeCell ref="AU884:AV884"/>
    <mergeCell ref="AX884:AY884"/>
    <mergeCell ref="BA884:BB884"/>
    <mergeCell ref="BD884:BE884"/>
    <mergeCell ref="BG884:BH884"/>
    <mergeCell ref="BJ884:BK884"/>
    <mergeCell ref="BM884:BN884"/>
    <mergeCell ref="BP884:BQ884"/>
    <mergeCell ref="BS884:BT884"/>
    <mergeCell ref="BV884:BW884"/>
    <mergeCell ref="BY884:BZ884"/>
    <mergeCell ref="CB884:CC884"/>
    <mergeCell ref="CE884:CF884"/>
    <mergeCell ref="CH884:CI884"/>
    <mergeCell ref="CK884:CL884"/>
    <mergeCell ref="CN884:CO884"/>
    <mergeCell ref="CQ884:CR884"/>
    <mergeCell ref="CT884:CU884"/>
    <mergeCell ref="CW884:CX884"/>
    <mergeCell ref="N885:O885"/>
    <mergeCell ref="Q885:R885"/>
    <mergeCell ref="T885:U885"/>
    <mergeCell ref="W885:X885"/>
    <mergeCell ref="Z885:AA885"/>
    <mergeCell ref="AC885:AD885"/>
    <mergeCell ref="AF885:AG885"/>
    <mergeCell ref="AI885:AJ885"/>
    <mergeCell ref="AL885:AM885"/>
    <mergeCell ref="AO885:AP885"/>
    <mergeCell ref="AR885:AS885"/>
    <mergeCell ref="AU885:AV885"/>
    <mergeCell ref="AX885:AY885"/>
    <mergeCell ref="BA885:BB885"/>
    <mergeCell ref="BD885:BE885"/>
    <mergeCell ref="BG885:BH885"/>
    <mergeCell ref="BJ885:BK885"/>
    <mergeCell ref="BP885:BQ885"/>
    <mergeCell ref="BS885:BT885"/>
    <mergeCell ref="BV885:BW885"/>
    <mergeCell ref="BY885:BZ885"/>
    <mergeCell ref="CB885:CC885"/>
    <mergeCell ref="CE885:CF885"/>
    <mergeCell ref="CH885:CI885"/>
    <mergeCell ref="CK885:CL885"/>
    <mergeCell ref="CN885:CO885"/>
    <mergeCell ref="CQ885:CR885"/>
    <mergeCell ref="CT885:CU885"/>
    <mergeCell ref="CW885:CX885"/>
    <mergeCell ref="N888:O888"/>
    <mergeCell ref="Q888:R888"/>
    <mergeCell ref="T888:U888"/>
    <mergeCell ref="W888:X888"/>
    <mergeCell ref="Z888:AA888"/>
    <mergeCell ref="AC888:AD888"/>
    <mergeCell ref="AF888:AG888"/>
    <mergeCell ref="AI888:AJ888"/>
    <mergeCell ref="AL888:AM888"/>
    <mergeCell ref="AO888:AP888"/>
    <mergeCell ref="AR888:AS888"/>
    <mergeCell ref="AU888:AV888"/>
    <mergeCell ref="AX888:AY888"/>
    <mergeCell ref="BA888:BB888"/>
    <mergeCell ref="BD888:BE888"/>
    <mergeCell ref="BG888:BH888"/>
    <mergeCell ref="BJ888:BK888"/>
    <mergeCell ref="BM888:BN888"/>
    <mergeCell ref="BP888:BQ888"/>
    <mergeCell ref="BS888:BT888"/>
    <mergeCell ref="BV888:BW888"/>
    <mergeCell ref="BY888:BZ888"/>
    <mergeCell ref="CB888:CC888"/>
    <mergeCell ref="CE888:CF888"/>
    <mergeCell ref="CH888:CI888"/>
    <mergeCell ref="CK888:CL888"/>
    <mergeCell ref="CN888:CO888"/>
    <mergeCell ref="CQ888:CR888"/>
    <mergeCell ref="CT888:CU888"/>
    <mergeCell ref="CW888:CX888"/>
    <mergeCell ref="N889:O889"/>
    <mergeCell ref="Q889:R889"/>
    <mergeCell ref="T889:U889"/>
    <mergeCell ref="W889:X889"/>
    <mergeCell ref="Z889:AA889"/>
    <mergeCell ref="AC889:AD889"/>
    <mergeCell ref="AF889:AG889"/>
    <mergeCell ref="AI889:AJ889"/>
    <mergeCell ref="AL889:AM889"/>
    <mergeCell ref="AO889:AP889"/>
    <mergeCell ref="AR889:AS889"/>
    <mergeCell ref="AU889:AV889"/>
    <mergeCell ref="AX889:AY889"/>
    <mergeCell ref="BA889:BB889"/>
    <mergeCell ref="BD889:BE889"/>
    <mergeCell ref="BG889:BH889"/>
    <mergeCell ref="BJ889:BK889"/>
    <mergeCell ref="BP889:BQ889"/>
    <mergeCell ref="BS889:BT889"/>
    <mergeCell ref="BV889:BW889"/>
    <mergeCell ref="BY889:BZ889"/>
    <mergeCell ref="CB889:CC889"/>
    <mergeCell ref="CE889:CF889"/>
    <mergeCell ref="CH889:CI889"/>
    <mergeCell ref="CK889:CL889"/>
    <mergeCell ref="CN889:CO889"/>
    <mergeCell ref="CQ889:CR889"/>
    <mergeCell ref="CT889:CU889"/>
    <mergeCell ref="CW889:CX889"/>
    <mergeCell ref="N890:O890"/>
    <mergeCell ref="Q890:R890"/>
    <mergeCell ref="T890:U890"/>
    <mergeCell ref="W890:X890"/>
    <mergeCell ref="Z890:AA890"/>
    <mergeCell ref="AC890:AD890"/>
    <mergeCell ref="AF890:AG890"/>
    <mergeCell ref="AI890:AJ890"/>
    <mergeCell ref="AL890:AM890"/>
    <mergeCell ref="AO890:AP890"/>
    <mergeCell ref="AR890:AS890"/>
    <mergeCell ref="AU890:AV890"/>
    <mergeCell ref="AX890:AY890"/>
    <mergeCell ref="BA890:BB890"/>
    <mergeCell ref="BD890:BE890"/>
    <mergeCell ref="BG890:BH890"/>
    <mergeCell ref="BJ890:BK890"/>
    <mergeCell ref="BP890:BQ890"/>
    <mergeCell ref="BS890:BT890"/>
    <mergeCell ref="BV890:BW890"/>
    <mergeCell ref="BY890:BZ890"/>
    <mergeCell ref="CB890:CC890"/>
    <mergeCell ref="CE890:CF890"/>
    <mergeCell ref="CH890:CI890"/>
    <mergeCell ref="CK890:CL890"/>
    <mergeCell ref="CN890:CO890"/>
    <mergeCell ref="CQ890:CR890"/>
    <mergeCell ref="CT890:CU890"/>
    <mergeCell ref="CW890:CX890"/>
    <mergeCell ref="N894:O894"/>
    <mergeCell ref="Q894:R894"/>
    <mergeCell ref="T894:U894"/>
    <mergeCell ref="W894:X894"/>
    <mergeCell ref="Z894:AA894"/>
    <mergeCell ref="AC894:AD894"/>
    <mergeCell ref="AF894:AG894"/>
    <mergeCell ref="AI894:AJ894"/>
    <mergeCell ref="AL894:AM894"/>
    <mergeCell ref="AO894:AP894"/>
    <mergeCell ref="AR894:AS894"/>
    <mergeCell ref="AU894:AV894"/>
    <mergeCell ref="AX894:AY894"/>
    <mergeCell ref="BA894:BB894"/>
    <mergeCell ref="BD894:BE894"/>
    <mergeCell ref="BG894:BH894"/>
    <mergeCell ref="BJ894:BK894"/>
    <mergeCell ref="BP894:BQ894"/>
    <mergeCell ref="BS894:BT894"/>
    <mergeCell ref="BV894:BW894"/>
    <mergeCell ref="BY894:BZ894"/>
    <mergeCell ref="CB894:CC894"/>
    <mergeCell ref="CE894:CF894"/>
    <mergeCell ref="CH894:CI894"/>
    <mergeCell ref="CK894:CL894"/>
    <mergeCell ref="CN894:CO894"/>
    <mergeCell ref="CQ894:CR894"/>
    <mergeCell ref="CT894:CU894"/>
    <mergeCell ref="CW894:CX894"/>
    <mergeCell ref="BG900:BH900"/>
    <mergeCell ref="BG899:BH899"/>
    <mergeCell ref="BP897:BQ897"/>
    <mergeCell ref="BS897:BT897"/>
    <mergeCell ref="BV897:BW897"/>
    <mergeCell ref="BY897:BZ897"/>
    <mergeCell ref="CB897:CC897"/>
    <mergeCell ref="CE897:CF897"/>
    <mergeCell ref="CH897:CI897"/>
    <mergeCell ref="CK897:CL897"/>
    <mergeCell ref="CN897:CO897"/>
    <mergeCell ref="CQ897:CR897"/>
    <mergeCell ref="CT897:CU897"/>
    <mergeCell ref="CW897:CX897"/>
    <mergeCell ref="N897:O897"/>
    <mergeCell ref="Q897:R897"/>
    <mergeCell ref="T897:U897"/>
    <mergeCell ref="W897:X897"/>
    <mergeCell ref="Z897:AA897"/>
    <mergeCell ref="AC897:AD897"/>
    <mergeCell ref="AF897:AG897"/>
    <mergeCell ref="AI897:AJ897"/>
    <mergeCell ref="AL897:AM897"/>
    <mergeCell ref="AO897:AP897"/>
    <mergeCell ref="AR897:AS897"/>
    <mergeCell ref="AU897:AV897"/>
    <mergeCell ref="AX897:AY897"/>
    <mergeCell ref="BA897:BB897"/>
    <mergeCell ref="BD897:BE897"/>
    <mergeCell ref="BG897:BH897"/>
    <mergeCell ref="BJ897:BK897"/>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6EBE-1266-42CF-B293-D587B1133BBF}">
  <sheetPr codeName="Feuil5">
    <tabColor rgb="FFFFFF00"/>
  </sheetPr>
  <dimension ref="B2:AB184"/>
  <sheetViews>
    <sheetView topLeftCell="D1" workbookViewId="0">
      <selection activeCell="E53" sqref="E53:E55"/>
    </sheetView>
  </sheetViews>
  <sheetFormatPr baseColWidth="10" defaultColWidth="11.42578125" defaultRowHeight="15" x14ac:dyDescent="0.25"/>
  <cols>
    <col min="1" max="1" width="1.140625" customWidth="1"/>
    <col min="2" max="2" width="13.28515625" customWidth="1"/>
    <col min="3" max="3" width="24.42578125" customWidth="1"/>
    <col min="4" max="4" width="42.28515625" customWidth="1"/>
    <col min="5" max="5" width="12.85546875" customWidth="1"/>
    <col min="12" max="13" width="11.5703125" style="3"/>
  </cols>
  <sheetData>
    <row r="2" spans="2:28" s="13" customFormat="1" ht="12.75" customHeight="1" x14ac:dyDescent="0.25">
      <c r="B2" s="62" t="s">
        <v>680</v>
      </c>
      <c r="L2" s="63"/>
      <c r="Z2" s="458"/>
      <c r="AA2" s="458"/>
      <c r="AB2" s="458"/>
    </row>
    <row r="3" spans="2:28" x14ac:dyDescent="0.25">
      <c r="Z3" s="459"/>
      <c r="AA3" s="459"/>
      <c r="AB3" s="459"/>
    </row>
    <row r="4" spans="2:28" x14ac:dyDescent="0.25">
      <c r="N4" s="3"/>
      <c r="O4" s="3"/>
      <c r="P4" s="3"/>
      <c r="Q4" s="3"/>
      <c r="R4" s="3"/>
      <c r="S4" s="3"/>
      <c r="T4" s="3"/>
      <c r="U4" s="3"/>
      <c r="V4" s="3"/>
      <c r="W4" s="3"/>
      <c r="X4" s="3"/>
      <c r="Z4" s="459"/>
      <c r="AA4" s="459"/>
      <c r="AB4" s="459"/>
    </row>
    <row r="5" spans="2:28" ht="25.5" x14ac:dyDescent="0.25">
      <c r="C5" s="20" t="s">
        <v>681</v>
      </c>
      <c r="D5" s="80" t="s">
        <v>682</v>
      </c>
      <c r="E5" s="22">
        <v>1587.902</v>
      </c>
      <c r="F5" s="414"/>
      <c r="N5" s="3"/>
      <c r="O5" s="3"/>
      <c r="P5" s="3"/>
      <c r="Q5" s="3"/>
      <c r="R5" s="3"/>
      <c r="S5" s="3"/>
      <c r="T5" s="3"/>
      <c r="U5" s="3"/>
      <c r="V5" s="3"/>
      <c r="W5" s="3"/>
      <c r="X5" s="3"/>
      <c r="Z5" s="459"/>
      <c r="AA5" s="459"/>
      <c r="AB5" s="459"/>
    </row>
    <row r="6" spans="2:28" x14ac:dyDescent="0.25">
      <c r="C6" s="67" t="s">
        <v>683</v>
      </c>
      <c r="D6" s="67" t="s">
        <v>684</v>
      </c>
      <c r="E6" s="68">
        <v>-2.7120000000000002</v>
      </c>
      <c r="F6" s="408"/>
    </row>
    <row r="7" spans="2:28" x14ac:dyDescent="0.25">
      <c r="C7" s="67" t="s">
        <v>683</v>
      </c>
      <c r="D7" s="67" t="s">
        <v>685</v>
      </c>
      <c r="E7" s="68">
        <v>-1.6</v>
      </c>
      <c r="F7" s="408"/>
    </row>
    <row r="8" spans="2:28" x14ac:dyDescent="0.25">
      <c r="C8" s="67" t="s">
        <v>683</v>
      </c>
      <c r="D8" s="67" t="s">
        <v>686</v>
      </c>
      <c r="E8" s="68">
        <v>-1.9</v>
      </c>
      <c r="F8" s="408"/>
    </row>
    <row r="9" spans="2:28" ht="26.1" customHeight="1" x14ac:dyDescent="0.25">
      <c r="C9" s="20" t="s">
        <v>687</v>
      </c>
      <c r="D9" s="21" t="s">
        <v>688</v>
      </c>
      <c r="E9" s="22">
        <v>1581.6880000000001</v>
      </c>
      <c r="F9" s="401"/>
    </row>
    <row r="10" spans="2:28" x14ac:dyDescent="0.25">
      <c r="C10" s="67" t="s">
        <v>683</v>
      </c>
      <c r="D10" s="67" t="s">
        <v>689</v>
      </c>
      <c r="E10" s="68">
        <v>-0.55000000000000004</v>
      </c>
      <c r="F10" s="409" t="s">
        <v>690</v>
      </c>
    </row>
    <row r="11" spans="2:28" ht="26.1" customHeight="1" x14ac:dyDescent="0.25">
      <c r="C11" s="20"/>
      <c r="D11" s="21" t="s">
        <v>691</v>
      </c>
      <c r="E11" s="495">
        <v>1581.1379999999999</v>
      </c>
      <c r="F11" s="495">
        <v>1556.1779999999999</v>
      </c>
    </row>
    <row r="12" spans="2:28" x14ac:dyDescent="0.25">
      <c r="B12" s="423" t="s">
        <v>692</v>
      </c>
      <c r="C12" s="69" t="s">
        <v>693</v>
      </c>
      <c r="D12" s="67" t="s">
        <v>694</v>
      </c>
      <c r="E12" s="465">
        <v>-0.75</v>
      </c>
      <c r="F12" s="410"/>
    </row>
    <row r="13" spans="2:28" x14ac:dyDescent="0.25">
      <c r="B13" s="423" t="s">
        <v>692</v>
      </c>
      <c r="C13" s="69" t="s">
        <v>693</v>
      </c>
      <c r="D13" s="67" t="s">
        <v>695</v>
      </c>
      <c r="E13" s="465">
        <v>-1.75</v>
      </c>
      <c r="F13" s="410"/>
    </row>
    <row r="14" spans="2:28" x14ac:dyDescent="0.25">
      <c r="B14" s="423" t="s">
        <v>696</v>
      </c>
      <c r="C14" s="69" t="s">
        <v>683</v>
      </c>
      <c r="D14" s="464" t="s">
        <v>697</v>
      </c>
      <c r="E14" s="465">
        <v>-7.2000000000000028</v>
      </c>
      <c r="F14" s="409" t="s">
        <v>690</v>
      </c>
      <c r="G14" s="409" t="s">
        <v>698</v>
      </c>
      <c r="I14" s="71"/>
    </row>
    <row r="15" spans="2:28" ht="25.5" x14ac:dyDescent="0.25">
      <c r="C15" s="469" t="s">
        <v>699</v>
      </c>
      <c r="D15" s="79" t="s">
        <v>700</v>
      </c>
      <c r="E15" s="22">
        <v>1571.4379999999999</v>
      </c>
      <c r="F15" s="495">
        <v>1546.4780000000001</v>
      </c>
      <c r="G15" s="495">
        <v>1571.838</v>
      </c>
      <c r="H15" s="757">
        <f>F15-E15</f>
        <v>-24.959999999999809</v>
      </c>
    </row>
    <row r="16" spans="2:28" x14ac:dyDescent="0.25">
      <c r="C16" s="705" t="s">
        <v>701</v>
      </c>
      <c r="D16" s="5" t="s">
        <v>702</v>
      </c>
      <c r="E16" s="38">
        <f>'HEV EB2-EP6 - WEIGHTS'!$H$70</f>
        <v>-0.35</v>
      </c>
    </row>
    <row r="17" spans="2:13" x14ac:dyDescent="0.25">
      <c r="B17" s="423" t="s">
        <v>692</v>
      </c>
      <c r="C17" s="6" t="s">
        <v>693</v>
      </c>
      <c r="D17" s="5" t="s">
        <v>703</v>
      </c>
      <c r="E17" s="38">
        <f>SUM('HEV EB2-EP6 - WEIGHTS'!$Q$43:$R$46)</f>
        <v>-2.3489999999999998</v>
      </c>
    </row>
    <row r="18" spans="2:13" x14ac:dyDescent="0.25">
      <c r="C18" s="6"/>
      <c r="D18" s="5" t="s">
        <v>704</v>
      </c>
      <c r="E18" s="38">
        <f>SUM('HEV EB2-EP6 - WEIGHTS'!$Q$23:$R$40)+SUM('HEV EB2-EP6 - WEIGHTS'!$Q$80:$R$80)</f>
        <v>1.5100000000000011</v>
      </c>
    </row>
    <row r="19" spans="2:13" x14ac:dyDescent="0.25">
      <c r="B19" s="404" t="s">
        <v>705</v>
      </c>
      <c r="C19" s="6" t="s">
        <v>706</v>
      </c>
      <c r="D19" s="5" t="s">
        <v>707</v>
      </c>
      <c r="E19" s="38">
        <f>SUM('HEV EB2-EP6 - WEIGHTS'!$Q$76:$R$77)</f>
        <v>-5</v>
      </c>
      <c r="F19" s="409"/>
      <c r="H19" s="403" t="s">
        <v>708</v>
      </c>
    </row>
    <row r="20" spans="2:13" x14ac:dyDescent="0.25">
      <c r="B20" s="423" t="s">
        <v>692</v>
      </c>
      <c r="C20" s="705" t="s">
        <v>709</v>
      </c>
      <c r="D20" s="5" t="s">
        <v>710</v>
      </c>
      <c r="E20" s="38">
        <f>'HEV EB2-EP6 - WEIGHTS'!$H$66+'HEV EB2-EP6 - WEIGHTS'!$H$67</f>
        <v>-3.67</v>
      </c>
      <c r="F20" s="409" t="s">
        <v>690</v>
      </c>
      <c r="H20" s="403" t="s">
        <v>711</v>
      </c>
    </row>
    <row r="21" spans="2:13" x14ac:dyDescent="0.25">
      <c r="C21" s="469"/>
      <c r="D21" s="79" t="s">
        <v>712</v>
      </c>
      <c r="E21" s="22">
        <f>SUM(E15:E20)</f>
        <v>1561.579</v>
      </c>
      <c r="F21" s="495">
        <f>F15+(E21-E15)</f>
        <v>1536.6190000000001</v>
      </c>
      <c r="G21" s="691">
        <f>'HEV EB2-EP6 - WEIGHTS'!$Q$85</f>
        <v>1561.5790000000002</v>
      </c>
      <c r="H21" s="757">
        <f>F21-E21</f>
        <v>-24.959999999999809</v>
      </c>
      <c r="L21"/>
      <c r="M21"/>
    </row>
    <row r="22" spans="2:13" x14ac:dyDescent="0.25">
      <c r="C22" s="6" t="s">
        <v>713</v>
      </c>
      <c r="D22" s="5" t="s">
        <v>714</v>
      </c>
      <c r="E22" s="60">
        <f>SUM('HEV EB2-EP6 - WEIGHTS'!$Q$144:$R$154)</f>
        <v>1.3109999999999999</v>
      </c>
      <c r="L22"/>
      <c r="M22"/>
    </row>
    <row r="23" spans="2:13" x14ac:dyDescent="0.25">
      <c r="B23" t="s">
        <v>715</v>
      </c>
      <c r="C23" s="69" t="s">
        <v>716</v>
      </c>
      <c r="D23" s="67" t="s">
        <v>717</v>
      </c>
      <c r="E23" s="821" t="e">
        <f>SUM('HEV EB2-EP6 - WEIGHTS'!$Q$115:$R$132)</f>
        <v>#REF!</v>
      </c>
      <c r="L23"/>
      <c r="M23"/>
    </row>
    <row r="24" spans="2:13" x14ac:dyDescent="0.25">
      <c r="B24" t="s">
        <v>715</v>
      </c>
      <c r="C24" s="69" t="s">
        <v>716</v>
      </c>
      <c r="D24" s="67" t="s">
        <v>718</v>
      </c>
      <c r="E24" s="821">
        <f>SUM('HEV EB2-EP6 - WEIGHTS'!$Q$98:$R$99)+SUM('HEV EB2-EP6 - WEIGHTS'!$Q$101:$R$113)</f>
        <v>6.2209999999999992</v>
      </c>
      <c r="F24" s="403"/>
      <c r="L24"/>
      <c r="M24"/>
    </row>
    <row r="25" spans="2:13" x14ac:dyDescent="0.25">
      <c r="B25" t="s">
        <v>715</v>
      </c>
      <c r="C25" s="6" t="s">
        <v>713</v>
      </c>
      <c r="D25" s="5" t="s">
        <v>719</v>
      </c>
      <c r="E25" s="60">
        <f>SUM('HEV EB2-EP6 - WEIGHTS'!$Q$156:$R$167)</f>
        <v>-4.1009999999999991</v>
      </c>
      <c r="L25"/>
      <c r="M25"/>
    </row>
    <row r="26" spans="2:13" x14ac:dyDescent="0.25">
      <c r="B26" t="s">
        <v>715</v>
      </c>
      <c r="C26" s="6" t="s">
        <v>713</v>
      </c>
      <c r="D26" s="5" t="s">
        <v>201</v>
      </c>
      <c r="E26" s="60">
        <f>SUM('HEV EB2-EP6 - WEIGHTS'!$Q$206:$R$251)</f>
        <v>6.0209999999999999</v>
      </c>
      <c r="L26"/>
      <c r="M26"/>
    </row>
    <row r="27" spans="2:13" x14ac:dyDescent="0.25">
      <c r="B27" t="s">
        <v>715</v>
      </c>
      <c r="C27" s="6" t="s">
        <v>713</v>
      </c>
      <c r="D27" s="5" t="s">
        <v>720</v>
      </c>
      <c r="E27" s="60">
        <f>SUM('HEV EB2-EP6 - WEIGHTS'!$Q$169:$R$192)</f>
        <v>2.2940000000000023</v>
      </c>
      <c r="L27"/>
      <c r="M27"/>
    </row>
    <row r="28" spans="2:13" x14ac:dyDescent="0.25">
      <c r="C28" s="6" t="s">
        <v>713</v>
      </c>
      <c r="D28" s="5" t="s">
        <v>200</v>
      </c>
      <c r="E28" s="820">
        <f>SUM('HEV EB2-EP6 - WEIGHTS'!$Q$194:$R$203)</f>
        <v>4.4600000000000009</v>
      </c>
      <c r="L28"/>
      <c r="M28"/>
    </row>
    <row r="29" spans="2:13" x14ac:dyDescent="0.25">
      <c r="C29" s="69" t="s">
        <v>721</v>
      </c>
      <c r="D29" s="67" t="s">
        <v>411</v>
      </c>
      <c r="E29" s="821" t="e">
        <f>SUM('HEV EB2-EP6 - WEIGHTS'!$Q$256:$R$259)</f>
        <v>#REF!</v>
      </c>
      <c r="L29"/>
      <c r="M29"/>
    </row>
    <row r="30" spans="2:13" x14ac:dyDescent="0.25">
      <c r="C30" s="6" t="s">
        <v>722</v>
      </c>
      <c r="D30" s="5" t="s">
        <v>723</v>
      </c>
      <c r="E30" s="60">
        <f>+SUM('HEV EB2-EP6 - WEIGHTS'!$Q$289:$R$299)</f>
        <v>0.15499999999999992</v>
      </c>
      <c r="L30"/>
      <c r="M30"/>
    </row>
    <row r="31" spans="2:13" x14ac:dyDescent="0.25">
      <c r="C31" s="6" t="s">
        <v>724</v>
      </c>
      <c r="D31" s="5" t="s">
        <v>202</v>
      </c>
      <c r="E31" s="820" t="e">
        <f>SUM('HEV EB2-EP6 - WEIGHTS'!$Q$285:$R$285)</f>
        <v>#REF!</v>
      </c>
      <c r="L31"/>
      <c r="M31"/>
    </row>
    <row r="32" spans="2:13" x14ac:dyDescent="0.25">
      <c r="C32" s="6" t="s">
        <v>725</v>
      </c>
      <c r="D32" s="399" t="s">
        <v>90</v>
      </c>
      <c r="E32" s="60">
        <f>SUM('HEV EB2-EP6 - WEIGHTS'!$Q$263:$R$267)</f>
        <v>34.431999999999995</v>
      </c>
      <c r="L32"/>
      <c r="M32"/>
    </row>
    <row r="33" spans="3:13" x14ac:dyDescent="0.25">
      <c r="C33" s="69" t="s">
        <v>726</v>
      </c>
      <c r="D33" s="67" t="s">
        <v>13</v>
      </c>
      <c r="E33" s="821" t="e">
        <f>SUM('HEV EB2-EP6 - WEIGHTS'!$Q$269:$R$273)</f>
        <v>#REF!</v>
      </c>
      <c r="L33"/>
      <c r="M33"/>
    </row>
    <row r="34" spans="3:13" x14ac:dyDescent="0.25">
      <c r="C34" s="6" t="s">
        <v>727</v>
      </c>
      <c r="D34" s="399" t="s">
        <v>728</v>
      </c>
      <c r="E34" s="60" t="e">
        <f>SUM('HEV EB2-EP6 - WEIGHTS'!$Q$275:$R$281)</f>
        <v>#REF!</v>
      </c>
      <c r="L34"/>
      <c r="M34"/>
    </row>
    <row r="35" spans="3:13" x14ac:dyDescent="0.25">
      <c r="C35" s="6"/>
      <c r="D35" s="5"/>
      <c r="E35" s="60"/>
      <c r="L35"/>
      <c r="M35"/>
    </row>
    <row r="36" spans="3:13" x14ac:dyDescent="0.25">
      <c r="C36" s="6" t="s">
        <v>729</v>
      </c>
      <c r="D36" s="5" t="s">
        <v>730</v>
      </c>
      <c r="E36" s="60">
        <f>SUM('HEV EB2-EP6 - WEIGHTS'!$Q$334:$R$338)</f>
        <v>0</v>
      </c>
      <c r="L36"/>
      <c r="M36"/>
    </row>
    <row r="37" spans="3:13" x14ac:dyDescent="0.25">
      <c r="C37" s="6" t="s">
        <v>729</v>
      </c>
      <c r="D37" s="5" t="s">
        <v>731</v>
      </c>
      <c r="E37" s="60">
        <f>SUM('HEV EB2-EP6 - WEIGHTS'!$Q$341:$R$345)</f>
        <v>-1.4670000000000041</v>
      </c>
      <c r="L37"/>
      <c r="M37"/>
    </row>
    <row r="38" spans="3:13" x14ac:dyDescent="0.25">
      <c r="C38" s="6" t="s">
        <v>729</v>
      </c>
      <c r="D38" s="5" t="s">
        <v>732</v>
      </c>
      <c r="E38" s="60">
        <f>SUM('HEV EB2-EP6 - WEIGHTS'!$Q$347:$R$348)</f>
        <v>-2</v>
      </c>
      <c r="L38"/>
      <c r="M38"/>
    </row>
    <row r="39" spans="3:13" x14ac:dyDescent="0.25">
      <c r="C39" s="6" t="s">
        <v>729</v>
      </c>
      <c r="D39" s="5" t="s">
        <v>733</v>
      </c>
      <c r="E39" s="60">
        <f>SUM('HEV EB2-EP6 - WEIGHTS'!$Q$350:$R$352)</f>
        <v>2.1239999999999997</v>
      </c>
      <c r="L39"/>
      <c r="M39"/>
    </row>
    <row r="40" spans="3:13" x14ac:dyDescent="0.25">
      <c r="C40" s="6" t="s">
        <v>729</v>
      </c>
      <c r="D40" s="5" t="s">
        <v>734</v>
      </c>
      <c r="E40" s="60">
        <f>SUM('HEV EB2-EP6 - WEIGHTS'!$Q$355:$R$357)+SUM('HEV EB2-EP6 - WEIGHTS'!$Q$359:$R$362)</f>
        <v>-3.5399999999999991</v>
      </c>
      <c r="L40"/>
      <c r="M40"/>
    </row>
    <row r="41" spans="3:13" x14ac:dyDescent="0.25">
      <c r="C41" s="6" t="s">
        <v>729</v>
      </c>
      <c r="D41" s="5" t="s">
        <v>735</v>
      </c>
      <c r="E41" s="820">
        <f>SUM('HEV EB2-EP6 - WEIGHTS'!$Q$365:$R$384)</f>
        <v>-0.92599999999999971</v>
      </c>
      <c r="L41"/>
      <c r="M41"/>
    </row>
    <row r="42" spans="3:13" x14ac:dyDescent="0.25">
      <c r="C42" s="6" t="s">
        <v>736</v>
      </c>
      <c r="D42" s="5" t="s">
        <v>737</v>
      </c>
      <c r="E42" s="60">
        <f>SUM('HEV EB2-EP6 - WEIGHTS'!$Q$318:$R$318)+SUM('HEV EB2-EP6 - WEIGHTS'!$Q$312:$R$316)+SUM('HEV EB2-EP6 - WEIGHTS'!$Q$321:$R$322)</f>
        <v>-0.72799999999999998</v>
      </c>
      <c r="L42"/>
      <c r="M42"/>
    </row>
    <row r="43" spans="3:13" x14ac:dyDescent="0.25">
      <c r="C43" s="6" t="s">
        <v>738</v>
      </c>
      <c r="D43" s="5" t="s">
        <v>739</v>
      </c>
      <c r="E43" s="60">
        <f>SUM('HEV EB2-EP6 - WEIGHTS'!$Q$303:$R$308)+SUM('HEV EB2-EP6 - WEIGHTS'!$Q$426:$R$429)</f>
        <v>2.8000000000000003</v>
      </c>
      <c r="L43"/>
      <c r="M43"/>
    </row>
    <row r="44" spans="3:13" x14ac:dyDescent="0.25">
      <c r="C44" s="6" t="s">
        <v>736</v>
      </c>
      <c r="D44" s="5" t="s">
        <v>740</v>
      </c>
      <c r="E44" s="820">
        <f>SUM('HEV EB2-EP6 - WEIGHTS'!$Q$325:$R$325)</f>
        <v>-2.8200000000000003</v>
      </c>
      <c r="L44"/>
      <c r="M44"/>
    </row>
    <row r="45" spans="3:13" x14ac:dyDescent="0.25">
      <c r="C45" s="6" t="s">
        <v>741</v>
      </c>
      <c r="D45" s="5" t="s">
        <v>742</v>
      </c>
      <c r="E45" s="60">
        <f>SUM('HEV EB2-EP6 - WEIGHTS'!$Q$432:$R$435)</f>
        <v>0</v>
      </c>
      <c r="L45"/>
      <c r="M45"/>
    </row>
    <row r="46" spans="3:13" x14ac:dyDescent="0.25">
      <c r="C46" s="6" t="s">
        <v>741</v>
      </c>
      <c r="D46" s="5" t="s">
        <v>743</v>
      </c>
      <c r="E46" s="60">
        <f>SUM('HEV EB2-EP6 - WEIGHTS'!$Q$398:$R$404)</f>
        <v>0</v>
      </c>
      <c r="L46"/>
      <c r="M46"/>
    </row>
    <row r="47" spans="3:13" x14ac:dyDescent="0.25">
      <c r="C47" s="6" t="s">
        <v>741</v>
      </c>
      <c r="D47" s="5" t="s">
        <v>744</v>
      </c>
      <c r="E47" s="60">
        <f>SUM('HEV EB2-EP6 - WEIGHTS'!$Q$405:$R$424)</f>
        <v>-0.9430000000000005</v>
      </c>
      <c r="L47"/>
      <c r="M47"/>
    </row>
    <row r="48" spans="3:13" x14ac:dyDescent="0.25">
      <c r="C48" s="6" t="s">
        <v>741</v>
      </c>
      <c r="D48" s="5" t="s">
        <v>745</v>
      </c>
      <c r="E48" s="60">
        <f>SUM('HEV EB2-EP6 - WEIGHTS'!$Q$387:$R$391)</f>
        <v>-8</v>
      </c>
      <c r="L48"/>
      <c r="M48"/>
    </row>
    <row r="49" spans="2:13" x14ac:dyDescent="0.25">
      <c r="B49" t="s">
        <v>28</v>
      </c>
      <c r="C49" s="6" t="s">
        <v>746</v>
      </c>
      <c r="D49" s="5" t="s">
        <v>747</v>
      </c>
      <c r="E49" s="60">
        <f>SUM('HEV EB2-EP6 - WEIGHTS'!$Q$392:$R$394)</f>
        <v>-10</v>
      </c>
      <c r="L49"/>
      <c r="M49"/>
    </row>
    <row r="50" spans="2:13" x14ac:dyDescent="0.25">
      <c r="C50" s="6"/>
      <c r="D50" s="5"/>
      <c r="E50" s="497"/>
      <c r="F50" s="409" t="s">
        <v>690</v>
      </c>
      <c r="G50" s="409" t="s">
        <v>690</v>
      </c>
    </row>
    <row r="51" spans="2:13" ht="25.5" x14ac:dyDescent="0.25">
      <c r="C51" s="469"/>
      <c r="D51" s="79" t="s">
        <v>748</v>
      </c>
      <c r="E51" s="22" t="e">
        <f>'HEV EB2-EP6 - WEIGHTS'!$Q$456</f>
        <v>#REF!</v>
      </c>
      <c r="F51" s="22" t="e">
        <f>F21+(E51-E21)</f>
        <v>#REF!</v>
      </c>
      <c r="G51" s="691" t="e">
        <f>'HEV EB2-EP6 - WEIGHTS'!$N$456</f>
        <v>#REF!</v>
      </c>
      <c r="H51" s="754" t="e">
        <f>E51-SUM(E21:E50)</f>
        <v>#REF!</v>
      </c>
      <c r="J51" s="498"/>
    </row>
    <row r="52" spans="2:13" x14ac:dyDescent="0.25">
      <c r="C52" s="469"/>
      <c r="D52" s="5"/>
      <c r="E52" s="60"/>
    </row>
    <row r="53" spans="2:13" x14ac:dyDescent="0.25">
      <c r="C53" s="6" t="s">
        <v>746</v>
      </c>
      <c r="D53" s="5" t="s">
        <v>9</v>
      </c>
      <c r="E53" s="38">
        <f>[1]TCD!$D$101</f>
        <v>1.375</v>
      </c>
      <c r="F53" s="877">
        <f>SUM(E53:E55)</f>
        <v>0.39499999999999946</v>
      </c>
    </row>
    <row r="54" spans="2:13" x14ac:dyDescent="0.25">
      <c r="C54" s="6" t="s">
        <v>746</v>
      </c>
      <c r="D54" s="5" t="s">
        <v>10</v>
      </c>
      <c r="E54" s="38">
        <f>[1]TCD!$D$102</f>
        <v>-0.98000000000000054</v>
      </c>
      <c r="F54" s="878"/>
    </row>
    <row r="55" spans="2:13" x14ac:dyDescent="0.25">
      <c r="B55" t="s">
        <v>581</v>
      </c>
      <c r="C55" s="6" t="s">
        <v>746</v>
      </c>
      <c r="D55" s="5" t="s">
        <v>11</v>
      </c>
      <c r="E55" s="38">
        <f>[1]TCD!$D$103</f>
        <v>0</v>
      </c>
      <c r="F55" s="879"/>
    </row>
    <row r="56" spans="2:13" x14ac:dyDescent="0.25">
      <c r="C56" s="6"/>
      <c r="D56" s="5"/>
      <c r="E56" s="60"/>
      <c r="F56" s="409" t="s">
        <v>690</v>
      </c>
      <c r="G56" s="409" t="s">
        <v>690</v>
      </c>
    </row>
    <row r="57" spans="2:13" ht="25.5" x14ac:dyDescent="0.25">
      <c r="C57" s="469"/>
      <c r="D57" s="79" t="s">
        <v>749</v>
      </c>
      <c r="E57" s="495" t="e">
        <f>SUM(E51:E56)</f>
        <v>#REF!</v>
      </c>
      <c r="F57" s="495" t="e">
        <f>F51+(E57-E51)</f>
        <v>#REF!</v>
      </c>
      <c r="G57" s="691" t="e">
        <f>'HEV EB2-EP6 - WEIGHTS'!$N$495</f>
        <v>#REF!</v>
      </c>
    </row>
    <row r="58" spans="2:13" x14ac:dyDescent="0.25">
      <c r="C58" s="6"/>
      <c r="D58" s="5" t="s">
        <v>750</v>
      </c>
      <c r="E58" s="687">
        <f>F$15-E$15</f>
        <v>-24.959999999999809</v>
      </c>
    </row>
    <row r="59" spans="2:13" ht="25.5" x14ac:dyDescent="0.25">
      <c r="C59" s="469"/>
      <c r="D59" s="79" t="s">
        <v>751</v>
      </c>
      <c r="E59" s="22" t="e">
        <f>SUM(E57:E58)</f>
        <v>#REF!</v>
      </c>
    </row>
    <row r="60" spans="2:13" x14ac:dyDescent="0.25">
      <c r="C60" s="6"/>
      <c r="D60" s="5"/>
      <c r="E60" s="60"/>
      <c r="F60" s="409" t="s">
        <v>752</v>
      </c>
    </row>
    <row r="61" spans="2:13" x14ac:dyDescent="0.25">
      <c r="C61" s="469"/>
      <c r="D61" s="686" t="s">
        <v>753</v>
      </c>
      <c r="E61" s="551">
        <v>1520</v>
      </c>
    </row>
    <row r="62" spans="2:13" x14ac:dyDescent="0.25">
      <c r="C62" s="469"/>
      <c r="D62" s="5"/>
      <c r="E62" s="60"/>
    </row>
    <row r="63" spans="2:13" x14ac:dyDescent="0.25">
      <c r="C63" s="469"/>
      <c r="D63" s="692" t="s">
        <v>754</v>
      </c>
      <c r="E63" s="693">
        <v>1538</v>
      </c>
    </row>
    <row r="66" spans="3:5" x14ac:dyDescent="0.25">
      <c r="D66" s="66" t="s">
        <v>755</v>
      </c>
      <c r="E66" s="513" t="e">
        <f>E51-E21</f>
        <v>#REF!</v>
      </c>
    </row>
    <row r="67" spans="3:5" x14ac:dyDescent="0.25">
      <c r="D67" s="66" t="e">
        <f>CONCATENATE("EB2 HEV vs MHEV P2 = +",ROUND(E$51-E$21,0)," kg")</f>
        <v>#REF!</v>
      </c>
    </row>
    <row r="68" spans="3:5" x14ac:dyDescent="0.25">
      <c r="D68" s="66" t="s">
        <v>756</v>
      </c>
      <c r="E68" s="513">
        <f>SUM(E52:E56)</f>
        <v>0.39499999999999946</v>
      </c>
    </row>
    <row r="69" spans="3:5" x14ac:dyDescent="0.25">
      <c r="D69" s="66" t="e">
        <f>CONCATENATE("Mass plan TBC = ",ROUND(E$57-E$51,0)," kg")</f>
        <v>#REF!</v>
      </c>
    </row>
    <row r="70" spans="3:5" x14ac:dyDescent="0.25">
      <c r="D70" s="66" t="e">
        <f>CONCATENATE("Portfolio not in ScopeSheet = ",ROUND(#REF!-E$59,0)," kg")</f>
        <v>#REF!</v>
      </c>
    </row>
    <row r="71" spans="3:5" x14ac:dyDescent="0.25">
      <c r="C71" s="66" t="s">
        <v>757</v>
      </c>
      <c r="D71" s="694" t="e">
        <f>CONCATENATE("+",ROUND(F51-E61,0)," kg (Lev0) / +",ROUND(($F$51/$E$61-1)*100,1)," % vs Target")</f>
        <v>#REF!</v>
      </c>
    </row>
    <row r="72" spans="3:5" x14ac:dyDescent="0.25">
      <c r="C72" s="66" t="s">
        <v>758</v>
      </c>
      <c r="D72" s="694" t="e">
        <f>CONCATENATE("+",ROUND(E59-E61,0)," kg / +",ROUND(($E$59/$E$61-1)*100,1)," % vs Target")</f>
        <v>#REF!</v>
      </c>
    </row>
    <row r="73" spans="3:5" x14ac:dyDescent="0.25">
      <c r="C73" s="66" t="s">
        <v>759</v>
      </c>
      <c r="D73" s="66" t="e">
        <f>CONCATENATE("+ ",ROUND(#REF!-E61,0)," kg / +",ROUND((#REF!/$E$61-1)*100,1)," % vs Target")</f>
        <v>#REF!</v>
      </c>
    </row>
    <row r="74" spans="3:5" x14ac:dyDescent="0.25">
      <c r="C74" s="66" t="s">
        <v>760</v>
      </c>
      <c r="D74" s="66" t="str">
        <f>CONCATENATE("+ ",ROUND(SUM($E$27:$E$28),0)," kg")</f>
        <v>+ 7 kg</v>
      </c>
    </row>
    <row r="75" spans="3:5" x14ac:dyDescent="0.25">
      <c r="C75" s="66" t="s">
        <v>761</v>
      </c>
      <c r="D75" s="66" t="e">
        <f>CONCATENATE("+ ",ROUND(SUM($E$32:$E$34),0)," kg")</f>
        <v>#REF!</v>
      </c>
    </row>
    <row r="76" spans="3:5" x14ac:dyDescent="0.25">
      <c r="C76" s="66" t="s">
        <v>762</v>
      </c>
      <c r="D76" s="66" t="str">
        <f>CONCATENATE(ROUND(SUM(E36:E40),0)," kg")</f>
        <v>-5 kg</v>
      </c>
    </row>
    <row r="77" spans="3:5" x14ac:dyDescent="0.25">
      <c r="C77" s="66" t="s">
        <v>763</v>
      </c>
      <c r="D77" s="66" t="str">
        <f>CONCATENATE(ROUND(SUM($E$52:$E$54),1)," kg")</f>
        <v>0,4 kg</v>
      </c>
    </row>
    <row r="78" spans="3:5" x14ac:dyDescent="0.25">
      <c r="C78" s="66" t="s">
        <v>764</v>
      </c>
      <c r="D78" s="66" t="e">
        <f>CONCATENATE(ROUND(SUM(#REF!),1)," kg")</f>
        <v>#REF!</v>
      </c>
    </row>
    <row r="117" spans="2:28" s="13" customFormat="1" ht="12.75" customHeight="1" x14ac:dyDescent="0.25">
      <c r="B117" s="62" t="s">
        <v>765</v>
      </c>
      <c r="L117" s="63"/>
      <c r="Z117" s="458"/>
      <c r="AA117" s="458"/>
      <c r="AB117" s="458"/>
    </row>
    <row r="119" spans="2:28" ht="25.5" x14ac:dyDescent="0.25">
      <c r="C119" s="469" t="s">
        <v>699</v>
      </c>
      <c r="D119" s="79" t="s">
        <v>700</v>
      </c>
      <c r="E119" s="22">
        <v>1571.4379999999999</v>
      </c>
    </row>
    <row r="120" spans="2:28" x14ac:dyDescent="0.25">
      <c r="C120" s="6"/>
      <c r="D120" s="5" t="s">
        <v>766</v>
      </c>
      <c r="E120" s="60">
        <f>E121-E119</f>
        <v>-9.8589999999996962</v>
      </c>
    </row>
    <row r="121" spans="2:28" ht="25.5" x14ac:dyDescent="0.25">
      <c r="C121" s="469"/>
      <c r="D121" s="79" t="s">
        <v>767</v>
      </c>
      <c r="E121" s="495">
        <f>'HEV EB2-EP6 - WEIGHTS'!$Q$85</f>
        <v>1561.5790000000002</v>
      </c>
    </row>
    <row r="122" spans="2:28" x14ac:dyDescent="0.25">
      <c r="C122" s="6"/>
      <c r="D122" s="5" t="s">
        <v>768</v>
      </c>
      <c r="E122" s="60" t="e">
        <f>E123-E121</f>
        <v>#REF!</v>
      </c>
    </row>
    <row r="123" spans="2:28" ht="25.5" x14ac:dyDescent="0.25">
      <c r="C123" s="469"/>
      <c r="D123" s="79" t="s">
        <v>748</v>
      </c>
      <c r="E123" s="22" t="e">
        <f>'HEV EB2-EP6 - WEIGHTS'!$Q$456</f>
        <v>#REF!</v>
      </c>
    </row>
    <row r="124" spans="2:28" x14ac:dyDescent="0.25">
      <c r="C124" s="6"/>
      <c r="D124" s="5" t="s">
        <v>57</v>
      </c>
      <c r="E124" s="60">
        <v>-24.96</v>
      </c>
    </row>
    <row r="125" spans="2:28" ht="25.5" x14ac:dyDescent="0.25">
      <c r="C125" s="469"/>
      <c r="D125" s="79" t="s">
        <v>769</v>
      </c>
      <c r="E125" s="22" t="e">
        <f>SUM(E123:E124)</f>
        <v>#REF!</v>
      </c>
    </row>
    <row r="126" spans="2:28" x14ac:dyDescent="0.25">
      <c r="C126" s="6"/>
      <c r="D126" s="5" t="s">
        <v>770</v>
      </c>
      <c r="E126" s="60" t="e">
        <f>E127-E125</f>
        <v>#REF!</v>
      </c>
    </row>
    <row r="127" spans="2:28" ht="25.5" x14ac:dyDescent="0.25">
      <c r="D127" s="79" t="s">
        <v>751</v>
      </c>
      <c r="E127" s="22" t="e">
        <f>$E$59</f>
        <v>#REF!</v>
      </c>
    </row>
    <row r="128" spans="2:28" x14ac:dyDescent="0.25">
      <c r="C128" s="6"/>
      <c r="D128" s="5" t="s">
        <v>771</v>
      </c>
      <c r="E128" s="60">
        <f>SUM(E60:E60)</f>
        <v>0</v>
      </c>
    </row>
    <row r="129" spans="4:5" ht="25.5" x14ac:dyDescent="0.25">
      <c r="D129" s="79" t="s">
        <v>772</v>
      </c>
      <c r="E129" s="22" t="e">
        <f>'HEV EB2-EP6 - WEIGHTS'!$N$495</f>
        <v>#REF!</v>
      </c>
    </row>
    <row r="130" spans="4:5" x14ac:dyDescent="0.25">
      <c r="D130" s="686" t="s">
        <v>753</v>
      </c>
      <c r="E130" s="551">
        <v>1520</v>
      </c>
    </row>
    <row r="173" spans="2:28" s="13" customFormat="1" ht="12.75" customHeight="1" x14ac:dyDescent="0.25">
      <c r="B173" s="62" t="s">
        <v>773</v>
      </c>
      <c r="L173" s="63"/>
      <c r="Z173" s="458"/>
      <c r="AA173" s="458"/>
      <c r="AB173" s="458"/>
    </row>
    <row r="177" spans="3:5" ht="25.5" x14ac:dyDescent="0.25">
      <c r="C177" s="469" t="s">
        <v>699</v>
      </c>
      <c r="D177" s="79" t="s">
        <v>700</v>
      </c>
      <c r="E177" s="22">
        <v>1571.4379999999999</v>
      </c>
    </row>
    <row r="178" spans="3:5" x14ac:dyDescent="0.25">
      <c r="C178" s="6"/>
      <c r="D178" s="5" t="s">
        <v>766</v>
      </c>
      <c r="E178" s="60">
        <f>E179-E177</f>
        <v>-9.8589999999996962</v>
      </c>
    </row>
    <row r="179" spans="3:5" ht="25.5" x14ac:dyDescent="0.25">
      <c r="C179" s="469"/>
      <c r="D179" s="79" t="s">
        <v>767</v>
      </c>
      <c r="E179" s="495">
        <f>'HEV EB2-EP6 - WEIGHTS'!$Q$85</f>
        <v>1561.5790000000002</v>
      </c>
    </row>
    <row r="180" spans="3:5" x14ac:dyDescent="0.25">
      <c r="C180" s="6"/>
      <c r="D180" s="5" t="s">
        <v>774</v>
      </c>
      <c r="E180" s="60" t="e">
        <f>E181-E179</f>
        <v>#REF!</v>
      </c>
    </row>
    <row r="181" spans="3:5" ht="25.5" x14ac:dyDescent="0.25">
      <c r="C181" s="469"/>
      <c r="D181" s="79" t="s">
        <v>775</v>
      </c>
      <c r="E181" s="22" t="e">
        <f>#REF!</f>
        <v>#REF!</v>
      </c>
    </row>
    <row r="182" spans="3:5" x14ac:dyDescent="0.25">
      <c r="C182" s="6"/>
      <c r="D182" s="5" t="s">
        <v>776</v>
      </c>
      <c r="E182" s="60" t="e">
        <f>E183-E181</f>
        <v>#REF!</v>
      </c>
    </row>
    <row r="183" spans="3:5" ht="25.5" x14ac:dyDescent="0.25">
      <c r="C183" s="469"/>
      <c r="D183" s="79" t="s">
        <v>748</v>
      </c>
      <c r="E183" s="22" t="e">
        <f>'HEV EB2-EP6 - WEIGHTS'!$Q$456</f>
        <v>#REF!</v>
      </c>
    </row>
    <row r="184" spans="3:5" x14ac:dyDescent="0.25">
      <c r="C184" s="469"/>
      <c r="D184" s="686" t="s">
        <v>753</v>
      </c>
      <c r="E184" s="551">
        <v>1520</v>
      </c>
    </row>
  </sheetData>
  <mergeCells count="1">
    <mergeCell ref="F53:F55"/>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22E50-A9A6-429B-8269-8B2C66173185}">
  <sheetPr codeName="Feuil13">
    <tabColor theme="5"/>
  </sheetPr>
  <dimension ref="A2:AD163"/>
  <sheetViews>
    <sheetView workbookViewId="0"/>
  </sheetViews>
  <sheetFormatPr baseColWidth="10" defaultColWidth="11.42578125" defaultRowHeight="15" x14ac:dyDescent="0.25"/>
  <cols>
    <col min="1" max="1" width="5.5703125" customWidth="1"/>
    <col min="2" max="2" width="14.42578125" customWidth="1"/>
    <col min="3" max="3" width="15.5703125" customWidth="1"/>
    <col min="4" max="4" width="46.42578125" customWidth="1"/>
    <col min="5" max="5" width="13.85546875" style="64" customWidth="1"/>
    <col min="6" max="6" width="9.28515625" customWidth="1"/>
    <col min="7" max="8" width="11.5703125" style="1"/>
    <col min="9" max="9" width="9.28515625" customWidth="1"/>
    <col min="10" max="10" width="9.5703125" style="1" customWidth="1"/>
    <col min="11" max="11" width="12.140625" style="1" customWidth="1"/>
    <col min="12" max="12" width="11.42578125" style="1" customWidth="1"/>
  </cols>
  <sheetData>
    <row r="2" spans="1:29" s="13" customFormat="1" ht="12.75" customHeight="1" x14ac:dyDescent="0.25">
      <c r="A2" s="62" t="s">
        <v>803</v>
      </c>
      <c r="C2" s="12"/>
      <c r="D2" s="12"/>
      <c r="E2" s="12"/>
      <c r="F2" s="12"/>
      <c r="G2" s="12"/>
      <c r="H2" s="12"/>
      <c r="J2" s="12"/>
      <c r="K2" s="12"/>
      <c r="L2" s="12"/>
      <c r="M2" s="63"/>
      <c r="AA2" s="458"/>
      <c r="AB2" s="458"/>
      <c r="AC2" s="458"/>
    </row>
    <row r="4" spans="1:29" x14ac:dyDescent="0.25">
      <c r="A4" s="881"/>
      <c r="B4" s="881"/>
      <c r="C4" s="469"/>
      <c r="D4" s="469"/>
      <c r="E4" s="470"/>
      <c r="G4" s="19" t="s">
        <v>804</v>
      </c>
      <c r="H4" s="471" t="s">
        <v>34</v>
      </c>
      <c r="J4" s="19" t="s">
        <v>805</v>
      </c>
      <c r="K4" s="19" t="s">
        <v>1</v>
      </c>
      <c r="L4" s="19" t="s">
        <v>7</v>
      </c>
    </row>
    <row r="5" spans="1:29" x14ac:dyDescent="0.25">
      <c r="A5" s="881"/>
      <c r="B5" s="881"/>
      <c r="C5" s="469"/>
      <c r="D5" s="469"/>
      <c r="E5" s="471"/>
      <c r="F5" s="499"/>
      <c r="G5" s="470"/>
      <c r="H5" s="470"/>
    </row>
    <row r="6" spans="1:29" x14ac:dyDescent="0.25">
      <c r="A6" s="469"/>
      <c r="B6" s="469" t="s">
        <v>806</v>
      </c>
      <c r="C6" s="469"/>
      <c r="D6" s="472" t="s">
        <v>807</v>
      </c>
      <c r="E6" s="504">
        <v>1907.56</v>
      </c>
      <c r="F6" s="499"/>
      <c r="G6" s="470"/>
      <c r="H6" s="470"/>
    </row>
    <row r="7" spans="1:29" x14ac:dyDescent="0.25">
      <c r="A7" s="469"/>
      <c r="B7" s="514" t="s">
        <v>808</v>
      </c>
      <c r="C7" s="515" t="s">
        <v>809</v>
      </c>
      <c r="D7" s="516" t="s">
        <v>684</v>
      </c>
      <c r="E7" s="517">
        <v>-2.7120000000000002</v>
      </c>
      <c r="F7" s="499"/>
      <c r="G7" s="470"/>
      <c r="H7" s="470"/>
    </row>
    <row r="8" spans="1:29" x14ac:dyDescent="0.25">
      <c r="A8" s="469"/>
      <c r="B8" s="514" t="s">
        <v>808</v>
      </c>
      <c r="C8" s="515" t="s">
        <v>809</v>
      </c>
      <c r="D8" s="516" t="s">
        <v>810</v>
      </c>
      <c r="E8" s="517">
        <v>-1.6</v>
      </c>
      <c r="F8" s="499"/>
      <c r="G8" s="470"/>
      <c r="H8" s="470"/>
    </row>
    <row r="9" spans="1:29" x14ac:dyDescent="0.25">
      <c r="A9" s="469"/>
      <c r="B9" s="514" t="s">
        <v>808</v>
      </c>
      <c r="C9" s="515" t="s">
        <v>809</v>
      </c>
      <c r="D9" s="516" t="s">
        <v>811</v>
      </c>
      <c r="E9" s="518">
        <f>E10-SUM(E6:E8)</f>
        <v>9.9999999997635314E-4</v>
      </c>
      <c r="F9" s="499"/>
      <c r="G9" s="470"/>
      <c r="H9" s="470"/>
    </row>
    <row r="10" spans="1:29" x14ac:dyDescent="0.25">
      <c r="A10" s="881"/>
      <c r="B10" s="881"/>
      <c r="C10" s="469"/>
      <c r="D10" s="472" t="s">
        <v>812</v>
      </c>
      <c r="E10" s="504">
        <v>1903.249</v>
      </c>
      <c r="F10" s="499"/>
      <c r="H10" s="470"/>
      <c r="J10" s="476">
        <f>K10+L10</f>
        <v>396.11599999999999</v>
      </c>
      <c r="K10" s="468">
        <v>245.60599999999997</v>
      </c>
      <c r="L10" s="468">
        <v>150.51000000000005</v>
      </c>
    </row>
    <row r="11" spans="1:29" x14ac:dyDescent="0.25">
      <c r="A11" s="469"/>
      <c r="B11" s="514" t="s">
        <v>813</v>
      </c>
      <c r="C11" s="515" t="s">
        <v>814</v>
      </c>
      <c r="D11" s="516" t="s">
        <v>815</v>
      </c>
      <c r="E11" s="519">
        <v>-24.86</v>
      </c>
      <c r="F11" s="499"/>
    </row>
    <row r="12" spans="1:29" x14ac:dyDescent="0.25">
      <c r="A12" s="469"/>
      <c r="B12" s="469" t="s">
        <v>816</v>
      </c>
      <c r="C12" s="469"/>
      <c r="D12" s="505" t="s">
        <v>817</v>
      </c>
      <c r="E12" s="504">
        <f>SUM(E10:E11)</f>
        <v>1878.3890000000001</v>
      </c>
      <c r="F12" s="499"/>
      <c r="G12" s="470"/>
      <c r="H12" s="470"/>
      <c r="J12" s="476">
        <f>K12+L12</f>
        <v>396.11599999999999</v>
      </c>
      <c r="K12" s="468">
        <v>245.60599999999997</v>
      </c>
      <c r="L12" s="468">
        <v>150.51000000000005</v>
      </c>
    </row>
    <row r="13" spans="1:29" x14ac:dyDescent="0.25">
      <c r="B13" s="520" t="s">
        <v>818</v>
      </c>
      <c r="C13" s="521" t="s">
        <v>809</v>
      </c>
      <c r="D13" s="536" t="s">
        <v>819</v>
      </c>
      <c r="E13" s="537">
        <f>K13+L13</f>
        <v>-3.4</v>
      </c>
      <c r="K13" s="478">
        <v>-1.7</v>
      </c>
      <c r="L13" s="478">
        <v>-1.7</v>
      </c>
    </row>
    <row r="14" spans="1:29" x14ac:dyDescent="0.25">
      <c r="B14" s="469" t="s">
        <v>699</v>
      </c>
      <c r="C14" s="469"/>
      <c r="D14" s="505" t="s">
        <v>820</v>
      </c>
      <c r="E14" s="504">
        <v>1874.989</v>
      </c>
      <c r="K14" s="19"/>
      <c r="L14" s="19"/>
    </row>
    <row r="15" spans="1:29" x14ac:dyDescent="0.25">
      <c r="B15" s="520" t="s">
        <v>818</v>
      </c>
      <c r="C15" s="521" t="s">
        <v>809</v>
      </c>
      <c r="D15" s="522" t="s">
        <v>819</v>
      </c>
      <c r="E15" s="523">
        <f>K15+L15</f>
        <v>-0.79800000000000049</v>
      </c>
      <c r="K15" s="478">
        <f>-2.095-K13</f>
        <v>-0.39500000000000024</v>
      </c>
      <c r="L15" s="478">
        <f>-2.103-L13</f>
        <v>-0.40300000000000025</v>
      </c>
    </row>
    <row r="16" spans="1:29" x14ac:dyDescent="0.25">
      <c r="B16" s="524" t="s">
        <v>821</v>
      </c>
      <c r="C16" s="525" t="s">
        <v>809</v>
      </c>
      <c r="D16" s="526" t="s">
        <v>822</v>
      </c>
      <c r="E16" s="527">
        <f>K16+L16</f>
        <v>-7.2770000000000001</v>
      </c>
      <c r="K16" s="478">
        <v>-5.7450000000000001</v>
      </c>
      <c r="L16" s="478">
        <v>-1.532</v>
      </c>
    </row>
    <row r="17" spans="2:12" x14ac:dyDescent="0.25">
      <c r="B17" s="524" t="s">
        <v>821</v>
      </c>
      <c r="C17" s="525" t="s">
        <v>809</v>
      </c>
      <c r="D17" s="526" t="s">
        <v>823</v>
      </c>
      <c r="E17" s="528">
        <v>-9.1999999999999998E-2</v>
      </c>
      <c r="K17" s="479"/>
      <c r="L17" s="479"/>
    </row>
    <row r="18" spans="2:12" x14ac:dyDescent="0.25">
      <c r="B18" s="480" t="s">
        <v>295</v>
      </c>
      <c r="C18" s="529" t="s">
        <v>809</v>
      </c>
      <c r="D18" s="530" t="s">
        <v>824</v>
      </c>
      <c r="E18" s="531">
        <f>K18</f>
        <v>-8.4</v>
      </c>
      <c r="K18" s="19">
        <v>-8.4</v>
      </c>
      <c r="L18" s="19"/>
    </row>
    <row r="19" spans="2:12" x14ac:dyDescent="0.25">
      <c r="B19" s="480" t="s">
        <v>295</v>
      </c>
      <c r="C19" s="529" t="s">
        <v>809</v>
      </c>
      <c r="D19" s="530" t="s">
        <v>825</v>
      </c>
      <c r="E19" s="532">
        <v>-3.4</v>
      </c>
      <c r="K19" s="479"/>
      <c r="L19" s="479"/>
    </row>
    <row r="20" spans="2:12" x14ac:dyDescent="0.25">
      <c r="B20" s="538"/>
      <c r="C20" s="539" t="s">
        <v>814</v>
      </c>
      <c r="D20" s="415" t="s">
        <v>826</v>
      </c>
      <c r="E20" s="416">
        <v>-5</v>
      </c>
      <c r="K20" s="479"/>
      <c r="L20" s="479"/>
    </row>
    <row r="21" spans="2:12" x14ac:dyDescent="0.25">
      <c r="B21" s="469"/>
      <c r="C21" s="469"/>
      <c r="D21" s="472" t="s">
        <v>827</v>
      </c>
      <c r="E21" s="475">
        <f>SUM(E14:E20)</f>
        <v>1850.0219999999997</v>
      </c>
      <c r="J21" s="476">
        <f>K21+L21</f>
        <v>376.24099999999999</v>
      </c>
      <c r="K21" s="468">
        <f>SUM(K12:K19)</f>
        <v>229.36599999999996</v>
      </c>
      <c r="L21" s="468">
        <f>SUM(L12:L19)</f>
        <v>146.87500000000006</v>
      </c>
    </row>
    <row r="22" spans="2:12" x14ac:dyDescent="0.25">
      <c r="B22" s="480" t="s">
        <v>295</v>
      </c>
      <c r="C22" s="529" t="s">
        <v>809</v>
      </c>
      <c r="D22" s="533" t="s">
        <v>828</v>
      </c>
      <c r="E22" s="534">
        <v>-4</v>
      </c>
      <c r="G22" s="400" t="e">
        <f>#REF!</f>
        <v>#REF!</v>
      </c>
      <c r="H22" s="400"/>
      <c r="I22" t="s">
        <v>22</v>
      </c>
      <c r="J22" s="479"/>
      <c r="K22" s="479"/>
      <c r="L22"/>
    </row>
    <row r="23" spans="2:12" x14ac:dyDescent="0.25">
      <c r="B23" s="480" t="s">
        <v>295</v>
      </c>
      <c r="C23" s="529" t="s">
        <v>809</v>
      </c>
      <c r="D23" s="530" t="s">
        <v>829</v>
      </c>
      <c r="E23" s="489">
        <v>-10.8</v>
      </c>
      <c r="G23" s="488" t="e">
        <f>#REF!</f>
        <v>#REF!</v>
      </c>
      <c r="H23" s="456" t="e">
        <f>#REF!</f>
        <v>#REF!</v>
      </c>
      <c r="I23" t="s">
        <v>46</v>
      </c>
      <c r="K23" s="479"/>
      <c r="L23" s="479"/>
    </row>
    <row r="24" spans="2:12" x14ac:dyDescent="0.25">
      <c r="B24" s="480" t="s">
        <v>295</v>
      </c>
      <c r="C24" s="529" t="s">
        <v>809</v>
      </c>
      <c r="D24" s="530" t="s">
        <v>830</v>
      </c>
      <c r="E24" s="534">
        <v>-17</v>
      </c>
      <c r="K24" s="479"/>
      <c r="L24" s="479"/>
    </row>
    <row r="25" spans="2:12" x14ac:dyDescent="0.25">
      <c r="B25" s="480" t="s">
        <v>295</v>
      </c>
      <c r="C25" s="529"/>
      <c r="D25" s="530" t="s">
        <v>831</v>
      </c>
      <c r="E25" s="535" t="e">
        <f>H25-G25</f>
        <v>#REF!</v>
      </c>
      <c r="G25" s="456" t="e">
        <f>#REF!+#REF!+#REF!+#REF!+#REF!</f>
        <v>#REF!</v>
      </c>
      <c r="H25" s="456" t="e">
        <f>#REF!+#REF!+#REF!+#REF!+#REF!</f>
        <v>#REF!</v>
      </c>
      <c r="K25" s="479"/>
      <c r="L25" s="479"/>
    </row>
    <row r="26" spans="2:12" x14ac:dyDescent="0.25">
      <c r="B26" s="507" t="s">
        <v>15</v>
      </c>
      <c r="C26" s="515" t="s">
        <v>809</v>
      </c>
      <c r="D26" s="549" t="s">
        <v>832</v>
      </c>
      <c r="E26" s="550">
        <v>-1.9</v>
      </c>
      <c r="G26" s="9"/>
      <c r="K26" s="479"/>
      <c r="L26" s="479"/>
    </row>
    <row r="27" spans="2:12" x14ac:dyDescent="0.25">
      <c r="B27" s="473"/>
      <c r="C27" s="473"/>
      <c r="D27" s="474" t="s">
        <v>833</v>
      </c>
      <c r="E27" s="540">
        <v>0.5</v>
      </c>
      <c r="G27" s="9"/>
      <c r="K27" s="479"/>
      <c r="L27" s="479"/>
    </row>
    <row r="28" spans="2:12" x14ac:dyDescent="0.25">
      <c r="B28" s="538"/>
      <c r="C28" s="538"/>
      <c r="D28" s="415" t="s">
        <v>834</v>
      </c>
      <c r="E28" s="416">
        <v>-5</v>
      </c>
      <c r="G28" s="9"/>
      <c r="K28" s="479"/>
      <c r="L28" s="479"/>
    </row>
    <row r="29" spans="2:12" x14ac:dyDescent="0.25">
      <c r="D29" s="472" t="s">
        <v>835</v>
      </c>
      <c r="E29" s="541" t="e">
        <f>SUM(E21:E28)</f>
        <v>#REF!</v>
      </c>
      <c r="J29" s="476">
        <f>K29+L29</f>
        <v>376.24099999999999</v>
      </c>
      <c r="K29" s="468">
        <f>SUM(K21:K28)</f>
        <v>229.36599999999996</v>
      </c>
      <c r="L29" s="468">
        <f>SUM(L21:L28)</f>
        <v>146.87500000000006</v>
      </c>
    </row>
    <row r="30" spans="2:12" x14ac:dyDescent="0.25">
      <c r="B30" s="508" t="s">
        <v>15</v>
      </c>
      <c r="C30" s="6"/>
      <c r="D30" s="506" t="s">
        <v>836</v>
      </c>
      <c r="E30" s="425">
        <v>-10</v>
      </c>
      <c r="F30" s="1"/>
    </row>
    <row r="32" spans="2:12" x14ac:dyDescent="0.25">
      <c r="D32" s="506" t="s">
        <v>837</v>
      </c>
      <c r="E32" s="421">
        <f>E$11*-1</f>
        <v>24.86</v>
      </c>
    </row>
    <row r="33" spans="1:29" x14ac:dyDescent="0.25">
      <c r="D33" s="472" t="s">
        <v>838</v>
      </c>
      <c r="E33" s="541" t="e">
        <f>E29+SUM(E32:E32)</f>
        <v>#REF!</v>
      </c>
    </row>
    <row r="36" spans="1:29" x14ac:dyDescent="0.25">
      <c r="D36" s="6" t="str">
        <f>CONCATENATE("Funded : ",ROUND(E$36,1)," kg")</f>
        <v>Funded : -17,8 kg</v>
      </c>
      <c r="E36" s="513">
        <f>SUM(E$7,E$8,E$9,E$11,E$13,E$15,E$16,E$17,E$26,E$32)</f>
        <v>-17.778000000000027</v>
      </c>
      <c r="F36" s="409" t="s">
        <v>752</v>
      </c>
    </row>
    <row r="37" spans="1:29" x14ac:dyDescent="0.25">
      <c r="D37" s="6" t="str">
        <f>CONCATENATE("Funded : ",ROUND(E$36,1)," kg")</f>
        <v>Funded : -17,8 kg</v>
      </c>
      <c r="E37" s="513">
        <f>SUM(E$7,E$8,E$9,E$11,E$13,E$15,E$16,E$17,E$26)</f>
        <v>-42.638000000000027</v>
      </c>
      <c r="F37" s="409" t="s">
        <v>690</v>
      </c>
    </row>
    <row r="38" spans="1:29" x14ac:dyDescent="0.25">
      <c r="D38" s="6" t="e">
        <f>CONCATENATE("Not Funded : ",ROUND(E38,1)," kg")</f>
        <v>#REF!</v>
      </c>
      <c r="E38" s="513" t="e">
        <f>SUM(E$18,E$19,E$20,E$22,E$23,E$24,E$25,E$28)</f>
        <v>#REF!</v>
      </c>
    </row>
    <row r="43" spans="1:29" s="13" customFormat="1" ht="12.75" customHeight="1" x14ac:dyDescent="0.25">
      <c r="A43" s="62" t="s">
        <v>839</v>
      </c>
      <c r="C43" s="12"/>
      <c r="D43" s="12"/>
      <c r="E43" s="12"/>
      <c r="F43" s="12"/>
      <c r="G43" s="12"/>
      <c r="H43" s="12"/>
      <c r="J43" s="12"/>
      <c r="K43" s="12"/>
      <c r="L43" s="12"/>
      <c r="M43" s="63"/>
      <c r="AA43" s="458"/>
      <c r="AB43" s="458"/>
      <c r="AC43" s="458"/>
    </row>
    <row r="44" spans="1:29" x14ac:dyDescent="0.25">
      <c r="E44"/>
      <c r="G44" s="64"/>
      <c r="H44"/>
      <c r="I44" s="1"/>
      <c r="K44"/>
      <c r="M44" s="1"/>
      <c r="N44" s="1"/>
    </row>
    <row r="45" spans="1:29" s="3" customFormat="1" x14ac:dyDescent="0.25">
      <c r="E45" s="1"/>
      <c r="F45" s="1"/>
      <c r="I45" s="1"/>
      <c r="J45" s="1"/>
      <c r="P45" s="7"/>
      <c r="AA45" s="459"/>
      <c r="AB45" s="459"/>
      <c r="AC45" s="459"/>
    </row>
    <row r="46" spans="1:29" s="3" customFormat="1" ht="38.25" x14ac:dyDescent="0.25">
      <c r="E46" s="1"/>
      <c r="F46" s="1"/>
      <c r="I46" s="17" t="s">
        <v>840</v>
      </c>
      <c r="J46" s="17" t="s">
        <v>841</v>
      </c>
      <c r="O46" s="885"/>
      <c r="P46" s="886"/>
      <c r="Q46" s="18" t="s">
        <v>782</v>
      </c>
      <c r="R46" s="18" t="s">
        <v>216</v>
      </c>
      <c r="S46" s="18" t="s">
        <v>217</v>
      </c>
      <c r="T46" s="18" t="s">
        <v>842</v>
      </c>
      <c r="U46" s="11"/>
      <c r="V46" s="18" t="s">
        <v>843</v>
      </c>
      <c r="W46" s="18" t="s">
        <v>844</v>
      </c>
      <c r="X46" s="18" t="s">
        <v>845</v>
      </c>
      <c r="Y46" s="18" t="s">
        <v>846</v>
      </c>
      <c r="AA46" s="459"/>
      <c r="AB46" s="459"/>
      <c r="AC46" s="459"/>
    </row>
    <row r="47" spans="1:29" s="3" customFormat="1" x14ac:dyDescent="0.25">
      <c r="E47" s="1"/>
      <c r="F47" s="1"/>
      <c r="I47" s="72"/>
      <c r="J47" s="72"/>
      <c r="O47" s="4"/>
      <c r="P47" s="8"/>
      <c r="Q47" s="4"/>
      <c r="R47" s="4"/>
      <c r="S47" s="4"/>
      <c r="T47" s="4"/>
      <c r="U47" s="4"/>
      <c r="V47" s="4"/>
      <c r="W47" s="4"/>
      <c r="X47" s="4"/>
      <c r="Y47" s="4"/>
      <c r="AA47" s="459"/>
      <c r="AB47" s="459"/>
      <c r="AC47" s="459"/>
    </row>
    <row r="48" spans="1:29" s="3" customFormat="1" ht="27.6" customHeight="1" x14ac:dyDescent="0.25">
      <c r="C48" s="65"/>
      <c r="D48" s="21" t="s">
        <v>847</v>
      </c>
      <c r="E48" s="54" t="e">
        <f>E$33</f>
        <v>#REF!</v>
      </c>
      <c r="F48" s="409"/>
      <c r="G48" s="14"/>
      <c r="I48" s="72"/>
      <c r="J48" s="72"/>
      <c r="O48" s="23"/>
      <c r="P48" s="24">
        <f>N22</f>
        <v>0</v>
      </c>
      <c r="Q48" s="25" t="e">
        <f t="shared" ref="Q48:Q91" si="0">E48</f>
        <v>#REF!</v>
      </c>
      <c r="R48" s="26">
        <f>P22</f>
        <v>0</v>
      </c>
      <c r="S48" s="26">
        <f>Q22</f>
        <v>0</v>
      </c>
      <c r="T48" s="27" t="e">
        <f>R48/Q48</f>
        <v>#REF!</v>
      </c>
      <c r="U48" s="11"/>
      <c r="V48" s="28"/>
      <c r="W48" s="15">
        <v>2730</v>
      </c>
      <c r="X48" s="15">
        <v>-67.599999999999994</v>
      </c>
      <c r="Y48" s="29" t="e">
        <f>W48*(1-T48)+X48</f>
        <v>#REF!</v>
      </c>
      <c r="AA48" s="459"/>
      <c r="AB48" s="459"/>
      <c r="AC48" s="459"/>
    </row>
    <row r="49" spans="3:30" s="3" customFormat="1" x14ac:dyDescent="0.25">
      <c r="C49" s="6"/>
      <c r="D49" s="41"/>
      <c r="E49" s="38">
        <f t="shared" ref="E49" si="1">J49-I49</f>
        <v>0</v>
      </c>
      <c r="F49" s="405"/>
      <c r="G49" s="4"/>
      <c r="I49" s="72"/>
      <c r="J49" s="72"/>
      <c r="O49" s="5"/>
      <c r="P49" s="30"/>
      <c r="Q49" s="31">
        <f t="shared" si="0"/>
        <v>0</v>
      </c>
      <c r="R49" s="32">
        <f t="shared" ref="R49" si="2">Q49*T49</f>
        <v>0</v>
      </c>
      <c r="S49" s="32">
        <f t="shared" ref="S49" si="3">Q49-R49</f>
        <v>0</v>
      </c>
      <c r="T49" s="427">
        <f t="shared" ref="T49" si="4">1-(Y49-X49)/(W49)</f>
        <v>0.97523809523809524</v>
      </c>
      <c r="U49" s="11"/>
      <c r="V49" s="33"/>
      <c r="W49" s="34">
        <f>W$48</f>
        <v>2730</v>
      </c>
      <c r="X49" s="34">
        <v>-67.599999999999994</v>
      </c>
      <c r="Y49" s="457">
        <f t="shared" ref="Y49:Y91" si="5">IF($W49=Y$5,AA49,IF($W49=Z$5,AB49,AC49))</f>
        <v>0</v>
      </c>
      <c r="AA49" s="460"/>
      <c r="AB49" s="462">
        <f t="shared" ref="AB49:AB91" si="6">AA49</f>
        <v>0</v>
      </c>
      <c r="AC49" s="462">
        <f t="shared" ref="AC49:AC91" si="7">AA49</f>
        <v>0</v>
      </c>
      <c r="AD49" s="4"/>
    </row>
    <row r="50" spans="3:30" s="3" customFormat="1" x14ac:dyDescent="0.25">
      <c r="C50" s="6" t="s">
        <v>848</v>
      </c>
      <c r="D50" s="41" t="s">
        <v>849</v>
      </c>
      <c r="E50" s="38">
        <f>J50-I50</f>
        <v>0</v>
      </c>
      <c r="F50" s="405"/>
      <c r="I50" s="73"/>
      <c r="J50" s="73"/>
      <c r="O50" s="5"/>
      <c r="P50" s="30"/>
      <c r="Q50" s="31">
        <f t="shared" si="0"/>
        <v>0</v>
      </c>
      <c r="R50" s="32">
        <f>Q50*T50</f>
        <v>0</v>
      </c>
      <c r="S50" s="32">
        <f>Q50-R50</f>
        <v>0</v>
      </c>
      <c r="T50" s="427">
        <f>1-(Y50-X50)/(W50)</f>
        <v>1.0730402930402931</v>
      </c>
      <c r="U50" s="11"/>
      <c r="V50" s="33"/>
      <c r="W50" s="34">
        <f t="shared" ref="W50:W93" si="8">W$48</f>
        <v>2730</v>
      </c>
      <c r="X50" s="34">
        <v>-67.599999999999994</v>
      </c>
      <c r="Y50" s="457">
        <f t="shared" si="5"/>
        <v>-267</v>
      </c>
      <c r="AA50" s="461">
        <v>-267</v>
      </c>
      <c r="AB50" s="462">
        <f t="shared" si="6"/>
        <v>-267</v>
      </c>
      <c r="AC50" s="462">
        <f t="shared" si="7"/>
        <v>-267</v>
      </c>
      <c r="AD50" s="14" t="s">
        <v>850</v>
      </c>
    </row>
    <row r="51" spans="3:30" s="3" customFormat="1" x14ac:dyDescent="0.25">
      <c r="C51" s="6" t="s">
        <v>848</v>
      </c>
      <c r="D51" s="41" t="s">
        <v>851</v>
      </c>
      <c r="E51" s="38" t="e">
        <f>J51-I51</f>
        <v>#REF!</v>
      </c>
      <c r="F51" s="405"/>
      <c r="H51" s="509"/>
      <c r="I51" s="400" t="e">
        <f>#REF!</f>
        <v>#REF!</v>
      </c>
      <c r="J51" s="400" t="e">
        <f>#REF!</f>
        <v>#REF!</v>
      </c>
      <c r="O51" s="5"/>
      <c r="P51" s="30"/>
      <c r="Q51" s="31" t="e">
        <f>E51</f>
        <v>#REF!</v>
      </c>
      <c r="R51" s="32" t="e">
        <f>Q51*T51</f>
        <v>#REF!</v>
      </c>
      <c r="S51" s="32" t="e">
        <f>Q51-R51</f>
        <v>#REF!</v>
      </c>
      <c r="T51" s="427">
        <f>1-(Y51-X51)/(W51)</f>
        <v>1.0448351648351648</v>
      </c>
      <c r="U51" s="11"/>
      <c r="V51" s="33"/>
      <c r="W51" s="34">
        <f t="shared" si="8"/>
        <v>2730</v>
      </c>
      <c r="X51" s="34">
        <v>-67.599999999999994</v>
      </c>
      <c r="Y51" s="457">
        <f t="shared" si="5"/>
        <v>-190</v>
      </c>
      <c r="AA51" s="461">
        <v>-190</v>
      </c>
      <c r="AB51" s="462">
        <f>AA51</f>
        <v>-190</v>
      </c>
      <c r="AC51" s="462">
        <f>AA51</f>
        <v>-190</v>
      </c>
      <c r="AD51" s="14" t="s">
        <v>852</v>
      </c>
    </row>
    <row r="52" spans="3:30" s="3" customFormat="1" x14ac:dyDescent="0.25">
      <c r="C52" s="6"/>
      <c r="D52" s="41"/>
      <c r="E52" s="38">
        <f t="shared" ref="E52" si="9">J52-I52</f>
        <v>0</v>
      </c>
      <c r="F52" s="405"/>
      <c r="I52" s="72"/>
      <c r="J52" s="72"/>
      <c r="O52" s="5"/>
      <c r="P52" s="30"/>
      <c r="Q52" s="31">
        <f t="shared" ref="Q52:Q53" si="10">E52</f>
        <v>0</v>
      </c>
      <c r="R52" s="32">
        <f t="shared" ref="R52" si="11">Q52*T52</f>
        <v>0</v>
      </c>
      <c r="S52" s="32">
        <f t="shared" ref="S52" si="12">Q52-R52</f>
        <v>0</v>
      </c>
      <c r="T52" s="427">
        <f t="shared" ref="T52" si="13">1-(Y52-X52)/(W52)</f>
        <v>0.97523809523809524</v>
      </c>
      <c r="U52" s="11"/>
      <c r="V52" s="33"/>
      <c r="W52" s="34">
        <f t="shared" si="8"/>
        <v>2730</v>
      </c>
      <c r="X52" s="34">
        <v>-67.599999999999994</v>
      </c>
      <c r="Y52" s="457">
        <f t="shared" si="5"/>
        <v>0</v>
      </c>
      <c r="AA52" s="461"/>
      <c r="AB52" s="462">
        <f t="shared" ref="AB52:AB53" si="14">AA52</f>
        <v>0</v>
      </c>
      <c r="AC52" s="462">
        <f t="shared" ref="AC52:AC53" si="15">AA52</f>
        <v>0</v>
      </c>
      <c r="AD52" s="4"/>
    </row>
    <row r="53" spans="3:30" s="3" customFormat="1" x14ac:dyDescent="0.25">
      <c r="C53" s="6" t="s">
        <v>778</v>
      </c>
      <c r="D53" s="41" t="s">
        <v>853</v>
      </c>
      <c r="E53" s="38" t="e">
        <f>J53-I53</f>
        <v>#REF!</v>
      </c>
      <c r="F53" s="405"/>
      <c r="H53" s="509"/>
      <c r="I53" s="400" t="e">
        <f>#REF!</f>
        <v>#REF!</v>
      </c>
      <c r="J53" s="400" t="e">
        <f>#REF!</f>
        <v>#REF!</v>
      </c>
      <c r="O53" s="5"/>
      <c r="P53" s="30"/>
      <c r="Q53" s="31" t="e">
        <f t="shared" si="10"/>
        <v>#REF!</v>
      </c>
      <c r="R53" s="32" t="e">
        <f>Q53*T53</f>
        <v>#REF!</v>
      </c>
      <c r="S53" s="32" t="e">
        <f>Q53-R53</f>
        <v>#REF!</v>
      </c>
      <c r="T53" s="427">
        <f>1-(Y53-X53)/(W53)</f>
        <v>1.0290842490842491</v>
      </c>
      <c r="U53" s="11"/>
      <c r="V53" s="33"/>
      <c r="W53" s="34">
        <f t="shared" si="8"/>
        <v>2730</v>
      </c>
      <c r="X53" s="34">
        <v>-67.599999999999994</v>
      </c>
      <c r="Y53" s="457">
        <f t="shared" si="5"/>
        <v>-147</v>
      </c>
      <c r="AA53" s="461">
        <v>-147</v>
      </c>
      <c r="AB53" s="462">
        <f t="shared" si="14"/>
        <v>-147</v>
      </c>
      <c r="AC53" s="462">
        <f t="shared" si="15"/>
        <v>-147</v>
      </c>
      <c r="AD53" s="4" t="s">
        <v>854</v>
      </c>
    </row>
    <row r="54" spans="3:30" s="3" customFormat="1" x14ac:dyDescent="0.25">
      <c r="C54" s="6" t="s">
        <v>778</v>
      </c>
      <c r="D54" s="41" t="s">
        <v>855</v>
      </c>
      <c r="E54" s="38" t="e">
        <f>J54-I54</f>
        <v>#REF!</v>
      </c>
      <c r="F54" s="405"/>
      <c r="H54" s="509"/>
      <c r="I54" s="400" t="e">
        <f>#REF!</f>
        <v>#REF!</v>
      </c>
      <c r="J54" s="400" t="e">
        <f>#REF!</f>
        <v>#REF!</v>
      </c>
      <c r="O54" s="5"/>
      <c r="P54" s="30"/>
      <c r="Q54" s="31" t="e">
        <f t="shared" si="0"/>
        <v>#REF!</v>
      </c>
      <c r="R54" s="32" t="e">
        <f>Q54*T54</f>
        <v>#REF!</v>
      </c>
      <c r="S54" s="32" t="e">
        <f>Q54-R54</f>
        <v>#REF!</v>
      </c>
      <c r="T54" s="427">
        <f>1-(Y54-X54)/(W54)</f>
        <v>1.1782783882783883</v>
      </c>
      <c r="U54" s="11"/>
      <c r="V54" s="33"/>
      <c r="W54" s="34">
        <f t="shared" si="8"/>
        <v>2730</v>
      </c>
      <c r="X54" s="34">
        <v>-67.599999999999994</v>
      </c>
      <c r="Y54" s="457">
        <f t="shared" si="5"/>
        <v>-554.29999999999995</v>
      </c>
      <c r="AA54" s="461">
        <v>-554.29999999999995</v>
      </c>
      <c r="AB54" s="462">
        <f t="shared" si="6"/>
        <v>-554.29999999999995</v>
      </c>
      <c r="AC54" s="462">
        <f t="shared" si="7"/>
        <v>-554.29999999999995</v>
      </c>
      <c r="AD54" s="4" t="s">
        <v>856</v>
      </c>
    </row>
    <row r="55" spans="3:30" s="3" customFormat="1" x14ac:dyDescent="0.25">
      <c r="C55" s="6" t="s">
        <v>778</v>
      </c>
      <c r="D55" s="41" t="s">
        <v>857</v>
      </c>
      <c r="E55" s="38" t="e">
        <f>J55-I55</f>
        <v>#REF!</v>
      </c>
      <c r="F55" s="405"/>
      <c r="H55" s="509"/>
      <c r="I55" s="400" t="e">
        <f>#REF!</f>
        <v>#REF!</v>
      </c>
      <c r="J55" s="400" t="e">
        <f>#REF!</f>
        <v>#REF!</v>
      </c>
      <c r="O55" s="5"/>
      <c r="P55" s="30"/>
      <c r="Q55" s="31" t="e">
        <f t="shared" si="0"/>
        <v>#REF!</v>
      </c>
      <c r="R55" s="32" t="e">
        <f>Q55*T55</f>
        <v>#REF!</v>
      </c>
      <c r="S55" s="32" t="e">
        <f>Q55-R55</f>
        <v>#REF!</v>
      </c>
      <c r="T55" s="427">
        <f>1-(Y55-X55)/(W55)</f>
        <v>1.1169963369963369</v>
      </c>
      <c r="U55" s="11"/>
      <c r="V55" s="33"/>
      <c r="W55" s="34">
        <f t="shared" si="8"/>
        <v>2730</v>
      </c>
      <c r="X55" s="34">
        <v>-67.599999999999994</v>
      </c>
      <c r="Y55" s="457">
        <f t="shared" si="5"/>
        <v>-387</v>
      </c>
      <c r="AA55" s="461">
        <v>-387</v>
      </c>
      <c r="AB55" s="462">
        <f t="shared" si="6"/>
        <v>-387</v>
      </c>
      <c r="AC55" s="462">
        <f t="shared" si="7"/>
        <v>-387</v>
      </c>
      <c r="AD55" s="430" t="s">
        <v>858</v>
      </c>
    </row>
    <row r="56" spans="3:30" s="3" customFormat="1" x14ac:dyDescent="0.25">
      <c r="C56" s="6" t="s">
        <v>780</v>
      </c>
      <c r="D56" s="70" t="s">
        <v>859</v>
      </c>
      <c r="E56" s="38" t="e">
        <f t="shared" ref="E56:E62" si="16">J56-I56</f>
        <v>#REF!</v>
      </c>
      <c r="F56" s="405"/>
      <c r="H56" s="511" t="s">
        <v>860</v>
      </c>
      <c r="I56" s="500" t="e">
        <f>#REF!</f>
        <v>#REF!</v>
      </c>
      <c r="J56" s="500" t="e">
        <f>#REF!</f>
        <v>#REF!</v>
      </c>
      <c r="K56" s="511" t="s">
        <v>860</v>
      </c>
      <c r="O56" s="5"/>
      <c r="P56" s="30"/>
      <c r="Q56" s="31" t="e">
        <f t="shared" si="0"/>
        <v>#REF!</v>
      </c>
      <c r="R56" s="32" t="e">
        <f t="shared" ref="R56:R91" si="17">Q56*T56</f>
        <v>#REF!</v>
      </c>
      <c r="S56" s="32" t="e">
        <f t="shared" ref="S56:S91" si="18">Q56-R56</f>
        <v>#REF!</v>
      </c>
      <c r="T56" s="427">
        <f t="shared" ref="T56:T91" si="19">1-(Y56-X56)/(W56)</f>
        <v>1.2194505494505494</v>
      </c>
      <c r="U56" s="11"/>
      <c r="V56" s="33"/>
      <c r="W56" s="34">
        <f t="shared" si="8"/>
        <v>2730</v>
      </c>
      <c r="X56" s="34">
        <v>-67.599999999999994</v>
      </c>
      <c r="Y56" s="457">
        <f t="shared" si="5"/>
        <v>-666.7</v>
      </c>
      <c r="AA56" s="461">
        <v>-666.7</v>
      </c>
      <c r="AB56" s="462">
        <f t="shared" si="6"/>
        <v>-666.7</v>
      </c>
      <c r="AC56" s="462">
        <f t="shared" si="7"/>
        <v>-666.7</v>
      </c>
      <c r="AD56" s="4"/>
    </row>
    <row r="57" spans="3:30" s="3" customFormat="1" x14ac:dyDescent="0.25">
      <c r="C57" s="6" t="s">
        <v>780</v>
      </c>
      <c r="D57" s="70" t="s">
        <v>861</v>
      </c>
      <c r="E57" s="38" t="e">
        <f t="shared" si="16"/>
        <v>#REF!</v>
      </c>
      <c r="F57" s="405"/>
      <c r="H57" s="511" t="s">
        <v>862</v>
      </c>
      <c r="I57" s="500" t="e">
        <f>#REF!</f>
        <v>#REF!</v>
      </c>
      <c r="J57" s="500" t="e">
        <f>#REF!</f>
        <v>#REF!</v>
      </c>
      <c r="K57" s="511" t="s">
        <v>862</v>
      </c>
      <c r="O57" s="5"/>
      <c r="P57" s="30"/>
      <c r="Q57" s="31" t="e">
        <f t="shared" si="0"/>
        <v>#REF!</v>
      </c>
      <c r="R57" s="32" t="e">
        <f t="shared" si="17"/>
        <v>#REF!</v>
      </c>
      <c r="S57" s="32" t="e">
        <f t="shared" si="18"/>
        <v>#REF!</v>
      </c>
      <c r="T57" s="427">
        <f t="shared" si="19"/>
        <v>1.2288498168498168</v>
      </c>
      <c r="U57" s="11"/>
      <c r="V57" s="33"/>
      <c r="W57" s="34">
        <f t="shared" si="8"/>
        <v>2730</v>
      </c>
      <c r="X57" s="34">
        <v>-67.599999999999994</v>
      </c>
      <c r="Y57" s="457">
        <f t="shared" si="5"/>
        <v>-692.36</v>
      </c>
      <c r="AA57" s="461">
        <v>-692.36</v>
      </c>
      <c r="AB57" s="462">
        <f t="shared" si="6"/>
        <v>-692.36</v>
      </c>
      <c r="AC57" s="462">
        <f t="shared" si="7"/>
        <v>-692.36</v>
      </c>
      <c r="AD57" s="4" t="s">
        <v>854</v>
      </c>
    </row>
    <row r="58" spans="3:30" s="3" customFormat="1" x14ac:dyDescent="0.25">
      <c r="C58" s="6" t="s">
        <v>780</v>
      </c>
      <c r="D58" s="70" t="s">
        <v>863</v>
      </c>
      <c r="E58" s="38">
        <f t="shared" si="16"/>
        <v>1.2</v>
      </c>
      <c r="F58" s="405"/>
      <c r="H58" s="511"/>
      <c r="I58" s="493"/>
      <c r="J58" s="77">
        <v>1.2</v>
      </c>
      <c r="K58" s="512" t="s">
        <v>864</v>
      </c>
      <c r="O58" s="5"/>
      <c r="P58" s="30"/>
      <c r="Q58" s="31">
        <f t="shared" si="0"/>
        <v>1.2</v>
      </c>
      <c r="R58" s="32">
        <f t="shared" si="17"/>
        <v>1.4867692307692306</v>
      </c>
      <c r="S58" s="32">
        <f t="shared" si="18"/>
        <v>-0.28676923076923067</v>
      </c>
      <c r="T58" s="427">
        <f t="shared" si="19"/>
        <v>1.2389743589743589</v>
      </c>
      <c r="U58" s="11"/>
      <c r="V58" s="33"/>
      <c r="W58" s="34">
        <f t="shared" si="8"/>
        <v>2730</v>
      </c>
      <c r="X58" s="34">
        <v>-67.599999999999994</v>
      </c>
      <c r="Y58" s="457">
        <f t="shared" si="5"/>
        <v>-720</v>
      </c>
      <c r="AA58" s="461">
        <v>-720</v>
      </c>
      <c r="AB58" s="462">
        <f t="shared" si="6"/>
        <v>-720</v>
      </c>
      <c r="AC58" s="462">
        <f t="shared" si="7"/>
        <v>-720</v>
      </c>
      <c r="AD58" s="4" t="s">
        <v>865</v>
      </c>
    </row>
    <row r="59" spans="3:30" s="3" customFormat="1" x14ac:dyDescent="0.25">
      <c r="C59" s="6" t="s">
        <v>780</v>
      </c>
      <c r="D59" s="70" t="s">
        <v>866</v>
      </c>
      <c r="E59" s="38" t="e">
        <f t="shared" si="16"/>
        <v>#REF!</v>
      </c>
      <c r="F59" s="405"/>
      <c r="H59" s="511" t="s">
        <v>867</v>
      </c>
      <c r="I59" s="500" t="e">
        <f>#REF!</f>
        <v>#REF!</v>
      </c>
      <c r="J59" s="500" t="e">
        <f>#REF!</f>
        <v>#REF!</v>
      </c>
      <c r="K59" s="6"/>
      <c r="O59" s="5"/>
      <c r="P59" s="30"/>
      <c r="Q59" s="31" t="e">
        <f t="shared" si="0"/>
        <v>#REF!</v>
      </c>
      <c r="R59" s="32" t="e">
        <f t="shared" si="17"/>
        <v>#REF!</v>
      </c>
      <c r="S59" s="32" t="e">
        <f t="shared" si="18"/>
        <v>#REF!</v>
      </c>
      <c r="T59" s="427">
        <f t="shared" si="19"/>
        <v>1.2005128205128206</v>
      </c>
      <c r="U59" s="11"/>
      <c r="V59" s="33"/>
      <c r="W59" s="34">
        <f t="shared" si="8"/>
        <v>2730</v>
      </c>
      <c r="X59" s="34">
        <v>-67.599999999999994</v>
      </c>
      <c r="Y59" s="457">
        <f t="shared" si="5"/>
        <v>-615</v>
      </c>
      <c r="AA59" s="461">
        <v>-615</v>
      </c>
      <c r="AB59" s="462">
        <f t="shared" si="6"/>
        <v>-615</v>
      </c>
      <c r="AC59" s="462">
        <f t="shared" si="7"/>
        <v>-615</v>
      </c>
      <c r="AD59" s="4" t="s">
        <v>868</v>
      </c>
    </row>
    <row r="60" spans="3:30" s="3" customFormat="1" x14ac:dyDescent="0.25">
      <c r="C60" s="6" t="s">
        <v>780</v>
      </c>
      <c r="D60" s="70" t="s">
        <v>869</v>
      </c>
      <c r="E60" s="38">
        <f t="shared" si="16"/>
        <v>1.5</v>
      </c>
      <c r="F60" s="405"/>
      <c r="H60" s="511"/>
      <c r="I60" s="493"/>
      <c r="J60" s="77">
        <v>1.5</v>
      </c>
      <c r="K60" s="6" t="s">
        <v>870</v>
      </c>
      <c r="O60" s="5"/>
      <c r="P60" s="30"/>
      <c r="Q60" s="31">
        <f t="shared" si="0"/>
        <v>1.5</v>
      </c>
      <c r="R60" s="32">
        <f t="shared" si="17"/>
        <v>1.7375824175824177</v>
      </c>
      <c r="S60" s="32">
        <f t="shared" si="18"/>
        <v>-0.23758241758241772</v>
      </c>
      <c r="T60" s="427">
        <f t="shared" si="19"/>
        <v>1.1583882783882784</v>
      </c>
      <c r="U60" s="11"/>
      <c r="V60" s="33"/>
      <c r="W60" s="34">
        <f t="shared" si="8"/>
        <v>2730</v>
      </c>
      <c r="X60" s="34">
        <v>-67.599999999999994</v>
      </c>
      <c r="Y60" s="457">
        <f t="shared" si="5"/>
        <v>-500</v>
      </c>
      <c r="AA60" s="461">
        <v>-500</v>
      </c>
      <c r="AB60" s="462">
        <f t="shared" si="6"/>
        <v>-500</v>
      </c>
      <c r="AC60" s="462">
        <f t="shared" si="7"/>
        <v>-500</v>
      </c>
      <c r="AD60" s="4" t="s">
        <v>871</v>
      </c>
    </row>
    <row r="61" spans="3:30" s="3" customFormat="1" x14ac:dyDescent="0.25">
      <c r="C61" s="6" t="s">
        <v>780</v>
      </c>
      <c r="D61" s="70" t="s">
        <v>872</v>
      </c>
      <c r="E61" s="38">
        <f t="shared" si="16"/>
        <v>0.3</v>
      </c>
      <c r="F61" s="405"/>
      <c r="H61" s="511"/>
      <c r="I61" s="493"/>
      <c r="J61" s="77">
        <v>0.3</v>
      </c>
      <c r="K61" s="6" t="s">
        <v>873</v>
      </c>
      <c r="O61" s="5"/>
      <c r="P61" s="30"/>
      <c r="Q61" s="31">
        <f t="shared" si="0"/>
        <v>0.3</v>
      </c>
      <c r="R61" s="32">
        <f t="shared" si="17"/>
        <v>0.34751648351648351</v>
      </c>
      <c r="S61" s="32">
        <f t="shared" si="18"/>
        <v>-4.7516483516483521E-2</v>
      </c>
      <c r="T61" s="427">
        <f t="shared" si="19"/>
        <v>1.1583882783882784</v>
      </c>
      <c r="U61" s="11"/>
      <c r="V61" s="33"/>
      <c r="W61" s="34">
        <f t="shared" si="8"/>
        <v>2730</v>
      </c>
      <c r="X61" s="34">
        <v>-67.599999999999994</v>
      </c>
      <c r="Y61" s="457">
        <f t="shared" si="5"/>
        <v>-500</v>
      </c>
      <c r="AA61" s="461">
        <v>-500</v>
      </c>
      <c r="AB61" s="462">
        <f t="shared" si="6"/>
        <v>-500</v>
      </c>
      <c r="AC61" s="462">
        <f t="shared" si="7"/>
        <v>-500</v>
      </c>
      <c r="AD61" s="4" t="s">
        <v>865</v>
      </c>
    </row>
    <row r="62" spans="3:30" s="3" customFormat="1" x14ac:dyDescent="0.25">
      <c r="C62" s="6"/>
      <c r="D62" s="41"/>
      <c r="E62" s="38">
        <f t="shared" si="16"/>
        <v>0</v>
      </c>
      <c r="F62" s="405"/>
      <c r="I62" s="72"/>
      <c r="J62" s="72"/>
      <c r="O62" s="5"/>
      <c r="P62" s="30"/>
      <c r="Q62" s="31">
        <f t="shared" si="0"/>
        <v>0</v>
      </c>
      <c r="R62" s="32">
        <f t="shared" si="17"/>
        <v>0</v>
      </c>
      <c r="S62" s="32">
        <f t="shared" si="18"/>
        <v>0</v>
      </c>
      <c r="T62" s="427">
        <f t="shared" si="19"/>
        <v>0.97523809523809524</v>
      </c>
      <c r="U62" s="11"/>
      <c r="V62" s="33"/>
      <c r="W62" s="34">
        <f t="shared" si="8"/>
        <v>2730</v>
      </c>
      <c r="X62" s="34">
        <v>-67.599999999999994</v>
      </c>
      <c r="Y62" s="457">
        <f t="shared" si="5"/>
        <v>0</v>
      </c>
      <c r="AA62" s="461"/>
      <c r="AB62" s="462">
        <f t="shared" si="6"/>
        <v>0</v>
      </c>
      <c r="AC62" s="462">
        <f t="shared" si="7"/>
        <v>0</v>
      </c>
      <c r="AD62" s="4"/>
    </row>
    <row r="63" spans="3:30" s="3" customFormat="1" x14ac:dyDescent="0.25">
      <c r="C63" s="6" t="s">
        <v>848</v>
      </c>
      <c r="D63" s="5" t="s">
        <v>874</v>
      </c>
      <c r="E63" s="38" t="e">
        <f>J63-I63</f>
        <v>#REF!</v>
      </c>
      <c r="F63" s="405"/>
      <c r="G63" s="40"/>
      <c r="H63" s="510"/>
      <c r="I63" s="400" t="e">
        <f>#REF!</f>
        <v>#REF!</v>
      </c>
      <c r="J63" s="74"/>
      <c r="O63" s="5"/>
      <c r="P63" s="30"/>
      <c r="Q63" s="31" t="e">
        <f t="shared" si="0"/>
        <v>#REF!</v>
      </c>
      <c r="R63" s="32" t="e">
        <f t="shared" si="17"/>
        <v>#REF!</v>
      </c>
      <c r="S63" s="32" t="e">
        <f t="shared" si="18"/>
        <v>#REF!</v>
      </c>
      <c r="T63" s="427">
        <f t="shared" si="19"/>
        <v>1.0723076923076924</v>
      </c>
      <c r="U63" s="11"/>
      <c r="V63" s="33"/>
      <c r="W63" s="34">
        <f t="shared" si="8"/>
        <v>2730</v>
      </c>
      <c r="X63" s="34">
        <v>-67.599999999999994</v>
      </c>
      <c r="Y63" s="457">
        <f t="shared" si="5"/>
        <v>-265</v>
      </c>
      <c r="AA63" s="461">
        <v>-265</v>
      </c>
      <c r="AB63" s="462">
        <f t="shared" si="6"/>
        <v>-265</v>
      </c>
      <c r="AC63" s="462">
        <f t="shared" si="7"/>
        <v>-265</v>
      </c>
      <c r="AD63" s="3" t="s">
        <v>875</v>
      </c>
    </row>
    <row r="64" spans="3:30" s="3" customFormat="1" x14ac:dyDescent="0.25">
      <c r="C64" s="6" t="s">
        <v>848</v>
      </c>
      <c r="D64" s="5" t="s">
        <v>876</v>
      </c>
      <c r="E64" s="38" t="e">
        <f>J64-I64</f>
        <v>#REF!</v>
      </c>
      <c r="F64" s="405"/>
      <c r="G64" s="40"/>
      <c r="H64" s="510"/>
      <c r="I64" s="74"/>
      <c r="J64" s="400" t="e">
        <f>#REF!</f>
        <v>#REF!</v>
      </c>
      <c r="O64" s="5"/>
      <c r="P64" s="30"/>
      <c r="Q64" s="31" t="e">
        <f t="shared" si="0"/>
        <v>#REF!</v>
      </c>
      <c r="R64" s="32" t="e">
        <f t="shared" si="17"/>
        <v>#REF!</v>
      </c>
      <c r="S64" s="32" t="e">
        <f t="shared" si="18"/>
        <v>#REF!</v>
      </c>
      <c r="T64" s="427">
        <f t="shared" si="19"/>
        <v>1.0697435897435899</v>
      </c>
      <c r="U64" s="11"/>
      <c r="V64" s="33"/>
      <c r="W64" s="34">
        <f t="shared" si="8"/>
        <v>2730</v>
      </c>
      <c r="X64" s="34">
        <v>-67.599999999999994</v>
      </c>
      <c r="Y64" s="457">
        <f t="shared" si="5"/>
        <v>-258</v>
      </c>
      <c r="AA64" s="461">
        <v>-258</v>
      </c>
      <c r="AB64" s="462">
        <f t="shared" si="6"/>
        <v>-258</v>
      </c>
      <c r="AC64" s="462">
        <f t="shared" si="7"/>
        <v>-258</v>
      </c>
      <c r="AD64" s="3" t="s">
        <v>877</v>
      </c>
    </row>
    <row r="65" spans="3:30" s="3" customFormat="1" x14ac:dyDescent="0.25">
      <c r="C65" s="6"/>
      <c r="D65" s="41"/>
      <c r="E65" s="38">
        <f t="shared" ref="E65:E91" si="20">J65-I65</f>
        <v>0</v>
      </c>
      <c r="F65" s="405"/>
      <c r="I65" s="72"/>
      <c r="J65" s="72"/>
      <c r="O65" s="5"/>
      <c r="P65" s="30"/>
      <c r="Q65" s="31">
        <f t="shared" si="0"/>
        <v>0</v>
      </c>
      <c r="R65" s="32">
        <f t="shared" si="17"/>
        <v>0</v>
      </c>
      <c r="S65" s="32">
        <f t="shared" si="18"/>
        <v>0</v>
      </c>
      <c r="T65" s="427">
        <f t="shared" si="19"/>
        <v>0.97523809523809524</v>
      </c>
      <c r="U65" s="11"/>
      <c r="V65" s="33"/>
      <c r="W65" s="34">
        <f t="shared" si="8"/>
        <v>2730</v>
      </c>
      <c r="X65" s="34">
        <v>-67.599999999999994</v>
      </c>
      <c r="Y65" s="457">
        <f t="shared" si="5"/>
        <v>0</v>
      </c>
      <c r="AA65" s="461"/>
      <c r="AB65" s="462">
        <f t="shared" si="6"/>
        <v>0</v>
      </c>
      <c r="AC65" s="462">
        <f t="shared" si="7"/>
        <v>0</v>
      </c>
      <c r="AD65" s="4"/>
    </row>
    <row r="66" spans="3:30" s="3" customFormat="1" x14ac:dyDescent="0.25">
      <c r="C66" s="6" t="s">
        <v>878</v>
      </c>
      <c r="D66" s="41" t="s">
        <v>879</v>
      </c>
      <c r="E66" s="38" t="e">
        <f t="shared" si="20"/>
        <v>#REF!</v>
      </c>
      <c r="F66" s="406"/>
      <c r="G66" s="887" t="e">
        <f>SUM(E66:E67)</f>
        <v>#REF!</v>
      </c>
      <c r="H66" s="509"/>
      <c r="I66" s="400" t="e">
        <f>#REF!</f>
        <v>#REF!</v>
      </c>
      <c r="J66" s="74"/>
      <c r="O66" s="5"/>
      <c r="P66" s="30"/>
      <c r="Q66" s="31" t="e">
        <f t="shared" si="0"/>
        <v>#REF!</v>
      </c>
      <c r="R66" s="32" t="e">
        <f t="shared" si="17"/>
        <v>#REF!</v>
      </c>
      <c r="S66" s="32" t="e">
        <f t="shared" si="18"/>
        <v>#REF!</v>
      </c>
      <c r="T66" s="427">
        <f t="shared" si="19"/>
        <v>0.564981684981685</v>
      </c>
      <c r="U66" s="11"/>
      <c r="V66" s="33"/>
      <c r="W66" s="34">
        <f t="shared" si="8"/>
        <v>2730</v>
      </c>
      <c r="X66" s="34">
        <v>-67.599999999999994</v>
      </c>
      <c r="Y66" s="457">
        <f t="shared" si="5"/>
        <v>1120</v>
      </c>
      <c r="AA66" s="461">
        <v>1120</v>
      </c>
      <c r="AB66" s="462">
        <f t="shared" si="6"/>
        <v>1120</v>
      </c>
      <c r="AC66" s="462">
        <f t="shared" si="7"/>
        <v>1120</v>
      </c>
      <c r="AD66" s="4" t="s">
        <v>880</v>
      </c>
    </row>
    <row r="67" spans="3:30" s="3" customFormat="1" x14ac:dyDescent="0.25">
      <c r="C67" s="6" t="s">
        <v>878</v>
      </c>
      <c r="D67" s="41" t="s">
        <v>881</v>
      </c>
      <c r="E67" s="38" t="e">
        <f>J67-I67</f>
        <v>#REF!</v>
      </c>
      <c r="F67" s="407"/>
      <c r="G67" s="888"/>
      <c r="H67" s="509"/>
      <c r="I67" s="74"/>
      <c r="J67" s="400" t="e">
        <f>#REF!</f>
        <v>#REF!</v>
      </c>
      <c r="K67" s="2">
        <f>19+1.5</f>
        <v>20.5</v>
      </c>
      <c r="O67" s="5"/>
      <c r="P67" s="30"/>
      <c r="Q67" s="31" t="e">
        <f t="shared" si="0"/>
        <v>#REF!</v>
      </c>
      <c r="R67" s="32" t="e">
        <f t="shared" si="17"/>
        <v>#REF!</v>
      </c>
      <c r="S67" s="32" t="e">
        <f t="shared" si="18"/>
        <v>#REF!</v>
      </c>
      <c r="T67" s="427">
        <f t="shared" si="19"/>
        <v>0.51003663003663013</v>
      </c>
      <c r="U67" s="11"/>
      <c r="V67" s="33"/>
      <c r="W67" s="34">
        <f t="shared" si="8"/>
        <v>2730</v>
      </c>
      <c r="X67" s="34">
        <v>-67.599999999999994</v>
      </c>
      <c r="Y67" s="457">
        <f t="shared" si="5"/>
        <v>1270</v>
      </c>
      <c r="AA67" s="461">
        <v>1270</v>
      </c>
      <c r="AB67" s="462">
        <f t="shared" si="6"/>
        <v>1270</v>
      </c>
      <c r="AC67" s="462">
        <f t="shared" si="7"/>
        <v>1270</v>
      </c>
      <c r="AD67" s="429" t="s">
        <v>882</v>
      </c>
    </row>
    <row r="68" spans="3:30" s="3" customFormat="1" x14ac:dyDescent="0.25">
      <c r="C68" s="6" t="s">
        <v>878</v>
      </c>
      <c r="D68" s="41" t="s">
        <v>883</v>
      </c>
      <c r="E68" s="38" t="e">
        <f t="shared" si="20"/>
        <v>#REF!</v>
      </c>
      <c r="F68" s="406"/>
      <c r="G68" s="889" t="e">
        <f>SUM(E68:E69)</f>
        <v>#REF!</v>
      </c>
      <c r="H68" s="509"/>
      <c r="I68" s="400" t="e">
        <f>#REF!</f>
        <v>#REF!</v>
      </c>
      <c r="J68" s="74"/>
      <c r="O68" s="5"/>
      <c r="P68" s="30"/>
      <c r="Q68" s="31" t="e">
        <f t="shared" si="0"/>
        <v>#REF!</v>
      </c>
      <c r="R68" s="32" t="e">
        <f t="shared" si="17"/>
        <v>#REF!</v>
      </c>
      <c r="S68" s="32" t="e">
        <f t="shared" si="18"/>
        <v>#REF!</v>
      </c>
      <c r="T68" s="427">
        <f t="shared" si="19"/>
        <v>0.97047619047619049</v>
      </c>
      <c r="U68" s="11"/>
      <c r="V68" s="33"/>
      <c r="W68" s="34">
        <f t="shared" si="8"/>
        <v>2730</v>
      </c>
      <c r="X68" s="34">
        <v>-67.599999999999994</v>
      </c>
      <c r="Y68" s="457">
        <f t="shared" si="5"/>
        <v>13</v>
      </c>
      <c r="AA68" s="461">
        <v>13</v>
      </c>
      <c r="AB68" s="462">
        <f t="shared" si="6"/>
        <v>13</v>
      </c>
      <c r="AC68" s="462">
        <f t="shared" si="7"/>
        <v>13</v>
      </c>
      <c r="AD68" s="4" t="s">
        <v>884</v>
      </c>
    </row>
    <row r="69" spans="3:30" s="3" customFormat="1" x14ac:dyDescent="0.25">
      <c r="C69" s="6" t="s">
        <v>878</v>
      </c>
      <c r="D69" s="41" t="s">
        <v>885</v>
      </c>
      <c r="E69" s="38" t="e">
        <f t="shared" si="20"/>
        <v>#REF!</v>
      </c>
      <c r="F69" s="407"/>
      <c r="G69" s="880"/>
      <c r="H69" s="509"/>
      <c r="I69" s="74"/>
      <c r="J69" s="400" t="e">
        <f>#REF!</f>
        <v>#REF!</v>
      </c>
      <c r="O69" s="5"/>
      <c r="P69" s="30"/>
      <c r="Q69" s="31" t="e">
        <f t="shared" si="0"/>
        <v>#REF!</v>
      </c>
      <c r="R69" s="32" t="e">
        <f t="shared" si="17"/>
        <v>#REF!</v>
      </c>
      <c r="S69" s="32" t="e">
        <f t="shared" si="18"/>
        <v>#REF!</v>
      </c>
      <c r="T69" s="427">
        <f t="shared" si="19"/>
        <v>0.60893772893772891</v>
      </c>
      <c r="U69" s="11"/>
      <c r="V69" s="33"/>
      <c r="W69" s="34">
        <f t="shared" si="8"/>
        <v>2730</v>
      </c>
      <c r="X69" s="34">
        <v>-67.599999999999994</v>
      </c>
      <c r="Y69" s="457">
        <f t="shared" si="5"/>
        <v>1000</v>
      </c>
      <c r="AA69" s="461">
        <v>1000</v>
      </c>
      <c r="AB69" s="462">
        <f t="shared" si="6"/>
        <v>1000</v>
      </c>
      <c r="AC69" s="462">
        <f t="shared" si="7"/>
        <v>1000</v>
      </c>
      <c r="AD69" s="429" t="s">
        <v>886</v>
      </c>
    </row>
    <row r="70" spans="3:30" s="3" customFormat="1" x14ac:dyDescent="0.25">
      <c r="C70" s="6"/>
      <c r="D70" s="41"/>
      <c r="E70" s="38">
        <f t="shared" ref="E70" si="21">J70-I70</f>
        <v>0</v>
      </c>
      <c r="F70" s="405"/>
      <c r="I70" s="72"/>
      <c r="J70" s="72"/>
      <c r="O70" s="5"/>
      <c r="P70" s="30"/>
      <c r="Q70" s="31">
        <f t="shared" ref="Q70" si="22">E70</f>
        <v>0</v>
      </c>
      <c r="R70" s="32">
        <f>Q70*T70</f>
        <v>0</v>
      </c>
      <c r="S70" s="32">
        <f>Q70-R70</f>
        <v>0</v>
      </c>
      <c r="T70" s="427">
        <f>1-(Y70-X70)/(W70)</f>
        <v>0.97523809523809524</v>
      </c>
      <c r="U70" s="11"/>
      <c r="V70" s="33"/>
      <c r="W70" s="34">
        <f t="shared" si="8"/>
        <v>2730</v>
      </c>
      <c r="X70" s="34">
        <v>-67.599999999999994</v>
      </c>
      <c r="Y70" s="457">
        <f t="shared" si="5"/>
        <v>0</v>
      </c>
      <c r="AA70" s="461"/>
      <c r="AB70" s="462">
        <f t="shared" ref="AB70" si="23">AA70</f>
        <v>0</v>
      </c>
      <c r="AC70" s="462">
        <f t="shared" ref="AC70" si="24">AA70</f>
        <v>0</v>
      </c>
      <c r="AD70" s="4"/>
    </row>
    <row r="71" spans="3:30" s="3" customFormat="1" x14ac:dyDescent="0.25">
      <c r="C71" s="6" t="s">
        <v>887</v>
      </c>
      <c r="D71" s="41" t="s">
        <v>888</v>
      </c>
      <c r="E71" s="38" t="e">
        <f t="shared" si="20"/>
        <v>#REF!</v>
      </c>
      <c r="F71" s="405"/>
      <c r="G71" s="405"/>
      <c r="H71" s="509"/>
      <c r="I71" s="400" t="e">
        <f>#REF!</f>
        <v>#REF!</v>
      </c>
      <c r="J71" s="400" t="e">
        <f>#REF!</f>
        <v>#REF!</v>
      </c>
      <c r="O71" s="5"/>
      <c r="P71" s="30"/>
      <c r="Q71" s="31" t="e">
        <f t="shared" si="0"/>
        <v>#REF!</v>
      </c>
      <c r="R71" s="32" t="e">
        <f t="shared" si="17"/>
        <v>#REF!</v>
      </c>
      <c r="S71" s="32" t="e">
        <f t="shared" si="18"/>
        <v>#REF!</v>
      </c>
      <c r="T71" s="427">
        <f t="shared" si="19"/>
        <v>1.1268864468864468</v>
      </c>
      <c r="U71" s="11"/>
      <c r="V71" s="33"/>
      <c r="W71" s="34">
        <f t="shared" si="8"/>
        <v>2730</v>
      </c>
      <c r="X71" s="34">
        <v>-67.599999999999994</v>
      </c>
      <c r="Y71" s="457">
        <f t="shared" si="5"/>
        <v>-414</v>
      </c>
      <c r="AA71" s="461">
        <v>-414</v>
      </c>
      <c r="AB71" s="462">
        <f t="shared" si="6"/>
        <v>-414</v>
      </c>
      <c r="AC71" s="462">
        <f t="shared" si="7"/>
        <v>-414</v>
      </c>
      <c r="AD71" s="429" t="s">
        <v>889</v>
      </c>
    </row>
    <row r="72" spans="3:30" s="3" customFormat="1" x14ac:dyDescent="0.25">
      <c r="C72" s="6"/>
      <c r="D72" s="41"/>
      <c r="E72" s="38">
        <f t="shared" si="20"/>
        <v>0</v>
      </c>
      <c r="F72" s="405"/>
      <c r="I72" s="72"/>
      <c r="J72" s="72"/>
      <c r="O72" s="5"/>
      <c r="P72" s="30"/>
      <c r="Q72" s="31">
        <f t="shared" si="0"/>
        <v>0</v>
      </c>
      <c r="R72" s="32">
        <f t="shared" si="17"/>
        <v>0</v>
      </c>
      <c r="S72" s="32">
        <f t="shared" si="18"/>
        <v>0</v>
      </c>
      <c r="T72" s="427">
        <f t="shared" si="19"/>
        <v>0.97523809523809524</v>
      </c>
      <c r="U72" s="11"/>
      <c r="V72" s="33"/>
      <c r="W72" s="34">
        <f t="shared" si="8"/>
        <v>2730</v>
      </c>
      <c r="X72" s="34">
        <v>-67.599999999999994</v>
      </c>
      <c r="Y72" s="457">
        <f t="shared" si="5"/>
        <v>0</v>
      </c>
      <c r="AA72" s="461"/>
      <c r="AB72" s="462">
        <f t="shared" si="6"/>
        <v>0</v>
      </c>
      <c r="AC72" s="462">
        <f t="shared" si="7"/>
        <v>0</v>
      </c>
      <c r="AD72" s="4"/>
    </row>
    <row r="73" spans="3:30" s="3" customFormat="1" x14ac:dyDescent="0.25">
      <c r="C73" s="6" t="s">
        <v>779</v>
      </c>
      <c r="D73" s="70" t="s">
        <v>890</v>
      </c>
      <c r="E73" s="38" t="e">
        <f t="shared" si="20"/>
        <v>#REF!</v>
      </c>
      <c r="F73" s="405"/>
      <c r="G73" s="405"/>
      <c r="H73" s="509"/>
      <c r="I73" s="400" t="e">
        <f>#REF!</f>
        <v>#REF!</v>
      </c>
      <c r="J73" s="400" t="e">
        <f>#REF!</f>
        <v>#REF!</v>
      </c>
      <c r="O73" s="5"/>
      <c r="P73" s="30"/>
      <c r="Q73" s="31" t="e">
        <f t="shared" si="0"/>
        <v>#REF!</v>
      </c>
      <c r="R73" s="32" t="e">
        <f t="shared" si="17"/>
        <v>#REF!</v>
      </c>
      <c r="S73" s="32" t="e">
        <f t="shared" si="18"/>
        <v>#REF!</v>
      </c>
      <c r="T73" s="427">
        <f t="shared" si="19"/>
        <v>0.97523809523809524</v>
      </c>
      <c r="U73" s="11"/>
      <c r="V73" s="33"/>
      <c r="W73" s="34">
        <f t="shared" si="8"/>
        <v>2730</v>
      </c>
      <c r="X73" s="34">
        <v>-67.599999999999994</v>
      </c>
      <c r="Y73" s="457">
        <f t="shared" si="5"/>
        <v>0</v>
      </c>
      <c r="AA73" s="461"/>
      <c r="AB73" s="462">
        <f t="shared" si="6"/>
        <v>0</v>
      </c>
      <c r="AC73" s="462">
        <f t="shared" si="7"/>
        <v>0</v>
      </c>
      <c r="AD73" s="4"/>
    </row>
    <row r="74" spans="3:30" s="3" customFormat="1" x14ac:dyDescent="0.25">
      <c r="C74" s="6"/>
      <c r="D74" s="41"/>
      <c r="E74" s="38">
        <f t="shared" si="20"/>
        <v>0</v>
      </c>
      <c r="F74" s="405"/>
      <c r="I74" s="72"/>
      <c r="J74" s="72"/>
      <c r="O74" s="5"/>
      <c r="P74" s="30"/>
      <c r="Q74" s="31">
        <f t="shared" si="0"/>
        <v>0</v>
      </c>
      <c r="R74" s="32">
        <f t="shared" si="17"/>
        <v>0</v>
      </c>
      <c r="S74" s="32">
        <f t="shared" si="18"/>
        <v>0</v>
      </c>
      <c r="T74" s="427">
        <f t="shared" si="19"/>
        <v>0.97523809523809524</v>
      </c>
      <c r="U74" s="11"/>
      <c r="V74" s="33"/>
      <c r="W74" s="34">
        <f t="shared" si="8"/>
        <v>2730</v>
      </c>
      <c r="X74" s="34">
        <v>-67.599999999999994</v>
      </c>
      <c r="Y74" s="457">
        <f t="shared" si="5"/>
        <v>0</v>
      </c>
      <c r="AA74" s="461"/>
      <c r="AB74" s="462">
        <f t="shared" si="6"/>
        <v>0</v>
      </c>
      <c r="AC74" s="462">
        <f t="shared" si="7"/>
        <v>0</v>
      </c>
      <c r="AD74" s="4"/>
    </row>
    <row r="75" spans="3:30" s="3" customFormat="1" x14ac:dyDescent="0.25">
      <c r="C75" s="6" t="s">
        <v>891</v>
      </c>
      <c r="D75" s="70" t="s">
        <v>892</v>
      </c>
      <c r="E75" s="38" t="e">
        <f t="shared" si="20"/>
        <v>#REF!</v>
      </c>
      <c r="F75" s="405"/>
      <c r="G75" s="405"/>
      <c r="H75" s="509"/>
      <c r="I75" s="400" t="e">
        <f>#REF!</f>
        <v>#REF!</v>
      </c>
      <c r="J75" s="400" t="e">
        <f>#REF!</f>
        <v>#REF!</v>
      </c>
      <c r="O75" s="5"/>
      <c r="P75" s="30"/>
      <c r="Q75" s="31" t="e">
        <f t="shared" si="0"/>
        <v>#REF!</v>
      </c>
      <c r="R75" s="32" t="e">
        <f t="shared" si="17"/>
        <v>#REF!</v>
      </c>
      <c r="S75" s="32" t="e">
        <f t="shared" si="18"/>
        <v>#REF!</v>
      </c>
      <c r="T75" s="427">
        <f t="shared" si="19"/>
        <v>0.97523809523809524</v>
      </c>
      <c r="U75" s="11"/>
      <c r="V75" s="33"/>
      <c r="W75" s="34">
        <f t="shared" si="8"/>
        <v>2730</v>
      </c>
      <c r="X75" s="34">
        <v>-67.599999999999994</v>
      </c>
      <c r="Y75" s="457">
        <f t="shared" si="5"/>
        <v>0</v>
      </c>
      <c r="AA75" s="461">
        <v>2078</v>
      </c>
      <c r="AB75" s="463">
        <v>2133</v>
      </c>
      <c r="AC75" s="457"/>
      <c r="AD75" s="4" t="s">
        <v>893</v>
      </c>
    </row>
    <row r="76" spans="3:30" s="3" customFormat="1" x14ac:dyDescent="0.25">
      <c r="C76" s="6"/>
      <c r="D76" s="41"/>
      <c r="E76" s="38">
        <f t="shared" si="20"/>
        <v>0</v>
      </c>
      <c r="F76" s="405"/>
      <c r="I76" s="72"/>
      <c r="J76" s="72"/>
      <c r="O76" s="5"/>
      <c r="P76" s="30"/>
      <c r="Q76" s="31">
        <f t="shared" si="0"/>
        <v>0</v>
      </c>
      <c r="R76" s="32">
        <f t="shared" si="17"/>
        <v>0</v>
      </c>
      <c r="S76" s="32">
        <f t="shared" si="18"/>
        <v>0</v>
      </c>
      <c r="T76" s="427">
        <f t="shared" si="19"/>
        <v>0.97523809523809524</v>
      </c>
      <c r="U76" s="11"/>
      <c r="V76" s="33"/>
      <c r="W76" s="34">
        <f t="shared" si="8"/>
        <v>2730</v>
      </c>
      <c r="X76" s="34">
        <v>-67.599999999999994</v>
      </c>
      <c r="Y76" s="457">
        <f t="shared" si="5"/>
        <v>0</v>
      </c>
      <c r="AA76" s="461"/>
      <c r="AB76" s="462">
        <f t="shared" ref="AB76" si="25">AA76</f>
        <v>0</v>
      </c>
      <c r="AC76" s="462">
        <f t="shared" ref="AC76" si="26">AA76</f>
        <v>0</v>
      </c>
      <c r="AD76" s="4"/>
    </row>
    <row r="77" spans="3:30" s="3" customFormat="1" x14ac:dyDescent="0.25">
      <c r="C77" s="6" t="s">
        <v>894</v>
      </c>
      <c r="D77" s="41" t="s">
        <v>895</v>
      </c>
      <c r="E77" s="38" t="e">
        <f t="shared" si="20"/>
        <v>#REF!</v>
      </c>
      <c r="F77" s="405"/>
      <c r="I77" s="400" t="e">
        <f>#REF!</f>
        <v>#REF!</v>
      </c>
      <c r="J77" s="400" t="e">
        <f>#REF!</f>
        <v>#REF!</v>
      </c>
      <c r="L77" s="424"/>
      <c r="O77" s="5"/>
      <c r="P77" s="30"/>
      <c r="Q77" s="31" t="e">
        <f t="shared" si="0"/>
        <v>#REF!</v>
      </c>
      <c r="R77" s="32" t="e">
        <f t="shared" si="17"/>
        <v>#REF!</v>
      </c>
      <c r="S77" s="32" t="e">
        <f t="shared" si="18"/>
        <v>#REF!</v>
      </c>
      <c r="T77" s="427">
        <f t="shared" si="19"/>
        <v>1.0019780219780219</v>
      </c>
      <c r="U77" s="11"/>
      <c r="V77" s="33"/>
      <c r="W77" s="34">
        <f t="shared" si="8"/>
        <v>2730</v>
      </c>
      <c r="X77" s="34">
        <v>-67.599999999999994</v>
      </c>
      <c r="Y77" s="457">
        <f t="shared" si="5"/>
        <v>-73</v>
      </c>
      <c r="AA77" s="461">
        <v>-73</v>
      </c>
      <c r="AB77" s="462">
        <f t="shared" si="6"/>
        <v>-73</v>
      </c>
      <c r="AC77" s="462">
        <f t="shared" si="7"/>
        <v>-73</v>
      </c>
      <c r="AD77" s="4" t="s">
        <v>896</v>
      </c>
    </row>
    <row r="78" spans="3:30" s="3" customFormat="1" x14ac:dyDescent="0.25">
      <c r="C78" s="6"/>
      <c r="D78" s="41"/>
      <c r="E78" s="38">
        <f t="shared" si="20"/>
        <v>0</v>
      </c>
      <c r="F78" s="405"/>
      <c r="I78" s="72"/>
      <c r="J78" s="72"/>
      <c r="O78" s="5"/>
      <c r="P78" s="30"/>
      <c r="Q78" s="31">
        <f t="shared" si="0"/>
        <v>0</v>
      </c>
      <c r="R78" s="32">
        <f t="shared" si="17"/>
        <v>0</v>
      </c>
      <c r="S78" s="32">
        <f t="shared" si="18"/>
        <v>0</v>
      </c>
      <c r="T78" s="427">
        <f t="shared" si="19"/>
        <v>0.97523809523809524</v>
      </c>
      <c r="U78" s="11"/>
      <c r="V78" s="33"/>
      <c r="W78" s="34">
        <f t="shared" si="8"/>
        <v>2730</v>
      </c>
      <c r="X78" s="34">
        <v>-67.599999999999994</v>
      </c>
      <c r="Y78" s="457">
        <f t="shared" si="5"/>
        <v>0</v>
      </c>
      <c r="AA78" s="461"/>
      <c r="AB78" s="462">
        <f t="shared" si="6"/>
        <v>0</v>
      </c>
      <c r="AC78" s="462">
        <f t="shared" si="7"/>
        <v>0</v>
      </c>
      <c r="AD78" s="4"/>
    </row>
    <row r="79" spans="3:30" s="3" customFormat="1" x14ac:dyDescent="0.25">
      <c r="C79" s="6" t="s">
        <v>897</v>
      </c>
      <c r="D79" s="41" t="s">
        <v>898</v>
      </c>
      <c r="E79" s="38" t="e">
        <f t="shared" si="20"/>
        <v>#REF!</v>
      </c>
      <c r="F79" s="405"/>
      <c r="G79" s="4"/>
      <c r="H79" s="509"/>
      <c r="I79" s="400" t="e">
        <f>#REF!</f>
        <v>#REF!</v>
      </c>
      <c r="J79" s="400" t="e">
        <f>#REF!</f>
        <v>#REF!</v>
      </c>
      <c r="O79" s="5"/>
      <c r="P79" s="30"/>
      <c r="Q79" s="31" t="e">
        <f t="shared" si="0"/>
        <v>#REF!</v>
      </c>
      <c r="R79" s="32" t="e">
        <f t="shared" si="17"/>
        <v>#REF!</v>
      </c>
      <c r="S79" s="32" t="e">
        <f t="shared" si="18"/>
        <v>#REF!</v>
      </c>
      <c r="T79" s="427">
        <f t="shared" si="19"/>
        <v>0.67120879120879118</v>
      </c>
      <c r="U79" s="11"/>
      <c r="V79" s="33"/>
      <c r="W79" s="34">
        <f t="shared" si="8"/>
        <v>2730</v>
      </c>
      <c r="X79" s="34">
        <v>-67.599999999999994</v>
      </c>
      <c r="Y79" s="457">
        <f t="shared" si="5"/>
        <v>830</v>
      </c>
      <c r="AA79" s="461">
        <v>830</v>
      </c>
      <c r="AB79" s="462">
        <f t="shared" si="6"/>
        <v>830</v>
      </c>
      <c r="AC79" s="462">
        <f t="shared" si="7"/>
        <v>830</v>
      </c>
      <c r="AD79" s="4" t="s">
        <v>899</v>
      </c>
    </row>
    <row r="80" spans="3:30" s="3" customFormat="1" x14ac:dyDescent="0.25">
      <c r="C80" s="6" t="s">
        <v>897</v>
      </c>
      <c r="D80" s="41" t="s">
        <v>900</v>
      </c>
      <c r="E80" s="38" t="e">
        <f t="shared" si="20"/>
        <v>#REF!</v>
      </c>
      <c r="F80" s="405"/>
      <c r="G80" s="40"/>
      <c r="H80" s="510"/>
      <c r="I80" s="400" t="e">
        <f>#REF!</f>
        <v>#REF!</v>
      </c>
      <c r="J80" s="400" t="e">
        <f>#REF!</f>
        <v>#REF!</v>
      </c>
      <c r="O80" s="5"/>
      <c r="P80" s="30"/>
      <c r="Q80" s="31" t="e">
        <f t="shared" si="0"/>
        <v>#REF!</v>
      </c>
      <c r="R80" s="32" t="e">
        <f t="shared" si="17"/>
        <v>#REF!</v>
      </c>
      <c r="S80" s="32" t="e">
        <f t="shared" si="18"/>
        <v>#REF!</v>
      </c>
      <c r="T80" s="427">
        <f t="shared" si="19"/>
        <v>0.95179487179487177</v>
      </c>
      <c r="U80" s="11"/>
      <c r="V80" s="33"/>
      <c r="W80" s="34">
        <f t="shared" si="8"/>
        <v>2730</v>
      </c>
      <c r="X80" s="34">
        <v>-67.599999999999994</v>
      </c>
      <c r="Y80" s="457">
        <f t="shared" si="5"/>
        <v>64</v>
      </c>
      <c r="AA80" s="461">
        <v>64</v>
      </c>
      <c r="AB80" s="462">
        <f t="shared" si="6"/>
        <v>64</v>
      </c>
      <c r="AC80" s="462">
        <f t="shared" si="7"/>
        <v>64</v>
      </c>
      <c r="AD80" s="4" t="s">
        <v>901</v>
      </c>
    </row>
    <row r="81" spans="3:30" s="3" customFormat="1" x14ac:dyDescent="0.25">
      <c r="C81" s="501" t="s">
        <v>30</v>
      </c>
      <c r="D81" s="503" t="s">
        <v>902</v>
      </c>
      <c r="E81" s="502">
        <f>J81-I81</f>
        <v>5</v>
      </c>
      <c r="F81" s="405"/>
      <c r="G81" s="40"/>
      <c r="H81" s="510"/>
      <c r="I81" s="74"/>
      <c r="J81" s="496">
        <v>5</v>
      </c>
      <c r="O81" s="5"/>
      <c r="P81" s="30"/>
      <c r="Q81" s="31">
        <f>E81</f>
        <v>5</v>
      </c>
      <c r="R81" s="32">
        <f>Q81*T81</f>
        <v>4.8761904761904766</v>
      </c>
      <c r="S81" s="32">
        <f>Q81-R81</f>
        <v>0.12380952380952337</v>
      </c>
      <c r="T81" s="427">
        <f>1-(Y81-X81)/(W81)</f>
        <v>0.97523809523809524</v>
      </c>
      <c r="U81" s="11"/>
      <c r="V81" s="33"/>
      <c r="W81" s="34">
        <f t="shared" si="8"/>
        <v>2730</v>
      </c>
      <c r="X81" s="34">
        <v>-67.599999999999994</v>
      </c>
      <c r="Y81" s="457">
        <f t="shared" si="5"/>
        <v>0</v>
      </c>
      <c r="AA81" s="461"/>
      <c r="AB81" s="462">
        <f>AA81</f>
        <v>0</v>
      </c>
      <c r="AC81" s="462">
        <f>AA81</f>
        <v>0</v>
      </c>
      <c r="AD81" s="4"/>
    </row>
    <row r="82" spans="3:30" s="3" customFormat="1" x14ac:dyDescent="0.25">
      <c r="C82" s="6"/>
      <c r="D82" s="41"/>
      <c r="E82" s="38">
        <f t="shared" si="20"/>
        <v>0</v>
      </c>
      <c r="F82" s="405"/>
      <c r="G82" s="4"/>
      <c r="I82" s="72"/>
      <c r="J82" s="72"/>
      <c r="O82" s="5"/>
      <c r="P82" s="30"/>
      <c r="Q82" s="31">
        <f t="shared" si="0"/>
        <v>0</v>
      </c>
      <c r="R82" s="32">
        <f t="shared" si="17"/>
        <v>0</v>
      </c>
      <c r="S82" s="32">
        <f t="shared" si="18"/>
        <v>0</v>
      </c>
      <c r="T82" s="427">
        <f t="shared" si="19"/>
        <v>0.97523809523809524</v>
      </c>
      <c r="U82" s="11"/>
      <c r="V82" s="33"/>
      <c r="W82" s="34">
        <f t="shared" si="8"/>
        <v>2730</v>
      </c>
      <c r="X82" s="34">
        <v>-67.599999999999994</v>
      </c>
      <c r="Y82" s="457">
        <f t="shared" si="5"/>
        <v>0</v>
      </c>
      <c r="AA82" s="461"/>
      <c r="AB82" s="462">
        <f t="shared" si="6"/>
        <v>0</v>
      </c>
      <c r="AC82" s="462">
        <f t="shared" si="7"/>
        <v>0</v>
      </c>
      <c r="AD82" s="4"/>
    </row>
    <row r="83" spans="3:30" s="3" customFormat="1" x14ac:dyDescent="0.25">
      <c r="C83" s="6" t="s">
        <v>581</v>
      </c>
      <c r="D83" s="70" t="s">
        <v>903</v>
      </c>
      <c r="E83" s="38" t="e">
        <f t="shared" si="20"/>
        <v>#REF!</v>
      </c>
      <c r="F83" s="405"/>
      <c r="G83" s="40"/>
      <c r="H83" s="510"/>
      <c r="I83" s="400" t="e">
        <f>#REF!</f>
        <v>#REF!</v>
      </c>
      <c r="J83" s="400" t="e">
        <f>#REF!</f>
        <v>#REF!</v>
      </c>
      <c r="O83" s="5"/>
      <c r="P83" s="30"/>
      <c r="Q83" s="31" t="e">
        <f t="shared" si="0"/>
        <v>#REF!</v>
      </c>
      <c r="R83" s="32" t="e">
        <f t="shared" si="17"/>
        <v>#REF!</v>
      </c>
      <c r="S83" s="32" t="e">
        <f t="shared" si="18"/>
        <v>#REF!</v>
      </c>
      <c r="T83" s="427">
        <f t="shared" si="19"/>
        <v>0.51003663003663013</v>
      </c>
      <c r="U83" s="11"/>
      <c r="V83" s="33"/>
      <c r="W83" s="34">
        <f t="shared" si="8"/>
        <v>2730</v>
      </c>
      <c r="X83" s="34">
        <v>-67.599999999999994</v>
      </c>
      <c r="Y83" s="457">
        <f t="shared" si="5"/>
        <v>1270</v>
      </c>
      <c r="AA83" s="461">
        <v>1270</v>
      </c>
      <c r="AB83" s="462">
        <f t="shared" si="6"/>
        <v>1270</v>
      </c>
      <c r="AC83" s="462">
        <f t="shared" si="7"/>
        <v>1270</v>
      </c>
      <c r="AD83" s="429" t="s">
        <v>904</v>
      </c>
    </row>
    <row r="84" spans="3:30" s="3" customFormat="1" x14ac:dyDescent="0.25">
      <c r="C84" s="6" t="s">
        <v>581</v>
      </c>
      <c r="D84" s="70" t="s">
        <v>905</v>
      </c>
      <c r="E84" s="38" t="e">
        <f t="shared" si="20"/>
        <v>#REF!</v>
      </c>
      <c r="F84" s="405"/>
      <c r="G84" s="4"/>
      <c r="H84" s="509"/>
      <c r="I84" s="400" t="e">
        <f>#REF!</f>
        <v>#REF!</v>
      </c>
      <c r="J84" s="400" t="e">
        <f>#REF!</f>
        <v>#REF!</v>
      </c>
      <c r="O84" s="5"/>
      <c r="P84" s="30"/>
      <c r="Q84" s="31" t="e">
        <f t="shared" si="0"/>
        <v>#REF!</v>
      </c>
      <c r="R84" s="32" t="e">
        <f t="shared" si="17"/>
        <v>#REF!</v>
      </c>
      <c r="S84" s="32" t="e">
        <f t="shared" si="18"/>
        <v>#REF!</v>
      </c>
      <c r="T84" s="427">
        <f t="shared" si="19"/>
        <v>0.97523809523809524</v>
      </c>
      <c r="U84" s="11"/>
      <c r="V84" s="33"/>
      <c r="W84" s="34">
        <f t="shared" si="8"/>
        <v>2730</v>
      </c>
      <c r="X84" s="34">
        <v>-67.599999999999994</v>
      </c>
      <c r="Y84" s="457">
        <f t="shared" si="5"/>
        <v>0</v>
      </c>
      <c r="AA84" s="461"/>
      <c r="AB84" s="462">
        <f t="shared" si="6"/>
        <v>0</v>
      </c>
      <c r="AC84" s="462">
        <f t="shared" si="7"/>
        <v>0</v>
      </c>
      <c r="AD84" s="4"/>
    </row>
    <row r="85" spans="3:30" s="3" customFormat="1" x14ac:dyDescent="0.25">
      <c r="C85" s="6"/>
      <c r="D85" s="41"/>
      <c r="E85" s="38">
        <f t="shared" si="20"/>
        <v>0</v>
      </c>
      <c r="F85" s="405"/>
      <c r="I85" s="72"/>
      <c r="J85" s="72"/>
      <c r="O85" s="5"/>
      <c r="P85" s="30"/>
      <c r="Q85" s="31">
        <f t="shared" si="0"/>
        <v>0</v>
      </c>
      <c r="R85" s="32">
        <f t="shared" si="17"/>
        <v>0</v>
      </c>
      <c r="S85" s="32">
        <f t="shared" si="18"/>
        <v>0</v>
      </c>
      <c r="T85" s="427">
        <f t="shared" si="19"/>
        <v>0.97523809523809524</v>
      </c>
      <c r="U85" s="11"/>
      <c r="V85" s="33"/>
      <c r="W85" s="34">
        <f t="shared" si="8"/>
        <v>2730</v>
      </c>
      <c r="X85" s="34">
        <v>-67.599999999999994</v>
      </c>
      <c r="Y85" s="457">
        <f t="shared" si="5"/>
        <v>0</v>
      </c>
      <c r="AA85" s="461"/>
      <c r="AB85" s="462">
        <f t="shared" si="6"/>
        <v>0</v>
      </c>
      <c r="AC85" s="462">
        <f t="shared" si="7"/>
        <v>0</v>
      </c>
      <c r="AD85" s="4"/>
    </row>
    <row r="86" spans="3:30" s="3" customFormat="1" x14ac:dyDescent="0.25">
      <c r="C86" s="6" t="s">
        <v>28</v>
      </c>
      <c r="D86" s="5" t="s">
        <v>906</v>
      </c>
      <c r="E86" s="38" t="e">
        <f t="shared" si="20"/>
        <v>#REF!</v>
      </c>
      <c r="F86" s="405"/>
      <c r="G86" s="42"/>
      <c r="H86" s="76"/>
      <c r="I86" s="400" t="e">
        <f>#REF!</f>
        <v>#REF!</v>
      </c>
      <c r="J86" s="400" t="e">
        <f>#REF!</f>
        <v>#REF!</v>
      </c>
      <c r="O86" s="6"/>
      <c r="P86" s="30"/>
      <c r="Q86" s="31" t="e">
        <f t="shared" si="0"/>
        <v>#REF!</v>
      </c>
      <c r="R86" s="35" t="e">
        <f>Q86*T86</f>
        <v>#REF!</v>
      </c>
      <c r="S86" s="35" t="e">
        <f>Q86-R86</f>
        <v>#REF!</v>
      </c>
      <c r="T86" s="428">
        <f>1-(Y86-X86)/(W86)</f>
        <v>0.5</v>
      </c>
      <c r="U86" s="1"/>
      <c r="V86" s="36"/>
      <c r="W86" s="37">
        <f t="shared" si="8"/>
        <v>2730</v>
      </c>
      <c r="X86" s="37">
        <v>-67.599999999999994</v>
      </c>
      <c r="Y86" s="457">
        <f t="shared" si="5"/>
        <v>1297.4000000000001</v>
      </c>
      <c r="AA86" s="461">
        <v>1297.4000000000001</v>
      </c>
      <c r="AB86" s="462">
        <f t="shared" si="6"/>
        <v>1297.4000000000001</v>
      </c>
      <c r="AC86" s="462">
        <f t="shared" si="7"/>
        <v>1297.4000000000001</v>
      </c>
    </row>
    <row r="87" spans="3:30" s="3" customFormat="1" x14ac:dyDescent="0.25">
      <c r="C87" s="6" t="s">
        <v>28</v>
      </c>
      <c r="D87" s="70" t="s">
        <v>907</v>
      </c>
      <c r="E87" s="38" t="e">
        <f t="shared" si="20"/>
        <v>#REF!</v>
      </c>
      <c r="F87" s="405"/>
      <c r="G87" s="4"/>
      <c r="I87" s="400" t="e">
        <f>#REF!</f>
        <v>#REF!</v>
      </c>
      <c r="J87" s="400" t="e">
        <f>#REF!</f>
        <v>#REF!</v>
      </c>
      <c r="O87" s="5"/>
      <c r="P87" s="30"/>
      <c r="Q87" s="31" t="e">
        <f t="shared" si="0"/>
        <v>#REF!</v>
      </c>
      <c r="R87" s="32" t="e">
        <f t="shared" si="17"/>
        <v>#REF!</v>
      </c>
      <c r="S87" s="32" t="e">
        <f t="shared" si="18"/>
        <v>#REF!</v>
      </c>
      <c r="T87" s="427">
        <f t="shared" si="19"/>
        <v>0.92318681318681317</v>
      </c>
      <c r="U87" s="11"/>
      <c r="V87" s="33"/>
      <c r="W87" s="34">
        <f t="shared" si="8"/>
        <v>2730</v>
      </c>
      <c r="X87" s="34">
        <v>-67.599999999999994</v>
      </c>
      <c r="Y87" s="457">
        <f t="shared" si="5"/>
        <v>142.1</v>
      </c>
      <c r="AA87" s="461">
        <v>142.1</v>
      </c>
      <c r="AB87" s="462">
        <f t="shared" si="6"/>
        <v>142.1</v>
      </c>
      <c r="AC87" s="462">
        <f t="shared" si="7"/>
        <v>142.1</v>
      </c>
      <c r="AD87" s="4" t="s">
        <v>908</v>
      </c>
    </row>
    <row r="88" spans="3:30" s="3" customFormat="1" x14ac:dyDescent="0.25">
      <c r="C88" s="6" t="s">
        <v>28</v>
      </c>
      <c r="D88" s="41" t="s">
        <v>909</v>
      </c>
      <c r="E88" s="38" t="e">
        <f t="shared" si="20"/>
        <v>#REF!</v>
      </c>
      <c r="F88" s="405"/>
      <c r="I88" s="400" t="e">
        <f>#REF!</f>
        <v>#REF!</v>
      </c>
      <c r="J88" s="400" t="e">
        <f>#REF!</f>
        <v>#REF!</v>
      </c>
      <c r="O88" s="5"/>
      <c r="P88" s="30"/>
      <c r="Q88" s="31" t="e">
        <f t="shared" si="0"/>
        <v>#REF!</v>
      </c>
      <c r="R88" s="32" t="e">
        <f t="shared" si="17"/>
        <v>#REF!</v>
      </c>
      <c r="S88" s="32" t="e">
        <f t="shared" si="18"/>
        <v>#REF!</v>
      </c>
      <c r="T88" s="427">
        <f t="shared" si="19"/>
        <v>0.11150183150183157</v>
      </c>
      <c r="U88" s="11"/>
      <c r="V88" s="33"/>
      <c r="W88" s="34">
        <f t="shared" si="8"/>
        <v>2730</v>
      </c>
      <c r="X88" s="34">
        <v>-67.599999999999994</v>
      </c>
      <c r="Y88" s="457">
        <f t="shared" si="5"/>
        <v>2358</v>
      </c>
      <c r="AA88" s="461">
        <v>2358</v>
      </c>
      <c r="AB88" s="462">
        <f t="shared" si="6"/>
        <v>2358</v>
      </c>
      <c r="AC88" s="462">
        <f t="shared" si="7"/>
        <v>2358</v>
      </c>
      <c r="AD88" s="4" t="s">
        <v>910</v>
      </c>
    </row>
    <row r="89" spans="3:30" s="3" customFormat="1" x14ac:dyDescent="0.25">
      <c r="C89" s="6" t="s">
        <v>28</v>
      </c>
      <c r="D89" s="70" t="s">
        <v>911</v>
      </c>
      <c r="E89" s="38" t="e">
        <f t="shared" si="20"/>
        <v>#REF!</v>
      </c>
      <c r="F89" s="405"/>
      <c r="G89" s="40"/>
      <c r="H89" s="510"/>
      <c r="I89" s="400" t="e">
        <f>#REF!</f>
        <v>#REF!</v>
      </c>
      <c r="J89" s="400" t="e">
        <f>#REF!</f>
        <v>#REF!</v>
      </c>
      <c r="O89" s="5"/>
      <c r="P89" s="30"/>
      <c r="Q89" s="31" t="e">
        <f t="shared" si="0"/>
        <v>#REF!</v>
      </c>
      <c r="R89" s="32" t="e">
        <f t="shared" si="17"/>
        <v>#REF!</v>
      </c>
      <c r="S89" s="32" t="e">
        <f t="shared" si="18"/>
        <v>#REF!</v>
      </c>
      <c r="T89" s="427">
        <f t="shared" si="19"/>
        <v>1.0107692307692309</v>
      </c>
      <c r="U89" s="11"/>
      <c r="V89" s="33"/>
      <c r="W89" s="34">
        <f t="shared" si="8"/>
        <v>2730</v>
      </c>
      <c r="X89" s="34">
        <v>-67.599999999999994</v>
      </c>
      <c r="Y89" s="457">
        <f t="shared" si="5"/>
        <v>-97</v>
      </c>
      <c r="AA89" s="461">
        <v>-97</v>
      </c>
      <c r="AB89" s="462">
        <f t="shared" si="6"/>
        <v>-97</v>
      </c>
      <c r="AC89" s="462">
        <f t="shared" si="7"/>
        <v>-97</v>
      </c>
      <c r="AD89" s="4" t="s">
        <v>912</v>
      </c>
    </row>
    <row r="90" spans="3:30" s="3" customFormat="1" x14ac:dyDescent="0.25">
      <c r="C90" s="6" t="s">
        <v>28</v>
      </c>
      <c r="D90" s="70" t="s">
        <v>913</v>
      </c>
      <c r="E90" s="38" t="e">
        <f t="shared" si="20"/>
        <v>#REF!</v>
      </c>
      <c r="F90" s="405"/>
      <c r="G90" s="40"/>
      <c r="H90" s="510"/>
      <c r="I90" s="400" t="e">
        <f>#REF!</f>
        <v>#REF!</v>
      </c>
      <c r="J90" s="400" t="e">
        <f>#REF!</f>
        <v>#REF!</v>
      </c>
      <c r="O90" s="5"/>
      <c r="P90" s="30"/>
      <c r="Q90" s="31" t="e">
        <f t="shared" si="0"/>
        <v>#REF!</v>
      </c>
      <c r="R90" s="32" t="e">
        <f t="shared" si="17"/>
        <v>#REF!</v>
      </c>
      <c r="S90" s="32" t="e">
        <f t="shared" si="18"/>
        <v>#REF!</v>
      </c>
      <c r="T90" s="427">
        <f t="shared" si="19"/>
        <v>2.7106227106227232E-3</v>
      </c>
      <c r="U90" s="11"/>
      <c r="V90" s="33"/>
      <c r="W90" s="34">
        <f t="shared" si="8"/>
        <v>2730</v>
      </c>
      <c r="X90" s="34">
        <v>-67.599999999999994</v>
      </c>
      <c r="Y90" s="457">
        <f t="shared" si="5"/>
        <v>2655</v>
      </c>
      <c r="AA90" s="461">
        <v>2655</v>
      </c>
      <c r="AB90" s="462">
        <f t="shared" si="6"/>
        <v>2655</v>
      </c>
      <c r="AC90" s="462">
        <f t="shared" si="7"/>
        <v>2655</v>
      </c>
      <c r="AD90" s="4" t="s">
        <v>914</v>
      </c>
    </row>
    <row r="91" spans="3:30" s="3" customFormat="1" x14ac:dyDescent="0.25">
      <c r="C91" s="6"/>
      <c r="D91" s="5"/>
      <c r="E91" s="38">
        <f t="shared" si="20"/>
        <v>0</v>
      </c>
      <c r="F91" s="405"/>
      <c r="G91" s="43"/>
      <c r="H91" s="4"/>
      <c r="I91" s="72"/>
      <c r="J91" s="72"/>
      <c r="O91" s="5"/>
      <c r="P91" s="30"/>
      <c r="Q91" s="31">
        <f t="shared" si="0"/>
        <v>0</v>
      </c>
      <c r="R91" s="32">
        <f t="shared" si="17"/>
        <v>0</v>
      </c>
      <c r="S91" s="32">
        <f t="shared" si="18"/>
        <v>0</v>
      </c>
      <c r="T91" s="427">
        <f t="shared" si="19"/>
        <v>0.97523809523809524</v>
      </c>
      <c r="U91" s="11"/>
      <c r="V91" s="33"/>
      <c r="W91" s="34">
        <f t="shared" si="8"/>
        <v>2730</v>
      </c>
      <c r="X91" s="34">
        <v>-67.599999999999994</v>
      </c>
      <c r="Y91" s="457">
        <f t="shared" si="5"/>
        <v>0</v>
      </c>
      <c r="AA91" s="461"/>
      <c r="AB91" s="462">
        <f t="shared" si="6"/>
        <v>0</v>
      </c>
      <c r="AC91" s="462">
        <f t="shared" si="7"/>
        <v>0</v>
      </c>
    </row>
    <row r="92" spans="3:30" s="3" customFormat="1" x14ac:dyDescent="0.25">
      <c r="C92" s="44"/>
      <c r="D92" s="45"/>
      <c r="E92" s="46"/>
      <c r="F92" s="890" t="e">
        <f>SUM(E49:E91)</f>
        <v>#REF!</v>
      </c>
      <c r="G92" s="890"/>
      <c r="H92" s="46"/>
      <c r="I92" s="46"/>
      <c r="J92" s="46"/>
      <c r="O92" s="4"/>
      <c r="P92" s="47" t="s">
        <v>915</v>
      </c>
      <c r="Q92" s="48" t="e">
        <f>SUM(Q49:Q91)</f>
        <v>#REF!</v>
      </c>
      <c r="R92" s="49" t="e">
        <f>SUM(R49:R91)</f>
        <v>#REF!</v>
      </c>
      <c r="S92" s="49" t="e">
        <f>SUM(S49:S91)</f>
        <v>#REF!</v>
      </c>
      <c r="T92" s="50" t="e">
        <f>R92/Q92</f>
        <v>#REF!</v>
      </c>
      <c r="U92" s="11"/>
      <c r="V92" s="51"/>
      <c r="W92" s="52">
        <f t="shared" si="8"/>
        <v>2730</v>
      </c>
      <c r="X92" s="52">
        <v>-67.599999999999994</v>
      </c>
      <c r="Y92" s="53" t="e">
        <f>W92*(1-T92)+X92</f>
        <v>#REF!</v>
      </c>
      <c r="AA92" s="459"/>
      <c r="AB92" s="459"/>
      <c r="AC92" s="459"/>
    </row>
    <row r="93" spans="3:30" s="3" customFormat="1" ht="25.5" x14ac:dyDescent="0.25">
      <c r="C93" s="65"/>
      <c r="D93" s="21" t="s">
        <v>916</v>
      </c>
      <c r="E93" s="495" t="e">
        <f>SUM(E48:E92)</f>
        <v>#REF!</v>
      </c>
      <c r="F93" s="411"/>
      <c r="G93" s="4"/>
      <c r="I93" s="1"/>
      <c r="J93" s="1"/>
      <c r="O93" s="4"/>
      <c r="P93" s="55" t="str">
        <f>D93</f>
        <v>P64 PHEV LR Lev1</v>
      </c>
      <c r="Q93" s="56" t="e">
        <f>SUM(Q48:Q91)</f>
        <v>#REF!</v>
      </c>
      <c r="R93" s="56" t="e">
        <f>Q93*V93</f>
        <v>#REF!</v>
      </c>
      <c r="S93" s="56" t="e">
        <f>Q93-R93</f>
        <v>#REF!</v>
      </c>
      <c r="T93" s="57" t="e">
        <f>R93/Q93</f>
        <v>#REF!</v>
      </c>
      <c r="U93" s="11"/>
      <c r="V93" s="58" t="e">
        <f>1-(Y93-X93)/W93</f>
        <v>#REF!</v>
      </c>
      <c r="W93" s="52">
        <f t="shared" si="8"/>
        <v>2730</v>
      </c>
      <c r="X93" s="52">
        <v>-67.599999999999994</v>
      </c>
      <c r="Y93" s="59" t="e">
        <f>SUMPRODUCT(Q48:Q91,Y48:Y91)/SUM(Q48:Q91)</f>
        <v>#REF!</v>
      </c>
      <c r="AA93" s="459"/>
      <c r="AB93" s="459"/>
      <c r="AC93" s="459"/>
    </row>
    <row r="94" spans="3:30" x14ac:dyDescent="0.25">
      <c r="D94" s="5" t="s">
        <v>802</v>
      </c>
      <c r="E94" s="60"/>
      <c r="F94" s="412"/>
      <c r="G94"/>
      <c r="H94"/>
      <c r="J94"/>
      <c r="K94"/>
      <c r="L94"/>
      <c r="AA94" s="459"/>
      <c r="AB94" s="459"/>
      <c r="AC94" s="459"/>
    </row>
    <row r="95" spans="3:30" x14ac:dyDescent="0.25">
      <c r="D95" s="5" t="s">
        <v>781</v>
      </c>
      <c r="E95" s="61" t="e">
        <f>E93+E94+40+5*75</f>
        <v>#REF!</v>
      </c>
      <c r="F95" s="413"/>
      <c r="G95"/>
      <c r="H95"/>
      <c r="J95"/>
      <c r="K95"/>
      <c r="L95"/>
      <c r="AA95" s="459"/>
      <c r="AB95" s="459"/>
      <c r="AC95" s="459"/>
    </row>
    <row r="96" spans="3:30" x14ac:dyDescent="0.25">
      <c r="E96"/>
      <c r="G96"/>
      <c r="H96"/>
      <c r="J96"/>
      <c r="K96"/>
      <c r="L96"/>
      <c r="AA96" s="459"/>
      <c r="AB96" s="459"/>
      <c r="AC96" s="459"/>
    </row>
    <row r="97" spans="1:29" x14ac:dyDescent="0.25">
      <c r="C97" s="65"/>
      <c r="D97" s="21" t="s">
        <v>916</v>
      </c>
      <c r="E97" s="54" t="e">
        <f>E93</f>
        <v>#REF!</v>
      </c>
      <c r="F97" s="411"/>
      <c r="G97"/>
      <c r="H97"/>
      <c r="J97"/>
      <c r="K97"/>
      <c r="L97"/>
      <c r="AA97" s="459"/>
      <c r="AB97" s="459"/>
      <c r="AC97" s="459"/>
    </row>
    <row r="98" spans="1:29" x14ac:dyDescent="0.25">
      <c r="D98" s="5" t="s">
        <v>57</v>
      </c>
      <c r="E98" s="75">
        <v>-24.96</v>
      </c>
      <c r="F98" s="413"/>
      <c r="G98"/>
      <c r="H98"/>
      <c r="J98"/>
      <c r="K98"/>
      <c r="L98"/>
      <c r="AA98" s="459"/>
      <c r="AB98" s="459"/>
      <c r="AC98" s="459"/>
    </row>
    <row r="99" spans="1:29" x14ac:dyDescent="0.25">
      <c r="C99" s="65"/>
      <c r="D99" s="21" t="s">
        <v>917</v>
      </c>
      <c r="E99" s="54" t="e">
        <f>SUM(E97:E98)</f>
        <v>#REF!</v>
      </c>
      <c r="F99" s="411"/>
      <c r="G99"/>
      <c r="H99"/>
      <c r="J99"/>
      <c r="K99"/>
      <c r="L99"/>
      <c r="AA99" s="459"/>
      <c r="AB99" s="459"/>
      <c r="AC99" s="459"/>
    </row>
    <row r="100" spans="1:29" x14ac:dyDescent="0.25">
      <c r="E100"/>
      <c r="G100"/>
      <c r="H100"/>
      <c r="J100"/>
      <c r="K100"/>
      <c r="L100"/>
      <c r="Z100" s="459"/>
      <c r="AA100" s="459"/>
      <c r="AB100" s="459"/>
    </row>
    <row r="101" spans="1:29" x14ac:dyDescent="0.25">
      <c r="E101"/>
      <c r="F101" s="64"/>
      <c r="G101"/>
      <c r="I101" s="1"/>
      <c r="J101"/>
      <c r="M101" s="1"/>
    </row>
    <row r="112" spans="1:29" s="13" customFormat="1" ht="12.75" customHeight="1" x14ac:dyDescent="0.25">
      <c r="A112" s="62" t="s">
        <v>918</v>
      </c>
      <c r="C112" s="12"/>
      <c r="D112" s="12"/>
      <c r="E112" s="12"/>
      <c r="F112" s="12"/>
      <c r="G112" s="12"/>
      <c r="H112" s="12"/>
      <c r="J112" s="12"/>
      <c r="K112" s="12"/>
      <c r="L112" s="12"/>
      <c r="M112" s="63"/>
      <c r="AA112" s="458"/>
      <c r="AB112" s="458"/>
      <c r="AC112" s="458"/>
    </row>
    <row r="114" spans="2:12" x14ac:dyDescent="0.25">
      <c r="D114" s="472" t="s">
        <v>919</v>
      </c>
      <c r="E114" s="475">
        <f>E$6</f>
        <v>1907.56</v>
      </c>
    </row>
    <row r="115" spans="2:12" x14ac:dyDescent="0.25">
      <c r="D115" s="481"/>
      <c r="E115" s="542"/>
      <c r="J115" s="476"/>
      <c r="K115" s="468"/>
      <c r="L115" s="468"/>
    </row>
    <row r="116" spans="2:12" x14ac:dyDescent="0.25">
      <c r="C116" s="66" t="s">
        <v>809</v>
      </c>
      <c r="D116" s="66" t="s">
        <v>920</v>
      </c>
      <c r="E116" s="542">
        <f>E$36</f>
        <v>-17.778000000000027</v>
      </c>
      <c r="J116" s="476"/>
      <c r="K116" s="468"/>
      <c r="L116" s="468"/>
    </row>
    <row r="117" spans="2:12" x14ac:dyDescent="0.25">
      <c r="D117" s="481"/>
      <c r="E117" s="542"/>
      <c r="J117" s="476"/>
      <c r="K117" s="468"/>
      <c r="L117" s="468"/>
    </row>
    <row r="118" spans="2:12" x14ac:dyDescent="0.25">
      <c r="C118" s="66" t="s">
        <v>809</v>
      </c>
      <c r="D118" s="66" t="s">
        <v>921</v>
      </c>
      <c r="E118" s="542" t="e">
        <f>E$38</f>
        <v>#REF!</v>
      </c>
      <c r="J118" s="476"/>
      <c r="K118" s="468"/>
      <c r="L118" s="468"/>
    </row>
    <row r="119" spans="2:12" x14ac:dyDescent="0.25">
      <c r="D119" s="66" t="s">
        <v>833</v>
      </c>
      <c r="E119" s="542">
        <f>E$27</f>
        <v>0.5</v>
      </c>
      <c r="F119" s="409" t="s">
        <v>690</v>
      </c>
      <c r="J119" s="476"/>
      <c r="K119" s="468"/>
      <c r="L119" s="468"/>
    </row>
    <row r="120" spans="2:12" x14ac:dyDescent="0.25">
      <c r="D120" s="472" t="s">
        <v>922</v>
      </c>
      <c r="E120" s="475" t="e">
        <f>E$33</f>
        <v>#REF!</v>
      </c>
      <c r="F120" s="54" t="e">
        <f>E120+E$137</f>
        <v>#REF!</v>
      </c>
      <c r="J120" s="476">
        <f>K120+L120</f>
        <v>376.24099999999999</v>
      </c>
      <c r="K120" s="468">
        <f>K29</f>
        <v>229.36599999999996</v>
      </c>
      <c r="L120" s="468">
        <f>L29</f>
        <v>146.87500000000006</v>
      </c>
    </row>
    <row r="121" spans="2:12" x14ac:dyDescent="0.25">
      <c r="B121" s="473" t="s">
        <v>197</v>
      </c>
      <c r="C121" s="473" t="s">
        <v>65</v>
      </c>
      <c r="D121" s="66" t="s">
        <v>923</v>
      </c>
      <c r="E121" s="490" t="e">
        <f>E$66+E$67</f>
        <v>#REF!</v>
      </c>
      <c r="G121" s="400" t="e">
        <f>#REF!</f>
        <v>#REF!</v>
      </c>
      <c r="H121" s="400" t="e">
        <f>#REF!</f>
        <v>#REF!</v>
      </c>
      <c r="I121" t="s">
        <v>22</v>
      </c>
      <c r="K121" s="479"/>
      <c r="L121" s="479"/>
    </row>
    <row r="122" spans="2:12" x14ac:dyDescent="0.25">
      <c r="B122" s="473" t="s">
        <v>197</v>
      </c>
      <c r="C122" s="473" t="s">
        <v>65</v>
      </c>
      <c r="D122" s="66" t="s">
        <v>924</v>
      </c>
      <c r="E122" s="490" t="e">
        <f>E$53+E$54</f>
        <v>#REF!</v>
      </c>
      <c r="H122" s="1" t="e">
        <f>CONCATENATE("HV Batt = ",ROUND(H121,0)," kg")</f>
        <v>#REF!</v>
      </c>
      <c r="K122" s="479"/>
      <c r="L122" s="479"/>
    </row>
    <row r="123" spans="2:12" x14ac:dyDescent="0.25">
      <c r="B123" s="473" t="s">
        <v>197</v>
      </c>
      <c r="C123" s="473" t="s">
        <v>65</v>
      </c>
      <c r="D123" s="66" t="s">
        <v>925</v>
      </c>
      <c r="E123" s="490" t="e">
        <f>E$55</f>
        <v>#REF!</v>
      </c>
      <c r="K123" s="479"/>
      <c r="L123" s="479"/>
    </row>
    <row r="124" spans="2:12" x14ac:dyDescent="0.25">
      <c r="B124" s="473" t="s">
        <v>197</v>
      </c>
      <c r="C124" s="473" t="s">
        <v>8</v>
      </c>
      <c r="D124" s="66" t="s">
        <v>26</v>
      </c>
      <c r="E124" s="490" t="e">
        <f>E56+E57+E58+E59+E60+E61</f>
        <v>#REF!</v>
      </c>
      <c r="K124" s="479"/>
      <c r="L124" s="479"/>
    </row>
    <row r="125" spans="2:12" x14ac:dyDescent="0.25">
      <c r="B125" s="473" t="s">
        <v>197</v>
      </c>
      <c r="C125" s="473" t="s">
        <v>65</v>
      </c>
      <c r="D125" s="66" t="s">
        <v>926</v>
      </c>
      <c r="E125" s="490" t="e">
        <f>E$63+E$64</f>
        <v>#REF!</v>
      </c>
      <c r="K125" s="479"/>
      <c r="L125" s="479"/>
    </row>
    <row r="126" spans="2:12" x14ac:dyDescent="0.25">
      <c r="B126" s="473" t="s">
        <v>197</v>
      </c>
      <c r="C126" s="473" t="s">
        <v>65</v>
      </c>
      <c r="D126" s="66" t="s">
        <v>927</v>
      </c>
      <c r="E126" s="490" t="e">
        <f>E$80+E$81</f>
        <v>#REF!</v>
      </c>
      <c r="K126" s="479"/>
      <c r="L126" s="479"/>
    </row>
    <row r="127" spans="2:12" x14ac:dyDescent="0.25">
      <c r="B127" s="473" t="s">
        <v>581</v>
      </c>
      <c r="C127" s="473" t="s">
        <v>65</v>
      </c>
      <c r="D127" s="66" t="s">
        <v>60</v>
      </c>
      <c r="E127" s="490" t="e">
        <f>E$83</f>
        <v>#REF!</v>
      </c>
      <c r="K127" s="479"/>
      <c r="L127" s="479"/>
    </row>
    <row r="128" spans="2:12" x14ac:dyDescent="0.25">
      <c r="B128" s="473" t="s">
        <v>28</v>
      </c>
      <c r="C128" s="473" t="s">
        <v>65</v>
      </c>
      <c r="D128" s="66" t="s">
        <v>928</v>
      </c>
      <c r="E128" s="490" t="e">
        <f>E$89+E$90</f>
        <v>#REF!</v>
      </c>
      <c r="F128" s="409" t="s">
        <v>690</v>
      </c>
      <c r="K128" s="479"/>
      <c r="L128" s="479"/>
    </row>
    <row r="129" spans="2:12" x14ac:dyDescent="0.25">
      <c r="D129" s="472" t="s">
        <v>929</v>
      </c>
      <c r="E129" s="483" t="e">
        <f>SUM(E120:E128)</f>
        <v>#REF!</v>
      </c>
      <c r="F129" s="54" t="e">
        <f>E129+E$137</f>
        <v>#REF!</v>
      </c>
      <c r="G129" s="1" t="s">
        <v>930</v>
      </c>
      <c r="H129" s="482" t="s">
        <v>931</v>
      </c>
      <c r="J129" s="476">
        <f>K129+L129</f>
        <v>376.24099999999999</v>
      </c>
      <c r="K129" s="468">
        <f>SUM(K116:K128)</f>
        <v>229.36599999999996</v>
      </c>
      <c r="L129" s="468">
        <f>SUM(L116:L128)</f>
        <v>146.87500000000006</v>
      </c>
    </row>
    <row r="130" spans="2:12" x14ac:dyDescent="0.25">
      <c r="B130" s="473" t="s">
        <v>28</v>
      </c>
      <c r="C130" s="473" t="s">
        <v>932</v>
      </c>
      <c r="D130" s="66" t="s">
        <v>933</v>
      </c>
      <c r="E130" s="491" t="e">
        <f>H130-G130</f>
        <v>#REF!</v>
      </c>
      <c r="G130" s="39" t="e">
        <f>H23</f>
        <v>#REF!</v>
      </c>
      <c r="H130" s="425">
        <v>86</v>
      </c>
      <c r="K130" s="479"/>
      <c r="L130" s="479"/>
    </row>
    <row r="131" spans="2:12" x14ac:dyDescent="0.25">
      <c r="B131" s="473" t="s">
        <v>28</v>
      </c>
      <c r="C131" s="473" t="s">
        <v>932</v>
      </c>
      <c r="D131" s="66" t="s">
        <v>934</v>
      </c>
      <c r="E131" s="466"/>
      <c r="K131" s="479"/>
      <c r="L131" s="479"/>
    </row>
    <row r="132" spans="2:12" x14ac:dyDescent="0.25">
      <c r="B132" s="473" t="s">
        <v>28</v>
      </c>
      <c r="C132" s="473" t="s">
        <v>932</v>
      </c>
      <c r="D132" s="66" t="s">
        <v>935</v>
      </c>
      <c r="E132" s="466">
        <v>-10</v>
      </c>
      <c r="K132" s="479"/>
      <c r="L132" s="479"/>
    </row>
    <row r="133" spans="2:12" x14ac:dyDescent="0.25">
      <c r="B133" s="473" t="s">
        <v>28</v>
      </c>
      <c r="C133" s="473" t="s">
        <v>932</v>
      </c>
      <c r="D133" s="66" t="s">
        <v>936</v>
      </c>
      <c r="E133" s="466">
        <v>-2.5</v>
      </c>
      <c r="K133" s="479"/>
      <c r="L133" s="479"/>
    </row>
    <row r="134" spans="2:12" x14ac:dyDescent="0.25">
      <c r="B134" s="473" t="s">
        <v>28</v>
      </c>
      <c r="C134" s="473" t="s">
        <v>932</v>
      </c>
      <c r="D134" s="66" t="s">
        <v>937</v>
      </c>
      <c r="E134" s="466">
        <v>-3</v>
      </c>
      <c r="K134" s="479"/>
      <c r="L134" s="479"/>
    </row>
    <row r="135" spans="2:12" x14ac:dyDescent="0.25">
      <c r="B135" s="473" t="s">
        <v>581</v>
      </c>
      <c r="C135" s="473" t="s">
        <v>932</v>
      </c>
      <c r="D135" s="66" t="s">
        <v>60</v>
      </c>
      <c r="E135" s="466"/>
      <c r="F135" s="409" t="s">
        <v>690</v>
      </c>
      <c r="K135" s="19"/>
      <c r="L135" s="19"/>
    </row>
    <row r="136" spans="2:12" x14ac:dyDescent="0.25">
      <c r="D136" s="472" t="s">
        <v>938</v>
      </c>
      <c r="E136" s="483" t="e">
        <f>SUM(E129:E135)</f>
        <v>#REF!</v>
      </c>
      <c r="F136" s="54" t="e">
        <f>E136+E$137</f>
        <v>#REF!</v>
      </c>
      <c r="J136" s="476">
        <f>K136+L136</f>
        <v>376.24099999999999</v>
      </c>
      <c r="K136" s="468">
        <f>SUM(K129:K135)</f>
        <v>229.36599999999996</v>
      </c>
      <c r="L136" s="468">
        <f>SUM(L129:L135)</f>
        <v>146.87500000000006</v>
      </c>
    </row>
    <row r="137" spans="2:12" x14ac:dyDescent="0.25">
      <c r="B137" s="473"/>
      <c r="C137" s="473" t="s">
        <v>801</v>
      </c>
      <c r="D137" s="66" t="s">
        <v>57</v>
      </c>
      <c r="E137" s="466">
        <f>E$11</f>
        <v>-24.86</v>
      </c>
      <c r="K137" s="19"/>
      <c r="L137" s="19"/>
    </row>
    <row r="138" spans="2:12" x14ac:dyDescent="0.25">
      <c r="D138" s="472" t="s">
        <v>939</v>
      </c>
      <c r="E138" s="483" t="e">
        <f>SUM(E136:E137)</f>
        <v>#REF!</v>
      </c>
      <c r="J138" s="476">
        <f>K138+L138</f>
        <v>376.24099999999999</v>
      </c>
      <c r="K138" s="468">
        <f>SUM(K136:K137)</f>
        <v>229.36599999999996</v>
      </c>
      <c r="L138" s="468">
        <f>SUM(L136:L137)</f>
        <v>146.87500000000006</v>
      </c>
    </row>
    <row r="139" spans="2:12" x14ac:dyDescent="0.25">
      <c r="D139" s="66" t="s">
        <v>940</v>
      </c>
      <c r="E139" s="466">
        <v>-7</v>
      </c>
      <c r="K139" s="479"/>
      <c r="L139" s="479"/>
    </row>
    <row r="140" spans="2:12" x14ac:dyDescent="0.25">
      <c r="D140" s="66" t="s">
        <v>941</v>
      </c>
      <c r="E140" s="477">
        <f>K140+L140</f>
        <v>-14</v>
      </c>
      <c r="K140" s="478">
        <v>-10</v>
      </c>
      <c r="L140" s="478">
        <v>-4</v>
      </c>
    </row>
    <row r="141" spans="2:12" x14ac:dyDescent="0.25">
      <c r="D141" s="66" t="s">
        <v>942</v>
      </c>
      <c r="E141" s="466">
        <v>-3</v>
      </c>
      <c r="K141" s="479"/>
      <c r="L141" s="479"/>
    </row>
    <row r="142" spans="2:12" x14ac:dyDescent="0.25">
      <c r="D142" s="66" t="s">
        <v>943</v>
      </c>
      <c r="E142" s="466">
        <v>-3</v>
      </c>
      <c r="G142" s="418"/>
      <c r="K142" s="479"/>
      <c r="L142" s="479"/>
    </row>
    <row r="143" spans="2:12" x14ac:dyDescent="0.25">
      <c r="D143" s="484" t="s">
        <v>944</v>
      </c>
      <c r="E143" s="485">
        <v>1790</v>
      </c>
      <c r="J143" s="476">
        <f>K143+L143</f>
        <v>362.24099999999999</v>
      </c>
      <c r="K143" s="468">
        <f>SUM(K138:K142)</f>
        <v>219.36599999999996</v>
      </c>
      <c r="L143" s="468">
        <f>SUM(L138:L142)</f>
        <v>142.87500000000006</v>
      </c>
    </row>
    <row r="145" spans="3:12" x14ac:dyDescent="0.25">
      <c r="D145" s="486" t="s">
        <v>945</v>
      </c>
      <c r="E145" s="487">
        <v>1792</v>
      </c>
      <c r="J145" s="476" t="e">
        <f>#REF!+#REF!+#REF!</f>
        <v>#REF!</v>
      </c>
      <c r="K145" s="468"/>
      <c r="L145" s="468"/>
    </row>
    <row r="149" spans="3:12" x14ac:dyDescent="0.25">
      <c r="C149" s="882" t="s">
        <v>946</v>
      </c>
      <c r="D149" s="883"/>
      <c r="E149" s="884"/>
    </row>
    <row r="150" spans="3:12" x14ac:dyDescent="0.25">
      <c r="C150" s="543"/>
      <c r="D150" s="544" t="s">
        <v>947</v>
      </c>
      <c r="E150" s="545" t="e">
        <f>CONCATENATE("2028 : ",#REF!," €")</f>
        <v>#REF!</v>
      </c>
    </row>
    <row r="151" spans="3:12" x14ac:dyDescent="0.25">
      <c r="C151" s="548"/>
      <c r="D151" s="546"/>
      <c r="E151" s="547" t="e">
        <f>CONCATENATE("2030 : ",#REF!," €")</f>
        <v>#REF!</v>
      </c>
    </row>
    <row r="152" spans="3:12" x14ac:dyDescent="0.25">
      <c r="C152" s="543"/>
      <c r="D152" s="544" t="s">
        <v>948</v>
      </c>
      <c r="E152" s="545" t="e">
        <f>CONCATENATE("2028 : ",#REF!," €")</f>
        <v>#REF!</v>
      </c>
    </row>
    <row r="153" spans="3:12" x14ac:dyDescent="0.25">
      <c r="C153" s="548"/>
      <c r="D153" s="546"/>
      <c r="E153" s="547" t="e">
        <f>CONCATENATE("2030 : ",#REF!," €")</f>
        <v>#REF!</v>
      </c>
    </row>
    <row r="154" spans="3:12" x14ac:dyDescent="0.25">
      <c r="C154" s="543"/>
      <c r="D154" s="544" t="s">
        <v>949</v>
      </c>
      <c r="E154" s="545" t="e">
        <f>CONCATENATE("2028 : ",#REF!," €")</f>
        <v>#REF!</v>
      </c>
    </row>
    <row r="155" spans="3:12" x14ac:dyDescent="0.25">
      <c r="C155" s="548"/>
      <c r="D155" s="546"/>
      <c r="E155" s="547" t="e">
        <f>CONCATENATE("2030 : ",#REF!," €")</f>
        <v>#REF!</v>
      </c>
    </row>
    <row r="156" spans="3:12" x14ac:dyDescent="0.25">
      <c r="C156" s="543"/>
      <c r="D156" s="544" t="s">
        <v>950</v>
      </c>
      <c r="E156" s="545" t="e">
        <f>CONCATENATE("2028 : ",#REF!," €")</f>
        <v>#REF!</v>
      </c>
    </row>
    <row r="157" spans="3:12" x14ac:dyDescent="0.25">
      <c r="C157" s="548"/>
      <c r="D157" s="546"/>
      <c r="E157" s="547" t="e">
        <f>CONCATENATE("2030 : ",#REF!," €")</f>
        <v>#REF!</v>
      </c>
    </row>
    <row r="158" spans="3:12" x14ac:dyDescent="0.25">
      <c r="C158" s="543"/>
      <c r="D158" s="544" t="s">
        <v>945</v>
      </c>
      <c r="E158" s="545" t="e">
        <f>CONCATENATE("2028 : ",#REF!," €")</f>
        <v>#REF!</v>
      </c>
    </row>
    <row r="159" spans="3:12" x14ac:dyDescent="0.25">
      <c r="C159" s="548"/>
      <c r="D159" s="546"/>
      <c r="E159" s="547" t="e">
        <f>CONCATENATE("2030 : ",#REF!," €")</f>
        <v>#REF!</v>
      </c>
    </row>
    <row r="160" spans="3:12" x14ac:dyDescent="0.25">
      <c r="D160" s="64"/>
      <c r="E160"/>
    </row>
    <row r="161" spans="3:5" x14ac:dyDescent="0.25">
      <c r="C161" t="e">
        <f>CONCATENATE("PHEV LR vs PHEV Gen2 = +",ROUND(E$129-E$120,0)," kg")</f>
        <v>#REF!</v>
      </c>
      <c r="D161" s="64"/>
      <c r="E161"/>
    </row>
    <row r="162" spans="3:5" x14ac:dyDescent="0.25">
      <c r="D162" s="64"/>
      <c r="E162"/>
    </row>
    <row r="163" spans="3:5" x14ac:dyDescent="0.25">
      <c r="D163" s="64"/>
      <c r="E163"/>
    </row>
  </sheetData>
  <mergeCells count="8">
    <mergeCell ref="A4:B4"/>
    <mergeCell ref="A5:B5"/>
    <mergeCell ref="A10:B10"/>
    <mergeCell ref="C149:E149"/>
    <mergeCell ref="O46:P46"/>
    <mergeCell ref="G66:G67"/>
    <mergeCell ref="G68:G69"/>
    <mergeCell ref="F92:G9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9735E-ED03-4C75-A230-79C4C2A72568}">
  <sheetPr codeName="Feuil78">
    <tabColor theme="5"/>
  </sheetPr>
  <dimension ref="A1:AH47"/>
  <sheetViews>
    <sheetView tabSelected="1" topLeftCell="S1" workbookViewId="0">
      <selection activeCell="V18" sqref="V18"/>
    </sheetView>
  </sheetViews>
  <sheetFormatPr baseColWidth="10" defaultColWidth="11.140625" defaultRowHeight="12.75" x14ac:dyDescent="0.25"/>
  <cols>
    <col min="1" max="1" width="34.28515625" style="82" customWidth="1"/>
    <col min="2" max="2" width="13.42578125" style="82" customWidth="1"/>
    <col min="3" max="4" width="10.28515625" style="82" customWidth="1"/>
    <col min="5" max="5" width="10.7109375" style="82" customWidth="1"/>
    <col min="6" max="33" width="16.140625" style="82" customWidth="1"/>
    <col min="34" max="34" width="21.28515625" style="96" customWidth="1"/>
    <col min="35" max="16384" width="11.140625" style="82"/>
  </cols>
  <sheetData>
    <row r="1" spans="1:34" x14ac:dyDescent="0.25">
      <c r="A1" s="81" t="s">
        <v>954</v>
      </c>
      <c r="D1" s="83" t="s">
        <v>955</v>
      </c>
      <c r="E1" s="84" t="s">
        <v>956</v>
      </c>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5"/>
    </row>
    <row r="3" spans="1:34" ht="13.5" thickBot="1" x14ac:dyDescent="0.3">
      <c r="F3" s="86" t="s">
        <v>957</v>
      </c>
      <c r="G3" s="86" t="s">
        <v>957</v>
      </c>
      <c r="H3" s="86"/>
      <c r="I3" s="86" t="s">
        <v>957</v>
      </c>
      <c r="J3" s="86" t="s">
        <v>957</v>
      </c>
      <c r="K3" s="86" t="s">
        <v>957</v>
      </c>
      <c r="L3" s="86" t="s">
        <v>957</v>
      </c>
      <c r="M3" s="86" t="s">
        <v>957</v>
      </c>
      <c r="N3" s="86" t="s">
        <v>958</v>
      </c>
      <c r="O3" s="86" t="s">
        <v>959</v>
      </c>
      <c r="P3" s="86" t="s">
        <v>957</v>
      </c>
      <c r="Q3" s="86" t="s">
        <v>957</v>
      </c>
      <c r="R3" s="86" t="s">
        <v>957</v>
      </c>
      <c r="S3" s="86" t="s">
        <v>957</v>
      </c>
      <c r="T3" s="86" t="s">
        <v>957</v>
      </c>
      <c r="U3" s="86" t="s">
        <v>957</v>
      </c>
      <c r="V3" s="86" t="s">
        <v>957</v>
      </c>
      <c r="W3" s="86" t="s">
        <v>957</v>
      </c>
      <c r="X3" s="86" t="s">
        <v>957</v>
      </c>
      <c r="Y3" s="86" t="s">
        <v>957</v>
      </c>
      <c r="Z3" s="86" t="s">
        <v>957</v>
      </c>
      <c r="AA3" s="86" t="s">
        <v>957</v>
      </c>
      <c r="AB3" s="86" t="s">
        <v>957</v>
      </c>
      <c r="AC3" s="86" t="s">
        <v>957</v>
      </c>
      <c r="AD3" s="86" t="s">
        <v>957</v>
      </c>
      <c r="AE3" s="86" t="s">
        <v>958</v>
      </c>
      <c r="AF3" s="86" t="s">
        <v>959</v>
      </c>
      <c r="AG3" s="86" t="s">
        <v>960</v>
      </c>
      <c r="AH3" s="86" t="s">
        <v>961</v>
      </c>
    </row>
    <row r="4" spans="1:34" ht="22.35" customHeight="1" x14ac:dyDescent="0.25">
      <c r="F4" s="431" t="s">
        <v>962</v>
      </c>
      <c r="G4" s="431" t="s">
        <v>963</v>
      </c>
      <c r="H4" s="431" t="s">
        <v>964</v>
      </c>
      <c r="I4" s="431" t="s">
        <v>965</v>
      </c>
      <c r="J4" s="431" t="s">
        <v>966</v>
      </c>
      <c r="K4" s="591" t="s">
        <v>967</v>
      </c>
      <c r="L4" s="591" t="s">
        <v>968</v>
      </c>
      <c r="M4" s="591" t="s">
        <v>969</v>
      </c>
      <c r="N4" s="591" t="s">
        <v>970</v>
      </c>
      <c r="O4" s="88" t="s">
        <v>971</v>
      </c>
      <c r="P4" s="432" t="s">
        <v>972</v>
      </c>
      <c r="Q4" s="432" t="s">
        <v>973</v>
      </c>
      <c r="R4" s="432" t="s">
        <v>974</v>
      </c>
      <c r="S4" s="433" t="s">
        <v>975</v>
      </c>
      <c r="T4" s="433" t="s">
        <v>976</v>
      </c>
      <c r="U4" s="433" t="s">
        <v>977</v>
      </c>
      <c r="V4" s="433" t="s">
        <v>978</v>
      </c>
      <c r="W4" s="433" t="s">
        <v>979</v>
      </c>
      <c r="X4" s="433" t="s">
        <v>980</v>
      </c>
      <c r="Y4" s="433" t="s">
        <v>981</v>
      </c>
      <c r="Z4" s="433" t="s">
        <v>982</v>
      </c>
      <c r="AA4" s="712" t="s">
        <v>983</v>
      </c>
      <c r="AB4" s="712" t="s">
        <v>984</v>
      </c>
      <c r="AC4" s="712" t="s">
        <v>985</v>
      </c>
      <c r="AD4" s="87"/>
      <c r="AE4" s="87" t="s">
        <v>986</v>
      </c>
      <c r="AF4" s="88" t="s">
        <v>789</v>
      </c>
      <c r="AG4" s="89"/>
      <c r="AH4" s="90" t="s">
        <v>987</v>
      </c>
    </row>
    <row r="5" spans="1:34" s="81" customFormat="1" ht="34.35" customHeight="1" thickBot="1" x14ac:dyDescent="0.3">
      <c r="B5" s="91"/>
      <c r="C5" s="91" t="s">
        <v>988</v>
      </c>
      <c r="D5" s="91" t="s">
        <v>989</v>
      </c>
      <c r="E5" s="92"/>
      <c r="F5" s="445" t="str">
        <f>F4</f>
        <v>P64-MHEV</v>
      </c>
      <c r="G5" s="445" t="str">
        <f>G4</f>
        <v>P64-MHEV (Tow)</v>
      </c>
      <c r="H5" s="673" t="str">
        <f>H4</f>
        <v>P64-MHEV (Tow) (SAE)</v>
      </c>
      <c r="I5" s="445" t="str">
        <f t="shared" ref="I5:AG5" si="0">I4</f>
        <v>P64-PHEV</v>
      </c>
      <c r="J5" s="445" t="str">
        <f t="shared" si="0"/>
        <v>P64-HEV</v>
      </c>
      <c r="K5" s="445" t="str">
        <f t="shared" ref="K5:M5" si="1">K4</f>
        <v>OV64-MHEV</v>
      </c>
      <c r="L5" s="445" t="str">
        <f t="shared" ref="L5" si="2">L4</f>
        <v>OV64-MHEV (Tow)</v>
      </c>
      <c r="M5" s="445" t="str">
        <f t="shared" si="1"/>
        <v>OV64-HEV</v>
      </c>
      <c r="N5" s="445" t="str">
        <f>N4</f>
        <v>OV64-BEV</v>
      </c>
      <c r="O5" s="446" t="str">
        <f t="shared" ref="O5" si="3">O4</f>
        <v>J4U-HEV</v>
      </c>
      <c r="P5" s="445" t="str">
        <f t="shared" si="0"/>
        <v>D74-MHEV</v>
      </c>
      <c r="Q5" s="445" t="str">
        <f t="shared" si="0"/>
        <v>D74-HEV</v>
      </c>
      <c r="R5" s="445" t="str">
        <f>R4</f>
        <v>D74 - BEV</v>
      </c>
      <c r="S5" s="445" t="str">
        <f t="shared" si="0"/>
        <v>P74 (5p) - MHEV</v>
      </c>
      <c r="T5" s="445" t="str">
        <f t="shared" ref="T5" si="4">T4</f>
        <v>P74 (5p) - MHEV (Tow)</v>
      </c>
      <c r="U5" s="445" t="str">
        <f>U4</f>
        <v>P74 (7p) - MHEV</v>
      </c>
      <c r="V5" s="445" t="str">
        <f>V4</f>
        <v>P74 (7p) - MHEV (Tow)</v>
      </c>
      <c r="W5" s="445" t="str">
        <f t="shared" si="0"/>
        <v>P74 (5p) - PHEV</v>
      </c>
      <c r="X5" s="445" t="str">
        <f>X4</f>
        <v>P74 (7p) - PHEV</v>
      </c>
      <c r="Y5" s="445" t="str">
        <f t="shared" si="0"/>
        <v>P74 (5p) - HEV</v>
      </c>
      <c r="Z5" s="445" t="str">
        <f t="shared" si="0"/>
        <v>P74 (7p) - HEV</v>
      </c>
      <c r="AA5" s="445" t="str">
        <f t="shared" ref="AA5:AB5" si="5">AA4</f>
        <v>A4U - MHEV</v>
      </c>
      <c r="AB5" s="445" t="str">
        <f t="shared" si="5"/>
        <v>A4U - HEV</v>
      </c>
      <c r="AC5" s="445" t="str">
        <f t="shared" ref="AC5" si="6">AC4</f>
        <v>A4U - HEV(EP)</v>
      </c>
      <c r="AD5" s="445">
        <f t="shared" si="0"/>
        <v>0</v>
      </c>
      <c r="AE5" s="445" t="str">
        <f t="shared" si="0"/>
        <v>CR3-BEV</v>
      </c>
      <c r="AF5" s="446" t="str">
        <f t="shared" si="0"/>
        <v>J4U</v>
      </c>
      <c r="AG5" s="447">
        <f t="shared" si="0"/>
        <v>0</v>
      </c>
      <c r="AH5" s="93" t="s">
        <v>990</v>
      </c>
    </row>
    <row r="6" spans="1:34" x14ac:dyDescent="0.25">
      <c r="A6" s="94" t="s">
        <v>991</v>
      </c>
      <c r="B6" s="95" t="s">
        <v>992</v>
      </c>
      <c r="C6" s="96" t="s">
        <v>993</v>
      </c>
      <c r="F6" s="585">
        <v>4542</v>
      </c>
      <c r="G6" s="585">
        <v>4542</v>
      </c>
      <c r="H6" s="674">
        <v>4542</v>
      </c>
      <c r="I6" s="585">
        <v>4542</v>
      </c>
      <c r="J6" s="585">
        <v>4542</v>
      </c>
      <c r="K6" s="585">
        <v>4650</v>
      </c>
      <c r="L6" s="585">
        <v>4650</v>
      </c>
      <c r="M6" s="585">
        <v>4650</v>
      </c>
      <c r="N6" s="585">
        <v>4650</v>
      </c>
      <c r="O6" s="99">
        <v>4550</v>
      </c>
      <c r="P6" s="585">
        <v>4615.8</v>
      </c>
      <c r="Q6" s="585">
        <v>4615.8</v>
      </c>
      <c r="R6" s="585">
        <v>4616</v>
      </c>
      <c r="S6" s="585">
        <v>4790.7</v>
      </c>
      <c r="T6" s="585">
        <v>4790.7</v>
      </c>
      <c r="U6" s="585">
        <v>4790.7</v>
      </c>
      <c r="V6" s="585">
        <v>4790.7</v>
      </c>
      <c r="W6" s="585">
        <v>4790.7</v>
      </c>
      <c r="X6" s="585">
        <v>4790.7</v>
      </c>
      <c r="Y6" s="585">
        <v>4790.7</v>
      </c>
      <c r="Z6" s="585">
        <v>4790.7</v>
      </c>
      <c r="AA6" s="97">
        <v>4685</v>
      </c>
      <c r="AB6" s="97">
        <v>4685</v>
      </c>
      <c r="AC6" s="97">
        <v>4685</v>
      </c>
      <c r="AD6" s="97"/>
      <c r="AE6" s="97">
        <v>4650</v>
      </c>
      <c r="AF6" s="99">
        <v>4550</v>
      </c>
      <c r="AG6" s="100"/>
      <c r="AH6" s="93" t="s">
        <v>994</v>
      </c>
    </row>
    <row r="7" spans="1:34" x14ac:dyDescent="0.25">
      <c r="A7" s="94" t="s">
        <v>995</v>
      </c>
      <c r="B7" s="95" t="s">
        <v>996</v>
      </c>
      <c r="C7" s="96" t="s">
        <v>993</v>
      </c>
      <c r="F7" s="585">
        <v>1895</v>
      </c>
      <c r="G7" s="585">
        <v>1895</v>
      </c>
      <c r="H7" s="674">
        <v>1895</v>
      </c>
      <c r="I7" s="585">
        <v>1895</v>
      </c>
      <c r="J7" s="585">
        <v>1895</v>
      </c>
      <c r="K7" s="585">
        <v>1905</v>
      </c>
      <c r="L7" s="585">
        <v>1905</v>
      </c>
      <c r="M7" s="585">
        <v>1905</v>
      </c>
      <c r="N7" s="585">
        <v>1905</v>
      </c>
      <c r="O7" s="99">
        <v>1881</v>
      </c>
      <c r="P7" s="585">
        <v>1890</v>
      </c>
      <c r="Q7" s="585">
        <v>1890</v>
      </c>
      <c r="R7" s="585">
        <v>1890</v>
      </c>
      <c r="S7" s="585">
        <v>1858</v>
      </c>
      <c r="T7" s="585">
        <v>1858</v>
      </c>
      <c r="U7" s="585">
        <v>1858</v>
      </c>
      <c r="V7" s="585">
        <v>1858</v>
      </c>
      <c r="W7" s="585">
        <v>1858</v>
      </c>
      <c r="X7" s="585">
        <v>1858</v>
      </c>
      <c r="Y7" s="585">
        <v>1858</v>
      </c>
      <c r="Z7" s="585">
        <v>1858</v>
      </c>
      <c r="AA7" s="97">
        <v>1899</v>
      </c>
      <c r="AB7" s="97">
        <v>1899</v>
      </c>
      <c r="AC7" s="97">
        <v>1899</v>
      </c>
      <c r="AD7" s="97"/>
      <c r="AE7" s="97">
        <v>1902</v>
      </c>
      <c r="AF7" s="99">
        <v>1881</v>
      </c>
      <c r="AG7" s="100"/>
      <c r="AH7" s="93" t="s">
        <v>994</v>
      </c>
    </row>
    <row r="8" spans="1:34" x14ac:dyDescent="0.25">
      <c r="A8" s="94" t="s">
        <v>997</v>
      </c>
      <c r="B8" s="95" t="s">
        <v>998</v>
      </c>
      <c r="C8" s="96" t="s">
        <v>993</v>
      </c>
      <c r="F8" s="585">
        <v>1660</v>
      </c>
      <c r="G8" s="585">
        <v>1660</v>
      </c>
      <c r="H8" s="674">
        <v>1660</v>
      </c>
      <c r="I8" s="585">
        <v>1660</v>
      </c>
      <c r="J8" s="585">
        <v>1660</v>
      </c>
      <c r="K8" s="585">
        <v>1658</v>
      </c>
      <c r="L8" s="585">
        <v>1658</v>
      </c>
      <c r="M8" s="585">
        <v>1658</v>
      </c>
      <c r="N8" s="585">
        <v>1658</v>
      </c>
      <c r="O8" s="101">
        <v>1652</v>
      </c>
      <c r="P8" s="585">
        <v>1647</v>
      </c>
      <c r="Q8" s="585">
        <v>1647</v>
      </c>
      <c r="R8" s="585">
        <v>1647</v>
      </c>
      <c r="S8" s="585">
        <v>1682</v>
      </c>
      <c r="T8" s="585">
        <v>1682</v>
      </c>
      <c r="U8" s="585">
        <v>1682</v>
      </c>
      <c r="V8" s="585">
        <v>1682</v>
      </c>
      <c r="W8" s="585">
        <v>1682</v>
      </c>
      <c r="X8" s="585">
        <v>1682</v>
      </c>
      <c r="Y8" s="585">
        <v>1682</v>
      </c>
      <c r="Z8" s="585">
        <v>1682</v>
      </c>
      <c r="AA8" s="97">
        <v>0</v>
      </c>
      <c r="AB8" s="97">
        <v>0</v>
      </c>
      <c r="AC8" s="97">
        <v>0</v>
      </c>
      <c r="AD8" s="97"/>
      <c r="AE8" s="97">
        <v>1690</v>
      </c>
      <c r="AF8" s="101">
        <v>1652</v>
      </c>
      <c r="AG8" s="100"/>
      <c r="AH8" s="93" t="s">
        <v>994</v>
      </c>
    </row>
    <row r="9" spans="1:34" x14ac:dyDescent="0.25">
      <c r="A9" s="94" t="s">
        <v>999</v>
      </c>
      <c r="B9" s="95" t="s">
        <v>1000</v>
      </c>
      <c r="C9" s="96" t="s">
        <v>993</v>
      </c>
      <c r="F9" s="585">
        <v>939</v>
      </c>
      <c r="G9" s="585">
        <v>939</v>
      </c>
      <c r="H9" s="674">
        <v>939</v>
      </c>
      <c r="I9" s="585">
        <v>939</v>
      </c>
      <c r="J9" s="585">
        <v>939</v>
      </c>
      <c r="K9" s="585">
        <v>962</v>
      </c>
      <c r="L9" s="585">
        <v>962</v>
      </c>
      <c r="M9" s="585">
        <v>962</v>
      </c>
      <c r="N9" s="585">
        <v>962</v>
      </c>
      <c r="O9" s="101">
        <v>920</v>
      </c>
      <c r="P9" s="585">
        <v>920</v>
      </c>
      <c r="Q9" s="585">
        <v>920</v>
      </c>
      <c r="R9" s="585">
        <v>920</v>
      </c>
      <c r="S9" s="585">
        <v>939.5</v>
      </c>
      <c r="T9" s="585">
        <v>939.5</v>
      </c>
      <c r="U9" s="585">
        <v>939.5</v>
      </c>
      <c r="V9" s="585">
        <v>939.5</v>
      </c>
      <c r="W9" s="585">
        <v>939.5</v>
      </c>
      <c r="X9" s="585">
        <v>939.5</v>
      </c>
      <c r="Y9" s="585">
        <v>939.5</v>
      </c>
      <c r="Z9" s="585">
        <v>939.5</v>
      </c>
      <c r="AA9" s="97">
        <v>970</v>
      </c>
      <c r="AB9" s="97">
        <v>970</v>
      </c>
      <c r="AC9" s="97">
        <v>970</v>
      </c>
      <c r="AD9" s="97"/>
      <c r="AE9" s="97">
        <v>950</v>
      </c>
      <c r="AF9" s="101">
        <v>920</v>
      </c>
      <c r="AG9" s="100"/>
      <c r="AH9" s="93" t="s">
        <v>994</v>
      </c>
    </row>
    <row r="10" spans="1:34" x14ac:dyDescent="0.25">
      <c r="A10" s="94" t="s">
        <v>1001</v>
      </c>
      <c r="B10" s="95" t="s">
        <v>1002</v>
      </c>
      <c r="C10" s="96" t="s">
        <v>993</v>
      </c>
      <c r="F10" s="585">
        <v>873</v>
      </c>
      <c r="G10" s="585">
        <v>873</v>
      </c>
      <c r="H10" s="674">
        <v>873</v>
      </c>
      <c r="I10" s="585">
        <v>873</v>
      </c>
      <c r="J10" s="585">
        <v>873</v>
      </c>
      <c r="K10" s="585">
        <v>904</v>
      </c>
      <c r="L10" s="585">
        <v>904</v>
      </c>
      <c r="M10" s="585">
        <v>904</v>
      </c>
      <c r="N10" s="585">
        <v>904</v>
      </c>
      <c r="O10" s="101">
        <v>842</v>
      </c>
      <c r="P10" s="585">
        <v>905</v>
      </c>
      <c r="Q10" s="585">
        <v>905</v>
      </c>
      <c r="R10" s="585">
        <v>905</v>
      </c>
      <c r="S10" s="585">
        <v>956.9</v>
      </c>
      <c r="T10" s="585">
        <v>956.9</v>
      </c>
      <c r="U10" s="585">
        <v>956.9</v>
      </c>
      <c r="V10" s="585">
        <v>956.9</v>
      </c>
      <c r="W10" s="585">
        <v>956.9</v>
      </c>
      <c r="X10" s="585">
        <v>956.9</v>
      </c>
      <c r="Y10" s="585">
        <v>956.9</v>
      </c>
      <c r="Z10" s="585">
        <v>956.9</v>
      </c>
      <c r="AA10" s="97">
        <v>931</v>
      </c>
      <c r="AB10" s="97">
        <v>931</v>
      </c>
      <c r="AC10" s="97">
        <v>931</v>
      </c>
      <c r="AD10" s="97"/>
      <c r="AE10" s="97">
        <v>915</v>
      </c>
      <c r="AF10" s="101">
        <v>842</v>
      </c>
      <c r="AG10" s="100"/>
      <c r="AH10" s="93" t="s">
        <v>994</v>
      </c>
    </row>
    <row r="11" spans="1:34" x14ac:dyDescent="0.25">
      <c r="A11" s="94" t="s">
        <v>1003</v>
      </c>
      <c r="B11" s="95" t="s">
        <v>1004</v>
      </c>
      <c r="C11" s="96" t="s">
        <v>993</v>
      </c>
      <c r="D11" s="96" t="s">
        <v>993</v>
      </c>
      <c r="E11" s="96"/>
      <c r="F11" s="585">
        <v>2729</v>
      </c>
      <c r="G11" s="585">
        <v>2729</v>
      </c>
      <c r="H11" s="674">
        <v>2729</v>
      </c>
      <c r="I11" s="585">
        <v>2729</v>
      </c>
      <c r="J11" s="585">
        <v>2729</v>
      </c>
      <c r="K11" s="585">
        <v>2784</v>
      </c>
      <c r="L11" s="585">
        <v>2784</v>
      </c>
      <c r="M11" s="585">
        <v>2784</v>
      </c>
      <c r="N11" s="585">
        <v>2784</v>
      </c>
      <c r="O11" s="101">
        <v>2788</v>
      </c>
      <c r="P11" s="585">
        <v>2790.8</v>
      </c>
      <c r="Q11" s="585">
        <v>2790.8</v>
      </c>
      <c r="R11" s="585">
        <v>2791</v>
      </c>
      <c r="S11" s="585">
        <v>2894.3</v>
      </c>
      <c r="T11" s="585">
        <v>2894.3</v>
      </c>
      <c r="U11" s="585">
        <v>2894.3</v>
      </c>
      <c r="V11" s="585">
        <v>2894.3</v>
      </c>
      <c r="W11" s="585">
        <v>2894.3</v>
      </c>
      <c r="X11" s="585">
        <v>2894.3</v>
      </c>
      <c r="Y11" s="585">
        <v>2894.3</v>
      </c>
      <c r="Z11" s="585">
        <v>2894.3</v>
      </c>
      <c r="AA11" s="97">
        <v>2784</v>
      </c>
      <c r="AB11" s="97">
        <v>2784</v>
      </c>
      <c r="AC11" s="97">
        <v>2784</v>
      </c>
      <c r="AD11" s="97"/>
      <c r="AE11" s="97">
        <v>2785</v>
      </c>
      <c r="AF11" s="101">
        <v>2788</v>
      </c>
      <c r="AG11" s="100"/>
      <c r="AH11" s="93" t="s">
        <v>994</v>
      </c>
    </row>
    <row r="12" spans="1:34" x14ac:dyDescent="0.25">
      <c r="A12" s="94" t="s">
        <v>1005</v>
      </c>
      <c r="B12" s="95" t="s">
        <v>1006</v>
      </c>
      <c r="C12" s="96" t="s">
        <v>993</v>
      </c>
      <c r="F12" s="585">
        <v>1616</v>
      </c>
      <c r="G12" s="585">
        <v>1616</v>
      </c>
      <c r="H12" s="674">
        <v>1616</v>
      </c>
      <c r="I12" s="585">
        <v>1616</v>
      </c>
      <c r="J12" s="585">
        <v>1616</v>
      </c>
      <c r="K12" s="585">
        <v>1610</v>
      </c>
      <c r="L12" s="585">
        <v>1610</v>
      </c>
      <c r="M12" s="585">
        <v>1610</v>
      </c>
      <c r="N12" s="585">
        <v>1610</v>
      </c>
      <c r="O12" s="101">
        <v>1634</v>
      </c>
      <c r="P12" s="585">
        <v>1624</v>
      </c>
      <c r="Q12" s="585">
        <v>1624</v>
      </c>
      <c r="R12" s="585">
        <v>1624</v>
      </c>
      <c r="S12" s="585">
        <v>1610</v>
      </c>
      <c r="T12" s="585">
        <v>1610</v>
      </c>
      <c r="U12" s="585">
        <v>1610</v>
      </c>
      <c r="V12" s="585">
        <v>1610</v>
      </c>
      <c r="W12" s="585">
        <v>1610</v>
      </c>
      <c r="X12" s="585">
        <v>1610</v>
      </c>
      <c r="Y12" s="585">
        <v>1610</v>
      </c>
      <c r="Z12" s="585">
        <v>1610</v>
      </c>
      <c r="AA12" s="97">
        <v>1630</v>
      </c>
      <c r="AB12" s="97">
        <v>1630</v>
      </c>
      <c r="AC12" s="97">
        <v>1630</v>
      </c>
      <c r="AD12" s="97"/>
      <c r="AE12" s="97">
        <v>1620</v>
      </c>
      <c r="AF12" s="101">
        <v>1634</v>
      </c>
      <c r="AG12" s="100"/>
      <c r="AH12" s="93" t="s">
        <v>994</v>
      </c>
    </row>
    <row r="13" spans="1:34" x14ac:dyDescent="0.25">
      <c r="A13" s="94" t="s">
        <v>1007</v>
      </c>
      <c r="B13" s="95" t="s">
        <v>1008</v>
      </c>
      <c r="C13" s="96" t="s">
        <v>993</v>
      </c>
      <c r="F13" s="585">
        <v>1618</v>
      </c>
      <c r="G13" s="585">
        <v>1618</v>
      </c>
      <c r="H13" s="674">
        <v>1618</v>
      </c>
      <c r="I13" s="585">
        <v>1618</v>
      </c>
      <c r="J13" s="585">
        <v>1618</v>
      </c>
      <c r="K13" s="585">
        <v>1598</v>
      </c>
      <c r="L13" s="585">
        <v>1598</v>
      </c>
      <c r="M13" s="585">
        <v>1598</v>
      </c>
      <c r="N13" s="585">
        <v>1598</v>
      </c>
      <c r="O13" s="101">
        <v>1632</v>
      </c>
      <c r="P13" s="585">
        <v>1620</v>
      </c>
      <c r="Q13" s="585">
        <v>1620</v>
      </c>
      <c r="R13" s="585">
        <v>1620</v>
      </c>
      <c r="S13" s="585">
        <v>1598</v>
      </c>
      <c r="T13" s="585">
        <v>1598</v>
      </c>
      <c r="U13" s="585">
        <v>1598</v>
      </c>
      <c r="V13" s="585">
        <v>1598</v>
      </c>
      <c r="W13" s="585">
        <v>1598</v>
      </c>
      <c r="X13" s="585">
        <v>1598</v>
      </c>
      <c r="Y13" s="585">
        <v>1598</v>
      </c>
      <c r="Z13" s="585">
        <v>1598</v>
      </c>
      <c r="AA13" s="97">
        <v>1644</v>
      </c>
      <c r="AB13" s="97">
        <v>1644</v>
      </c>
      <c r="AC13" s="97">
        <v>1644</v>
      </c>
      <c r="AD13" s="97"/>
      <c r="AE13" s="97">
        <v>1622</v>
      </c>
      <c r="AF13" s="101">
        <v>1632</v>
      </c>
      <c r="AG13" s="100"/>
      <c r="AH13" s="93" t="s">
        <v>994</v>
      </c>
    </row>
    <row r="14" spans="1:34" x14ac:dyDescent="0.25">
      <c r="A14" s="94" t="s">
        <v>1009</v>
      </c>
      <c r="B14" s="95" t="s">
        <v>1010</v>
      </c>
      <c r="C14" s="96" t="s">
        <v>993</v>
      </c>
      <c r="D14" s="96" t="s">
        <v>993</v>
      </c>
      <c r="E14" s="96"/>
      <c r="F14" s="586">
        <v>64</v>
      </c>
      <c r="G14" s="586">
        <v>64</v>
      </c>
      <c r="H14" s="678">
        <v>0</v>
      </c>
      <c r="I14" s="586">
        <v>64</v>
      </c>
      <c r="J14" s="586">
        <v>64</v>
      </c>
      <c r="K14" s="586">
        <v>64</v>
      </c>
      <c r="L14" s="586">
        <v>64</v>
      </c>
      <c r="M14" s="586">
        <v>64</v>
      </c>
      <c r="N14" s="586">
        <v>64</v>
      </c>
      <c r="O14" s="101">
        <v>64</v>
      </c>
      <c r="P14" s="98">
        <v>74</v>
      </c>
      <c r="Q14" s="98">
        <v>74</v>
      </c>
      <c r="R14" s="98">
        <v>74</v>
      </c>
      <c r="S14" s="98">
        <v>64</v>
      </c>
      <c r="T14" s="98">
        <v>64</v>
      </c>
      <c r="U14" s="98">
        <v>64</v>
      </c>
      <c r="V14" s="98">
        <v>64</v>
      </c>
      <c r="W14" s="98">
        <v>64</v>
      </c>
      <c r="X14" s="98">
        <v>64</v>
      </c>
      <c r="Y14" s="98">
        <v>64</v>
      </c>
      <c r="Z14" s="98">
        <v>64</v>
      </c>
      <c r="AA14" s="98">
        <v>0</v>
      </c>
      <c r="AB14" s="98">
        <v>0</v>
      </c>
      <c r="AC14" s="98">
        <v>0</v>
      </c>
      <c r="AD14" s="97"/>
      <c r="AE14" s="97">
        <v>64</v>
      </c>
      <c r="AF14" s="101">
        <v>64</v>
      </c>
      <c r="AG14" s="100"/>
      <c r="AH14" s="93" t="s">
        <v>994</v>
      </c>
    </row>
    <row r="15" spans="1:34" x14ac:dyDescent="0.25">
      <c r="A15" s="94" t="s">
        <v>1011</v>
      </c>
      <c r="B15" s="95" t="s">
        <v>1010</v>
      </c>
      <c r="C15" s="96" t="s">
        <v>993</v>
      </c>
      <c r="D15" s="96" t="s">
        <v>993</v>
      </c>
      <c r="E15" s="96"/>
      <c r="F15" s="587">
        <v>-67.599999999999994</v>
      </c>
      <c r="G15" s="587">
        <v>-67.599999999999994</v>
      </c>
      <c r="H15" s="675">
        <v>-67.599999999999994</v>
      </c>
      <c r="I15" s="587">
        <v>-67.599999999999994</v>
      </c>
      <c r="J15" s="587">
        <v>-67.599999999999994</v>
      </c>
      <c r="K15" s="587">
        <v>-67.599999999999994</v>
      </c>
      <c r="L15" s="587">
        <v>-67.599999999999994</v>
      </c>
      <c r="M15" s="587">
        <v>-67.599999999999994</v>
      </c>
      <c r="N15" s="587">
        <v>-67.599999999999994</v>
      </c>
      <c r="O15" s="103">
        <v>-67.599999999999994</v>
      </c>
      <c r="P15" s="587">
        <v>-67.599999999999994</v>
      </c>
      <c r="Q15" s="587">
        <v>-67.599999999999994</v>
      </c>
      <c r="R15" s="587">
        <v>-67.599999999999994</v>
      </c>
      <c r="S15" s="587">
        <v>-67.599999999999994</v>
      </c>
      <c r="T15" s="587">
        <v>-67.599999999999994</v>
      </c>
      <c r="U15" s="587">
        <v>-67.599999999999994</v>
      </c>
      <c r="V15" s="587">
        <v>-67.599999999999994</v>
      </c>
      <c r="W15" s="587">
        <v>-67.599999999999994</v>
      </c>
      <c r="X15" s="587">
        <v>-67.599999999999994</v>
      </c>
      <c r="Y15" s="587">
        <v>-67.599999999999994</v>
      </c>
      <c r="Z15" s="587">
        <v>-67.599999999999994</v>
      </c>
      <c r="AA15" s="587">
        <v>-67.599999999999994</v>
      </c>
      <c r="AB15" s="587">
        <v>-67.599999999999994</v>
      </c>
      <c r="AC15" s="587">
        <v>-67.599999999999994</v>
      </c>
      <c r="AD15" s="102"/>
      <c r="AE15" s="102">
        <v>-67.599999999999994</v>
      </c>
      <c r="AF15" s="103">
        <v>-67.599999999999994</v>
      </c>
      <c r="AG15" s="104"/>
      <c r="AH15" s="93" t="s">
        <v>994</v>
      </c>
    </row>
    <row r="16" spans="1:34" x14ac:dyDescent="0.25">
      <c r="A16" s="94" t="s">
        <v>1012</v>
      </c>
      <c r="B16" s="95" t="s">
        <v>1013</v>
      </c>
      <c r="C16" s="96" t="s">
        <v>993</v>
      </c>
      <c r="D16" s="96" t="s">
        <v>993</v>
      </c>
      <c r="E16" s="96"/>
      <c r="F16" s="587">
        <v>2063</v>
      </c>
      <c r="G16" s="587">
        <v>2063</v>
      </c>
      <c r="H16" s="675">
        <v>2063</v>
      </c>
      <c r="I16" s="587">
        <v>2063</v>
      </c>
      <c r="J16" s="587">
        <v>2063</v>
      </c>
      <c r="K16" s="587">
        <v>2118</v>
      </c>
      <c r="L16" s="587">
        <v>2118</v>
      </c>
      <c r="M16" s="587">
        <v>2118</v>
      </c>
      <c r="N16" s="587"/>
      <c r="O16" s="101">
        <v>2118</v>
      </c>
      <c r="P16" s="587">
        <v>2118</v>
      </c>
      <c r="Q16" s="587">
        <v>2118</v>
      </c>
      <c r="R16" s="102"/>
      <c r="S16" s="587">
        <v>2130.8000000000002</v>
      </c>
      <c r="T16" s="587">
        <v>2130.8000000000002</v>
      </c>
      <c r="U16" s="587">
        <v>2130.8000000000002</v>
      </c>
      <c r="V16" s="587">
        <v>2130.8000000000002</v>
      </c>
      <c r="W16" s="587">
        <v>2130.8000000000002</v>
      </c>
      <c r="X16" s="587">
        <v>2130.8000000000002</v>
      </c>
      <c r="Y16" s="587">
        <v>2130.8000000000002</v>
      </c>
      <c r="Z16" s="587">
        <v>2130.8000000000002</v>
      </c>
      <c r="AA16" s="102">
        <v>2118</v>
      </c>
      <c r="AB16" s="102">
        <v>2118</v>
      </c>
      <c r="AC16" s="102">
        <v>2118</v>
      </c>
      <c r="AD16" s="102"/>
      <c r="AE16" s="102"/>
      <c r="AF16" s="101">
        <v>2118</v>
      </c>
      <c r="AG16" s="100"/>
      <c r="AH16" s="93" t="s">
        <v>994</v>
      </c>
    </row>
    <row r="17" spans="1:34" x14ac:dyDescent="0.25">
      <c r="A17" s="94" t="s">
        <v>1014</v>
      </c>
      <c r="B17" s="95" t="s">
        <v>1015</v>
      </c>
      <c r="C17" s="96" t="s">
        <v>993</v>
      </c>
      <c r="D17" s="96" t="s">
        <v>993</v>
      </c>
      <c r="E17" s="96"/>
      <c r="F17" s="585">
        <v>2789</v>
      </c>
      <c r="G17" s="585">
        <v>2789</v>
      </c>
      <c r="H17" s="674">
        <v>2789</v>
      </c>
      <c r="I17" s="97">
        <v>2789</v>
      </c>
      <c r="J17" s="585">
        <v>2789</v>
      </c>
      <c r="K17" s="585">
        <v>2864</v>
      </c>
      <c r="L17" s="585">
        <v>2864</v>
      </c>
      <c r="M17" s="585">
        <v>2864</v>
      </c>
      <c r="N17" s="585">
        <v>2864</v>
      </c>
      <c r="O17" s="101">
        <v>2864.45</v>
      </c>
      <c r="P17" s="585">
        <v>2906</v>
      </c>
      <c r="Q17" s="585">
        <v>2906</v>
      </c>
      <c r="R17" s="585">
        <v>2906</v>
      </c>
      <c r="S17" s="585">
        <v>3000</v>
      </c>
      <c r="T17" s="585">
        <v>3000</v>
      </c>
      <c r="U17" s="592">
        <v>3332.7</v>
      </c>
      <c r="V17" s="592">
        <v>3332.7</v>
      </c>
      <c r="W17" s="585">
        <v>3000</v>
      </c>
      <c r="X17" s="592">
        <v>3332.7</v>
      </c>
      <c r="Y17" s="585">
        <v>3000</v>
      </c>
      <c r="Z17" s="592">
        <v>3332.7</v>
      </c>
      <c r="AA17" s="97">
        <v>2864</v>
      </c>
      <c r="AB17" s="97">
        <v>2864</v>
      </c>
      <c r="AC17" s="97">
        <v>2864</v>
      </c>
      <c r="AD17" s="97"/>
      <c r="AE17" s="97">
        <v>2862</v>
      </c>
      <c r="AF17" s="101">
        <v>2864.45</v>
      </c>
      <c r="AG17" s="100"/>
      <c r="AH17" s="93" t="s">
        <v>994</v>
      </c>
    </row>
    <row r="18" spans="1:34" x14ac:dyDescent="0.25">
      <c r="A18" s="94" t="s">
        <v>1016</v>
      </c>
      <c r="B18" s="95" t="s">
        <v>1010</v>
      </c>
      <c r="C18" s="96" t="s">
        <v>993</v>
      </c>
      <c r="F18" s="585">
        <v>540.70000000000005</v>
      </c>
      <c r="G18" s="586">
        <v>540.70000000000005</v>
      </c>
      <c r="H18" s="674">
        <v>540.70000000000005</v>
      </c>
      <c r="I18" s="98">
        <v>482</v>
      </c>
      <c r="J18" s="586">
        <v>540.70000000000005</v>
      </c>
      <c r="K18" s="98">
        <v>543.4</v>
      </c>
      <c r="L18" s="98">
        <v>543.4</v>
      </c>
      <c r="M18" s="98">
        <v>543.4</v>
      </c>
      <c r="N18" s="586">
        <v>543.4</v>
      </c>
      <c r="O18" s="103">
        <v>543.6</v>
      </c>
      <c r="P18" s="98">
        <v>472</v>
      </c>
      <c r="Q18" s="98">
        <v>472</v>
      </c>
      <c r="R18" s="98">
        <v>472</v>
      </c>
      <c r="S18" s="98">
        <v>596.5</v>
      </c>
      <c r="T18" s="98">
        <v>596.5</v>
      </c>
      <c r="U18" s="98">
        <v>596.5</v>
      </c>
      <c r="V18" s="98">
        <v>596.5</v>
      </c>
      <c r="W18" s="98">
        <v>596.5</v>
      </c>
      <c r="X18" s="98">
        <v>596.5</v>
      </c>
      <c r="Y18" s="98">
        <v>596.5</v>
      </c>
      <c r="Z18" s="98">
        <v>596.5</v>
      </c>
      <c r="AA18" s="97">
        <v>548</v>
      </c>
      <c r="AB18" s="97">
        <v>548</v>
      </c>
      <c r="AC18" s="97">
        <v>548</v>
      </c>
      <c r="AD18" s="97"/>
      <c r="AE18" s="97">
        <v>543.70000000000005</v>
      </c>
      <c r="AF18" s="103">
        <v>543.6</v>
      </c>
      <c r="AG18" s="100"/>
      <c r="AH18" s="93" t="s">
        <v>994</v>
      </c>
    </row>
    <row r="19" spans="1:34" x14ac:dyDescent="0.25">
      <c r="A19" s="94" t="s">
        <v>1017</v>
      </c>
      <c r="B19" s="95" t="s">
        <v>1018</v>
      </c>
      <c r="C19" s="96" t="s">
        <v>993</v>
      </c>
      <c r="F19" s="585">
        <v>3613</v>
      </c>
      <c r="G19" s="585">
        <v>3613</v>
      </c>
      <c r="H19" s="674">
        <v>3613</v>
      </c>
      <c r="I19" s="585">
        <v>3613</v>
      </c>
      <c r="J19" s="585">
        <v>3613</v>
      </c>
      <c r="K19" s="585">
        <v>3696</v>
      </c>
      <c r="L19" s="585">
        <v>3696</v>
      </c>
      <c r="M19" s="585">
        <v>3696</v>
      </c>
      <c r="N19" s="585">
        <v>3696</v>
      </c>
      <c r="O19" s="99">
        <v>3710</v>
      </c>
      <c r="P19" s="585">
        <v>3557</v>
      </c>
      <c r="Q19" s="585">
        <v>3557</v>
      </c>
      <c r="R19" s="585">
        <v>3557</v>
      </c>
      <c r="S19" s="585">
        <v>3863.6</v>
      </c>
      <c r="T19" s="585">
        <v>3863.6</v>
      </c>
      <c r="U19" s="585">
        <v>3863.6</v>
      </c>
      <c r="V19" s="585">
        <v>3863.6</v>
      </c>
      <c r="W19" s="585">
        <v>3863.6</v>
      </c>
      <c r="X19" s="585">
        <v>3863.6</v>
      </c>
      <c r="Y19" s="585">
        <v>3863.6</v>
      </c>
      <c r="Z19" s="585">
        <v>3863.6</v>
      </c>
      <c r="AA19" s="97">
        <v>3557</v>
      </c>
      <c r="AB19" s="97">
        <v>3557</v>
      </c>
      <c r="AC19" s="97">
        <v>3557</v>
      </c>
      <c r="AD19" s="97"/>
      <c r="AE19" s="97">
        <v>3780</v>
      </c>
      <c r="AF19" s="99">
        <v>3710</v>
      </c>
      <c r="AG19" s="100"/>
      <c r="AH19" s="93" t="s">
        <v>994</v>
      </c>
    </row>
    <row r="20" spans="1:34" x14ac:dyDescent="0.25">
      <c r="A20" s="94" t="s">
        <v>1019</v>
      </c>
      <c r="B20" s="95" t="s">
        <v>1020</v>
      </c>
      <c r="C20" s="96" t="s">
        <v>993</v>
      </c>
      <c r="D20" s="96" t="s">
        <v>993</v>
      </c>
      <c r="E20" s="96"/>
      <c r="F20" s="98">
        <v>1238</v>
      </c>
      <c r="G20" s="98">
        <v>1238</v>
      </c>
      <c r="H20" s="679">
        <f>1238+64</f>
        <v>1302</v>
      </c>
      <c r="I20" s="98">
        <v>1238</v>
      </c>
      <c r="J20" s="98">
        <v>1238</v>
      </c>
      <c r="K20" s="98">
        <v>1238</v>
      </c>
      <c r="L20" s="98">
        <v>1238</v>
      </c>
      <c r="M20" s="98">
        <v>1238</v>
      </c>
      <c r="N20" s="98">
        <v>1238</v>
      </c>
      <c r="O20" s="101">
        <v>1238</v>
      </c>
      <c r="P20" s="98">
        <v>1237</v>
      </c>
      <c r="Q20" s="98">
        <v>1237</v>
      </c>
      <c r="R20" s="98">
        <v>1237</v>
      </c>
      <c r="S20" s="98">
        <v>1238.3</v>
      </c>
      <c r="T20" s="98">
        <v>1238.3</v>
      </c>
      <c r="U20" s="98">
        <v>1238.3</v>
      </c>
      <c r="V20" s="98">
        <v>1238.3</v>
      </c>
      <c r="W20" s="98">
        <v>1238.3</v>
      </c>
      <c r="X20" s="98">
        <v>1238.3</v>
      </c>
      <c r="Y20" s="98">
        <v>1238.3</v>
      </c>
      <c r="Z20" s="98">
        <v>1238.3</v>
      </c>
      <c r="AA20" s="97">
        <v>1307</v>
      </c>
      <c r="AB20" s="97">
        <v>1307</v>
      </c>
      <c r="AC20" s="97">
        <v>1307</v>
      </c>
      <c r="AD20" s="97"/>
      <c r="AE20" s="97">
        <v>1238</v>
      </c>
      <c r="AF20" s="101">
        <v>1238</v>
      </c>
      <c r="AG20" s="100"/>
      <c r="AH20" s="93" t="s">
        <v>994</v>
      </c>
    </row>
    <row r="21" spans="1:34" x14ac:dyDescent="0.25">
      <c r="A21" s="94" t="s">
        <v>1021</v>
      </c>
      <c r="B21" s="95" t="s">
        <v>1022</v>
      </c>
      <c r="C21" s="96" t="s">
        <v>993</v>
      </c>
      <c r="D21" s="96" t="s">
        <v>993</v>
      </c>
      <c r="E21" s="96"/>
      <c r="F21" s="585">
        <v>0</v>
      </c>
      <c r="G21" s="585">
        <v>0</v>
      </c>
      <c r="H21" s="674">
        <v>0</v>
      </c>
      <c r="I21" s="585">
        <v>0</v>
      </c>
      <c r="J21" s="585">
        <v>0</v>
      </c>
      <c r="K21" s="585">
        <v>0</v>
      </c>
      <c r="L21" s="585">
        <v>0</v>
      </c>
      <c r="M21" s="585">
        <v>0</v>
      </c>
      <c r="N21" s="585">
        <v>0</v>
      </c>
      <c r="O21" s="101">
        <v>0</v>
      </c>
      <c r="P21" s="585">
        <v>0</v>
      </c>
      <c r="Q21" s="585">
        <v>0</v>
      </c>
      <c r="R21" s="585">
        <v>0</v>
      </c>
      <c r="S21" s="585">
        <v>0</v>
      </c>
      <c r="T21" s="585">
        <v>0</v>
      </c>
      <c r="U21" s="585">
        <v>0</v>
      </c>
      <c r="V21" s="585">
        <v>0</v>
      </c>
      <c r="W21" s="585">
        <v>0</v>
      </c>
      <c r="X21" s="585">
        <v>0</v>
      </c>
      <c r="Y21" s="585">
        <v>0</v>
      </c>
      <c r="Z21" s="585">
        <v>0</v>
      </c>
      <c r="AA21" s="97">
        <v>0</v>
      </c>
      <c r="AB21" s="97">
        <v>0</v>
      </c>
      <c r="AC21" s="97">
        <v>0</v>
      </c>
      <c r="AD21" s="97"/>
      <c r="AE21" s="97">
        <v>0</v>
      </c>
      <c r="AF21" s="101">
        <v>0</v>
      </c>
      <c r="AG21" s="100"/>
      <c r="AH21" s="93" t="s">
        <v>994</v>
      </c>
    </row>
    <row r="22" spans="1:34" x14ac:dyDescent="0.25">
      <c r="A22" s="94" t="s">
        <v>1023</v>
      </c>
      <c r="B22" s="95" t="s">
        <v>1024</v>
      </c>
      <c r="C22" s="96" t="s">
        <v>993</v>
      </c>
      <c r="D22" s="96" t="s">
        <v>993</v>
      </c>
      <c r="E22" s="96"/>
      <c r="F22" s="585">
        <v>2108</v>
      </c>
      <c r="G22" s="98">
        <v>2108</v>
      </c>
      <c r="H22" s="674">
        <v>2108</v>
      </c>
      <c r="I22" s="98">
        <v>2108</v>
      </c>
      <c r="J22" s="98">
        <v>2108</v>
      </c>
      <c r="K22" s="98">
        <v>2163</v>
      </c>
      <c r="L22" s="98">
        <v>2163</v>
      </c>
      <c r="M22" s="98">
        <v>2163</v>
      </c>
      <c r="N22" s="98">
        <v>2163</v>
      </c>
      <c r="O22" s="101">
        <v>2163</v>
      </c>
      <c r="P22" s="98">
        <v>2163</v>
      </c>
      <c r="Q22" s="98">
        <v>2163</v>
      </c>
      <c r="R22" s="98">
        <v>2163</v>
      </c>
      <c r="S22" s="98">
        <v>2115</v>
      </c>
      <c r="T22" s="98">
        <v>2115</v>
      </c>
      <c r="U22" s="98">
        <v>2115</v>
      </c>
      <c r="V22" s="98">
        <v>2115</v>
      </c>
      <c r="W22" s="98">
        <v>2115</v>
      </c>
      <c r="X22" s="98">
        <v>2115</v>
      </c>
      <c r="Y22" s="98">
        <v>2115</v>
      </c>
      <c r="Z22" s="98">
        <v>2115</v>
      </c>
      <c r="AA22" s="97">
        <v>2163</v>
      </c>
      <c r="AB22" s="97">
        <v>2163</v>
      </c>
      <c r="AC22" s="97">
        <v>2163</v>
      </c>
      <c r="AD22" s="97"/>
      <c r="AE22" s="97">
        <v>2163</v>
      </c>
      <c r="AF22" s="101">
        <v>2163</v>
      </c>
      <c r="AG22" s="100"/>
      <c r="AH22" s="93" t="s">
        <v>994</v>
      </c>
    </row>
    <row r="23" spans="1:34" x14ac:dyDescent="0.25">
      <c r="A23" s="94" t="s">
        <v>1025</v>
      </c>
      <c r="B23" s="95" t="s">
        <v>1026</v>
      </c>
      <c r="C23" s="96" t="s">
        <v>993</v>
      </c>
      <c r="D23" s="96" t="s">
        <v>993</v>
      </c>
      <c r="E23" s="96"/>
      <c r="F23" s="585">
        <v>2108</v>
      </c>
      <c r="G23" s="98">
        <v>2108</v>
      </c>
      <c r="H23" s="674">
        <v>2108</v>
      </c>
      <c r="I23" s="98">
        <v>2108</v>
      </c>
      <c r="J23" s="98">
        <v>2108</v>
      </c>
      <c r="K23" s="98">
        <v>2138</v>
      </c>
      <c r="L23" s="98">
        <v>2138</v>
      </c>
      <c r="M23" s="98">
        <v>2138</v>
      </c>
      <c r="N23" s="98">
        <v>2138</v>
      </c>
      <c r="O23" s="101">
        <v>2138</v>
      </c>
      <c r="P23" s="98">
        <v>2163</v>
      </c>
      <c r="Q23" s="98">
        <v>2163</v>
      </c>
      <c r="R23" s="98">
        <v>2163</v>
      </c>
      <c r="S23" s="98">
        <v>2090</v>
      </c>
      <c r="T23" s="98">
        <v>2090</v>
      </c>
      <c r="U23" s="98">
        <v>2090</v>
      </c>
      <c r="V23" s="98">
        <v>2090</v>
      </c>
      <c r="W23" s="98">
        <v>2090</v>
      </c>
      <c r="X23" s="98">
        <v>2090</v>
      </c>
      <c r="Y23" s="98">
        <v>2090</v>
      </c>
      <c r="Z23" s="98">
        <v>2090</v>
      </c>
      <c r="AA23" s="97">
        <v>2163</v>
      </c>
      <c r="AB23" s="97">
        <v>2163</v>
      </c>
      <c r="AC23" s="97">
        <v>2163</v>
      </c>
      <c r="AD23" s="97"/>
      <c r="AE23" s="97">
        <v>2138</v>
      </c>
      <c r="AF23" s="101">
        <v>2138</v>
      </c>
      <c r="AG23" s="100"/>
      <c r="AH23" s="93" t="s">
        <v>994</v>
      </c>
    </row>
    <row r="24" spans="1:34" x14ac:dyDescent="0.25">
      <c r="A24" s="94" t="s">
        <v>1027</v>
      </c>
      <c r="B24" s="95" t="s">
        <v>1028</v>
      </c>
      <c r="C24" s="96" t="s">
        <v>993</v>
      </c>
      <c r="D24" s="96" t="s">
        <v>993</v>
      </c>
      <c r="E24" s="96"/>
      <c r="F24" s="585">
        <v>0</v>
      </c>
      <c r="G24" s="585">
        <v>0</v>
      </c>
      <c r="H24" s="674">
        <v>0</v>
      </c>
      <c r="I24" s="585">
        <v>0</v>
      </c>
      <c r="J24" s="585">
        <v>0</v>
      </c>
      <c r="K24" s="585">
        <v>0</v>
      </c>
      <c r="L24" s="585">
        <v>0</v>
      </c>
      <c r="M24" s="585">
        <v>0</v>
      </c>
      <c r="N24" s="585">
        <v>0</v>
      </c>
      <c r="O24" s="101">
        <v>0</v>
      </c>
      <c r="P24" s="585">
        <v>0</v>
      </c>
      <c r="Q24" s="585">
        <v>0</v>
      </c>
      <c r="R24" s="585">
        <v>0</v>
      </c>
      <c r="S24" s="98">
        <v>2885</v>
      </c>
      <c r="T24" s="98">
        <v>2885</v>
      </c>
      <c r="U24" s="98">
        <v>2885</v>
      </c>
      <c r="V24" s="98">
        <v>2885</v>
      </c>
      <c r="W24" s="98">
        <v>2885</v>
      </c>
      <c r="X24" s="98">
        <v>2885</v>
      </c>
      <c r="Y24" s="98">
        <v>2885</v>
      </c>
      <c r="Z24" s="98">
        <v>2885</v>
      </c>
      <c r="AA24" s="97">
        <v>0</v>
      </c>
      <c r="AB24" s="97">
        <v>0</v>
      </c>
      <c r="AC24" s="97">
        <v>0</v>
      </c>
      <c r="AD24" s="97"/>
      <c r="AE24" s="97">
        <v>0</v>
      </c>
      <c r="AF24" s="101">
        <v>0</v>
      </c>
      <c r="AG24" s="100"/>
      <c r="AH24" s="93" t="s">
        <v>994</v>
      </c>
    </row>
    <row r="25" spans="1:34" x14ac:dyDescent="0.25">
      <c r="A25" s="94" t="s">
        <v>1029</v>
      </c>
      <c r="B25" s="95" t="s">
        <v>1030</v>
      </c>
      <c r="C25" s="96" t="s">
        <v>993</v>
      </c>
      <c r="D25" s="96" t="s">
        <v>993</v>
      </c>
      <c r="E25" s="96"/>
      <c r="F25" s="585">
        <v>0</v>
      </c>
      <c r="G25" s="585">
        <v>0</v>
      </c>
      <c r="H25" s="674">
        <v>0</v>
      </c>
      <c r="I25" s="585">
        <v>0</v>
      </c>
      <c r="J25" s="585">
        <v>0</v>
      </c>
      <c r="K25" s="585">
        <v>0</v>
      </c>
      <c r="L25" s="585">
        <v>0</v>
      </c>
      <c r="M25" s="585">
        <v>0</v>
      </c>
      <c r="N25" s="585">
        <v>0</v>
      </c>
      <c r="O25" s="101">
        <v>0</v>
      </c>
      <c r="P25" s="585">
        <v>0</v>
      </c>
      <c r="Q25" s="585">
        <v>0</v>
      </c>
      <c r="R25" s="585">
        <v>0</v>
      </c>
      <c r="S25" s="585">
        <v>0</v>
      </c>
      <c r="T25" s="585">
        <v>0</v>
      </c>
      <c r="U25" s="585">
        <v>0</v>
      </c>
      <c r="V25" s="585">
        <v>0</v>
      </c>
      <c r="W25" s="585">
        <v>0</v>
      </c>
      <c r="X25" s="585">
        <v>0</v>
      </c>
      <c r="Y25" s="585">
        <v>0</v>
      </c>
      <c r="Z25" s="585">
        <v>0</v>
      </c>
      <c r="AA25" s="585">
        <v>0</v>
      </c>
      <c r="AB25" s="585">
        <v>0</v>
      </c>
      <c r="AC25" s="585">
        <v>0</v>
      </c>
      <c r="AD25" s="97"/>
      <c r="AE25" s="97">
        <v>0</v>
      </c>
      <c r="AF25" s="101">
        <v>0</v>
      </c>
      <c r="AG25" s="100"/>
      <c r="AH25" s="93" t="s">
        <v>994</v>
      </c>
    </row>
    <row r="26" spans="1:34" ht="13.5" x14ac:dyDescent="0.25">
      <c r="A26" s="94" t="s">
        <v>1031</v>
      </c>
      <c r="B26" s="105" t="s">
        <v>1010</v>
      </c>
      <c r="C26" s="106"/>
      <c r="F26" s="585" t="s">
        <v>1032</v>
      </c>
      <c r="G26" s="585" t="s">
        <v>1032</v>
      </c>
      <c r="H26" s="674" t="s">
        <v>1032</v>
      </c>
      <c r="I26" s="585" t="s">
        <v>1032</v>
      </c>
      <c r="J26" s="585" t="s">
        <v>1032</v>
      </c>
      <c r="K26" s="585" t="s">
        <v>1032</v>
      </c>
      <c r="L26" s="585" t="s">
        <v>1032</v>
      </c>
      <c r="M26" s="585" t="s">
        <v>1032</v>
      </c>
      <c r="N26" s="585" t="s">
        <v>1032</v>
      </c>
      <c r="O26" s="99" t="s">
        <v>1032</v>
      </c>
      <c r="P26" s="585" t="s">
        <v>1032</v>
      </c>
      <c r="Q26" s="585" t="s">
        <v>1032</v>
      </c>
      <c r="R26" s="585" t="s">
        <v>1032</v>
      </c>
      <c r="S26" s="585" t="s">
        <v>1033</v>
      </c>
      <c r="T26" s="585" t="s">
        <v>1033</v>
      </c>
      <c r="U26" s="585" t="s">
        <v>1033</v>
      </c>
      <c r="V26" s="585" t="s">
        <v>1033</v>
      </c>
      <c r="W26" s="585" t="s">
        <v>1033</v>
      </c>
      <c r="X26" s="585" t="s">
        <v>1033</v>
      </c>
      <c r="Y26" s="585" t="s">
        <v>1033</v>
      </c>
      <c r="Z26" s="585" t="s">
        <v>1033</v>
      </c>
      <c r="AA26" s="97" t="s">
        <v>1032</v>
      </c>
      <c r="AB26" s="97" t="s">
        <v>1032</v>
      </c>
      <c r="AC26" s="97" t="s">
        <v>1032</v>
      </c>
      <c r="AD26" s="97" t="s">
        <v>1032</v>
      </c>
      <c r="AE26" s="97" t="s">
        <v>1032</v>
      </c>
      <c r="AF26" s="99" t="s">
        <v>1032</v>
      </c>
      <c r="AG26" s="100"/>
      <c r="AH26" s="93" t="s">
        <v>994</v>
      </c>
    </row>
    <row r="27" spans="1:34" ht="14.25" thickBot="1" x14ac:dyDescent="0.3">
      <c r="A27" s="94" t="s">
        <v>1034</v>
      </c>
      <c r="B27" s="105" t="s">
        <v>1010</v>
      </c>
      <c r="C27" s="106"/>
      <c r="F27" s="590" t="s">
        <v>1032</v>
      </c>
      <c r="G27" s="590" t="s">
        <v>1032</v>
      </c>
      <c r="H27" s="676" t="s">
        <v>1032</v>
      </c>
      <c r="I27" s="590" t="s">
        <v>1032</v>
      </c>
      <c r="J27" s="590" t="s">
        <v>1032</v>
      </c>
      <c r="K27" s="590" t="s">
        <v>1032</v>
      </c>
      <c r="L27" s="590" t="s">
        <v>1032</v>
      </c>
      <c r="M27" s="590" t="s">
        <v>1032</v>
      </c>
      <c r="N27" s="590" t="s">
        <v>1032</v>
      </c>
      <c r="O27" s="108" t="s">
        <v>1032</v>
      </c>
      <c r="P27" s="590" t="s">
        <v>1032</v>
      </c>
      <c r="Q27" s="590" t="s">
        <v>1032</v>
      </c>
      <c r="R27" s="590" t="s">
        <v>1032</v>
      </c>
      <c r="S27" s="590" t="s">
        <v>1032</v>
      </c>
      <c r="T27" s="590" t="s">
        <v>1032</v>
      </c>
      <c r="U27" s="590" t="s">
        <v>1032</v>
      </c>
      <c r="V27" s="590" t="s">
        <v>1032</v>
      </c>
      <c r="W27" s="590" t="s">
        <v>1032</v>
      </c>
      <c r="X27" s="590" t="s">
        <v>1032</v>
      </c>
      <c r="Y27" s="590" t="s">
        <v>1032</v>
      </c>
      <c r="Z27" s="590" t="s">
        <v>1032</v>
      </c>
      <c r="AA27" s="107" t="s">
        <v>1032</v>
      </c>
      <c r="AB27" s="107" t="s">
        <v>1032</v>
      </c>
      <c r="AC27" s="107" t="s">
        <v>1032</v>
      </c>
      <c r="AD27" s="107" t="s">
        <v>1032</v>
      </c>
      <c r="AE27" s="107" t="s">
        <v>1032</v>
      </c>
      <c r="AF27" s="108" t="s">
        <v>1032</v>
      </c>
      <c r="AG27" s="109"/>
      <c r="AH27" s="93" t="s">
        <v>994</v>
      </c>
    </row>
    <row r="28" spans="1:34" ht="14.25" thickBot="1" x14ac:dyDescent="0.3">
      <c r="A28" s="94"/>
      <c r="B28" s="105"/>
      <c r="C28" s="106"/>
      <c r="F28" s="107"/>
      <c r="G28" s="107"/>
      <c r="H28" s="677"/>
      <c r="I28" s="107"/>
      <c r="J28" s="107"/>
      <c r="K28" s="107"/>
      <c r="L28" s="107"/>
      <c r="M28" s="107"/>
      <c r="N28" s="107"/>
      <c r="O28" s="108"/>
      <c r="P28" s="107"/>
      <c r="Q28" s="107"/>
      <c r="R28" s="107"/>
      <c r="S28" s="107"/>
      <c r="T28" s="107"/>
      <c r="U28" s="107"/>
      <c r="V28" s="107"/>
      <c r="W28" s="107"/>
      <c r="X28" s="107"/>
      <c r="Y28" s="107"/>
      <c r="Z28" s="107"/>
      <c r="AA28" s="107"/>
      <c r="AB28" s="107"/>
      <c r="AC28" s="107"/>
      <c r="AD28" s="107"/>
      <c r="AE28" s="107"/>
      <c r="AF28" s="108"/>
      <c r="AG28" s="109"/>
      <c r="AH28" s="93"/>
    </row>
    <row r="29" spans="1:34" ht="13.5" x14ac:dyDescent="0.25">
      <c r="A29" s="94" t="s">
        <v>1035</v>
      </c>
      <c r="B29" s="105" t="s">
        <v>1010</v>
      </c>
      <c r="C29" s="106"/>
      <c r="F29" s="585">
        <v>55</v>
      </c>
      <c r="G29" s="585">
        <v>55</v>
      </c>
      <c r="H29" s="674">
        <v>55</v>
      </c>
      <c r="I29" s="97">
        <v>55</v>
      </c>
      <c r="J29" s="585">
        <v>55</v>
      </c>
      <c r="K29" s="97">
        <v>55</v>
      </c>
      <c r="L29" s="97">
        <v>55</v>
      </c>
      <c r="M29" s="97">
        <v>55</v>
      </c>
      <c r="N29" s="97">
        <v>0</v>
      </c>
      <c r="O29" s="101">
        <v>55</v>
      </c>
      <c r="P29" s="97">
        <v>55</v>
      </c>
      <c r="Q29" s="97">
        <v>55</v>
      </c>
      <c r="R29" s="97">
        <v>0</v>
      </c>
      <c r="S29" s="585">
        <v>55</v>
      </c>
      <c r="T29" s="585">
        <v>55</v>
      </c>
      <c r="U29" s="585">
        <v>55</v>
      </c>
      <c r="V29" s="585">
        <v>55</v>
      </c>
      <c r="W29" s="585">
        <v>55</v>
      </c>
      <c r="X29" s="585">
        <v>55</v>
      </c>
      <c r="Y29" s="585">
        <v>55</v>
      </c>
      <c r="Z29" s="585">
        <v>55</v>
      </c>
      <c r="AA29" s="585">
        <v>55</v>
      </c>
      <c r="AB29" s="585">
        <v>55</v>
      </c>
      <c r="AC29" s="585">
        <v>55</v>
      </c>
      <c r="AD29" s="97"/>
      <c r="AE29" s="97">
        <v>0</v>
      </c>
      <c r="AF29" s="101">
        <v>55</v>
      </c>
      <c r="AG29" s="100"/>
      <c r="AH29" s="93" t="s">
        <v>994</v>
      </c>
    </row>
    <row r="30" spans="1:34" x14ac:dyDescent="0.25">
      <c r="B30" s="110"/>
      <c r="C30" s="96"/>
      <c r="F30" s="111"/>
      <c r="G30" s="111"/>
      <c r="H30" s="111"/>
      <c r="I30" s="111"/>
      <c r="J30" s="111"/>
      <c r="K30" s="111"/>
      <c r="L30" s="111"/>
      <c r="M30" s="111"/>
      <c r="N30" s="111"/>
      <c r="O30" s="111"/>
      <c r="P30" s="111"/>
      <c r="Q30" s="111"/>
      <c r="R30" s="111"/>
      <c r="S30" s="111"/>
      <c r="T30" s="111"/>
      <c r="U30" s="111"/>
      <c r="V30" s="111"/>
      <c r="W30" s="111"/>
      <c r="X30" s="111"/>
      <c r="Y30" s="111"/>
      <c r="Z30" s="111"/>
      <c r="AA30" s="111"/>
      <c r="AB30" s="111"/>
      <c r="AC30" s="111"/>
      <c r="AD30" s="111"/>
      <c r="AE30" s="111"/>
      <c r="AF30" s="111"/>
      <c r="AG30" s="111"/>
    </row>
    <row r="31" spans="1:34" x14ac:dyDescent="0.25">
      <c r="F31" s="111" t="s">
        <v>1036</v>
      </c>
      <c r="G31" s="111" t="s">
        <v>1036</v>
      </c>
      <c r="H31" s="111"/>
      <c r="I31" s="111" t="s">
        <v>1036</v>
      </c>
      <c r="J31" s="111"/>
      <c r="K31" s="111"/>
      <c r="L31" s="111"/>
      <c r="M31" s="111"/>
      <c r="N31" s="111"/>
      <c r="O31" s="111"/>
      <c r="P31" s="111"/>
      <c r="Q31" s="111"/>
      <c r="R31" s="111"/>
      <c r="S31" s="111" t="s">
        <v>1036</v>
      </c>
      <c r="T31" s="111" t="s">
        <v>1036</v>
      </c>
      <c r="U31" s="111" t="s">
        <v>1036</v>
      </c>
      <c r="V31" s="111" t="s">
        <v>1036</v>
      </c>
      <c r="W31" s="111" t="s">
        <v>1036</v>
      </c>
      <c r="X31" s="111" t="s">
        <v>1036</v>
      </c>
      <c r="Y31" s="111" t="s">
        <v>1036</v>
      </c>
      <c r="Z31" s="111" t="s">
        <v>1036</v>
      </c>
      <c r="AA31" s="111"/>
      <c r="AB31" s="111"/>
      <c r="AC31" s="111"/>
      <c r="AD31" s="111"/>
      <c r="AE31" s="111"/>
      <c r="AF31" s="111"/>
      <c r="AG31" s="111"/>
    </row>
    <row r="32" spans="1:34" x14ac:dyDescent="0.25">
      <c r="F32" s="111"/>
      <c r="G32" s="111"/>
      <c r="H32" s="111"/>
      <c r="I32" s="111"/>
      <c r="J32" s="111"/>
      <c r="K32" s="111"/>
      <c r="L32" s="111"/>
      <c r="M32" s="111"/>
      <c r="N32" s="111"/>
      <c r="O32" s="111"/>
      <c r="P32" s="111"/>
      <c r="Q32" s="111"/>
      <c r="R32" s="111"/>
      <c r="S32" s="111"/>
      <c r="T32" s="111"/>
      <c r="U32" s="111"/>
      <c r="V32" s="111"/>
      <c r="W32" s="111"/>
      <c r="X32" s="111"/>
      <c r="Y32" s="111"/>
      <c r="Z32" s="111"/>
      <c r="AA32" s="111"/>
      <c r="AB32" s="111"/>
      <c r="AC32" s="111"/>
      <c r="AD32" s="111"/>
      <c r="AE32" s="111"/>
      <c r="AF32" s="111"/>
      <c r="AG32" s="111"/>
    </row>
    <row r="33" spans="6:33" x14ac:dyDescent="0.25">
      <c r="F33" s="111"/>
      <c r="G33" s="111"/>
      <c r="H33" s="111"/>
      <c r="I33" s="111"/>
      <c r="J33" s="111"/>
      <c r="K33" s="111"/>
      <c r="L33" s="111"/>
      <c r="M33" s="111"/>
      <c r="N33" s="111"/>
      <c r="O33" s="111"/>
      <c r="P33" s="111"/>
      <c r="Q33" s="111"/>
      <c r="R33" s="111"/>
      <c r="S33" s="111"/>
      <c r="T33" s="111"/>
      <c r="U33" s="111"/>
      <c r="V33" s="111"/>
      <c r="W33" s="111"/>
      <c r="X33" s="111"/>
      <c r="Y33" s="111"/>
      <c r="Z33" s="111"/>
      <c r="AA33" s="111"/>
      <c r="AB33" s="111"/>
      <c r="AC33" s="111"/>
      <c r="AD33" s="111"/>
      <c r="AE33" s="111"/>
      <c r="AF33" s="111"/>
      <c r="AG33" s="111"/>
    </row>
    <row r="34" spans="6:33" x14ac:dyDescent="0.25">
      <c r="F34" s="111"/>
      <c r="G34" s="111"/>
      <c r="H34" s="111"/>
      <c r="I34" s="111"/>
      <c r="J34" s="111"/>
      <c r="K34" s="111"/>
      <c r="L34" s="111"/>
      <c r="M34" s="111"/>
      <c r="N34" s="111"/>
      <c r="O34" s="111"/>
      <c r="P34" s="111"/>
      <c r="Q34" s="111"/>
      <c r="R34" s="111"/>
      <c r="S34" s="111"/>
      <c r="T34" s="111"/>
      <c r="U34" s="111"/>
      <c r="V34" s="111"/>
      <c r="W34" s="111"/>
      <c r="X34" s="111"/>
      <c r="Y34" s="111"/>
      <c r="Z34" s="111"/>
      <c r="AA34" s="111"/>
      <c r="AB34" s="111"/>
      <c r="AC34" s="111"/>
      <c r="AD34" s="111"/>
      <c r="AE34" s="111"/>
      <c r="AF34" s="111"/>
      <c r="AG34" s="111"/>
    </row>
    <row r="35" spans="6:33" x14ac:dyDescent="0.25">
      <c r="F35" s="111"/>
      <c r="G35" s="111"/>
      <c r="H35" s="111"/>
      <c r="I35" s="111"/>
      <c r="J35" s="111"/>
      <c r="K35" s="111"/>
      <c r="L35" s="111"/>
      <c r="M35" s="111"/>
      <c r="N35" s="111"/>
      <c r="O35" s="111"/>
      <c r="P35" s="111"/>
      <c r="Q35" s="111"/>
      <c r="R35" s="111"/>
      <c r="S35" s="111"/>
      <c r="T35" s="111"/>
      <c r="U35" s="111"/>
      <c r="V35" s="111"/>
      <c r="W35" s="111"/>
      <c r="X35" s="111"/>
      <c r="Y35" s="111"/>
      <c r="Z35" s="111"/>
      <c r="AA35" s="111"/>
      <c r="AB35" s="111"/>
      <c r="AC35" s="111"/>
      <c r="AD35" s="111"/>
      <c r="AE35" s="111"/>
      <c r="AF35" s="111"/>
      <c r="AG35" s="111"/>
    </row>
    <row r="36" spans="6:33" x14ac:dyDescent="0.25">
      <c r="F36" s="111"/>
      <c r="G36" s="111"/>
      <c r="H36" s="111"/>
      <c r="I36" s="111"/>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row>
    <row r="37" spans="6:33" x14ac:dyDescent="0.25">
      <c r="F37" s="111"/>
      <c r="G37" s="111"/>
      <c r="H37" s="111"/>
      <c r="I37" s="111"/>
      <c r="J37" s="11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row>
    <row r="38" spans="6:33" x14ac:dyDescent="0.25">
      <c r="F38" s="111"/>
      <c r="G38" s="111"/>
      <c r="H38" s="111"/>
      <c r="I38" s="111"/>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row>
    <row r="39" spans="6:33" x14ac:dyDescent="0.25">
      <c r="F39" s="111"/>
      <c r="G39" s="111"/>
      <c r="H39" s="111"/>
      <c r="I39" s="111"/>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row>
    <row r="40" spans="6:33" x14ac:dyDescent="0.25">
      <c r="F40" s="111"/>
      <c r="G40" s="111"/>
      <c r="H40" s="111"/>
      <c r="I40" s="111"/>
      <c r="J40" s="111"/>
      <c r="K40" s="111"/>
      <c r="L40" s="111"/>
      <c r="M40" s="111"/>
      <c r="N40" s="111"/>
      <c r="O40" s="111"/>
      <c r="P40" s="111"/>
      <c r="Q40" s="111"/>
      <c r="R40" s="111"/>
      <c r="S40" s="111"/>
      <c r="T40" s="111"/>
      <c r="U40" s="111"/>
      <c r="V40" s="111"/>
      <c r="W40" s="111"/>
      <c r="X40" s="111"/>
      <c r="Y40" s="111"/>
      <c r="Z40" s="111"/>
      <c r="AA40" s="111"/>
      <c r="AB40" s="111"/>
      <c r="AC40" s="111"/>
      <c r="AD40" s="111"/>
      <c r="AE40" s="111"/>
      <c r="AF40" s="111"/>
      <c r="AG40" s="111"/>
    </row>
    <row r="41" spans="6:33" x14ac:dyDescent="0.25">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row>
    <row r="42" spans="6:33" x14ac:dyDescent="0.25">
      <c r="F42" s="111"/>
      <c r="G42" s="111"/>
      <c r="H42" s="111"/>
      <c r="I42" s="111"/>
      <c r="J42" s="111"/>
      <c r="K42" s="111"/>
      <c r="L42" s="111"/>
      <c r="M42" s="111"/>
      <c r="N42" s="111"/>
      <c r="O42" s="111"/>
      <c r="P42" s="111"/>
      <c r="Q42" s="111"/>
      <c r="R42" s="111"/>
      <c r="S42" s="111"/>
      <c r="T42" s="111"/>
      <c r="U42" s="111"/>
      <c r="V42" s="111"/>
      <c r="W42" s="111"/>
      <c r="X42" s="111"/>
      <c r="Y42" s="111"/>
      <c r="Z42" s="111"/>
      <c r="AA42" s="111"/>
      <c r="AB42" s="111"/>
      <c r="AC42" s="111"/>
      <c r="AD42" s="111"/>
      <c r="AE42" s="111"/>
      <c r="AF42" s="111"/>
      <c r="AG42" s="111"/>
    </row>
    <row r="43" spans="6:33" x14ac:dyDescent="0.25">
      <c r="F43" s="111"/>
      <c r="G43" s="111"/>
      <c r="H43" s="111"/>
      <c r="I43" s="111"/>
      <c r="J43" s="111"/>
      <c r="K43" s="111"/>
      <c r="L43" s="111"/>
      <c r="M43" s="111"/>
      <c r="N43" s="111"/>
      <c r="O43" s="111"/>
      <c r="P43" s="111"/>
      <c r="Q43" s="111"/>
      <c r="R43" s="111"/>
      <c r="S43" s="111"/>
      <c r="T43" s="111"/>
      <c r="U43" s="111"/>
      <c r="V43" s="111"/>
      <c r="W43" s="111"/>
      <c r="X43" s="111"/>
      <c r="Y43" s="111"/>
      <c r="Z43" s="111"/>
      <c r="AA43" s="111"/>
      <c r="AB43" s="111"/>
      <c r="AC43" s="111"/>
      <c r="AD43" s="111"/>
      <c r="AE43" s="111"/>
      <c r="AF43" s="111"/>
      <c r="AG43" s="111"/>
    </row>
    <row r="44" spans="6:33" x14ac:dyDescent="0.25">
      <c r="F44" s="111"/>
      <c r="G44" s="111"/>
      <c r="H44" s="111"/>
      <c r="I44" s="111"/>
      <c r="J44" s="111"/>
      <c r="K44" s="111"/>
      <c r="L44" s="111"/>
      <c r="M44" s="111"/>
      <c r="N44" s="111"/>
      <c r="O44" s="111"/>
      <c r="P44" s="111"/>
      <c r="Q44" s="111"/>
      <c r="R44" s="111"/>
      <c r="S44" s="111"/>
      <c r="T44" s="111"/>
      <c r="U44" s="111"/>
      <c r="V44" s="111"/>
      <c r="W44" s="111"/>
      <c r="X44" s="111"/>
      <c r="Y44" s="111"/>
      <c r="Z44" s="111"/>
      <c r="AA44" s="111"/>
      <c r="AB44" s="111"/>
      <c r="AC44" s="111"/>
      <c r="AD44" s="111"/>
      <c r="AE44" s="111"/>
      <c r="AF44" s="111"/>
      <c r="AG44" s="111"/>
    </row>
    <row r="45" spans="6:33" x14ac:dyDescent="0.25">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row>
    <row r="46" spans="6:33" x14ac:dyDescent="0.25">
      <c r="F46" s="111"/>
      <c r="G46" s="111"/>
      <c r="H46" s="111"/>
      <c r="I46" s="111"/>
      <c r="J46" s="111"/>
      <c r="K46" s="111"/>
      <c r="L46" s="111"/>
      <c r="M46" s="111"/>
      <c r="N46" s="111"/>
      <c r="O46" s="111"/>
      <c r="P46" s="111"/>
      <c r="Q46" s="111"/>
      <c r="R46" s="111"/>
      <c r="S46" s="111"/>
      <c r="T46" s="111"/>
      <c r="U46" s="111"/>
      <c r="V46" s="111"/>
      <c r="W46" s="111"/>
      <c r="X46" s="111"/>
      <c r="Y46" s="111"/>
      <c r="Z46" s="111"/>
      <c r="AA46" s="111"/>
      <c r="AB46" s="111"/>
      <c r="AC46" s="111"/>
      <c r="AD46" s="111"/>
      <c r="AE46" s="111"/>
      <c r="AF46" s="111"/>
      <c r="AG46" s="111"/>
    </row>
    <row r="47" spans="6:33" x14ac:dyDescent="0.25">
      <c r="F47" s="111"/>
      <c r="G47" s="111"/>
      <c r="H47" s="111"/>
      <c r="I47" s="111"/>
      <c r="J47" s="111"/>
      <c r="K47" s="111"/>
      <c r="L47" s="111"/>
      <c r="M47" s="111"/>
      <c r="N47" s="111"/>
      <c r="O47" s="111"/>
      <c r="P47" s="111"/>
      <c r="Q47" s="111"/>
      <c r="R47" s="111"/>
      <c r="S47" s="111"/>
      <c r="T47" s="111"/>
      <c r="U47" s="111"/>
      <c r="V47" s="111"/>
      <c r="W47" s="111"/>
      <c r="X47" s="111"/>
      <c r="Y47" s="111"/>
      <c r="Z47" s="111"/>
      <c r="AA47" s="111"/>
      <c r="AB47" s="111"/>
      <c r="AC47" s="111"/>
      <c r="AD47" s="111"/>
      <c r="AE47" s="111"/>
      <c r="AF47" s="111"/>
      <c r="AG47" s="111"/>
    </row>
  </sheetData>
  <conditionalFormatting sqref="F6:AG29">
    <cfRule type="containsBlanks" dxfId="122" priority="1">
      <formula>LEN(TRIM(F6))=0</formula>
    </cfRule>
  </conditionalFormatting>
  <dataValidations count="1">
    <dataValidation type="list" allowBlank="1" showInputMessage="1" showErrorMessage="1" sqref="AG25 E25 AE26:AF28 F25:N28 P25:AD28 O26:O28" xr:uid="{1699E428-021A-41A9-8EA6-DF9163C9C1DF}">
      <formula1>"OUI,NON"</formula1>
    </dataValidation>
  </dataValidations>
  <hyperlinks>
    <hyperlink ref="D1" r:id="rId1" xr:uid="{125432E3-E340-40AE-8461-DBA826FC8A68}"/>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130D-3324-4504-9196-65877E7109E7}">
  <sheetPr codeName="Feuil81">
    <tabColor theme="5"/>
  </sheetPr>
  <dimension ref="A1:Z1072"/>
  <sheetViews>
    <sheetView topLeftCell="F27" workbookViewId="0">
      <selection activeCell="F14" sqref="F14"/>
    </sheetView>
  </sheetViews>
  <sheetFormatPr baseColWidth="10" defaultColWidth="45" defaultRowHeight="12.75" x14ac:dyDescent="0.2"/>
  <cols>
    <col min="1" max="1" width="45.5703125" style="115" customWidth="1"/>
    <col min="2" max="2" width="11.28515625" style="114" customWidth="1"/>
    <col min="3" max="3" width="30.7109375" style="114" customWidth="1"/>
    <col min="4" max="4" width="18.28515625" style="114" customWidth="1"/>
    <col min="5" max="5" width="44.42578125" style="114" customWidth="1"/>
    <col min="6" max="6" width="24.42578125" style="114" customWidth="1"/>
    <col min="7" max="7" width="10.5703125" style="114" customWidth="1"/>
    <col min="8" max="8" width="10.7109375" style="114" customWidth="1"/>
    <col min="9" max="9" width="10.5703125" style="114" customWidth="1"/>
    <col min="10" max="10" width="18.28515625" style="114" customWidth="1"/>
    <col min="11" max="11" width="9.28515625" style="114" customWidth="1"/>
    <col min="12" max="12" width="19" style="114" customWidth="1"/>
    <col min="13" max="13" width="11.5703125" style="114" customWidth="1"/>
    <col min="14" max="14" width="6.28515625" style="114" customWidth="1"/>
    <col min="15" max="16" width="10.5703125" style="114" customWidth="1"/>
    <col min="17" max="19" width="8.7109375" style="114" customWidth="1"/>
    <col min="20" max="26" width="10.5703125" style="114" customWidth="1"/>
    <col min="27" max="40" width="10.5703125" style="115" customWidth="1"/>
    <col min="41" max="16384" width="45" style="115"/>
  </cols>
  <sheetData>
    <row r="1" spans="1:26" s="112" customFormat="1" ht="27.2" customHeight="1" x14ac:dyDescent="0.25">
      <c r="A1" s="112" t="str">
        <f>B1&amp;C1&amp;D1&amp;E1&amp;F1&amp;G1&amp;H:H&amp;I1&amp;J1&amp;K1&amp;L1&amp;M1&amp;N1</f>
        <v>234567891011121314</v>
      </c>
      <c r="B1" s="113">
        <v>2</v>
      </c>
      <c r="C1" s="113">
        <v>3</v>
      </c>
      <c r="D1" s="113">
        <v>4</v>
      </c>
      <c r="E1" s="113">
        <v>5</v>
      </c>
      <c r="F1" s="113">
        <v>6</v>
      </c>
      <c r="G1" s="113">
        <v>7</v>
      </c>
      <c r="H1" s="113">
        <v>8</v>
      </c>
      <c r="I1" s="113">
        <v>9</v>
      </c>
      <c r="J1" s="113">
        <v>10</v>
      </c>
      <c r="K1" s="113">
        <v>11</v>
      </c>
      <c r="L1" s="113">
        <v>12</v>
      </c>
      <c r="M1" s="113">
        <v>13</v>
      </c>
      <c r="N1" s="113">
        <v>14</v>
      </c>
      <c r="O1" s="113">
        <v>15</v>
      </c>
      <c r="P1" s="113">
        <v>16</v>
      </c>
      <c r="Q1" s="113">
        <v>17</v>
      </c>
      <c r="R1" s="113">
        <v>18</v>
      </c>
      <c r="S1" s="113">
        <v>19</v>
      </c>
      <c r="T1" s="113">
        <v>20</v>
      </c>
      <c r="U1" s="113"/>
      <c r="V1" s="113"/>
      <c r="W1" s="113"/>
      <c r="X1" s="113"/>
      <c r="Y1" s="113"/>
      <c r="Z1" s="113"/>
    </row>
    <row r="2" spans="1:26" s="141" customFormat="1" ht="51" x14ac:dyDescent="0.25">
      <c r="A2" s="449" t="str">
        <f>B2&amp;C2&amp;D2&amp;E2&amp;F2&amp;G2&amp;H:H&amp;I2&amp;J2&amp;K2&amp;L2&amp;M2&amp;N2</f>
        <v>Plaque de conceptionFinitionSiègesHybridationPack techniqueSpécificité techniqueCharge utileRouesPôleMoteurBoite</v>
      </c>
      <c r="B2" s="450"/>
      <c r="C2" s="450" t="s">
        <v>32</v>
      </c>
      <c r="D2" s="450" t="s">
        <v>50</v>
      </c>
      <c r="E2" s="450" t="s">
        <v>36</v>
      </c>
      <c r="F2" s="450" t="s">
        <v>33</v>
      </c>
      <c r="G2" s="450" t="s">
        <v>42</v>
      </c>
      <c r="H2" s="450" t="s">
        <v>37</v>
      </c>
      <c r="I2" s="450" t="s">
        <v>40</v>
      </c>
      <c r="J2" s="450" t="s">
        <v>43</v>
      </c>
      <c r="K2" s="450" t="s">
        <v>47</v>
      </c>
      <c r="L2" s="450" t="s">
        <v>49</v>
      </c>
      <c r="M2" s="450" t="s">
        <v>1037</v>
      </c>
      <c r="N2" s="451"/>
      <c r="O2" s="450" t="s">
        <v>782</v>
      </c>
      <c r="P2" s="450" t="s">
        <v>1038</v>
      </c>
      <c r="Q2" s="450" t="s">
        <v>783</v>
      </c>
      <c r="R2" s="450" t="s">
        <v>1039</v>
      </c>
      <c r="S2" s="450" t="s">
        <v>1040</v>
      </c>
      <c r="T2" s="450"/>
      <c r="U2" s="125"/>
      <c r="V2" s="125"/>
      <c r="W2" s="125"/>
      <c r="X2" s="125"/>
      <c r="Y2" s="125"/>
      <c r="Z2" s="125"/>
    </row>
    <row r="3" spans="1:26" s="114" customFormat="1" x14ac:dyDescent="0.2">
      <c r="A3" s="115" t="str">
        <f>B3&amp;C3&amp;D3&amp;E3&amp;F3&amp;G3&amp;H:H&amp;I3&amp;J3&amp;K3&amp;L3&amp;M3&amp;N3</f>
        <v/>
      </c>
    </row>
    <row r="4" spans="1:26" x14ac:dyDescent="0.2">
      <c r="A4" s="434" t="s">
        <v>29</v>
      </c>
      <c r="B4" s="435"/>
      <c r="C4" s="436"/>
      <c r="D4" s="436"/>
      <c r="E4" s="436"/>
      <c r="F4" s="436"/>
      <c r="G4" s="436"/>
      <c r="H4" s="436"/>
      <c r="I4" s="436"/>
      <c r="J4" s="436"/>
      <c r="K4" s="436"/>
      <c r="L4" s="436"/>
      <c r="M4" s="436"/>
      <c r="N4" s="436"/>
      <c r="O4" s="435"/>
      <c r="P4" s="435"/>
      <c r="Q4" s="435"/>
      <c r="R4" s="435"/>
      <c r="S4" s="435"/>
      <c r="T4" s="435"/>
    </row>
    <row r="5" spans="1:26" x14ac:dyDescent="0.2">
      <c r="A5" s="116" t="str">
        <f>B5&amp;C5&amp;D5&amp;E5&amp;F5&amp;G5&amp;H:H&amp;I5&amp;J5&amp;K5&amp;L5&amp;M5&amp;N5</f>
        <v>STLA/MP64 EMEA (2024)Lev A (TowPack)5MHEV (2024)TBFWDTowingPack225/60R18 AluTTEB2eDCTTT</v>
      </c>
      <c r="B5" s="117" t="s">
        <v>27</v>
      </c>
      <c r="C5" s="607" t="s">
        <v>1041</v>
      </c>
      <c r="D5" s="119" t="s">
        <v>1042</v>
      </c>
      <c r="E5" s="119">
        <v>5</v>
      </c>
      <c r="F5" s="118" t="s">
        <v>1043</v>
      </c>
      <c r="G5" s="119" t="s">
        <v>198</v>
      </c>
      <c r="H5" s="119" t="s">
        <v>38</v>
      </c>
      <c r="I5" s="119" t="s">
        <v>1044</v>
      </c>
      <c r="J5" s="612" t="s">
        <v>237</v>
      </c>
      <c r="K5" s="119" t="s">
        <v>41</v>
      </c>
      <c r="L5" s="119" t="s">
        <v>953</v>
      </c>
      <c r="M5" s="119" t="s">
        <v>23</v>
      </c>
      <c r="N5" s="119" t="s">
        <v>41</v>
      </c>
      <c r="O5" s="615">
        <f>'HEV EB2-EP6 - WEIGHTS'!$Z$13</f>
        <v>1571.838</v>
      </c>
      <c r="P5" s="601">
        <f>'HEV EB2-EP6 - WEIGHTS'!$Z$15</f>
        <v>0.60612037154854315</v>
      </c>
      <c r="Q5" s="120">
        <f>'HEV EB2-EP6 - WEIGHTS'!$Z$16</f>
        <v>44.1</v>
      </c>
      <c r="R5" s="120">
        <f>'HEV EB2-EP6 - WEIGHTS'!$Z$17</f>
        <v>8.1000000000000014</v>
      </c>
      <c r="S5" s="120">
        <f>'HEV EB2-EP6 - WEIGHTS'!$AA$17</f>
        <v>36</v>
      </c>
      <c r="T5" s="602"/>
    </row>
    <row r="6" spans="1:26" x14ac:dyDescent="0.2">
      <c r="A6" s="116" t="str">
        <f>B6&amp;C6&amp;D6&amp;E6&amp;F6&amp;G6&amp;H:H&amp;I6&amp;J6&amp;K6&amp;L6&amp;M6&amp;N6</f>
        <v>STLA/MP64 EMEA (2024)Lev B (TowPack)5MHEV (2024)TBFWDTowingPack225/55R19 AluTTEB2eDCTTT</v>
      </c>
      <c r="B6" s="117" t="s">
        <v>27</v>
      </c>
      <c r="C6" s="607" t="s">
        <v>1041</v>
      </c>
      <c r="D6" s="119" t="s">
        <v>1045</v>
      </c>
      <c r="E6" s="119">
        <v>5</v>
      </c>
      <c r="F6" s="118" t="s">
        <v>1043</v>
      </c>
      <c r="G6" s="119" t="s">
        <v>198</v>
      </c>
      <c r="H6" s="119" t="s">
        <v>38</v>
      </c>
      <c r="I6" s="119" t="s">
        <v>1044</v>
      </c>
      <c r="J6" s="612" t="s">
        <v>238</v>
      </c>
      <c r="K6" s="119" t="s">
        <v>41</v>
      </c>
      <c r="L6" s="119" t="s">
        <v>953</v>
      </c>
      <c r="M6" s="119" t="s">
        <v>23</v>
      </c>
      <c r="N6" s="119" t="s">
        <v>41</v>
      </c>
      <c r="O6" s="615">
        <f>'HEV EB2-EP6 - WEIGHTS'!$AC$13</f>
        <v>1597.509</v>
      </c>
      <c r="P6" s="601">
        <f>'HEV EB2-EP6 - WEIGHTS'!$AC$15</f>
        <v>0.60325508607198752</v>
      </c>
      <c r="Q6" s="120">
        <f>'HEV EB2-EP6 - WEIGHTS'!$AC$16</f>
        <v>84.1</v>
      </c>
      <c r="R6" s="120">
        <f>'HEV EB2-EP6 - WEIGHTS'!$AC$17</f>
        <v>20.7</v>
      </c>
      <c r="S6" s="120">
        <f>'HEV EB2-EP6 - WEIGHTS'!$AD$17</f>
        <v>63.4</v>
      </c>
      <c r="T6" s="602"/>
    </row>
    <row r="7" spans="1:26" s="114" customFormat="1" ht="4.3499999999999996" customHeight="1" x14ac:dyDescent="0.2">
      <c r="A7" s="115"/>
      <c r="O7" s="613"/>
      <c r="P7" s="603"/>
    </row>
    <row r="8" spans="1:26" x14ac:dyDescent="0.2">
      <c r="A8" s="116" t="str">
        <f>B8&amp;C8&amp;D8&amp;E8&amp;F8&amp;G8&amp;H:H&amp;I8&amp;J8&amp;K8&amp;L8&amp;M8&amp;N8</f>
        <v>STLA/MP64 EXPORT (2024)Lev A5MHEV (2024)TBFWDTT225/55R19 AluTTEB2eDCTTT</v>
      </c>
      <c r="B8" s="117" t="s">
        <v>27</v>
      </c>
      <c r="C8" s="608" t="s">
        <v>1046</v>
      </c>
      <c r="D8" s="119" t="s">
        <v>1047</v>
      </c>
      <c r="E8" s="119">
        <v>5</v>
      </c>
      <c r="F8" s="118" t="s">
        <v>1043</v>
      </c>
      <c r="G8" s="119" t="s">
        <v>198</v>
      </c>
      <c r="H8" s="119" t="s">
        <v>38</v>
      </c>
      <c r="I8" s="119" t="s">
        <v>41</v>
      </c>
      <c r="J8" s="612" t="s">
        <v>238</v>
      </c>
      <c r="K8" s="119" t="s">
        <v>41</v>
      </c>
      <c r="L8" s="119" t="s">
        <v>953</v>
      </c>
      <c r="M8" s="119" t="s">
        <v>23</v>
      </c>
      <c r="N8" s="119" t="s">
        <v>41</v>
      </c>
      <c r="O8" s="615">
        <f>'HEV EB2-EP6 - WEIGHTS'!$AF$13</f>
        <v>1585.183</v>
      </c>
      <c r="P8" s="601">
        <f>'HEV EB2-EP6 - WEIGHTS'!$AF$15</f>
        <v>0.60421397930860454</v>
      </c>
      <c r="Q8" s="120">
        <f>'HEV EB2-EP6 - WEIGHTS'!$AF$16</f>
        <v>102.4</v>
      </c>
      <c r="R8" s="120">
        <f>'HEV EB2-EP6 - WEIGHTS'!$AF$17</f>
        <v>22.7</v>
      </c>
      <c r="S8" s="120">
        <f>'HEV EB2-EP6 - WEIGHTS'!$AG$17</f>
        <v>79.7</v>
      </c>
      <c r="T8" s="602"/>
    </row>
    <row r="9" spans="1:26" x14ac:dyDescent="0.2">
      <c r="A9" s="116" t="str">
        <f>B9&amp;C9&amp;D9&amp;E9&amp;F9&amp;G9&amp;H:H&amp;I9&amp;J9&amp;K9&amp;L9&amp;M9&amp;N9</f>
        <v>STLA/MP64 EXPORT (2024)Lev B5MHEV (2024)TBFWDTT225/55R19 AluTTEB2eDCTTT</v>
      </c>
      <c r="B9" s="117" t="s">
        <v>27</v>
      </c>
      <c r="C9" s="608" t="s">
        <v>1046</v>
      </c>
      <c r="D9" s="119" t="s">
        <v>788</v>
      </c>
      <c r="E9" s="119">
        <v>5</v>
      </c>
      <c r="F9" s="118" t="s">
        <v>1043</v>
      </c>
      <c r="G9" s="119" t="s">
        <v>198</v>
      </c>
      <c r="H9" s="119" t="s">
        <v>38</v>
      </c>
      <c r="I9" s="119" t="s">
        <v>41</v>
      </c>
      <c r="J9" s="612" t="s">
        <v>238</v>
      </c>
      <c r="K9" s="119" t="s">
        <v>41</v>
      </c>
      <c r="L9" s="119" t="s">
        <v>953</v>
      </c>
      <c r="M9" s="119" t="s">
        <v>23</v>
      </c>
      <c r="N9" s="119" t="s">
        <v>41</v>
      </c>
      <c r="O9" s="615">
        <f>'HEV EB2-EP6 - WEIGHTS'!$AI$13</f>
        <v>1603.8889999999999</v>
      </c>
      <c r="P9" s="601">
        <f>'HEV EB2-EP6 - WEIGHTS'!$AI$15</f>
        <v>0.6018455015898746</v>
      </c>
      <c r="Q9" s="120">
        <f>'HEV EB2-EP6 - WEIGHTS'!$AI$16</f>
        <v>108.10000000000001</v>
      </c>
      <c r="R9" s="120">
        <f>'HEV EB2-EP6 - WEIGHTS'!$AI$17</f>
        <v>24.7</v>
      </c>
      <c r="S9" s="120">
        <f>'HEV EB2-EP6 - WEIGHTS'!$AJ$17</f>
        <v>83.4</v>
      </c>
      <c r="T9" s="602"/>
    </row>
    <row r="10" spans="1:26" s="114" customFormat="1" ht="9.6" customHeight="1" x14ac:dyDescent="0.2">
      <c r="A10" s="115"/>
      <c r="O10" s="613"/>
      <c r="P10" s="603"/>
    </row>
    <row r="11" spans="1:26" x14ac:dyDescent="0.2">
      <c r="A11" s="116" t="str">
        <f>B11&amp;C11&amp;D11&amp;E11&amp;F11&amp;G11&amp;H:H&amp;I11&amp;J11&amp;K11&amp;L11&amp;M11&amp;N11</f>
        <v>STLA/MP64 EMEA (2028)Lev 1 (TowPack)5MHEV (2028)TBFWDTowingPack225/60R18 AluTTEB2eDCTTT</v>
      </c>
      <c r="B11" s="117" t="s">
        <v>27</v>
      </c>
      <c r="C11" s="609" t="s">
        <v>1048</v>
      </c>
      <c r="D11" s="119" t="s">
        <v>1049</v>
      </c>
      <c r="E11" s="119">
        <v>5</v>
      </c>
      <c r="F11" s="437" t="s">
        <v>1050</v>
      </c>
      <c r="G11" s="119" t="s">
        <v>198</v>
      </c>
      <c r="H11" s="119" t="s">
        <v>38</v>
      </c>
      <c r="I11" s="119" t="s">
        <v>1044</v>
      </c>
      <c r="J11" s="612" t="s">
        <v>237</v>
      </c>
      <c r="K11" s="119" t="s">
        <v>41</v>
      </c>
      <c r="L11" s="119" t="s">
        <v>953</v>
      </c>
      <c r="M11" s="119" t="s">
        <v>23</v>
      </c>
      <c r="N11" s="119" t="s">
        <v>41</v>
      </c>
      <c r="O11" s="615">
        <f>'HEV EB2-EP6 - WEIGHTS'!$Z$85</f>
        <v>1561.579</v>
      </c>
      <c r="P11" s="601">
        <f>'HEV EB2-EP6 - WEIGHTS'!$Z$88</f>
        <v>0.60474837698966766</v>
      </c>
      <c r="Q11" s="120">
        <f>'HEV EB2-EP6 - WEIGHTS'!$Z$90</f>
        <v>44.1</v>
      </c>
      <c r="R11" s="120">
        <f>'HEV EB2-EP6 - WEIGHTS'!$Z$91</f>
        <v>8.1000000000000014</v>
      </c>
      <c r="S11" s="120">
        <f>'HEV EB2-EP6 - WEIGHTS'!$AA$91</f>
        <v>36</v>
      </c>
      <c r="T11" s="602"/>
    </row>
    <row r="12" spans="1:26" x14ac:dyDescent="0.2">
      <c r="A12" s="116" t="str">
        <f>B12&amp;C12&amp;D12&amp;E12&amp;F12&amp;G12&amp;H:H&amp;I12&amp;J12&amp;K12&amp;L12&amp;M12&amp;N12</f>
        <v>STLA/MP64 EMEA (2028)Lev B (TowPack)5MHEV (2028)TBFWDTowingPack225/55R19 AluTTEB2eDCTTT</v>
      </c>
      <c r="B12" s="117" t="s">
        <v>27</v>
      </c>
      <c r="C12" s="609" t="s">
        <v>1048</v>
      </c>
      <c r="D12" s="119" t="s">
        <v>1045</v>
      </c>
      <c r="E12" s="119">
        <v>5</v>
      </c>
      <c r="F12" s="437" t="s">
        <v>1050</v>
      </c>
      <c r="G12" s="119" t="s">
        <v>198</v>
      </c>
      <c r="H12" s="119" t="s">
        <v>38</v>
      </c>
      <c r="I12" s="119" t="s">
        <v>1044</v>
      </c>
      <c r="J12" s="612" t="s">
        <v>238</v>
      </c>
      <c r="K12" s="119" t="s">
        <v>41</v>
      </c>
      <c r="L12" s="119" t="s">
        <v>953</v>
      </c>
      <c r="M12" s="119" t="s">
        <v>23</v>
      </c>
      <c r="N12" s="119" t="s">
        <v>41</v>
      </c>
      <c r="O12" s="615">
        <f>'HEV EB2-EP6 - WEIGHTS'!$AC$85</f>
        <v>1592.25</v>
      </c>
      <c r="P12" s="601">
        <f>'HEV EB2-EP6 - WEIGHTS'!$AC$88</f>
        <v>0.60104620806020803</v>
      </c>
      <c r="Q12" s="120">
        <f>'HEV EB2-EP6 - WEIGHTS'!$AC$90</f>
        <v>84.1</v>
      </c>
      <c r="R12" s="120">
        <f>'HEV EB2-EP6 - WEIGHTS'!$AC$91</f>
        <v>20.7</v>
      </c>
      <c r="S12" s="120">
        <f>'HEV EB2-EP6 - WEIGHTS'!$AD$91</f>
        <v>63.4</v>
      </c>
      <c r="T12" s="602"/>
    </row>
    <row r="13" spans="1:26" s="114" customFormat="1" ht="4.3499999999999996" customHeight="1" x14ac:dyDescent="0.2">
      <c r="A13" s="115"/>
      <c r="O13" s="613"/>
      <c r="P13" s="603"/>
    </row>
    <row r="14" spans="1:26" x14ac:dyDescent="0.2">
      <c r="A14" s="116" t="str">
        <f>B14&amp;C14&amp;D14&amp;E14&amp;F14&amp;G14&amp;H:H&amp;I14&amp;J14&amp;K14&amp;L14&amp;M14&amp;N14</f>
        <v>STLA/MP64 EXPORT (2028)Lev 15MHEV (2028)TBFWDTT225/55R19 AluTTEB2eDCTTT</v>
      </c>
      <c r="B14" s="117" t="s">
        <v>27</v>
      </c>
      <c r="C14" s="610" t="s">
        <v>1051</v>
      </c>
      <c r="D14" s="119" t="s">
        <v>752</v>
      </c>
      <c r="E14" s="119">
        <v>5</v>
      </c>
      <c r="F14" s="437" t="s">
        <v>1050</v>
      </c>
      <c r="G14" s="119" t="s">
        <v>198</v>
      </c>
      <c r="H14" s="119" t="s">
        <v>38</v>
      </c>
      <c r="I14" s="119" t="s">
        <v>41</v>
      </c>
      <c r="J14" s="612" t="s">
        <v>238</v>
      </c>
      <c r="K14" s="119" t="s">
        <v>41</v>
      </c>
      <c r="L14" s="119" t="s">
        <v>953</v>
      </c>
      <c r="M14" s="119" t="s">
        <v>23</v>
      </c>
      <c r="N14" s="119" t="s">
        <v>41</v>
      </c>
      <c r="O14" s="615">
        <f>'HEV EB2-EP6 - WEIGHTS'!$AF$85</f>
        <v>1576.8139999999999</v>
      </c>
      <c r="P14" s="601">
        <f>'HEV EB2-EP6 - WEIGHTS'!$AF$88</f>
        <v>0.60212449232532983</v>
      </c>
      <c r="Q14" s="120">
        <f>'HEV EB2-EP6 - WEIGHTS'!$AF$90</f>
        <v>102.4</v>
      </c>
      <c r="R14" s="120">
        <f>'HEV EB2-EP6 - WEIGHTS'!$AF$91</f>
        <v>22.7</v>
      </c>
      <c r="S14" s="120">
        <f>'HEV EB2-EP6 - WEIGHTS'!$AG$91</f>
        <v>79.7</v>
      </c>
      <c r="T14" s="602"/>
    </row>
    <row r="15" spans="1:26" x14ac:dyDescent="0.2">
      <c r="A15" s="116" t="str">
        <f>B15&amp;C15&amp;D15&amp;E15&amp;F15&amp;G15&amp;H:H&amp;I15&amp;J15&amp;K15&amp;L15&amp;M15&amp;N15</f>
        <v>STLA/MP64 EXPORT (2028)Lev B5MHEV (2028)TBFWDTT225/55R19 AluTTEB2eDCTTT</v>
      </c>
      <c r="B15" s="117" t="s">
        <v>27</v>
      </c>
      <c r="C15" s="610" t="s">
        <v>1051</v>
      </c>
      <c r="D15" s="119" t="s">
        <v>788</v>
      </c>
      <c r="E15" s="119">
        <v>5</v>
      </c>
      <c r="F15" s="437" t="s">
        <v>1050</v>
      </c>
      <c r="G15" s="119" t="s">
        <v>198</v>
      </c>
      <c r="H15" s="119" t="s">
        <v>38</v>
      </c>
      <c r="I15" s="119" t="s">
        <v>41</v>
      </c>
      <c r="J15" s="612" t="s">
        <v>238</v>
      </c>
      <c r="K15" s="119" t="s">
        <v>41</v>
      </c>
      <c r="L15" s="119" t="s">
        <v>953</v>
      </c>
      <c r="M15" s="119" t="s">
        <v>23</v>
      </c>
      <c r="N15" s="119" t="s">
        <v>41</v>
      </c>
      <c r="O15" s="615">
        <f>'HEV EB2-EP6 - WEIGHTS'!$AI$85</f>
        <v>1595.52</v>
      </c>
      <c r="P15" s="601">
        <f>'HEV EB2-EP6 - WEIGHTS'!$AI$88</f>
        <v>0.59976808850945351</v>
      </c>
      <c r="Q15" s="120">
        <f>'HEV EB2-EP6 - WEIGHTS'!$AI$90</f>
        <v>108.10000000000001</v>
      </c>
      <c r="R15" s="120">
        <f>'HEV EB2-EP6 - WEIGHTS'!$AI$91</f>
        <v>24.7</v>
      </c>
      <c r="S15" s="120">
        <f>'HEV EB2-EP6 - WEIGHTS'!$AJ$91</f>
        <v>83.4</v>
      </c>
      <c r="T15" s="602"/>
    </row>
    <row r="16" spans="1:26" s="114" customFormat="1" ht="10.15" customHeight="1" x14ac:dyDescent="0.2">
      <c r="A16" s="115"/>
      <c r="O16" s="613"/>
      <c r="P16" s="603"/>
    </row>
    <row r="17" spans="1:20" x14ac:dyDescent="0.2">
      <c r="A17" s="116" t="str">
        <f>B17&amp;C17&amp;D17&amp;E17&amp;F17&amp;G17&amp;H:H&amp;I17&amp;J17&amp;K17&amp;L17&amp;M17&amp;N17</f>
        <v>STLA/MP64 EMEA (HEV EB2)Lev 15HEV EB2 (FORECAST)TBFWDTT225/60R18 AluTTEB2 DHEeDCTTT</v>
      </c>
      <c r="B17" s="117" t="s">
        <v>27</v>
      </c>
      <c r="C17" s="611" t="s">
        <v>1052</v>
      </c>
      <c r="D17" s="119" t="s">
        <v>752</v>
      </c>
      <c r="E17" s="119">
        <v>5</v>
      </c>
      <c r="F17" s="593" t="s">
        <v>792</v>
      </c>
      <c r="G17" s="119" t="s">
        <v>198</v>
      </c>
      <c r="H17" s="119" t="s">
        <v>38</v>
      </c>
      <c r="I17" s="119" t="s">
        <v>41</v>
      </c>
      <c r="J17" s="612" t="s">
        <v>237</v>
      </c>
      <c r="K17" s="119" t="s">
        <v>41</v>
      </c>
      <c r="L17" s="119" t="s">
        <v>20</v>
      </c>
      <c r="M17" s="119" t="s">
        <v>23</v>
      </c>
      <c r="N17" s="119" t="s">
        <v>41</v>
      </c>
      <c r="O17" s="615" t="e">
        <f>'HEV EB2-EP6 - WEIGHTS'!$Z$495</f>
        <v>#REF!</v>
      </c>
      <c r="P17" s="601" t="e">
        <f>'HEV EB2-EP6 - WEIGHTS'!$Z$498</f>
        <v>#REF!</v>
      </c>
      <c r="Q17" s="120">
        <f>'HEV EB2-EP6 - WEIGHTS'!$Z$500</f>
        <v>44.1</v>
      </c>
      <c r="R17" s="120">
        <f>'HEV EB2-EP6 - WEIGHTS'!$Z$501</f>
        <v>8.1000000000000014</v>
      </c>
      <c r="S17" s="120">
        <f>'HEV EB2-EP6 - WEIGHTS'!$AA$501</f>
        <v>36</v>
      </c>
      <c r="T17" s="602"/>
    </row>
    <row r="18" spans="1:20" x14ac:dyDescent="0.2">
      <c r="A18" s="116" t="str">
        <f>B18&amp;C18&amp;D18&amp;E18&amp;F18&amp;G18&amp;H:H&amp;I18&amp;J18&amp;K18&amp;L18&amp;M18&amp;N18</f>
        <v>STLA/MP64 EMEA (HEV EB2)Lev B5HEV EB2 (FORECAST)TBFWDTT225/55R19 AluTTEB2 DHEeDCTTT</v>
      </c>
      <c r="B18" s="117" t="s">
        <v>27</v>
      </c>
      <c r="C18" s="611" t="s">
        <v>1052</v>
      </c>
      <c r="D18" s="119" t="s">
        <v>788</v>
      </c>
      <c r="E18" s="119">
        <v>5</v>
      </c>
      <c r="F18" s="593" t="s">
        <v>792</v>
      </c>
      <c r="G18" s="119" t="s">
        <v>198</v>
      </c>
      <c r="H18" s="119" t="s">
        <v>38</v>
      </c>
      <c r="I18" s="119" t="s">
        <v>41</v>
      </c>
      <c r="J18" s="612" t="s">
        <v>238</v>
      </c>
      <c r="K18" s="119" t="s">
        <v>41</v>
      </c>
      <c r="L18" s="119" t="s">
        <v>20</v>
      </c>
      <c r="M18" s="119" t="s">
        <v>23</v>
      </c>
      <c r="N18" s="119" t="s">
        <v>41</v>
      </c>
      <c r="O18" s="615" t="e">
        <f>'HEV EB2-EP6 - WEIGHTS'!$AC$495</f>
        <v>#REF!</v>
      </c>
      <c r="P18" s="601" t="e">
        <f>'HEV EB2-EP6 - WEIGHTS'!$AC$498</f>
        <v>#REF!</v>
      </c>
      <c r="Q18" s="120">
        <f>'HEV EB2-EP6 - WEIGHTS'!$AC$500</f>
        <v>84.1</v>
      </c>
      <c r="R18" s="120">
        <f>'HEV EB2-EP6 - WEIGHTS'!$AC$501</f>
        <v>20.7</v>
      </c>
      <c r="S18" s="120">
        <f>'HEV EB2-EP6 - WEIGHTS'!$AD$501</f>
        <v>63.4</v>
      </c>
      <c r="T18" s="602"/>
    </row>
    <row r="19" spans="1:20" s="114" customFormat="1" ht="4.3499999999999996" customHeight="1" x14ac:dyDescent="0.2">
      <c r="A19" s="115"/>
      <c r="O19" s="613"/>
      <c r="P19" s="603"/>
    </row>
    <row r="20" spans="1:20" x14ac:dyDescent="0.2">
      <c r="A20" s="116" t="str">
        <f>B20&amp;C20&amp;D20&amp;E20&amp;F20&amp;G20&amp;H:H&amp;I20&amp;J20&amp;K20&amp;L20&amp;M20&amp;N20</f>
        <v>STLA/MP64 EXPORT (HEV EB2)Lev 15HEV EB2 (FORECAST)TBFWDTT225/55R19 AluTTEB2 DHEeDCTTT</v>
      </c>
      <c r="B20" s="117" t="s">
        <v>27</v>
      </c>
      <c r="C20" s="616" t="s">
        <v>1053</v>
      </c>
      <c r="D20" s="119" t="s">
        <v>752</v>
      </c>
      <c r="E20" s="119">
        <v>5</v>
      </c>
      <c r="F20" s="593" t="s">
        <v>792</v>
      </c>
      <c r="G20" s="119" t="s">
        <v>198</v>
      </c>
      <c r="H20" s="119" t="s">
        <v>38</v>
      </c>
      <c r="I20" s="119" t="s">
        <v>41</v>
      </c>
      <c r="J20" s="623" t="s">
        <v>238</v>
      </c>
      <c r="K20" s="119" t="s">
        <v>41</v>
      </c>
      <c r="L20" s="119" t="s">
        <v>20</v>
      </c>
      <c r="M20" s="119" t="s">
        <v>23</v>
      </c>
      <c r="N20" s="119" t="s">
        <v>41</v>
      </c>
      <c r="O20" s="615" t="e">
        <f>'HEV EB2-EP6 - WEIGHTS'!$AF$495</f>
        <v>#REF!</v>
      </c>
      <c r="P20" s="601" t="e">
        <f>'HEV EB2-EP6 - WEIGHTS'!$AF$498</f>
        <v>#REF!</v>
      </c>
      <c r="Q20" s="120">
        <f>'HEV EB2-EP6 - WEIGHTS'!$AF$500</f>
        <v>102.4</v>
      </c>
      <c r="R20" s="120">
        <f>'HEV EB2-EP6 - WEIGHTS'!$AF$501</f>
        <v>22.7</v>
      </c>
      <c r="S20" s="120">
        <f>'HEV EB2-EP6 - WEIGHTS'!$AG$501</f>
        <v>79.7</v>
      </c>
      <c r="T20" s="602"/>
    </row>
    <row r="21" spans="1:20" x14ac:dyDescent="0.2">
      <c r="A21" s="116" t="str">
        <f>B21&amp;C21&amp;D21&amp;E21&amp;F21&amp;G21&amp;H:H&amp;I21&amp;J21&amp;K21&amp;L21&amp;M21&amp;N21</f>
        <v>STLA/MP64 EXPORT (HEV EB2)Lev B5HEV EB2 (FORECAST)TBFWDTT225/55R19 AluTTEB2 DHEeDCTTT</v>
      </c>
      <c r="B21" s="117" t="s">
        <v>27</v>
      </c>
      <c r="C21" s="616" t="s">
        <v>1053</v>
      </c>
      <c r="D21" s="119" t="s">
        <v>788</v>
      </c>
      <c r="E21" s="119">
        <v>5</v>
      </c>
      <c r="F21" s="593" t="s">
        <v>792</v>
      </c>
      <c r="G21" s="119" t="s">
        <v>198</v>
      </c>
      <c r="H21" s="119" t="s">
        <v>38</v>
      </c>
      <c r="I21" s="119" t="s">
        <v>41</v>
      </c>
      <c r="J21" s="612" t="s">
        <v>238</v>
      </c>
      <c r="K21" s="119" t="s">
        <v>41</v>
      </c>
      <c r="L21" s="119" t="s">
        <v>20</v>
      </c>
      <c r="M21" s="119" t="s">
        <v>23</v>
      </c>
      <c r="N21" s="119" t="s">
        <v>41</v>
      </c>
      <c r="O21" s="615" t="e">
        <f>'HEV EB2-EP6 - WEIGHTS'!$AI$495</f>
        <v>#REF!</v>
      </c>
      <c r="P21" s="601" t="e">
        <f>'HEV EB2-EP6 - WEIGHTS'!$AI$498</f>
        <v>#REF!</v>
      </c>
      <c r="Q21" s="120">
        <f>'HEV EB2-EP6 - WEIGHTS'!$AI$500</f>
        <v>108.10000000000001</v>
      </c>
      <c r="R21" s="120">
        <f>'HEV EB2-EP6 - WEIGHTS'!$AI$501</f>
        <v>24.7</v>
      </c>
      <c r="S21" s="120">
        <f>'HEV EB2-EP6 - WEIGHTS'!$AJ$501</f>
        <v>83.4</v>
      </c>
      <c r="T21" s="602"/>
    </row>
    <row r="22" spans="1:20" s="114" customFormat="1" ht="4.3499999999999996" customHeight="1" x14ac:dyDescent="0.2">
      <c r="A22" s="115"/>
      <c r="O22" s="613"/>
      <c r="P22" s="603"/>
    </row>
    <row r="23" spans="1:20" x14ac:dyDescent="0.2">
      <c r="A23" s="116" t="str">
        <f>B23&amp;C23&amp;D23&amp;E23&amp;F23&amp;G23&amp;H:H&amp;I23&amp;J23&amp;K23&amp;L23&amp;M23&amp;N23</f>
        <v>STLA/MP64 EMEA (HEV EB2)Lev 15HEV EB2 (TARGET)TBFWDTTTTEB2 DHEeDCTTT</v>
      </c>
      <c r="B23" s="117" t="s">
        <v>27</v>
      </c>
      <c r="C23" s="611" t="s">
        <v>1052</v>
      </c>
      <c r="D23" s="119" t="s">
        <v>752</v>
      </c>
      <c r="E23" s="119">
        <v>5</v>
      </c>
      <c r="F23" s="438" t="s">
        <v>1054</v>
      </c>
      <c r="G23" s="119" t="s">
        <v>198</v>
      </c>
      <c r="H23" s="119" t="s">
        <v>38</v>
      </c>
      <c r="I23" s="119" t="s">
        <v>41</v>
      </c>
      <c r="J23" s="119"/>
      <c r="K23" s="119" t="s">
        <v>41</v>
      </c>
      <c r="L23" s="119" t="s">
        <v>20</v>
      </c>
      <c r="M23" s="119" t="s">
        <v>23</v>
      </c>
      <c r="N23" s="119" t="s">
        <v>41</v>
      </c>
      <c r="O23" s="614" t="e">
        <f>#REF!</f>
        <v>#REF!</v>
      </c>
      <c r="P23" s="606" t="e">
        <f>#REF!</f>
        <v>#REF!</v>
      </c>
      <c r="Q23" s="602"/>
      <c r="R23" s="602"/>
      <c r="S23" s="602"/>
      <c r="T23" s="602"/>
    </row>
    <row r="24" spans="1:20" x14ac:dyDescent="0.2">
      <c r="A24" s="116" t="str">
        <f>B24&amp;C24&amp;D24&amp;E24&amp;F24&amp;G24&amp;H:H&amp;I24&amp;J24&amp;K24&amp;L24&amp;M24&amp;N24</f>
        <v>STLA/MP64 EMEA (HEV EB2)Lev B5HEV EB2 (TARGET)TBFWDTTTTEB2 DHEeDCTTT</v>
      </c>
      <c r="B24" s="117" t="s">
        <v>27</v>
      </c>
      <c r="C24" s="611" t="s">
        <v>1052</v>
      </c>
      <c r="D24" s="119" t="s">
        <v>788</v>
      </c>
      <c r="E24" s="119">
        <v>5</v>
      </c>
      <c r="F24" s="438" t="s">
        <v>1054</v>
      </c>
      <c r="G24" s="119" t="s">
        <v>198</v>
      </c>
      <c r="H24" s="119" t="s">
        <v>38</v>
      </c>
      <c r="I24" s="119" t="s">
        <v>41</v>
      </c>
      <c r="J24" s="119"/>
      <c r="K24" s="119" t="s">
        <v>41</v>
      </c>
      <c r="L24" s="119" t="s">
        <v>20</v>
      </c>
      <c r="M24" s="119" t="s">
        <v>23</v>
      </c>
      <c r="N24" s="119" t="s">
        <v>41</v>
      </c>
      <c r="O24" s="614" t="e">
        <f>#REF!</f>
        <v>#REF!</v>
      </c>
      <c r="P24" s="606" t="e">
        <f>#REF!</f>
        <v>#REF!</v>
      </c>
      <c r="Q24" s="602"/>
      <c r="R24" s="602"/>
      <c r="S24" s="602"/>
      <c r="T24" s="602"/>
    </row>
    <row r="25" spans="1:20" s="114" customFormat="1" x14ac:dyDescent="0.2">
      <c r="A25" s="115" t="str">
        <f>B25&amp;C25&amp;D25&amp;E25&amp;F25&amp;G25&amp;H:H&amp;I25&amp;J25&amp;K25&amp;L25&amp;M25&amp;N25</f>
        <v/>
      </c>
    </row>
    <row r="26" spans="1:20" x14ac:dyDescent="0.2">
      <c r="A26" s="730" t="s">
        <v>777</v>
      </c>
      <c r="B26" s="731"/>
      <c r="C26" s="732"/>
      <c r="D26" s="732"/>
      <c r="E26" s="732"/>
      <c r="F26" s="732"/>
      <c r="G26" s="732"/>
      <c r="H26" s="732"/>
      <c r="I26" s="732"/>
      <c r="J26" s="732"/>
      <c r="K26" s="732"/>
      <c r="L26" s="732"/>
      <c r="M26" s="732"/>
      <c r="N26" s="732"/>
      <c r="O26" s="731"/>
      <c r="P26" s="731"/>
      <c r="Q26" s="731"/>
      <c r="R26" s="731"/>
      <c r="S26" s="731"/>
      <c r="T26" s="731"/>
    </row>
    <row r="27" spans="1:20" x14ac:dyDescent="0.2">
      <c r="A27" s="116" t="str">
        <f>B27&amp;C27&amp;D27&amp;E27&amp;F27&amp;G27&amp;H:H&amp;I27&amp;J27&amp;K27&amp;L27&amp;M27&amp;N27</f>
        <v>STLA/MOV64 EMEA (2024)B0E_0P (TowPack)5MHEV (2024)TBFWDTowingPack225/55R19 AluTTEB2eDCTTT</v>
      </c>
      <c r="B27" s="117" t="s">
        <v>27</v>
      </c>
      <c r="C27" s="607" t="s">
        <v>1055</v>
      </c>
      <c r="D27" s="119" t="s">
        <v>1056</v>
      </c>
      <c r="E27" s="119">
        <v>5</v>
      </c>
      <c r="F27" s="118" t="s">
        <v>1043</v>
      </c>
      <c r="G27" s="119" t="s">
        <v>198</v>
      </c>
      <c r="H27" s="119" t="s">
        <v>38</v>
      </c>
      <c r="I27" s="119" t="s">
        <v>1044</v>
      </c>
      <c r="J27" s="612" t="s">
        <v>238</v>
      </c>
      <c r="K27" s="119" t="s">
        <v>41</v>
      </c>
      <c r="L27" s="119" t="s">
        <v>953</v>
      </c>
      <c r="M27" s="119" t="s">
        <v>23</v>
      </c>
      <c r="N27" s="119" t="s">
        <v>41</v>
      </c>
      <c r="O27" s="120">
        <f>'HEV EB2-EP6 - WEIGHTS'!$AR$13</f>
        <v>1597.664</v>
      </c>
      <c r="P27" s="617">
        <f>'HEV EB2-EP6 - WEIGHTS'!$AR$15</f>
        <v>0.60455655004068343</v>
      </c>
      <c r="Q27" s="120">
        <f>'HEV EB2-EP6 - WEIGHTS'!$AR$16</f>
        <v>55.238999999999997</v>
      </c>
      <c r="R27" s="120">
        <f>'HEV EB2-EP6 - WEIGHTS'!$AR$17</f>
        <v>8.2230000000000008</v>
      </c>
      <c r="S27" s="120">
        <f>'HEV EB2-EP6 - WEIGHTS'!$AS$17</f>
        <v>47.015999999999998</v>
      </c>
      <c r="T27" s="602"/>
    </row>
    <row r="28" spans="1:20" x14ac:dyDescent="0.2">
      <c r="A28" s="116" t="str">
        <f>B28&amp;C28&amp;D28&amp;E28&amp;F28&amp;G28&amp;H:H&amp;I28&amp;J28&amp;K28&amp;L28&amp;M28&amp;N28</f>
        <v>STLA/MOV64 EMEA (2024)B0E_0U (TowPack)5MHEV (2024)TBFWDTowingPack225/55R19 AluTTEB2eDCTTT</v>
      </c>
      <c r="B28" s="117" t="s">
        <v>27</v>
      </c>
      <c r="C28" s="607" t="s">
        <v>1055</v>
      </c>
      <c r="D28" s="119" t="s">
        <v>1057</v>
      </c>
      <c r="E28" s="119">
        <v>5</v>
      </c>
      <c r="F28" s="118" t="s">
        <v>1043</v>
      </c>
      <c r="G28" s="119" t="s">
        <v>198</v>
      </c>
      <c r="H28" s="119" t="s">
        <v>38</v>
      </c>
      <c r="I28" s="119" t="s">
        <v>1044</v>
      </c>
      <c r="J28" s="612" t="s">
        <v>238</v>
      </c>
      <c r="K28" s="119" t="s">
        <v>41</v>
      </c>
      <c r="L28" s="119" t="s">
        <v>953</v>
      </c>
      <c r="M28" s="119" t="s">
        <v>23</v>
      </c>
      <c r="N28" s="119" t="s">
        <v>41</v>
      </c>
      <c r="O28" s="120">
        <f>'HEV EB2-EP6 - WEIGHTS'!$AU$13</f>
        <v>1618.8130000000001</v>
      </c>
      <c r="P28" s="617">
        <f>'HEV EB2-EP6 - WEIGHTS'!$AU$15</f>
        <v>0.60353348159130227</v>
      </c>
      <c r="Q28" s="120">
        <f>'HEV EB2-EP6 - WEIGHTS'!$AU$16</f>
        <v>99.835999999999999</v>
      </c>
      <c r="R28" s="120">
        <f>'HEV EB2-EP6 - WEIGHTS'!$AU$17</f>
        <v>22.655000000000001</v>
      </c>
      <c r="S28" s="120">
        <f>'HEV EB2-EP6 - WEIGHTS'!$AV$17</f>
        <v>77.180999999999997</v>
      </c>
      <c r="T28" s="602"/>
    </row>
    <row r="29" spans="1:20" s="114" customFormat="1" ht="9.6" customHeight="1" x14ac:dyDescent="0.2">
      <c r="A29" s="115"/>
      <c r="P29" s="603"/>
    </row>
    <row r="30" spans="1:20" x14ac:dyDescent="0.2">
      <c r="A30" s="116" t="str">
        <f>B30&amp;C30&amp;D30&amp;E30&amp;F30&amp;G30&amp;H:H&amp;I30&amp;J30&amp;K30&amp;L30&amp;M30&amp;N30</f>
        <v>STLA/MOV64 EMEA (2028)B0E_0P (TowPack)5MHEV (2028)TBFWDTowingPack225/55R19 AluTTEB2eDCTTT</v>
      </c>
      <c r="B30" s="117" t="s">
        <v>27</v>
      </c>
      <c r="C30" s="609" t="s">
        <v>1058</v>
      </c>
      <c r="D30" s="119" t="s">
        <v>1056</v>
      </c>
      <c r="E30" s="119">
        <v>5</v>
      </c>
      <c r="F30" s="437" t="s">
        <v>1050</v>
      </c>
      <c r="G30" s="119" t="s">
        <v>198</v>
      </c>
      <c r="H30" s="119" t="s">
        <v>38</v>
      </c>
      <c r="I30" s="119" t="s">
        <v>1044</v>
      </c>
      <c r="J30" s="612" t="s">
        <v>238</v>
      </c>
      <c r="K30" s="119" t="s">
        <v>41</v>
      </c>
      <c r="L30" s="119" t="s">
        <v>953</v>
      </c>
      <c r="M30" s="119" t="s">
        <v>23</v>
      </c>
      <c r="N30" s="119" t="s">
        <v>41</v>
      </c>
      <c r="O30" s="120">
        <f>'HEV EB2-EP6 - WEIGHTS'!$AR$85</f>
        <v>1593.2429999999999</v>
      </c>
      <c r="P30" s="617">
        <f>'HEV EB2-EP6 - WEIGHTS'!$AR$88</f>
        <v>0.60236225257867149</v>
      </c>
      <c r="Q30" s="120">
        <f>'HEV EB2-EP6 - WEIGHTS'!$AR$90</f>
        <v>55.238999999999997</v>
      </c>
      <c r="R30" s="120">
        <f>'HEV EB2-EP6 - WEIGHTS'!$AR$91</f>
        <v>8.2230000000000008</v>
      </c>
      <c r="S30" s="120">
        <f>'HEV EB2-EP6 - WEIGHTS'!$AS$91</f>
        <v>47.015999999999998</v>
      </c>
      <c r="T30" s="602"/>
    </row>
    <row r="31" spans="1:20" x14ac:dyDescent="0.2">
      <c r="A31" s="116" t="str">
        <f>B31&amp;C31&amp;D31&amp;E31&amp;F31&amp;G31&amp;H:H&amp;I31&amp;J31&amp;K31&amp;L31&amp;M31&amp;N31</f>
        <v>STLA/MOV64 EMEA (2028)B0E_0U (TowPack)5MHEV (2028)TBFWDTowingPack225/55R19 AluTTEB2eDCTTT</v>
      </c>
      <c r="B31" s="117" t="s">
        <v>27</v>
      </c>
      <c r="C31" s="609" t="s">
        <v>1058</v>
      </c>
      <c r="D31" s="119" t="s">
        <v>1057</v>
      </c>
      <c r="E31" s="119">
        <v>5</v>
      </c>
      <c r="F31" s="437" t="s">
        <v>1050</v>
      </c>
      <c r="G31" s="119" t="s">
        <v>198</v>
      </c>
      <c r="H31" s="119" t="s">
        <v>38</v>
      </c>
      <c r="I31" s="119" t="s">
        <v>1044</v>
      </c>
      <c r="J31" s="612" t="s">
        <v>238</v>
      </c>
      <c r="K31" s="119" t="s">
        <v>41</v>
      </c>
      <c r="L31" s="119" t="s">
        <v>953</v>
      </c>
      <c r="M31" s="119" t="s">
        <v>23</v>
      </c>
      <c r="N31" s="119" t="s">
        <v>41</v>
      </c>
      <c r="O31" s="120">
        <f>'HEV EB2-EP6 - WEIGHTS'!$AU$85</f>
        <v>1614.3920000000001</v>
      </c>
      <c r="P31" s="617">
        <f>'HEV EB2-EP6 - WEIGHTS'!$AU$88</f>
        <v>0.60136512839277112</v>
      </c>
      <c r="Q31" s="120">
        <f>'HEV EB2-EP6 - WEIGHTS'!$AU$90</f>
        <v>99.835999999999999</v>
      </c>
      <c r="R31" s="120">
        <f>'HEV EB2-EP6 - WEIGHTS'!$AU$91</f>
        <v>22.655000000000001</v>
      </c>
      <c r="S31" s="120">
        <f>'HEV EB2-EP6 - WEIGHTS'!$AV$91</f>
        <v>77.180999999999997</v>
      </c>
      <c r="T31" s="602"/>
    </row>
    <row r="32" spans="1:20" s="114" customFormat="1" ht="9.6" customHeight="1" x14ac:dyDescent="0.2">
      <c r="A32" s="115"/>
      <c r="P32" s="603"/>
    </row>
    <row r="33" spans="1:20" x14ac:dyDescent="0.2">
      <c r="A33" s="116" t="str">
        <f>B33&amp;C33&amp;D33&amp;E33&amp;F33&amp;G33&amp;H:H&amp;I33&amp;J33&amp;K33&amp;L33&amp;M33&amp;N33</f>
        <v>STLA/MOV64 EMEA (HEV EB2)B0E_0P5HEV EB2 (FORECAST)TBFWDTT225/55R19 AluTTEB2 DHEeDCTTT</v>
      </c>
      <c r="B33" s="117" t="s">
        <v>27</v>
      </c>
      <c r="C33" s="611" t="s">
        <v>1059</v>
      </c>
      <c r="D33" s="119" t="s">
        <v>306</v>
      </c>
      <c r="E33" s="119">
        <v>5</v>
      </c>
      <c r="F33" s="593" t="s">
        <v>792</v>
      </c>
      <c r="G33" s="119" t="s">
        <v>198</v>
      </c>
      <c r="H33" s="119" t="s">
        <v>38</v>
      </c>
      <c r="I33" s="119" t="s">
        <v>41</v>
      </c>
      <c r="J33" s="623" t="s">
        <v>238</v>
      </c>
      <c r="K33" s="119" t="s">
        <v>41</v>
      </c>
      <c r="L33" s="119" t="s">
        <v>20</v>
      </c>
      <c r="M33" s="119" t="s">
        <v>23</v>
      </c>
      <c r="N33" s="119" t="s">
        <v>41</v>
      </c>
      <c r="O33" s="120" t="e">
        <f>'HEV EB2-EP6 - WEIGHTS'!$AR$495</f>
        <v>#REF!</v>
      </c>
      <c r="P33" s="617" t="e">
        <f>'HEV EB2-EP6 - WEIGHTS'!$AR$498</f>
        <v>#REF!</v>
      </c>
      <c r="Q33" s="120">
        <f>'HEV EB2-EP6 - WEIGHTS'!$AR$500</f>
        <v>55.238999999999997</v>
      </c>
      <c r="R33" s="120">
        <f>'HEV EB2-EP6 - WEIGHTS'!$AR$501</f>
        <v>8.2230000000000008</v>
      </c>
      <c r="S33" s="120">
        <f>'HEV EB2-EP6 - WEIGHTS'!$AS$501</f>
        <v>47.015999999999998</v>
      </c>
      <c r="T33" s="602"/>
    </row>
    <row r="34" spans="1:20" x14ac:dyDescent="0.2">
      <c r="A34" s="116" t="str">
        <f>B34&amp;C34&amp;D34&amp;E34&amp;F34&amp;G34&amp;H:H&amp;I34&amp;J34&amp;K34&amp;L34&amp;M34&amp;N34</f>
        <v>STLA/MOV64 EMEA (HEV EB2)B0E_0U5HEV EB2 (FORECAST)TBFWDTT225/55R19 AluTTEB2 DHEeDCTTT</v>
      </c>
      <c r="B34" s="117" t="s">
        <v>27</v>
      </c>
      <c r="C34" s="611" t="s">
        <v>1059</v>
      </c>
      <c r="D34" s="119" t="s">
        <v>307</v>
      </c>
      <c r="E34" s="119">
        <v>5</v>
      </c>
      <c r="F34" s="593" t="s">
        <v>792</v>
      </c>
      <c r="G34" s="119" t="s">
        <v>198</v>
      </c>
      <c r="H34" s="119" t="s">
        <v>38</v>
      </c>
      <c r="I34" s="119" t="s">
        <v>41</v>
      </c>
      <c r="J34" s="612" t="s">
        <v>238</v>
      </c>
      <c r="K34" s="119" t="s">
        <v>41</v>
      </c>
      <c r="L34" s="119" t="s">
        <v>20</v>
      </c>
      <c r="M34" s="119" t="s">
        <v>23</v>
      </c>
      <c r="N34" s="119" t="s">
        <v>41</v>
      </c>
      <c r="O34" s="120" t="e">
        <f>'HEV EB2-EP6 - WEIGHTS'!$AU$495</f>
        <v>#REF!</v>
      </c>
      <c r="P34" s="617" t="e">
        <f>'HEV EB2-EP6 - WEIGHTS'!$AU$498</f>
        <v>#REF!</v>
      </c>
      <c r="Q34" s="120">
        <f>'HEV EB2-EP6 - WEIGHTS'!$AU$500</f>
        <v>99.835999999999999</v>
      </c>
      <c r="R34" s="120">
        <f>'HEV EB2-EP6 - WEIGHTS'!$AU$501</f>
        <v>22.655000000000001</v>
      </c>
      <c r="S34" s="120">
        <f>'HEV EB2-EP6 - WEIGHTS'!$AV$501</f>
        <v>77.180999999999997</v>
      </c>
      <c r="T34" s="602"/>
    </row>
    <row r="35" spans="1:20" s="114" customFormat="1" ht="9.6" customHeight="1" x14ac:dyDescent="0.2">
      <c r="A35" s="115"/>
      <c r="P35" s="603"/>
    </row>
    <row r="36" spans="1:20" x14ac:dyDescent="0.2">
      <c r="A36" s="116" t="str">
        <f>B36&amp;C36&amp;D36&amp;E36&amp;F36&amp;G36&amp;H:H&amp;I36&amp;J36&amp;K36&amp;L36&amp;M36&amp;N36</f>
        <v>STLA/MOV64 EMEA (HEV EP6 Optim)B0E_0P5HEV EP6 (OPTIM)TBFWDTT235/55R19 AluTTEP6 Gen4 DHEeDCT HEVTT</v>
      </c>
      <c r="B36" s="117" t="s">
        <v>27</v>
      </c>
      <c r="C36" s="607" t="s">
        <v>1060</v>
      </c>
      <c r="D36" s="119" t="s">
        <v>306</v>
      </c>
      <c r="E36" s="119">
        <v>5</v>
      </c>
      <c r="F36" s="722" t="s">
        <v>785</v>
      </c>
      <c r="G36" s="119" t="s">
        <v>198</v>
      </c>
      <c r="H36" s="119" t="s">
        <v>38</v>
      </c>
      <c r="I36" s="119" t="s">
        <v>41</v>
      </c>
      <c r="J36" s="612" t="s">
        <v>1061</v>
      </c>
      <c r="K36" s="119" t="s">
        <v>41</v>
      </c>
      <c r="L36" s="119" t="s">
        <v>1062</v>
      </c>
      <c r="M36" s="119" t="s">
        <v>411</v>
      </c>
      <c r="N36" s="119" t="s">
        <v>41</v>
      </c>
      <c r="O36" s="120" t="e">
        <f>#REF!</f>
        <v>#REF!</v>
      </c>
      <c r="P36" s="617" t="e">
        <f>#REF!</f>
        <v>#REF!</v>
      </c>
      <c r="Q36" s="120" t="e">
        <f>#REF!</f>
        <v>#REF!</v>
      </c>
      <c r="R36" s="120" t="e">
        <f>#REF!</f>
        <v>#REF!</v>
      </c>
      <c r="S36" s="120" t="e">
        <f>#REF!</f>
        <v>#REF!</v>
      </c>
      <c r="T36" s="602"/>
    </row>
    <row r="37" spans="1:20" x14ac:dyDescent="0.2">
      <c r="A37" s="116" t="str">
        <f>B37&amp;C37&amp;D37&amp;E37&amp;F37&amp;G37&amp;H:H&amp;I37&amp;J37&amp;K37&amp;L37&amp;M37&amp;N37</f>
        <v>STLA/MOV64 EMEA (HEV EP6 Optim)B0E_0U5HEV EP6 (OPTIM)TBFWDTT235/55R19 AluTTEP6 Gen4 DHEeDCT HEVTT</v>
      </c>
      <c r="B37" s="117" t="s">
        <v>27</v>
      </c>
      <c r="C37" s="607" t="s">
        <v>1060</v>
      </c>
      <c r="D37" s="119" t="s">
        <v>307</v>
      </c>
      <c r="E37" s="119">
        <v>5</v>
      </c>
      <c r="F37" s="722" t="s">
        <v>785</v>
      </c>
      <c r="G37" s="119" t="s">
        <v>198</v>
      </c>
      <c r="H37" s="119" t="s">
        <v>38</v>
      </c>
      <c r="I37" s="119" t="s">
        <v>41</v>
      </c>
      <c r="J37" s="612" t="s">
        <v>1061</v>
      </c>
      <c r="K37" s="119" t="s">
        <v>41</v>
      </c>
      <c r="L37" s="119" t="s">
        <v>1062</v>
      </c>
      <c r="M37" s="119" t="s">
        <v>411</v>
      </c>
      <c r="N37" s="119" t="s">
        <v>41</v>
      </c>
      <c r="O37" s="120" t="e">
        <f>#REF!</f>
        <v>#REF!</v>
      </c>
      <c r="P37" s="617" t="e">
        <f>#REF!</f>
        <v>#REF!</v>
      </c>
      <c r="Q37" s="120" t="e">
        <f>#REF!</f>
        <v>#REF!</v>
      </c>
      <c r="R37" s="120" t="e">
        <f>#REF!</f>
        <v>#REF!</v>
      </c>
      <c r="S37" s="120" t="e">
        <f>#REF!</f>
        <v>#REF!</v>
      </c>
      <c r="T37" s="602"/>
    </row>
    <row r="39" spans="1:20" x14ac:dyDescent="0.2">
      <c r="A39" s="735" t="s">
        <v>789</v>
      </c>
      <c r="B39" s="736"/>
      <c r="C39" s="737"/>
      <c r="D39" s="737"/>
      <c r="E39" s="737"/>
      <c r="F39" s="737"/>
      <c r="G39" s="737"/>
      <c r="H39" s="737"/>
      <c r="I39" s="737"/>
      <c r="J39" s="737"/>
      <c r="K39" s="737"/>
      <c r="L39" s="737"/>
      <c r="M39" s="737"/>
      <c r="N39" s="737"/>
      <c r="O39" s="736"/>
      <c r="P39" s="736"/>
      <c r="Q39" s="736"/>
      <c r="R39" s="736"/>
      <c r="S39" s="736"/>
      <c r="T39" s="736"/>
    </row>
    <row r="40" spans="1:20" x14ac:dyDescent="0.2">
      <c r="A40" s="116" t="str">
        <f>B40&amp;C40&amp;D40&amp;E40&amp;F40&amp;G40&amp;H:H&amp;I40&amp;J40&amp;K40&amp;L40&amp;M40&amp;N40</f>
        <v>STLA/MJ4U EMEA (HEV EB2)ALTITUDE5HEV EB2 (FORECAST)TBFWDTT225/60R18 AluTTEB2 DHEeDCTTT</v>
      </c>
      <c r="B40" s="117" t="s">
        <v>27</v>
      </c>
      <c r="C40" s="611" t="s">
        <v>1063</v>
      </c>
      <c r="D40" s="119" t="s">
        <v>227</v>
      </c>
      <c r="E40" s="119">
        <v>5</v>
      </c>
      <c r="F40" s="593" t="s">
        <v>792</v>
      </c>
      <c r="G40" s="119" t="s">
        <v>198</v>
      </c>
      <c r="H40" s="119" t="s">
        <v>38</v>
      </c>
      <c r="I40" s="119" t="s">
        <v>41</v>
      </c>
      <c r="J40" s="612" t="s">
        <v>237</v>
      </c>
      <c r="K40" s="119" t="s">
        <v>41</v>
      </c>
      <c r="L40" s="119" t="s">
        <v>20</v>
      </c>
      <c r="M40" s="119" t="s">
        <v>23</v>
      </c>
      <c r="N40" s="119" t="s">
        <v>41</v>
      </c>
      <c r="O40" s="120" t="e">
        <f>'HEV EB2-EP6 - WEIGHTS'!$BA$495</f>
        <v>#REF!</v>
      </c>
      <c r="P40" s="617" t="e">
        <f>'HEV EB2-EP6 - WEIGHTS'!$BA$498</f>
        <v>#REF!</v>
      </c>
      <c r="Q40" s="120">
        <f>'HEV EB2-EP6 - WEIGHTS'!$BA$500</f>
        <v>70.510000000000005</v>
      </c>
      <c r="R40" s="120">
        <f>'HEV EB2-EP6 - WEIGHTS'!$BA$501</f>
        <v>35.181273246518423</v>
      </c>
      <c r="S40" s="120">
        <f>'HEV EB2-EP6 - WEIGHTS'!$BB$501</f>
        <v>35.328726753481583</v>
      </c>
      <c r="T40" s="602"/>
    </row>
    <row r="41" spans="1:20" x14ac:dyDescent="0.2">
      <c r="A41" s="116" t="str">
        <f>B41&amp;C41&amp;D41&amp;E41&amp;F41&amp;G41&amp;H:H&amp;I41&amp;J41&amp;K41&amp;L41&amp;M41&amp;N41</f>
        <v>STLA/MJ4U EMEA (HEV EB2)SUMMIT5HEV EB2 (FORECAST)TBFWDTT225/55R19 AluTTEB2 DHEeDCTTT</v>
      </c>
      <c r="B41" s="117" t="s">
        <v>27</v>
      </c>
      <c r="C41" s="611" t="s">
        <v>1063</v>
      </c>
      <c r="D41" s="119" t="s">
        <v>228</v>
      </c>
      <c r="E41" s="119">
        <v>5</v>
      </c>
      <c r="F41" s="593" t="s">
        <v>792</v>
      </c>
      <c r="G41" s="119" t="s">
        <v>198</v>
      </c>
      <c r="H41" s="119" t="s">
        <v>38</v>
      </c>
      <c r="I41" s="119" t="s">
        <v>41</v>
      </c>
      <c r="J41" s="612" t="s">
        <v>238</v>
      </c>
      <c r="K41" s="119" t="s">
        <v>41</v>
      </c>
      <c r="L41" s="119" t="s">
        <v>20</v>
      </c>
      <c r="M41" s="119" t="s">
        <v>23</v>
      </c>
      <c r="N41" s="119" t="s">
        <v>41</v>
      </c>
      <c r="O41" s="120" t="e">
        <f>'HEV EB2-EP6 - WEIGHTS'!$BD$495</f>
        <v>#REF!</v>
      </c>
      <c r="P41" s="617" t="e">
        <f>'HEV EB2-EP6 - WEIGHTS'!$BD$498</f>
        <v>#REF!</v>
      </c>
      <c r="Q41" s="120">
        <f>'HEV EB2-EP6 - WEIGHTS'!$BD$500</f>
        <v>64.045999999999992</v>
      </c>
      <c r="R41" s="120">
        <f>'HEV EB2-EP6 - WEIGHTS'!$BD$501</f>
        <v>30.913265743923546</v>
      </c>
      <c r="S41" s="120">
        <f>'HEV EB2-EP6 - WEIGHTS'!$BE$501</f>
        <v>33.132734256076446</v>
      </c>
      <c r="T41" s="602"/>
    </row>
    <row r="42" spans="1:20" s="114" customFormat="1" ht="9.6" customHeight="1" x14ac:dyDescent="0.2">
      <c r="A42" s="115"/>
      <c r="P42" s="603"/>
    </row>
    <row r="43" spans="1:20" x14ac:dyDescent="0.2">
      <c r="A43" s="116" t="str">
        <f>B43&amp;C43&amp;D43&amp;E43&amp;F43&amp;G43&amp;H:H&amp;I43&amp;J43&amp;K43&amp;L43&amp;M43&amp;N43</f>
        <v>STLA/MJ4U EMEA (HEV EP6 Optim)ALTITUDE5HEV EP6 (OPTIM)TBFWDTT235/55R19 AluTTEP6 Gen4 DHEeDCT HEVTT</v>
      </c>
      <c r="B43" s="117" t="s">
        <v>27</v>
      </c>
      <c r="C43" s="607" t="s">
        <v>1064</v>
      </c>
      <c r="D43" s="119" t="s">
        <v>227</v>
      </c>
      <c r="E43" s="119">
        <v>5</v>
      </c>
      <c r="F43" s="722" t="s">
        <v>785</v>
      </c>
      <c r="G43" s="119" t="s">
        <v>198</v>
      </c>
      <c r="H43" s="119" t="s">
        <v>38</v>
      </c>
      <c r="I43" s="119" t="s">
        <v>41</v>
      </c>
      <c r="J43" s="612" t="s">
        <v>1061</v>
      </c>
      <c r="K43" s="119" t="s">
        <v>41</v>
      </c>
      <c r="L43" s="119" t="s">
        <v>1062</v>
      </c>
      <c r="M43" s="119" t="s">
        <v>411</v>
      </c>
      <c r="N43" s="119" t="s">
        <v>41</v>
      </c>
      <c r="O43" s="120" t="e">
        <f>#REF!</f>
        <v>#REF!</v>
      </c>
      <c r="P43" s="617" t="e">
        <f>#REF!</f>
        <v>#REF!</v>
      </c>
      <c r="Q43" s="120" t="e">
        <f>#REF!</f>
        <v>#REF!</v>
      </c>
      <c r="R43" s="120" t="e">
        <f>#REF!</f>
        <v>#REF!</v>
      </c>
      <c r="S43" s="120" t="e">
        <f>#REF!</f>
        <v>#REF!</v>
      </c>
      <c r="T43" s="602"/>
    </row>
    <row r="44" spans="1:20" x14ac:dyDescent="0.2">
      <c r="A44" s="116" t="str">
        <f>B44&amp;C44&amp;D44&amp;E44&amp;F44&amp;G44&amp;H:H&amp;I44&amp;J44&amp;K44&amp;L44&amp;M44&amp;N44</f>
        <v>STLA/MJ4U EMEA (HEV EP6 Optim)SUMMIT5HEV EP6 (OPTIM)TBFWDTT235/50R20 AluTTEP6 Gen4 DHEeDCT HEVTT</v>
      </c>
      <c r="B44" s="117" t="s">
        <v>27</v>
      </c>
      <c r="C44" s="607" t="s">
        <v>1064</v>
      </c>
      <c r="D44" s="119" t="s">
        <v>228</v>
      </c>
      <c r="E44" s="119">
        <v>5</v>
      </c>
      <c r="F44" s="722" t="s">
        <v>785</v>
      </c>
      <c r="G44" s="119" t="s">
        <v>198</v>
      </c>
      <c r="H44" s="119" t="s">
        <v>38</v>
      </c>
      <c r="I44" s="119" t="s">
        <v>41</v>
      </c>
      <c r="J44" s="612" t="s">
        <v>1065</v>
      </c>
      <c r="K44" s="119" t="s">
        <v>41</v>
      </c>
      <c r="L44" s="119" t="s">
        <v>1062</v>
      </c>
      <c r="M44" s="119" t="s">
        <v>411</v>
      </c>
      <c r="N44" s="119" t="s">
        <v>41</v>
      </c>
      <c r="O44" s="120" t="e">
        <f>#REF!</f>
        <v>#REF!</v>
      </c>
      <c r="P44" s="617" t="e">
        <f>#REF!</f>
        <v>#REF!</v>
      </c>
      <c r="Q44" s="120" t="e">
        <f>#REF!</f>
        <v>#REF!</v>
      </c>
      <c r="R44" s="120" t="e">
        <f>#REF!</f>
        <v>#REF!</v>
      </c>
      <c r="S44" s="120" t="e">
        <f>#REF!</f>
        <v>#REF!</v>
      </c>
      <c r="T44" s="602"/>
    </row>
    <row r="45" spans="1:20" s="114" customFormat="1" ht="9.6" customHeight="1" x14ac:dyDescent="0.2">
      <c r="A45" s="115"/>
      <c r="P45" s="603"/>
    </row>
    <row r="46" spans="1:20" x14ac:dyDescent="0.2">
      <c r="A46" s="116" t="str">
        <f>B46&amp;C46&amp;D46&amp;E46&amp;F46&amp;G46&amp;H:H&amp;I46&amp;J46&amp;K46&amp;L46&amp;M46&amp;N46</f>
        <v>STLA/MJ4U EMEA (HEV EP6 Optim)ALTITUDE5HEV EP6 (OPTIM)TBAWDTT235/55R19 AluTTEP6 Gen4 DHEeDCT HEVTT</v>
      </c>
      <c r="B46" s="117" t="s">
        <v>27</v>
      </c>
      <c r="C46" s="607" t="s">
        <v>1064</v>
      </c>
      <c r="D46" s="119" t="s">
        <v>227</v>
      </c>
      <c r="E46" s="119">
        <v>5</v>
      </c>
      <c r="F46" s="722" t="s">
        <v>785</v>
      </c>
      <c r="G46" s="119" t="s">
        <v>198</v>
      </c>
      <c r="H46" s="437" t="s">
        <v>39</v>
      </c>
      <c r="I46" s="119" t="s">
        <v>41</v>
      </c>
      <c r="J46" s="612" t="s">
        <v>1061</v>
      </c>
      <c r="K46" s="119" t="s">
        <v>41</v>
      </c>
      <c r="L46" s="119" t="s">
        <v>1062</v>
      </c>
      <c r="M46" s="119" t="s">
        <v>411</v>
      </c>
      <c r="N46" s="119" t="s">
        <v>41</v>
      </c>
      <c r="O46" s="120" t="e">
        <f>#REF!</f>
        <v>#REF!</v>
      </c>
      <c r="P46" s="617" t="e">
        <f>#REF!</f>
        <v>#REF!</v>
      </c>
      <c r="Q46" s="120" t="e">
        <f>#REF!</f>
        <v>#REF!</v>
      </c>
      <c r="R46" s="120" t="e">
        <f>#REF!</f>
        <v>#REF!</v>
      </c>
      <c r="S46" s="120" t="e">
        <f>#REF!</f>
        <v>#REF!</v>
      </c>
      <c r="T46" s="602"/>
    </row>
    <row r="47" spans="1:20" x14ac:dyDescent="0.2">
      <c r="A47" s="116" t="str">
        <f>B47&amp;C47&amp;D47&amp;E47&amp;F47&amp;G47&amp;H:H&amp;I47&amp;J47&amp;K47&amp;L47&amp;M47&amp;N47</f>
        <v>STLA/MJ4U EMEA (HEV EP6 Optim)SUMMIT5HEV EP6 (OPTIM)TBAWDTT235/50R20 AluTTEP6 Gen4 DHEeDCT HEVTT</v>
      </c>
      <c r="B47" s="117" t="s">
        <v>27</v>
      </c>
      <c r="C47" s="607" t="s">
        <v>1064</v>
      </c>
      <c r="D47" s="119" t="s">
        <v>228</v>
      </c>
      <c r="E47" s="119">
        <v>5</v>
      </c>
      <c r="F47" s="722" t="s">
        <v>785</v>
      </c>
      <c r="G47" s="119" t="s">
        <v>198</v>
      </c>
      <c r="H47" s="437" t="s">
        <v>39</v>
      </c>
      <c r="I47" s="119" t="s">
        <v>41</v>
      </c>
      <c r="J47" s="612" t="s">
        <v>1065</v>
      </c>
      <c r="K47" s="119" t="s">
        <v>41</v>
      </c>
      <c r="L47" s="119" t="s">
        <v>1062</v>
      </c>
      <c r="M47" s="119" t="s">
        <v>411</v>
      </c>
      <c r="N47" s="119" t="s">
        <v>41</v>
      </c>
      <c r="O47" s="120" t="e">
        <f>#REF!</f>
        <v>#REF!</v>
      </c>
      <c r="P47" s="617" t="e">
        <f>#REF!</f>
        <v>#REF!</v>
      </c>
      <c r="Q47" s="120" t="e">
        <f>#REF!</f>
        <v>#REF!</v>
      </c>
      <c r="R47" s="120" t="e">
        <f>#REF!</f>
        <v>#REF!</v>
      </c>
      <c r="S47" s="120" t="e">
        <f>#REF!</f>
        <v>#REF!</v>
      </c>
      <c r="T47" s="602"/>
    </row>
    <row r="48" spans="1:20" x14ac:dyDescent="0.2">
      <c r="A48" s="713" t="s">
        <v>31</v>
      </c>
      <c r="B48" s="714"/>
      <c r="C48" s="715"/>
      <c r="D48" s="715"/>
      <c r="E48" s="715"/>
      <c r="F48" s="715"/>
      <c r="G48" s="715"/>
      <c r="H48" s="715"/>
      <c r="I48" s="715"/>
      <c r="J48" s="715"/>
      <c r="K48" s="715"/>
      <c r="L48" s="715"/>
      <c r="M48" s="715"/>
      <c r="N48" s="715"/>
      <c r="O48" s="714"/>
      <c r="P48" s="714"/>
      <c r="Q48" s="714"/>
      <c r="R48" s="714"/>
      <c r="S48" s="714"/>
      <c r="T48" s="714"/>
    </row>
    <row r="49" spans="1:20" x14ac:dyDescent="0.2">
      <c r="A49" s="116" t="str">
        <f>B49&amp;C49&amp;D49&amp;E49&amp;F49&amp;G49&amp;H:H&amp;I49&amp;J49&amp;K49&amp;L49&amp;M49&amp;N49</f>
        <v>STLA/MA4U EMEA (SOP)SPRINT5MHEV (SOP)TBFWDTT225/55R19 AluTTEB2eDCTTT</v>
      </c>
      <c r="B49" s="117" t="s">
        <v>27</v>
      </c>
      <c r="C49" s="607" t="s">
        <v>1066</v>
      </c>
      <c r="D49" s="119" t="s">
        <v>53</v>
      </c>
      <c r="E49" s="119">
        <v>5</v>
      </c>
      <c r="F49" s="118" t="s">
        <v>1067</v>
      </c>
      <c r="G49" s="119" t="s">
        <v>198</v>
      </c>
      <c r="H49" s="119" t="s">
        <v>38</v>
      </c>
      <c r="I49" s="119" t="s">
        <v>41</v>
      </c>
      <c r="J49" s="612" t="s">
        <v>238</v>
      </c>
      <c r="K49" s="119" t="s">
        <v>41</v>
      </c>
      <c r="L49" s="119" t="s">
        <v>953</v>
      </c>
      <c r="M49" s="119" t="s">
        <v>23</v>
      </c>
      <c r="N49" s="119" t="s">
        <v>41</v>
      </c>
      <c r="O49" s="120">
        <f>'HEV EB2-EP6 - WEIGHTS'!$BG$13</f>
        <v>1619.9829239999999</v>
      </c>
      <c r="P49" s="617">
        <f>'HEV EB2-EP6 - WEIGHTS'!$BG$15</f>
        <v>0.60759822810149167</v>
      </c>
      <c r="Q49" s="120">
        <f>'HEV EB2-EP6 - WEIGHTS'!$BG$16</f>
        <v>97.009000000000029</v>
      </c>
      <c r="R49" s="120">
        <f>'HEV EB2-EP6 - WEIGHTS'!$BG$17</f>
        <v>26.238379429870474</v>
      </c>
      <c r="S49" s="120">
        <f>'HEV EB2-EP6 - WEIGHTS'!$BH$17</f>
        <v>70.770620570129552</v>
      </c>
      <c r="T49" s="602"/>
    </row>
    <row r="50" spans="1:20" x14ac:dyDescent="0.2">
      <c r="A50" s="116" t="str">
        <f>B50&amp;C50&amp;D50&amp;E50&amp;F50&amp;G50&amp;H:H&amp;I50&amp;J50&amp;K50&amp;L50&amp;M50&amp;N50</f>
        <v>STLA/MA4U EMEA (SOP)TI5MHEV (SOP)TBFWDTT245/45R20 AluTTEB2eDCTTT</v>
      </c>
      <c r="B50" s="117" t="s">
        <v>27</v>
      </c>
      <c r="C50" s="607" t="s">
        <v>1066</v>
      </c>
      <c r="D50" s="119" t="s">
        <v>229</v>
      </c>
      <c r="E50" s="119">
        <v>5</v>
      </c>
      <c r="F50" s="118" t="s">
        <v>1067</v>
      </c>
      <c r="G50" s="119" t="s">
        <v>198</v>
      </c>
      <c r="H50" s="119" t="s">
        <v>38</v>
      </c>
      <c r="I50" s="119" t="s">
        <v>41</v>
      </c>
      <c r="J50" s="612" t="s">
        <v>239</v>
      </c>
      <c r="K50" s="119" t="s">
        <v>41</v>
      </c>
      <c r="L50" s="119" t="s">
        <v>953</v>
      </c>
      <c r="M50" s="119" t="s">
        <v>23</v>
      </c>
      <c r="N50" s="119" t="s">
        <v>41</v>
      </c>
      <c r="O50" s="120">
        <f>'HEV EB2-EP6 - WEIGHTS'!$BJ$13</f>
        <v>1652.1769240000001</v>
      </c>
      <c r="P50" s="617">
        <f>'HEV EB2-EP6 - WEIGHTS'!$BJ$15</f>
        <v>0.60469195767283912</v>
      </c>
      <c r="Q50" s="120">
        <f>'HEV EB2-EP6 - WEIGHTS'!$BJ$16</f>
        <v>83.270999999999987</v>
      </c>
      <c r="R50" s="120">
        <f>'HEV EB2-EP6 - WEIGHTS'!$BJ$17</f>
        <v>19.772086718918946</v>
      </c>
      <c r="S50" s="120">
        <f>'HEV EB2-EP6 - WEIGHTS'!$BK$17</f>
        <v>63.498913281081045</v>
      </c>
      <c r="T50" s="602"/>
    </row>
    <row r="51" spans="1:20" s="114" customFormat="1" ht="9.6" customHeight="1" x14ac:dyDescent="0.2">
      <c r="A51" s="115"/>
      <c r="P51" s="603"/>
    </row>
    <row r="52" spans="1:20" x14ac:dyDescent="0.2">
      <c r="A52" s="116" t="str">
        <f>B52&amp;C52&amp;D52&amp;E52&amp;F52&amp;G52&amp;H:H&amp;I52&amp;J52&amp;K52&amp;L52&amp;M52&amp;N52</f>
        <v>STLA/MA4U EMEA (HEV EB2)SPRINT5HEV EB2 (FORECAST)TBFWDTT225/55R19 AluTTEB2 DHEeDCTTT</v>
      </c>
      <c r="B52" s="117" t="s">
        <v>27</v>
      </c>
      <c r="C52" s="611" t="s">
        <v>1068</v>
      </c>
      <c r="D52" s="119" t="s">
        <v>53</v>
      </c>
      <c r="E52" s="119">
        <v>5</v>
      </c>
      <c r="F52" s="593" t="s">
        <v>792</v>
      </c>
      <c r="G52" s="119" t="s">
        <v>198</v>
      </c>
      <c r="H52" s="119" t="s">
        <v>38</v>
      </c>
      <c r="I52" s="119" t="s">
        <v>41</v>
      </c>
      <c r="J52" s="612" t="s">
        <v>238</v>
      </c>
      <c r="K52" s="119" t="s">
        <v>41</v>
      </c>
      <c r="L52" s="119" t="s">
        <v>20</v>
      </c>
      <c r="M52" s="119" t="s">
        <v>23</v>
      </c>
      <c r="N52" s="119" t="s">
        <v>41</v>
      </c>
      <c r="O52" s="120" t="e">
        <f>'HEV EB2-EP6 - WEIGHTS'!$BG$495</f>
        <v>#REF!</v>
      </c>
      <c r="P52" s="617" t="e">
        <f>'HEV EB2-EP6 - WEIGHTS'!$BG$498</f>
        <v>#REF!</v>
      </c>
      <c r="Q52" s="120">
        <f>'HEV EB2-EP6 - WEIGHTS'!$BG$500</f>
        <v>97.009000000000029</v>
      </c>
      <c r="R52" s="120">
        <f>'HEV EB2-EP6 - WEIGHTS'!$BG$501</f>
        <v>26.238379429870474</v>
      </c>
      <c r="S52" s="120">
        <f>'HEV EB2-EP6 - WEIGHTS'!$BH$501</f>
        <v>70.770620570129552</v>
      </c>
      <c r="T52" s="602"/>
    </row>
    <row r="53" spans="1:20" x14ac:dyDescent="0.2">
      <c r="A53" s="116" t="str">
        <f>B53&amp;C53&amp;D53&amp;E53&amp;F53&amp;G53&amp;H:H&amp;I53&amp;J53&amp;K53&amp;L53&amp;M53&amp;N53</f>
        <v>STLA/MA4U EMEA (HEV EB2)TI5HEV EB2 (FORECAST)TBFWDTT245/45R20 AluTTEB2 DHEeDCTTT</v>
      </c>
      <c r="B53" s="117" t="s">
        <v>27</v>
      </c>
      <c r="C53" s="611" t="s">
        <v>1068</v>
      </c>
      <c r="D53" s="119" t="s">
        <v>229</v>
      </c>
      <c r="E53" s="119">
        <v>5</v>
      </c>
      <c r="F53" s="593" t="s">
        <v>792</v>
      </c>
      <c r="G53" s="119" t="s">
        <v>198</v>
      </c>
      <c r="H53" s="119" t="s">
        <v>38</v>
      </c>
      <c r="I53" s="119" t="s">
        <v>41</v>
      </c>
      <c r="J53" s="612" t="s">
        <v>239</v>
      </c>
      <c r="K53" s="119" t="s">
        <v>41</v>
      </c>
      <c r="L53" s="119" t="s">
        <v>20</v>
      </c>
      <c r="M53" s="119" t="s">
        <v>23</v>
      </c>
      <c r="N53" s="119" t="s">
        <v>41</v>
      </c>
      <c r="O53" s="120" t="e">
        <f>'HEV EB2-EP6 - WEIGHTS'!$BJ$495</f>
        <v>#REF!</v>
      </c>
      <c r="P53" s="617" t="e">
        <f>'HEV EB2-EP6 - WEIGHTS'!$BJ$498</f>
        <v>#REF!</v>
      </c>
      <c r="Q53" s="120">
        <f>'HEV EB2-EP6 - WEIGHTS'!$BJ$500</f>
        <v>83.270999999999987</v>
      </c>
      <c r="R53" s="120">
        <f>'HEV EB2-EP6 - WEIGHTS'!$BJ$501</f>
        <v>19.772086718918946</v>
      </c>
      <c r="S53" s="120">
        <f>'HEV EB2-EP6 - WEIGHTS'!$BK$501</f>
        <v>63.498913281081045</v>
      </c>
      <c r="T53" s="602"/>
    </row>
    <row r="54" spans="1:20" s="114" customFormat="1" ht="9.6" customHeight="1" x14ac:dyDescent="0.2">
      <c r="A54" s="115"/>
      <c r="P54" s="603"/>
    </row>
    <row r="55" spans="1:20" x14ac:dyDescent="0.2">
      <c r="A55" s="116" t="str">
        <f>B55&amp;C55&amp;D55&amp;E55&amp;F55&amp;G55&amp;H:H&amp;I55&amp;J55&amp;K55&amp;L55&amp;M55&amp;N55</f>
        <v>STLA/MA4U EMEA (HEV EP6 Optim)SPRINT5HEV EP6 (OPTIM)TBFWDTT235/55R19 AluTTEP6 Gen4 DHEeDCT HEVTT</v>
      </c>
      <c r="B55" s="117" t="s">
        <v>27</v>
      </c>
      <c r="C55" s="607" t="s">
        <v>1069</v>
      </c>
      <c r="D55" s="119" t="s">
        <v>53</v>
      </c>
      <c r="E55" s="119">
        <v>5</v>
      </c>
      <c r="F55" s="722" t="s">
        <v>785</v>
      </c>
      <c r="G55" s="119" t="s">
        <v>198</v>
      </c>
      <c r="H55" s="119" t="s">
        <v>38</v>
      </c>
      <c r="I55" s="119" t="s">
        <v>41</v>
      </c>
      <c r="J55" s="612" t="s">
        <v>1061</v>
      </c>
      <c r="K55" s="119" t="s">
        <v>41</v>
      </c>
      <c r="L55" s="119" t="s">
        <v>1062</v>
      </c>
      <c r="M55" s="119" t="s">
        <v>411</v>
      </c>
      <c r="N55" s="119" t="s">
        <v>41</v>
      </c>
      <c r="O55" s="120" t="e">
        <f>#REF!</f>
        <v>#REF!</v>
      </c>
      <c r="P55" s="617" t="e">
        <f>#REF!</f>
        <v>#REF!</v>
      </c>
      <c r="Q55" s="120" t="e">
        <f>#REF!</f>
        <v>#REF!</v>
      </c>
      <c r="R55" s="120" t="e">
        <f>#REF!</f>
        <v>#REF!</v>
      </c>
      <c r="S55" s="120" t="e">
        <f>#REF!</f>
        <v>#REF!</v>
      </c>
      <c r="T55" s="602"/>
    </row>
    <row r="56" spans="1:20" x14ac:dyDescent="0.2">
      <c r="A56" s="116" t="str">
        <f>B56&amp;C56&amp;D56&amp;E56&amp;F56&amp;G56&amp;H:H&amp;I56&amp;J56&amp;K56&amp;L56&amp;M56&amp;N56</f>
        <v>STLA/MA4U EMEA (HEV EP6 Optim)TI5HEV EP6 (OPTIM)TBFWDTT255/45R20 AluTTEP6 Gen4 DHEeDCT HEVTT</v>
      </c>
      <c r="B56" s="117" t="s">
        <v>27</v>
      </c>
      <c r="C56" s="607" t="s">
        <v>1069</v>
      </c>
      <c r="D56" s="119" t="s">
        <v>229</v>
      </c>
      <c r="E56" s="119">
        <v>5</v>
      </c>
      <c r="F56" s="722" t="s">
        <v>785</v>
      </c>
      <c r="G56" s="119" t="s">
        <v>198</v>
      </c>
      <c r="H56" s="119" t="s">
        <v>38</v>
      </c>
      <c r="I56" s="119" t="s">
        <v>41</v>
      </c>
      <c r="J56" s="612" t="s">
        <v>1070</v>
      </c>
      <c r="K56" s="119" t="s">
        <v>41</v>
      </c>
      <c r="L56" s="119" t="s">
        <v>1062</v>
      </c>
      <c r="M56" s="119" t="s">
        <v>411</v>
      </c>
      <c r="N56" s="119" t="s">
        <v>41</v>
      </c>
      <c r="O56" s="120" t="e">
        <f>#REF!</f>
        <v>#REF!</v>
      </c>
      <c r="P56" s="617" t="e">
        <f>#REF!</f>
        <v>#REF!</v>
      </c>
      <c r="Q56" s="120" t="e">
        <f>#REF!</f>
        <v>#REF!</v>
      </c>
      <c r="R56" s="120" t="e">
        <f>#REF!</f>
        <v>#REF!</v>
      </c>
      <c r="S56" s="120" t="e">
        <f>#REF!</f>
        <v>#REF!</v>
      </c>
      <c r="T56" s="602"/>
    </row>
    <row r="57" spans="1:20" x14ac:dyDescent="0.2">
      <c r="A57" s="116" t="str">
        <f>B57&amp;C57&amp;D57&amp;E57&amp;F57&amp;G57&amp;H:H&amp;I57&amp;J57&amp;K57&amp;L57&amp;M57&amp;N57</f>
        <v>STLA/MA4U EMEA (HEV EP6 Optim)VELOCE5HEV EP6 (OPTIM)TBFWDTT255/40R21 AluTTEP6 Gen4 DHEeDCT HEVTT</v>
      </c>
      <c r="B57" s="117" t="s">
        <v>27</v>
      </c>
      <c r="C57" s="607" t="s">
        <v>1069</v>
      </c>
      <c r="D57" s="119" t="s">
        <v>54</v>
      </c>
      <c r="E57" s="119">
        <v>5</v>
      </c>
      <c r="F57" s="722" t="s">
        <v>785</v>
      </c>
      <c r="G57" s="119" t="s">
        <v>198</v>
      </c>
      <c r="H57" s="119" t="s">
        <v>38</v>
      </c>
      <c r="I57" s="119" t="s">
        <v>41</v>
      </c>
      <c r="J57" s="612" t="s">
        <v>1071</v>
      </c>
      <c r="K57" s="119" t="s">
        <v>41</v>
      </c>
      <c r="L57" s="119" t="s">
        <v>1062</v>
      </c>
      <c r="M57" s="119" t="s">
        <v>411</v>
      </c>
      <c r="N57" s="119" t="s">
        <v>41</v>
      </c>
      <c r="O57" s="120" t="e">
        <f>#REF!</f>
        <v>#REF!</v>
      </c>
      <c r="P57" s="617" t="e">
        <f>#REF!</f>
        <v>#REF!</v>
      </c>
      <c r="Q57" s="120" t="e">
        <f>#REF!</f>
        <v>#REF!</v>
      </c>
      <c r="R57" s="120" t="e">
        <f>#REF!</f>
        <v>#REF!</v>
      </c>
      <c r="S57" s="120" t="e">
        <f>#REF!</f>
        <v>#REF!</v>
      </c>
      <c r="T57" s="602"/>
    </row>
    <row r="58" spans="1:20" s="114" customFormat="1" ht="9.6" customHeight="1" x14ac:dyDescent="0.2">
      <c r="A58" s="115"/>
      <c r="P58" s="603"/>
    </row>
    <row r="59" spans="1:20" x14ac:dyDescent="0.2">
      <c r="A59" s="116" t="str">
        <f>B59&amp;C59&amp;D59&amp;E59&amp;F59&amp;G59&amp;H:H&amp;I59&amp;J59&amp;K59&amp;L59&amp;M59&amp;N59</f>
        <v>STLA/MA4U EMEA (HEV EP6 Optim)SPRINT5HEV EP6 (OPTIM)TBAWDTT235/55R19 AluTTEP6 Gen4 DHEeDCT HEVTT</v>
      </c>
      <c r="B59" s="117" t="s">
        <v>27</v>
      </c>
      <c r="C59" s="607" t="s">
        <v>1069</v>
      </c>
      <c r="D59" s="119" t="s">
        <v>53</v>
      </c>
      <c r="E59" s="119">
        <v>5</v>
      </c>
      <c r="F59" s="722" t="s">
        <v>785</v>
      </c>
      <c r="G59" s="119" t="s">
        <v>198</v>
      </c>
      <c r="H59" s="437" t="s">
        <v>39</v>
      </c>
      <c r="I59" s="119" t="s">
        <v>41</v>
      </c>
      <c r="J59" s="612" t="s">
        <v>1061</v>
      </c>
      <c r="K59" s="119" t="s">
        <v>41</v>
      </c>
      <c r="L59" s="119" t="s">
        <v>1062</v>
      </c>
      <c r="M59" s="119" t="s">
        <v>411</v>
      </c>
      <c r="N59" s="119" t="s">
        <v>41</v>
      </c>
      <c r="O59" s="120" t="e">
        <f>#REF!</f>
        <v>#REF!</v>
      </c>
      <c r="P59" s="617" t="e">
        <f>#REF!</f>
        <v>#REF!</v>
      </c>
      <c r="Q59" s="120" t="e">
        <f>#REF!</f>
        <v>#REF!</v>
      </c>
      <c r="R59" s="120" t="e">
        <f>#REF!</f>
        <v>#REF!</v>
      </c>
      <c r="S59" s="120" t="e">
        <f>#REF!</f>
        <v>#REF!</v>
      </c>
      <c r="T59" s="602"/>
    </row>
    <row r="60" spans="1:20" x14ac:dyDescent="0.2">
      <c r="A60" s="116" t="str">
        <f>B60&amp;C60&amp;D60&amp;E60&amp;F60&amp;G60&amp;H:H&amp;I60&amp;J60&amp;K60&amp;L60&amp;M60&amp;N60</f>
        <v>STLA/MA4U EMEA (HEV EP6 Optim)TI5HEV EP6 (OPTIM)TBAWDTT255/45R20 AluTTEP6 Gen4 DHEeDCT HEVTT</v>
      </c>
      <c r="B60" s="117" t="s">
        <v>27</v>
      </c>
      <c r="C60" s="607" t="s">
        <v>1069</v>
      </c>
      <c r="D60" s="119" t="s">
        <v>229</v>
      </c>
      <c r="E60" s="119">
        <v>5</v>
      </c>
      <c r="F60" s="722" t="s">
        <v>785</v>
      </c>
      <c r="G60" s="119" t="s">
        <v>198</v>
      </c>
      <c r="H60" s="437" t="s">
        <v>39</v>
      </c>
      <c r="I60" s="119" t="s">
        <v>41</v>
      </c>
      <c r="J60" s="612" t="s">
        <v>1070</v>
      </c>
      <c r="K60" s="119" t="s">
        <v>41</v>
      </c>
      <c r="L60" s="119" t="s">
        <v>1062</v>
      </c>
      <c r="M60" s="119" t="s">
        <v>411</v>
      </c>
      <c r="N60" s="119" t="s">
        <v>41</v>
      </c>
      <c r="O60" s="120" t="e">
        <f>#REF!</f>
        <v>#REF!</v>
      </c>
      <c r="P60" s="617" t="e">
        <f>#REF!</f>
        <v>#REF!</v>
      </c>
      <c r="Q60" s="120" t="e">
        <f>#REF!</f>
        <v>#REF!</v>
      </c>
      <c r="R60" s="120" t="e">
        <f>#REF!</f>
        <v>#REF!</v>
      </c>
      <c r="S60" s="120" t="e">
        <f>#REF!</f>
        <v>#REF!</v>
      </c>
      <c r="T60" s="602"/>
    </row>
    <row r="61" spans="1:20" x14ac:dyDescent="0.2">
      <c r="A61" s="116" t="str">
        <f>B61&amp;C61&amp;D61&amp;E61&amp;F61&amp;G61&amp;H:H&amp;I61&amp;J61&amp;K61&amp;L61&amp;M61&amp;N61</f>
        <v>STLA/MA4U EMEA (HEV EP6 Optim)VELOCE5HEV EP6 (OPTIM)TBAWDTT255/40R21 AluTTEP6 Gen4 DHEeDCT HEVTT</v>
      </c>
      <c r="B61" s="117" t="s">
        <v>27</v>
      </c>
      <c r="C61" s="607" t="s">
        <v>1069</v>
      </c>
      <c r="D61" s="119" t="s">
        <v>54</v>
      </c>
      <c r="E61" s="119">
        <v>5</v>
      </c>
      <c r="F61" s="722" t="s">
        <v>785</v>
      </c>
      <c r="G61" s="119" t="s">
        <v>198</v>
      </c>
      <c r="H61" s="437" t="s">
        <v>39</v>
      </c>
      <c r="I61" s="119" t="s">
        <v>41</v>
      </c>
      <c r="J61" s="612" t="s">
        <v>1071</v>
      </c>
      <c r="K61" s="119" t="s">
        <v>41</v>
      </c>
      <c r="L61" s="119" t="s">
        <v>1062</v>
      </c>
      <c r="M61" s="119" t="s">
        <v>411</v>
      </c>
      <c r="N61" s="119" t="s">
        <v>41</v>
      </c>
      <c r="O61" s="120" t="e">
        <f>#REF!</f>
        <v>#REF!</v>
      </c>
      <c r="P61" s="617" t="e">
        <f>#REF!</f>
        <v>#REF!</v>
      </c>
      <c r="Q61" s="120" t="e">
        <f>#REF!</f>
        <v>#REF!</v>
      </c>
      <c r="R61" s="120" t="e">
        <f>#REF!</f>
        <v>#REF!</v>
      </c>
      <c r="S61" s="120" t="e">
        <f>#REF!</f>
        <v>#REF!</v>
      </c>
      <c r="T61" s="602"/>
    </row>
    <row r="62" spans="1:20" s="114" customFormat="1" ht="9.6" customHeight="1" x14ac:dyDescent="0.2">
      <c r="A62" s="115"/>
      <c r="P62" s="603"/>
    </row>
    <row r="63" spans="1:20" x14ac:dyDescent="0.2">
      <c r="A63" s="116" t="str">
        <f>B63&amp;C63&amp;D63&amp;E63&amp;F63&amp;G63&amp;H:H&amp;I63&amp;J63&amp;K63&amp;L63&amp;M63&amp;N63</f>
        <v>STLA/MA4U EMEA (HEV EP6 Wheel730)SPRINT5HEV EP6 (OPTIM - Wheel730)TBFWDTT225/60R18 AluTTEP6 Gen4 DHEeDCT HEVTT</v>
      </c>
      <c r="B63" s="117" t="s">
        <v>27</v>
      </c>
      <c r="C63" s="607" t="s">
        <v>1072</v>
      </c>
      <c r="D63" s="119" t="s">
        <v>53</v>
      </c>
      <c r="E63" s="119">
        <v>5</v>
      </c>
      <c r="F63" s="723" t="s">
        <v>786</v>
      </c>
      <c r="G63" s="119" t="s">
        <v>198</v>
      </c>
      <c r="H63" s="119" t="s">
        <v>38</v>
      </c>
      <c r="I63" s="119" t="s">
        <v>41</v>
      </c>
      <c r="J63" s="724" t="s">
        <v>237</v>
      </c>
      <c r="K63" s="119" t="s">
        <v>41</v>
      </c>
      <c r="L63" s="119" t="s">
        <v>1062</v>
      </c>
      <c r="M63" s="119" t="s">
        <v>411</v>
      </c>
      <c r="N63" s="119" t="s">
        <v>41</v>
      </c>
      <c r="O63" s="120" t="e">
        <f>#REF!</f>
        <v>#REF!</v>
      </c>
      <c r="P63" s="617" t="e">
        <f>#REF!</f>
        <v>#REF!</v>
      </c>
      <c r="Q63" s="120" t="e">
        <f>#REF!</f>
        <v>#REF!</v>
      </c>
      <c r="R63" s="120" t="e">
        <f>#REF!</f>
        <v>#REF!</v>
      </c>
      <c r="S63" s="120" t="e">
        <f>#REF!</f>
        <v>#REF!</v>
      </c>
      <c r="T63" s="602"/>
    </row>
    <row r="64" spans="1:20" x14ac:dyDescent="0.2">
      <c r="A64" s="116" t="str">
        <f>B64&amp;C64&amp;D64&amp;E64&amp;F64&amp;G64&amp;H:H&amp;I64&amp;J64&amp;K64&amp;L64&amp;M64&amp;N64</f>
        <v>STLA/MA4U EMEA (HEV EP6 Wheel730)TI5HEV EP6 (OPTIM - Wheel730)TBFWDTT225/55R19 AluTTEP6 Gen4 DHEeDCT HEVTT</v>
      </c>
      <c r="B64" s="117" t="s">
        <v>27</v>
      </c>
      <c r="C64" s="607" t="s">
        <v>1072</v>
      </c>
      <c r="D64" s="119" t="s">
        <v>229</v>
      </c>
      <c r="E64" s="119">
        <v>5</v>
      </c>
      <c r="F64" s="723" t="s">
        <v>786</v>
      </c>
      <c r="G64" s="119" t="s">
        <v>198</v>
      </c>
      <c r="H64" s="119" t="s">
        <v>38</v>
      </c>
      <c r="I64" s="119" t="s">
        <v>41</v>
      </c>
      <c r="J64" s="612" t="s">
        <v>238</v>
      </c>
      <c r="K64" s="119" t="s">
        <v>41</v>
      </c>
      <c r="L64" s="119" t="s">
        <v>1062</v>
      </c>
      <c r="M64" s="119" t="s">
        <v>411</v>
      </c>
      <c r="N64" s="119" t="s">
        <v>41</v>
      </c>
      <c r="O64" s="120" t="e">
        <f>#REF!</f>
        <v>#REF!</v>
      </c>
      <c r="P64" s="617" t="e">
        <f>#REF!</f>
        <v>#REF!</v>
      </c>
      <c r="Q64" s="120" t="e">
        <f>#REF!</f>
        <v>#REF!</v>
      </c>
      <c r="R64" s="120" t="e">
        <f>#REF!</f>
        <v>#REF!</v>
      </c>
      <c r="S64" s="120" t="e">
        <f>#REF!</f>
        <v>#REF!</v>
      </c>
      <c r="T64" s="602"/>
    </row>
    <row r="65" spans="1:21" s="114" customFormat="1" ht="9.6" customHeight="1" x14ac:dyDescent="0.2">
      <c r="A65" s="115"/>
      <c r="P65" s="603"/>
    </row>
    <row r="66" spans="1:21" s="114" customFormat="1" x14ac:dyDescent="0.2">
      <c r="A66" s="115" t="str">
        <f>B66&amp;C66&amp;D66&amp;E66&amp;F66&amp;G66&amp;H:H&amp;I66&amp;J66&amp;K66&amp;L66&amp;M66&amp;N66</f>
        <v/>
      </c>
    </row>
    <row r="67" spans="1:21" s="114" customFormat="1" x14ac:dyDescent="0.2">
      <c r="A67" s="115" t="str">
        <f>B67&amp;C67&amp;D67&amp;E67&amp;F67&amp;G67&amp;H:H&amp;I67&amp;J67&amp;K67&amp;L67&amp;M67&amp;N67</f>
        <v/>
      </c>
    </row>
    <row r="68" spans="1:21" x14ac:dyDescent="0.2">
      <c r="A68" s="439" t="s">
        <v>790</v>
      </c>
      <c r="B68" s="440"/>
      <c r="C68" s="441"/>
      <c r="D68" s="441"/>
      <c r="E68" s="441"/>
      <c r="F68" s="441"/>
      <c r="G68" s="441"/>
      <c r="H68" s="441"/>
      <c r="I68" s="441"/>
      <c r="J68" s="441"/>
      <c r="K68" s="441"/>
      <c r="L68" s="441"/>
      <c r="M68" s="441"/>
      <c r="N68" s="441"/>
      <c r="O68" s="440"/>
      <c r="P68" s="440"/>
      <c r="Q68" s="440"/>
      <c r="R68" s="440"/>
      <c r="S68" s="440"/>
      <c r="T68" s="440"/>
    </row>
    <row r="69" spans="1:21" x14ac:dyDescent="0.2">
      <c r="A69" s="116" t="str">
        <f>B69&amp;C69&amp;D69&amp;E69&amp;F69&amp;G69&amp;H:H&amp;I69&amp;J69&amp;K69&amp;L69&amp;M69&amp;N69</f>
        <v>STLA/MD74 EMEA (2024)Lev 15MHEV (2024)TBFWDTT225/60R18 AluTTEB2eDCTTT</v>
      </c>
      <c r="B69" s="117" t="s">
        <v>27</v>
      </c>
      <c r="C69" s="607" t="s">
        <v>1073</v>
      </c>
      <c r="D69" s="119" t="s">
        <v>752</v>
      </c>
      <c r="E69" s="119">
        <v>5</v>
      </c>
      <c r="F69" s="118" t="s">
        <v>1043</v>
      </c>
      <c r="G69" s="119" t="s">
        <v>198</v>
      </c>
      <c r="H69" s="119" t="s">
        <v>38</v>
      </c>
      <c r="I69" s="119" t="s">
        <v>41</v>
      </c>
      <c r="J69" s="612" t="s">
        <v>237</v>
      </c>
      <c r="K69" s="119" t="s">
        <v>41</v>
      </c>
      <c r="L69" s="119" t="s">
        <v>953</v>
      </c>
      <c r="M69" s="119" t="s">
        <v>23</v>
      </c>
      <c r="N69" s="119" t="s">
        <v>41</v>
      </c>
      <c r="O69" s="602"/>
      <c r="P69" s="604"/>
      <c r="Q69" s="602"/>
      <c r="R69" s="602"/>
      <c r="S69" s="602"/>
      <c r="T69" s="602"/>
    </row>
    <row r="70" spans="1:21" x14ac:dyDescent="0.2">
      <c r="A70" s="116" t="str">
        <f>B70&amp;C70&amp;D70&amp;E70&amp;F70&amp;G70&amp;H:H&amp;I70&amp;J70&amp;K70&amp;L70&amp;M70&amp;N70</f>
        <v>STLA/MD74 EMEA (2024)Lev 25MHEV (2024)TBFWDTT225/55R19 AluTTEB2eDCTTT</v>
      </c>
      <c r="B70" s="117" t="s">
        <v>27</v>
      </c>
      <c r="C70" s="607" t="s">
        <v>1073</v>
      </c>
      <c r="D70" s="119" t="s">
        <v>1074</v>
      </c>
      <c r="E70" s="119">
        <v>5</v>
      </c>
      <c r="F70" s="118" t="s">
        <v>1043</v>
      </c>
      <c r="G70" s="119" t="s">
        <v>198</v>
      </c>
      <c r="H70" s="119" t="s">
        <v>38</v>
      </c>
      <c r="I70" s="119" t="s">
        <v>41</v>
      </c>
      <c r="J70" s="612" t="s">
        <v>238</v>
      </c>
      <c r="K70" s="119" t="s">
        <v>41</v>
      </c>
      <c r="L70" s="119" t="s">
        <v>953</v>
      </c>
      <c r="M70" s="119" t="s">
        <v>23</v>
      </c>
      <c r="N70" s="119" t="s">
        <v>41</v>
      </c>
      <c r="O70" s="602"/>
      <c r="P70" s="604"/>
      <c r="Q70" s="602"/>
      <c r="R70" s="602"/>
      <c r="S70" s="602"/>
      <c r="T70" s="602"/>
    </row>
    <row r="71" spans="1:21" s="114" customFormat="1" ht="9.6" customHeight="1" x14ac:dyDescent="0.2">
      <c r="A71" s="115"/>
      <c r="P71" s="603"/>
    </row>
    <row r="72" spans="1:21" x14ac:dyDescent="0.2">
      <c r="A72" s="116" t="str">
        <f>B72&amp;C72&amp;D72&amp;E72&amp;F72&amp;G72&amp;H:H&amp;I72&amp;J72&amp;K72&amp;L72&amp;M72&amp;N72</f>
        <v>STLA/MD74 EMEA (2028)Lev 15MHEV (2028)TBFWDTT225/60R18 AluTTEB2eDCTTT</v>
      </c>
      <c r="B72" s="117" t="s">
        <v>27</v>
      </c>
      <c r="C72" s="609" t="s">
        <v>1075</v>
      </c>
      <c r="D72" s="119" t="s">
        <v>752</v>
      </c>
      <c r="E72" s="119">
        <v>5</v>
      </c>
      <c r="F72" s="437" t="s">
        <v>1050</v>
      </c>
      <c r="G72" s="119" t="s">
        <v>198</v>
      </c>
      <c r="H72" s="119" t="s">
        <v>38</v>
      </c>
      <c r="I72" s="119" t="s">
        <v>41</v>
      </c>
      <c r="J72" s="612" t="s">
        <v>237</v>
      </c>
      <c r="K72" s="119" t="s">
        <v>41</v>
      </c>
      <c r="L72" s="119" t="s">
        <v>953</v>
      </c>
      <c r="M72" s="119" t="s">
        <v>23</v>
      </c>
      <c r="N72" s="119" t="s">
        <v>41</v>
      </c>
      <c r="O72" s="602"/>
      <c r="P72" s="604"/>
      <c r="Q72" s="602"/>
      <c r="R72" s="602"/>
      <c r="S72" s="602"/>
      <c r="T72" s="602"/>
    </row>
    <row r="73" spans="1:21" x14ac:dyDescent="0.2">
      <c r="A73" s="116" t="str">
        <f>B73&amp;C73&amp;D73&amp;E73&amp;F73&amp;G73&amp;H:H&amp;I73&amp;J73&amp;K73&amp;L73&amp;M73&amp;N73</f>
        <v>STLA/MD74 EMEA (2028)Lev 25MHEV (2028)TBFWDTT225/55R19 AluTTEB2eDCTTT</v>
      </c>
      <c r="B73" s="117" t="s">
        <v>27</v>
      </c>
      <c r="C73" s="609" t="s">
        <v>1075</v>
      </c>
      <c r="D73" s="119" t="s">
        <v>1074</v>
      </c>
      <c r="E73" s="119">
        <v>5</v>
      </c>
      <c r="F73" s="437" t="s">
        <v>1050</v>
      </c>
      <c r="G73" s="119" t="s">
        <v>198</v>
      </c>
      <c r="H73" s="119" t="s">
        <v>38</v>
      </c>
      <c r="I73" s="119" t="s">
        <v>41</v>
      </c>
      <c r="J73" s="612" t="s">
        <v>238</v>
      </c>
      <c r="K73" s="119" t="s">
        <v>41</v>
      </c>
      <c r="L73" s="119" t="s">
        <v>953</v>
      </c>
      <c r="M73" s="119" t="s">
        <v>23</v>
      </c>
      <c r="N73" s="119" t="s">
        <v>41</v>
      </c>
      <c r="O73" s="602"/>
      <c r="P73" s="604"/>
      <c r="Q73" s="602"/>
      <c r="R73" s="602"/>
      <c r="S73" s="602"/>
      <c r="T73" s="602"/>
    </row>
    <row r="74" spans="1:21" s="114" customFormat="1" ht="9.6" customHeight="1" x14ac:dyDescent="0.2">
      <c r="A74" s="115"/>
      <c r="P74" s="603"/>
    </row>
    <row r="75" spans="1:21" x14ac:dyDescent="0.2">
      <c r="A75" s="116" t="str">
        <f>B75&amp;C75&amp;D75&amp;E75&amp;F75&amp;G75&amp;H:H&amp;I75&amp;J75&amp;K75&amp;L75&amp;M75&amp;N75</f>
        <v>STLA/MD74 EMEA (HEV EB2)ENTRY5HEV EB2 (FORECAST)TBFWDTT225/60R18 AluTTEB2 DHEeDCTTT</v>
      </c>
      <c r="B75" s="117" t="s">
        <v>27</v>
      </c>
      <c r="C75" s="611" t="s">
        <v>1076</v>
      </c>
      <c r="D75" s="119" t="s">
        <v>231</v>
      </c>
      <c r="E75" s="119">
        <v>5</v>
      </c>
      <c r="F75" s="593" t="s">
        <v>792</v>
      </c>
      <c r="G75" s="119" t="s">
        <v>198</v>
      </c>
      <c r="H75" s="119" t="s">
        <v>38</v>
      </c>
      <c r="I75" s="119" t="s">
        <v>41</v>
      </c>
      <c r="J75" s="623" t="s">
        <v>237</v>
      </c>
      <c r="K75" s="119" t="s">
        <v>41</v>
      </c>
      <c r="L75" s="119" t="s">
        <v>20</v>
      </c>
      <c r="M75" s="119" t="s">
        <v>23</v>
      </c>
      <c r="N75" s="119" t="s">
        <v>41</v>
      </c>
      <c r="O75" s="120" t="e">
        <f>'HEV EB2-EP6 - WEIGHTS'!$BS$495</f>
        <v>#REF!</v>
      </c>
      <c r="P75" s="617" t="e">
        <f>'HEV EB2-EP6 - WEIGHTS'!$BS$498</f>
        <v>#REF!</v>
      </c>
      <c r="Q75" s="120">
        <f>'HEV EB2-EP6 - WEIGHTS'!$BS$500</f>
        <v>61.876999999999995</v>
      </c>
      <c r="R75" s="120">
        <f>'HEV EB2-EP6 - WEIGHTS'!$BS$501</f>
        <v>7.202</v>
      </c>
      <c r="S75" s="120">
        <f>'HEV EB2-EP6 - WEIGHTS'!$BT$501</f>
        <v>54.674999999999997</v>
      </c>
      <c r="T75" s="602"/>
    </row>
    <row r="76" spans="1:21" x14ac:dyDescent="0.2">
      <c r="A76" s="116" t="str">
        <f>B76&amp;C76&amp;D76&amp;E76&amp;F76&amp;G76&amp;H:H&amp;I76&amp;J76&amp;K76&amp;L76&amp;M76&amp;N76</f>
        <v>STLA/MD74 EMEA (HEV EB2)PALLAS5HEV EB2 (FORECAST)TBFWDTT225/60R18 AluTTEB2 DHEeDCTTT</v>
      </c>
      <c r="B76" s="117" t="s">
        <v>27</v>
      </c>
      <c r="C76" s="611" t="s">
        <v>1076</v>
      </c>
      <c r="D76" s="119" t="s">
        <v>232</v>
      </c>
      <c r="E76" s="119">
        <v>5</v>
      </c>
      <c r="F76" s="593" t="s">
        <v>792</v>
      </c>
      <c r="G76" s="119" t="s">
        <v>198</v>
      </c>
      <c r="H76" s="119" t="s">
        <v>38</v>
      </c>
      <c r="I76" s="119" t="s">
        <v>41</v>
      </c>
      <c r="J76" s="623" t="s">
        <v>237</v>
      </c>
      <c r="K76" s="119" t="s">
        <v>41</v>
      </c>
      <c r="L76" s="119" t="s">
        <v>20</v>
      </c>
      <c r="M76" s="119" t="s">
        <v>23</v>
      </c>
      <c r="N76" s="119" t="s">
        <v>41</v>
      </c>
      <c r="O76" s="120" t="e">
        <f>'HEV EB2-EP6 - WEIGHTS'!$BV$495</f>
        <v>#REF!</v>
      </c>
      <c r="P76" s="617" t="e">
        <f>'HEV EB2-EP6 - WEIGHTS'!$BV$498</f>
        <v>#REF!</v>
      </c>
      <c r="Q76" s="120">
        <f>'HEV EB2-EP6 - WEIGHTS'!$BV$500</f>
        <v>79.625</v>
      </c>
      <c r="R76" s="120">
        <f>'HEV EB2-EP6 - WEIGHTS'!$BV$501</f>
        <v>16.638999999999999</v>
      </c>
      <c r="S76" s="120">
        <f>'HEV EB2-EP6 - WEIGHTS'!$BW$501</f>
        <v>62.985999999999997</v>
      </c>
      <c r="T76" s="602"/>
    </row>
    <row r="77" spans="1:21" x14ac:dyDescent="0.2">
      <c r="A77" s="116" t="str">
        <f>B77&amp;C77&amp;D77&amp;E77&amp;F77&amp;G77&amp;H:H&amp;I77&amp;J77&amp;K77&amp;L77&amp;M77&amp;N77</f>
        <v>STLA/MD74 EMEA (HEV EB2)ETOILE5HEV EB2 (FORECAST)TBFWDTT225/55R19 AluTTEB2 DHEeDCTTT</v>
      </c>
      <c r="B77" s="117" t="s">
        <v>27</v>
      </c>
      <c r="C77" s="611" t="s">
        <v>1076</v>
      </c>
      <c r="D77" s="119" t="s">
        <v>233</v>
      </c>
      <c r="E77" s="119">
        <v>5</v>
      </c>
      <c r="F77" s="593" t="s">
        <v>792</v>
      </c>
      <c r="G77" s="119" t="s">
        <v>198</v>
      </c>
      <c r="H77" s="119" t="s">
        <v>38</v>
      </c>
      <c r="I77" s="119" t="s">
        <v>41</v>
      </c>
      <c r="J77" s="612" t="s">
        <v>238</v>
      </c>
      <c r="K77" s="119" t="s">
        <v>41</v>
      </c>
      <c r="L77" s="119" t="s">
        <v>20</v>
      </c>
      <c r="M77" s="119" t="s">
        <v>23</v>
      </c>
      <c r="N77" s="119" t="s">
        <v>41</v>
      </c>
      <c r="O77" s="120" t="e">
        <f>'HEV EB2-EP6 - WEIGHTS'!$BY$495</f>
        <v>#REF!</v>
      </c>
      <c r="P77" s="617" t="e">
        <f>'HEV EB2-EP6 - WEIGHTS'!$BY$498</f>
        <v>#REF!</v>
      </c>
      <c r="Q77" s="120">
        <f>'HEV EB2-EP6 - WEIGHTS'!$BY$500</f>
        <v>80.403999999999996</v>
      </c>
      <c r="R77" s="120">
        <f>'HEV EB2-EP6 - WEIGHTS'!$BY$501</f>
        <v>11.907</v>
      </c>
      <c r="S77" s="120">
        <f>'HEV EB2-EP6 - WEIGHTS'!$BZ$501</f>
        <v>68.497</v>
      </c>
      <c r="T77" s="602"/>
    </row>
    <row r="78" spans="1:21" s="114" customFormat="1" ht="9.6" customHeight="1" x14ac:dyDescent="0.2">
      <c r="A78" s="115"/>
      <c r="P78" s="603"/>
    </row>
    <row r="79" spans="1:21" x14ac:dyDescent="0.2">
      <c r="A79" s="116" t="str">
        <f>B79&amp;C79&amp;D79&amp;E79&amp;F79&amp;G79&amp;H:H&amp;I79&amp;J79&amp;K79&amp;L79&amp;M79&amp;N79</f>
        <v>STLA/MD74 EMEA (HEV EP6 Optim)ENTRY5HEV EP6 (OPTIM)TBFWDTT235/50R19 AluTTEP6 Gen4 DHEeDCT HEVTT</v>
      </c>
      <c r="B79" s="117" t="s">
        <v>27</v>
      </c>
      <c r="C79" s="607" t="s">
        <v>1077</v>
      </c>
      <c r="D79" s="119" t="s">
        <v>231</v>
      </c>
      <c r="E79" s="119">
        <v>5</v>
      </c>
      <c r="F79" s="722" t="s">
        <v>785</v>
      </c>
      <c r="G79" s="119" t="s">
        <v>198</v>
      </c>
      <c r="H79" s="119" t="s">
        <v>38</v>
      </c>
      <c r="I79" s="119" t="s">
        <v>41</v>
      </c>
      <c r="J79" s="724" t="s">
        <v>1078</v>
      </c>
      <c r="K79" s="119" t="s">
        <v>41</v>
      </c>
      <c r="L79" s="119" t="s">
        <v>1062</v>
      </c>
      <c r="M79" s="119" t="s">
        <v>411</v>
      </c>
      <c r="N79" s="119" t="s">
        <v>41</v>
      </c>
      <c r="O79" s="746" t="e">
        <f>#REF!</f>
        <v>#REF!</v>
      </c>
      <c r="P79" s="747" t="e">
        <f>#REF!</f>
        <v>#REF!</v>
      </c>
      <c r="Q79" s="746" t="e">
        <f>#REF!</f>
        <v>#REF!</v>
      </c>
      <c r="R79" s="746" t="e">
        <f>#REF!</f>
        <v>#REF!</v>
      </c>
      <c r="S79" s="746" t="e">
        <f>#REF!</f>
        <v>#REF!</v>
      </c>
      <c r="T79" s="602"/>
      <c r="U79" s="727"/>
    </row>
    <row r="80" spans="1:21" x14ac:dyDescent="0.2">
      <c r="A80" s="116" t="str">
        <f>B80&amp;C80&amp;D80&amp;E80&amp;F80&amp;G80&amp;H:H&amp;I80&amp;J80&amp;K80&amp;L80&amp;M80&amp;N80</f>
        <v>STLA/MD74 EMEA (HEV EP6 Optim)PALLAS5HEV EP6 (OPTIM)TBFWDTT235/50R20 AluTTEP6 Gen4 DHEeDCT HEVTT</v>
      </c>
      <c r="B80" s="117" t="s">
        <v>27</v>
      </c>
      <c r="C80" s="607" t="s">
        <v>1077</v>
      </c>
      <c r="D80" s="119" t="s">
        <v>232</v>
      </c>
      <c r="E80" s="119">
        <v>5</v>
      </c>
      <c r="F80" s="722" t="s">
        <v>785</v>
      </c>
      <c r="G80" s="119" t="s">
        <v>198</v>
      </c>
      <c r="H80" s="119" t="s">
        <v>38</v>
      </c>
      <c r="I80" s="119" t="s">
        <v>41</v>
      </c>
      <c r="J80" s="612" t="s">
        <v>1065</v>
      </c>
      <c r="K80" s="119" t="s">
        <v>41</v>
      </c>
      <c r="L80" s="119" t="s">
        <v>1062</v>
      </c>
      <c r="M80" s="119" t="s">
        <v>411</v>
      </c>
      <c r="N80" s="119" t="s">
        <v>41</v>
      </c>
      <c r="O80" s="746" t="e">
        <f>#REF!</f>
        <v>#REF!</v>
      </c>
      <c r="P80" s="747" t="e">
        <f>#REF!</f>
        <v>#REF!</v>
      </c>
      <c r="Q80" s="746" t="e">
        <f>#REF!</f>
        <v>#REF!</v>
      </c>
      <c r="R80" s="746" t="e">
        <f>#REF!</f>
        <v>#REF!</v>
      </c>
      <c r="S80" s="746" t="e">
        <f>#REF!</f>
        <v>#REF!</v>
      </c>
      <c r="T80" s="602"/>
      <c r="U80" s="727"/>
    </row>
    <row r="81" spans="1:21" x14ac:dyDescent="0.2">
      <c r="A81" s="116" t="str">
        <f>B81&amp;C81&amp;D81&amp;E81&amp;F81&amp;G81&amp;H:H&amp;I81&amp;J81&amp;K81&amp;L81&amp;M81&amp;N81</f>
        <v>STLA/MD74 EMEA (HEV EP6 Optim)ETOILE5HEV EP6 (OPTIM)TBFWDTT255/40R21 StructTTEP6 Gen4 DHEeDCT HEVTT</v>
      </c>
      <c r="B81" s="117" t="s">
        <v>27</v>
      </c>
      <c r="C81" s="607" t="s">
        <v>1077</v>
      </c>
      <c r="D81" s="119" t="s">
        <v>233</v>
      </c>
      <c r="E81" s="119">
        <v>5</v>
      </c>
      <c r="F81" s="722" t="s">
        <v>785</v>
      </c>
      <c r="G81" s="119" t="s">
        <v>198</v>
      </c>
      <c r="H81" s="119" t="s">
        <v>38</v>
      </c>
      <c r="I81" s="119" t="s">
        <v>41</v>
      </c>
      <c r="J81" s="612" t="s">
        <v>1079</v>
      </c>
      <c r="K81" s="119" t="s">
        <v>41</v>
      </c>
      <c r="L81" s="119" t="s">
        <v>1062</v>
      </c>
      <c r="M81" s="119" t="s">
        <v>411</v>
      </c>
      <c r="N81" s="119" t="s">
        <v>41</v>
      </c>
      <c r="O81" s="746" t="e">
        <f>#REF!</f>
        <v>#REF!</v>
      </c>
      <c r="P81" s="747" t="e">
        <f>#REF!</f>
        <v>#REF!</v>
      </c>
      <c r="Q81" s="746" t="e">
        <f>#REF!</f>
        <v>#REF!</v>
      </c>
      <c r="R81" s="746" t="e">
        <f>#REF!</f>
        <v>#REF!</v>
      </c>
      <c r="S81" s="746" t="e">
        <f>#REF!</f>
        <v>#REF!</v>
      </c>
      <c r="T81" s="602"/>
      <c r="U81" s="727"/>
    </row>
    <row r="82" spans="1:21" s="114" customFormat="1" ht="9.6" customHeight="1" x14ac:dyDescent="0.2">
      <c r="A82" s="115"/>
      <c r="P82" s="603"/>
    </row>
    <row r="83" spans="1:21" x14ac:dyDescent="0.2">
      <c r="A83" s="116" t="str">
        <f>B83&amp;C83&amp;D83&amp;E83&amp;F83&amp;G83&amp;H:H&amp;I83&amp;J83&amp;K83&amp;L83&amp;M83&amp;N83</f>
        <v>STLA/MD74 EMEA (HEV EP6 Optim Wheel730)ENTRY5HEV EP6 (OPTIM - Wheel730)TBFWDTT225/60R18 AluTTEP6 Gen4 DHEeDCT HEVTT</v>
      </c>
      <c r="B83" s="117" t="s">
        <v>27</v>
      </c>
      <c r="C83" s="607" t="s">
        <v>1080</v>
      </c>
      <c r="D83" s="119" t="s">
        <v>231</v>
      </c>
      <c r="E83" s="119">
        <v>5</v>
      </c>
      <c r="F83" s="723" t="s">
        <v>786</v>
      </c>
      <c r="G83" s="119" t="s">
        <v>198</v>
      </c>
      <c r="H83" s="119" t="s">
        <v>38</v>
      </c>
      <c r="I83" s="119" t="s">
        <v>41</v>
      </c>
      <c r="J83" s="724" t="s">
        <v>237</v>
      </c>
      <c r="K83" s="119" t="s">
        <v>41</v>
      </c>
      <c r="L83" s="119" t="s">
        <v>1062</v>
      </c>
      <c r="M83" s="119" t="s">
        <v>411</v>
      </c>
      <c r="N83" s="119" t="s">
        <v>41</v>
      </c>
      <c r="O83" s="120" t="e">
        <f>#REF!</f>
        <v>#REF!</v>
      </c>
      <c r="P83" s="617" t="e">
        <f>#REF!</f>
        <v>#REF!</v>
      </c>
      <c r="Q83" s="120" t="e">
        <f>#REF!</f>
        <v>#REF!</v>
      </c>
      <c r="R83" s="120" t="e">
        <f>#REF!</f>
        <v>#REF!</v>
      </c>
      <c r="S83" s="120" t="e">
        <f>#REF!</f>
        <v>#REF!</v>
      </c>
      <c r="T83" s="602"/>
      <c r="U83" s="727"/>
    </row>
    <row r="84" spans="1:21" x14ac:dyDescent="0.2">
      <c r="A84" s="116" t="str">
        <f>B84&amp;C84&amp;D84&amp;E84&amp;F84&amp;G84&amp;H:H&amp;I84&amp;J84&amp;K84&amp;L84&amp;M84&amp;N84</f>
        <v>STLA/MD74 EMEA (HEV EP6 Optim Wheel730)PALLAS5HEV EP6 (OPTIM - Wheel730)TBFWDTT225/55R19 AluTTEP6 Gen4 DHEeDCT HEVTT</v>
      </c>
      <c r="B84" s="117" t="s">
        <v>27</v>
      </c>
      <c r="C84" s="607" t="s">
        <v>1080</v>
      </c>
      <c r="D84" s="119" t="s">
        <v>232</v>
      </c>
      <c r="E84" s="119">
        <v>5</v>
      </c>
      <c r="F84" s="723" t="s">
        <v>786</v>
      </c>
      <c r="G84" s="119" t="s">
        <v>198</v>
      </c>
      <c r="H84" s="119" t="s">
        <v>38</v>
      </c>
      <c r="I84" s="119" t="s">
        <v>41</v>
      </c>
      <c r="J84" s="612" t="s">
        <v>238</v>
      </c>
      <c r="K84" s="119" t="s">
        <v>41</v>
      </c>
      <c r="L84" s="119" t="s">
        <v>1062</v>
      </c>
      <c r="M84" s="119" t="s">
        <v>411</v>
      </c>
      <c r="N84" s="119" t="s">
        <v>41</v>
      </c>
      <c r="O84" s="120" t="e">
        <f>#REF!</f>
        <v>#REF!</v>
      </c>
      <c r="P84" s="617" t="e">
        <f>#REF!</f>
        <v>#REF!</v>
      </c>
      <c r="Q84" s="120" t="e">
        <f>#REF!</f>
        <v>#REF!</v>
      </c>
      <c r="R84" s="120" t="e">
        <f>#REF!</f>
        <v>#REF!</v>
      </c>
      <c r="S84" s="120" t="e">
        <f>#REF!</f>
        <v>#REF!</v>
      </c>
      <c r="T84" s="602"/>
      <c r="U84" s="727"/>
    </row>
    <row r="85" spans="1:21" x14ac:dyDescent="0.2">
      <c r="A85" s="116" t="str">
        <f>B85&amp;C85&amp;D85&amp;E85&amp;F85&amp;G85&amp;H:H&amp;I85&amp;J85&amp;K85&amp;L85&amp;M85&amp;N85</f>
        <v>STLA/MD74 EMEA (HEV EP6 Optim Wheel730)ETOILE5HEV EP6 (OPTIM - Wheel730)TBFWDTT225/55R19 AluTTEP6 Gen4 DHEeDCT HEVTT</v>
      </c>
      <c r="B85" s="117" t="s">
        <v>27</v>
      </c>
      <c r="C85" s="607" t="s">
        <v>1080</v>
      </c>
      <c r="D85" s="119" t="s">
        <v>233</v>
      </c>
      <c r="E85" s="119">
        <v>5</v>
      </c>
      <c r="F85" s="723" t="s">
        <v>786</v>
      </c>
      <c r="G85" s="119" t="s">
        <v>198</v>
      </c>
      <c r="H85" s="119" t="s">
        <v>38</v>
      </c>
      <c r="I85" s="119" t="s">
        <v>41</v>
      </c>
      <c r="J85" s="612" t="s">
        <v>238</v>
      </c>
      <c r="K85" s="119" t="s">
        <v>41</v>
      </c>
      <c r="L85" s="119" t="s">
        <v>1062</v>
      </c>
      <c r="M85" s="119" t="s">
        <v>411</v>
      </c>
      <c r="N85" s="119" t="s">
        <v>41</v>
      </c>
      <c r="O85" s="120" t="e">
        <f>#REF!</f>
        <v>#REF!</v>
      </c>
      <c r="P85" s="617" t="e">
        <f>#REF!</f>
        <v>#REF!</v>
      </c>
      <c r="Q85" s="120" t="e">
        <f>#REF!</f>
        <v>#REF!</v>
      </c>
      <c r="R85" s="120" t="e">
        <f>#REF!</f>
        <v>#REF!</v>
      </c>
      <c r="S85" s="120" t="e">
        <f>#REF!</f>
        <v>#REF!</v>
      </c>
      <c r="T85" s="602"/>
      <c r="U85" s="727"/>
    </row>
    <row r="86" spans="1:21" s="114" customFormat="1" x14ac:dyDescent="0.2">
      <c r="A86" s="115"/>
    </row>
    <row r="87" spans="1:21" x14ac:dyDescent="0.2">
      <c r="A87" s="442" t="s">
        <v>791</v>
      </c>
      <c r="B87" s="443"/>
      <c r="C87" s="444"/>
      <c r="D87" s="444"/>
      <c r="E87" s="444"/>
      <c r="F87" s="444"/>
      <c r="G87" s="444"/>
      <c r="H87" s="444"/>
      <c r="I87" s="444"/>
      <c r="J87" s="444"/>
      <c r="K87" s="444"/>
      <c r="L87" s="444"/>
      <c r="M87" s="444"/>
      <c r="N87" s="444"/>
      <c r="O87" s="443"/>
      <c r="P87" s="443"/>
      <c r="Q87" s="443"/>
      <c r="R87" s="443"/>
      <c r="S87" s="443"/>
      <c r="T87" s="443"/>
    </row>
    <row r="88" spans="1:21" x14ac:dyDescent="0.2">
      <c r="A88" s="116" t="str">
        <f>B88&amp;C88&amp;D88&amp;E88&amp;F88&amp;G88&amp;H:H&amp;I88&amp;J88&amp;K88&amp;L88&amp;M88&amp;N88</f>
        <v>STLA/MP74(5p) EMEA (2024)Lev A (TowPack)5MHEV (2024)TBFWDTowingPack225/60R18 AluTTEB2eDCTTT</v>
      </c>
      <c r="B88" s="117" t="s">
        <v>27</v>
      </c>
      <c r="C88" s="607" t="s">
        <v>1081</v>
      </c>
      <c r="D88" s="119" t="s">
        <v>1042</v>
      </c>
      <c r="E88" s="119">
        <v>5</v>
      </c>
      <c r="F88" s="118" t="s">
        <v>1043</v>
      </c>
      <c r="G88" s="119" t="s">
        <v>198</v>
      </c>
      <c r="H88" s="119" t="s">
        <v>38</v>
      </c>
      <c r="I88" s="119" t="s">
        <v>1044</v>
      </c>
      <c r="J88" s="612" t="s">
        <v>237</v>
      </c>
      <c r="K88" s="119" t="s">
        <v>41</v>
      </c>
      <c r="L88" s="119" t="s">
        <v>953</v>
      </c>
      <c r="M88" s="119" t="s">
        <v>23</v>
      </c>
      <c r="N88" s="119" t="s">
        <v>41</v>
      </c>
      <c r="O88" s="602"/>
      <c r="P88" s="604"/>
      <c r="Q88" s="602"/>
      <c r="R88" s="602"/>
      <c r="S88" s="602"/>
      <c r="T88" s="602"/>
    </row>
    <row r="89" spans="1:21" x14ac:dyDescent="0.2">
      <c r="A89" s="116" t="str">
        <f>B89&amp;C89&amp;D89&amp;E89&amp;F89&amp;G89&amp;H:H&amp;I89&amp;J89&amp;K89&amp;L89&amp;M89&amp;N89</f>
        <v>STLA/MP74(5p) EMEA (2024)Lev B (TowPack)5MHEV (2024)TBFWDTowingPack225/55R19 AluTTEB2eDCTTT</v>
      </c>
      <c r="B89" s="117" t="s">
        <v>27</v>
      </c>
      <c r="C89" s="607" t="s">
        <v>1081</v>
      </c>
      <c r="D89" s="119" t="s">
        <v>1045</v>
      </c>
      <c r="E89" s="119">
        <v>5</v>
      </c>
      <c r="F89" s="118" t="s">
        <v>1043</v>
      </c>
      <c r="G89" s="119" t="s">
        <v>198</v>
      </c>
      <c r="H89" s="119" t="s">
        <v>38</v>
      </c>
      <c r="I89" s="119" t="s">
        <v>1044</v>
      </c>
      <c r="J89" s="612" t="s">
        <v>238</v>
      </c>
      <c r="K89" s="119" t="s">
        <v>41</v>
      </c>
      <c r="L89" s="119" t="s">
        <v>953</v>
      </c>
      <c r="M89" s="119" t="s">
        <v>23</v>
      </c>
      <c r="N89" s="119" t="s">
        <v>41</v>
      </c>
      <c r="O89" s="602"/>
      <c r="P89" s="604"/>
      <c r="Q89" s="602"/>
      <c r="R89" s="602"/>
      <c r="S89" s="602"/>
      <c r="T89" s="602"/>
    </row>
    <row r="90" spans="1:21" s="114" customFormat="1" ht="4.3499999999999996" customHeight="1" x14ac:dyDescent="0.2">
      <c r="A90" s="115"/>
    </row>
    <row r="91" spans="1:21" x14ac:dyDescent="0.2">
      <c r="A91" s="116" t="str">
        <f>B91&amp;C91&amp;D91&amp;E91&amp;F91&amp;G91&amp;H:H&amp;I91&amp;J91&amp;K91&amp;L91&amp;M91&amp;N91</f>
        <v>STLA/MP74(5p) EXPORT (2024)Lev A5MHEV (2024)TBFWDTT225/55R19 AluTTEB2eDCTTT</v>
      </c>
      <c r="B91" s="117" t="s">
        <v>27</v>
      </c>
      <c r="C91" s="608" t="s">
        <v>1082</v>
      </c>
      <c r="D91" s="119" t="s">
        <v>1047</v>
      </c>
      <c r="E91" s="119">
        <v>5</v>
      </c>
      <c r="F91" s="118" t="s">
        <v>1043</v>
      </c>
      <c r="G91" s="119" t="s">
        <v>198</v>
      </c>
      <c r="H91" s="119" t="s">
        <v>38</v>
      </c>
      <c r="I91" s="119" t="s">
        <v>41</v>
      </c>
      <c r="J91" s="612" t="s">
        <v>238</v>
      </c>
      <c r="K91" s="119" t="s">
        <v>41</v>
      </c>
      <c r="L91" s="119" t="s">
        <v>953</v>
      </c>
      <c r="M91" s="119" t="s">
        <v>23</v>
      </c>
      <c r="N91" s="119" t="s">
        <v>41</v>
      </c>
      <c r="O91" s="602"/>
      <c r="P91" s="604"/>
      <c r="Q91" s="602"/>
      <c r="R91" s="602"/>
      <c r="S91" s="602"/>
      <c r="T91" s="602"/>
    </row>
    <row r="92" spans="1:21" x14ac:dyDescent="0.2">
      <c r="A92" s="116" t="str">
        <f>B92&amp;C92&amp;D92&amp;E92&amp;F92&amp;G92&amp;H:H&amp;I92&amp;J92&amp;K92&amp;L92&amp;M92&amp;N92</f>
        <v>STLA/MP74(5p) EXPORT (2024)Lev B5MHEV (2024)TBFWDTT225/55R19 AluTTEB2eDCTTT</v>
      </c>
      <c r="B92" s="117" t="s">
        <v>27</v>
      </c>
      <c r="C92" s="608" t="s">
        <v>1082</v>
      </c>
      <c r="D92" s="119" t="s">
        <v>788</v>
      </c>
      <c r="E92" s="119">
        <v>5</v>
      </c>
      <c r="F92" s="118" t="s">
        <v>1043</v>
      </c>
      <c r="G92" s="119" t="s">
        <v>198</v>
      </c>
      <c r="H92" s="119" t="s">
        <v>38</v>
      </c>
      <c r="I92" s="119" t="s">
        <v>41</v>
      </c>
      <c r="J92" s="612" t="s">
        <v>238</v>
      </c>
      <c r="K92" s="119" t="s">
        <v>41</v>
      </c>
      <c r="L92" s="119" t="s">
        <v>953</v>
      </c>
      <c r="M92" s="119" t="s">
        <v>23</v>
      </c>
      <c r="N92" s="119" t="s">
        <v>41</v>
      </c>
      <c r="O92" s="602"/>
      <c r="P92" s="604"/>
      <c r="Q92" s="602"/>
      <c r="R92" s="602"/>
      <c r="S92" s="602"/>
      <c r="T92" s="602"/>
    </row>
    <row r="93" spans="1:21" s="114" customFormat="1" ht="9.6" customHeight="1" x14ac:dyDescent="0.2">
      <c r="A93" s="115"/>
      <c r="P93" s="603"/>
    </row>
    <row r="94" spans="1:21" x14ac:dyDescent="0.2">
      <c r="A94" s="116" t="str">
        <f>B94&amp;C94&amp;D94&amp;E94&amp;F94&amp;G94&amp;H:H&amp;I94&amp;J94&amp;K94&amp;L94&amp;M94&amp;N94</f>
        <v>STLA/MP74(5p) EMEA (2028)Lev 1 (TowPack)5MHEV (2028)TBFWDTowingPack 225/60R18TTEB2eDCTTT</v>
      </c>
      <c r="B94" s="117" t="s">
        <v>27</v>
      </c>
      <c r="C94" s="609" t="s">
        <v>1083</v>
      </c>
      <c r="D94" s="119" t="s">
        <v>1049</v>
      </c>
      <c r="E94" s="119">
        <v>5</v>
      </c>
      <c r="F94" s="437" t="s">
        <v>1050</v>
      </c>
      <c r="G94" s="119" t="s">
        <v>198</v>
      </c>
      <c r="H94" s="119" t="s">
        <v>38</v>
      </c>
      <c r="I94" s="119" t="s">
        <v>1044</v>
      </c>
      <c r="J94" s="612" t="s">
        <v>1084</v>
      </c>
      <c r="K94" s="119" t="s">
        <v>41</v>
      </c>
      <c r="L94" s="119" t="s">
        <v>953</v>
      </c>
      <c r="M94" s="119" t="s">
        <v>23</v>
      </c>
      <c r="N94" s="119" t="s">
        <v>41</v>
      </c>
      <c r="O94" s="602"/>
      <c r="P94" s="604"/>
      <c r="Q94" s="602"/>
      <c r="R94" s="602"/>
      <c r="S94" s="602"/>
      <c r="T94" s="602"/>
    </row>
    <row r="95" spans="1:21" x14ac:dyDescent="0.2">
      <c r="A95" s="116" t="str">
        <f>B95&amp;C95&amp;D95&amp;E95&amp;F95&amp;G95&amp;H:H&amp;I95&amp;J95&amp;K95&amp;L95&amp;M95&amp;N95</f>
        <v>STLA/MP74(5p) EMEA (2028)Lev B (TowPack)5MHEV (2028)TBFWDTowingPack225/55R19 AluTTEB2eDCTTT</v>
      </c>
      <c r="B95" s="117" t="s">
        <v>27</v>
      </c>
      <c r="C95" s="609" t="s">
        <v>1083</v>
      </c>
      <c r="D95" s="119" t="s">
        <v>1045</v>
      </c>
      <c r="E95" s="119">
        <v>5</v>
      </c>
      <c r="F95" s="437" t="s">
        <v>1050</v>
      </c>
      <c r="G95" s="119" t="s">
        <v>198</v>
      </c>
      <c r="H95" s="119" t="s">
        <v>38</v>
      </c>
      <c r="I95" s="119" t="s">
        <v>1044</v>
      </c>
      <c r="J95" s="612" t="s">
        <v>238</v>
      </c>
      <c r="K95" s="119" t="s">
        <v>41</v>
      </c>
      <c r="L95" s="119" t="s">
        <v>953</v>
      </c>
      <c r="M95" s="119" t="s">
        <v>23</v>
      </c>
      <c r="N95" s="119" t="s">
        <v>41</v>
      </c>
      <c r="O95" s="602"/>
      <c r="P95" s="604"/>
      <c r="Q95" s="602"/>
      <c r="R95" s="602"/>
      <c r="S95" s="602"/>
      <c r="T95" s="602"/>
    </row>
    <row r="96" spans="1:21" s="114" customFormat="1" ht="4.3499999999999996" customHeight="1" x14ac:dyDescent="0.2">
      <c r="A96" s="115"/>
    </row>
    <row r="97" spans="1:20" x14ac:dyDescent="0.2">
      <c r="A97" s="116" t="str">
        <f>B97&amp;C97&amp;D97&amp;E97&amp;F97&amp;G97&amp;H:H&amp;I97&amp;J97&amp;K97&amp;L97&amp;M97&amp;N97</f>
        <v>STLA/MP74(5p) EXPORT (2028)Lev 15MHEV (2028)TBFWDTT225/55R19 AluTTEB2eDCTTT</v>
      </c>
      <c r="B97" s="117" t="s">
        <v>27</v>
      </c>
      <c r="C97" s="610" t="s">
        <v>1085</v>
      </c>
      <c r="D97" s="119" t="s">
        <v>752</v>
      </c>
      <c r="E97" s="119">
        <v>5</v>
      </c>
      <c r="F97" s="437" t="s">
        <v>1050</v>
      </c>
      <c r="G97" s="119" t="s">
        <v>198</v>
      </c>
      <c r="H97" s="119" t="s">
        <v>38</v>
      </c>
      <c r="I97" s="119" t="s">
        <v>41</v>
      </c>
      <c r="J97" s="612" t="s">
        <v>238</v>
      </c>
      <c r="K97" s="119" t="s">
        <v>41</v>
      </c>
      <c r="L97" s="119" t="s">
        <v>953</v>
      </c>
      <c r="M97" s="119" t="s">
        <v>23</v>
      </c>
      <c r="N97" s="119" t="s">
        <v>41</v>
      </c>
      <c r="O97" s="602"/>
      <c r="P97" s="604"/>
      <c r="Q97" s="602"/>
      <c r="R97" s="602"/>
      <c r="S97" s="602"/>
      <c r="T97" s="602"/>
    </row>
    <row r="98" spans="1:20" x14ac:dyDescent="0.2">
      <c r="A98" s="116" t="str">
        <f>B98&amp;C98&amp;D98&amp;E98&amp;F98&amp;G98&amp;H:H&amp;I98&amp;J98&amp;K98&amp;L98&amp;M98&amp;N98</f>
        <v>STLA/MP74(5p) EXPORT (2028)Lev B5MHEV (2028)TBFWDTT225/55R19 AluTTEB2eDCTTT</v>
      </c>
      <c r="B98" s="117" t="s">
        <v>27</v>
      </c>
      <c r="C98" s="610" t="s">
        <v>1085</v>
      </c>
      <c r="D98" s="119" t="s">
        <v>788</v>
      </c>
      <c r="E98" s="119">
        <v>5</v>
      </c>
      <c r="F98" s="437" t="s">
        <v>1050</v>
      </c>
      <c r="G98" s="119" t="s">
        <v>198</v>
      </c>
      <c r="H98" s="119" t="s">
        <v>38</v>
      </c>
      <c r="I98" s="119" t="s">
        <v>41</v>
      </c>
      <c r="J98" s="612" t="s">
        <v>238</v>
      </c>
      <c r="K98" s="119" t="s">
        <v>41</v>
      </c>
      <c r="L98" s="119" t="s">
        <v>953</v>
      </c>
      <c r="M98" s="119" t="s">
        <v>23</v>
      </c>
      <c r="N98" s="119" t="s">
        <v>41</v>
      </c>
      <c r="O98" s="602"/>
      <c r="P98" s="604"/>
      <c r="Q98" s="602"/>
      <c r="R98" s="602"/>
      <c r="S98" s="602"/>
      <c r="T98" s="602"/>
    </row>
    <row r="99" spans="1:20" s="114" customFormat="1" ht="9.6" customHeight="1" x14ac:dyDescent="0.2">
      <c r="A99" s="115"/>
      <c r="P99" s="603"/>
    </row>
    <row r="100" spans="1:20" x14ac:dyDescent="0.2">
      <c r="A100" s="116" t="str">
        <f>B100&amp;C100&amp;D100&amp;E100&amp;F100&amp;G100&amp;H:H&amp;I100&amp;J100&amp;K100&amp;L100&amp;M100&amp;N100</f>
        <v>STLA/MP74(5p) EMEA (HEV EB2)Lev 15HEV EB2 (FORECAST)TBFWDTT 225/60R18TTEB2 DHEeDCTTT</v>
      </c>
      <c r="B100" s="117" t="s">
        <v>27</v>
      </c>
      <c r="C100" s="611" t="s">
        <v>1086</v>
      </c>
      <c r="D100" s="119" t="s">
        <v>752</v>
      </c>
      <c r="E100" s="119">
        <v>5</v>
      </c>
      <c r="F100" s="593" t="s">
        <v>792</v>
      </c>
      <c r="G100" s="119" t="s">
        <v>198</v>
      </c>
      <c r="H100" s="119" t="s">
        <v>38</v>
      </c>
      <c r="I100" s="119" t="s">
        <v>41</v>
      </c>
      <c r="J100" s="612" t="s">
        <v>1084</v>
      </c>
      <c r="K100" s="119" t="s">
        <v>41</v>
      </c>
      <c r="L100" s="119" t="s">
        <v>20</v>
      </c>
      <c r="M100" s="119" t="s">
        <v>23</v>
      </c>
      <c r="N100" s="119" t="s">
        <v>41</v>
      </c>
      <c r="O100" s="602"/>
      <c r="P100" s="604"/>
      <c r="Q100" s="602"/>
      <c r="R100" s="602"/>
      <c r="S100" s="602"/>
      <c r="T100" s="602"/>
    </row>
    <row r="101" spans="1:20" x14ac:dyDescent="0.2">
      <c r="A101" s="116" t="str">
        <f>B101&amp;C101&amp;D101&amp;E101&amp;F101&amp;G101&amp;H:H&amp;I101&amp;J101&amp;K101&amp;L101&amp;M101&amp;N101</f>
        <v>STLA/MP74(5p) EMEA (HEV EB2)Lev B5HEV EB2 (FORECAST)TBFWDTT225/55R19 AluTTEB2 DHEeDCTTT</v>
      </c>
      <c r="B101" s="117" t="s">
        <v>27</v>
      </c>
      <c r="C101" s="611" t="s">
        <v>1086</v>
      </c>
      <c r="D101" s="119" t="s">
        <v>788</v>
      </c>
      <c r="E101" s="119">
        <v>5</v>
      </c>
      <c r="F101" s="593" t="s">
        <v>792</v>
      </c>
      <c r="G101" s="119" t="s">
        <v>198</v>
      </c>
      <c r="H101" s="119" t="s">
        <v>38</v>
      </c>
      <c r="I101" s="119" t="s">
        <v>41</v>
      </c>
      <c r="J101" s="612" t="s">
        <v>238</v>
      </c>
      <c r="K101" s="119" t="s">
        <v>41</v>
      </c>
      <c r="L101" s="119" t="s">
        <v>20</v>
      </c>
      <c r="M101" s="119" t="s">
        <v>23</v>
      </c>
      <c r="N101" s="119" t="s">
        <v>41</v>
      </c>
      <c r="O101" s="602"/>
      <c r="P101" s="604"/>
      <c r="Q101" s="602"/>
      <c r="R101" s="602"/>
      <c r="S101" s="602"/>
      <c r="T101" s="602"/>
    </row>
    <row r="102" spans="1:20" s="114" customFormat="1" ht="5.45" customHeight="1" x14ac:dyDescent="0.2">
      <c r="A102" s="115"/>
      <c r="P102" s="603"/>
    </row>
    <row r="103" spans="1:20" x14ac:dyDescent="0.2">
      <c r="A103" s="116" t="str">
        <f>B103&amp;C103&amp;D103&amp;E103&amp;F103&amp;G103&amp;H:H&amp;I103&amp;J103&amp;K103&amp;L103&amp;M103&amp;N103</f>
        <v>STLA/MP74(5p) EXPORT (HEV EB2)Lev 15HEV EB2 (FORECAST)TBFWDTT225/55R19 Alu ??TTEB2 DHEeDCTTT</v>
      </c>
      <c r="B103" s="117" t="s">
        <v>27</v>
      </c>
      <c r="C103" s="616" t="s">
        <v>1087</v>
      </c>
      <c r="D103" s="119" t="s">
        <v>752</v>
      </c>
      <c r="E103" s="119">
        <v>5</v>
      </c>
      <c r="F103" s="593" t="s">
        <v>792</v>
      </c>
      <c r="G103" s="119" t="s">
        <v>198</v>
      </c>
      <c r="H103" s="119" t="s">
        <v>38</v>
      </c>
      <c r="I103" s="119" t="s">
        <v>41</v>
      </c>
      <c r="J103" s="623" t="s">
        <v>555</v>
      </c>
      <c r="K103" s="119" t="s">
        <v>41</v>
      </c>
      <c r="L103" s="119" t="s">
        <v>20</v>
      </c>
      <c r="M103" s="119" t="s">
        <v>23</v>
      </c>
      <c r="N103" s="119" t="s">
        <v>41</v>
      </c>
      <c r="O103" s="602"/>
      <c r="P103" s="604"/>
      <c r="Q103" s="602"/>
      <c r="R103" s="602"/>
      <c r="S103" s="602"/>
      <c r="T103" s="602"/>
    </row>
    <row r="104" spans="1:20" x14ac:dyDescent="0.2">
      <c r="A104" s="116" t="str">
        <f>B104&amp;C104&amp;D104&amp;E104&amp;F104&amp;G104&amp;H:H&amp;I104&amp;J104&amp;K104&amp;L104&amp;M104&amp;N104</f>
        <v>STLA/MP74(5p) EXPORT (HEV EB2)Lev B5HEV EB2 (FORECAST)TBFWDTT225/55R19 AluTTEB2 DHEeDCTTT</v>
      </c>
      <c r="B104" s="117" t="s">
        <v>27</v>
      </c>
      <c r="C104" s="616" t="s">
        <v>1087</v>
      </c>
      <c r="D104" s="119" t="s">
        <v>788</v>
      </c>
      <c r="E104" s="119">
        <v>5</v>
      </c>
      <c r="F104" s="593" t="s">
        <v>792</v>
      </c>
      <c r="G104" s="119" t="s">
        <v>198</v>
      </c>
      <c r="H104" s="119" t="s">
        <v>38</v>
      </c>
      <c r="I104" s="119" t="s">
        <v>41</v>
      </c>
      <c r="J104" s="612" t="s">
        <v>238</v>
      </c>
      <c r="K104" s="119" t="s">
        <v>41</v>
      </c>
      <c r="L104" s="119" t="s">
        <v>20</v>
      </c>
      <c r="M104" s="119" t="s">
        <v>23</v>
      </c>
      <c r="N104" s="119" t="s">
        <v>41</v>
      </c>
      <c r="O104" s="602"/>
      <c r="P104" s="604"/>
      <c r="Q104" s="602"/>
      <c r="R104" s="602"/>
      <c r="S104" s="602"/>
      <c r="T104" s="602"/>
    </row>
    <row r="105" spans="1:20" s="114" customFormat="1" x14ac:dyDescent="0.2">
      <c r="A105" s="115"/>
    </row>
    <row r="106" spans="1:20" x14ac:dyDescent="0.2">
      <c r="A106" s="116" t="str">
        <f>B106&amp;C106&amp;D106&amp;E106&amp;F106&amp;G106&amp;H:H&amp;I106&amp;J106&amp;K106&amp;L106&amp;M106&amp;N106</f>
        <v>STLA/MP74(7p) EMEA (2024)Lev A (TowPack)7MHEV (2024)TBFWDTowingPack225/60R18 AluTTEB2eDCTTT</v>
      </c>
      <c r="B106" s="117" t="s">
        <v>27</v>
      </c>
      <c r="C106" s="607" t="s">
        <v>1088</v>
      </c>
      <c r="D106" s="119" t="s">
        <v>1042</v>
      </c>
      <c r="E106" s="119">
        <v>7</v>
      </c>
      <c r="F106" s="118" t="s">
        <v>1043</v>
      </c>
      <c r="G106" s="119" t="s">
        <v>198</v>
      </c>
      <c r="H106" s="119" t="s">
        <v>38</v>
      </c>
      <c r="I106" s="119" t="s">
        <v>1044</v>
      </c>
      <c r="J106" s="612" t="s">
        <v>237</v>
      </c>
      <c r="K106" s="119" t="s">
        <v>41</v>
      </c>
      <c r="L106" s="119" t="s">
        <v>953</v>
      </c>
      <c r="M106" s="119" t="s">
        <v>23</v>
      </c>
      <c r="N106" s="119" t="s">
        <v>41</v>
      </c>
      <c r="O106" s="120">
        <f>'HEV EB2-EP6 - WEIGHTS'!$CN$13</f>
        <v>1673.1479999999999</v>
      </c>
      <c r="P106" s="617">
        <f>'HEV EB2-EP6 - WEIGHTS'!$CN$15</f>
        <v>0.58053911900065747</v>
      </c>
      <c r="Q106" s="120">
        <f>'HEV EB2-EP6 - WEIGHTS'!$CN$16</f>
        <v>46.500000000000007</v>
      </c>
      <c r="R106" s="120">
        <f>'HEV EB2-EP6 - WEIGHTS'!$CN$17</f>
        <v>8</v>
      </c>
      <c r="S106" s="120">
        <f>'HEV EB2-EP6 - WEIGHTS'!$CO$17</f>
        <v>38.500000000000007</v>
      </c>
      <c r="T106" s="602"/>
    </row>
    <row r="107" spans="1:20" x14ac:dyDescent="0.2">
      <c r="A107" s="116" t="str">
        <f>B107&amp;C107&amp;D107&amp;E107&amp;F107&amp;G107&amp;H:H&amp;I107&amp;J107&amp;K107&amp;L107&amp;M107&amp;N107</f>
        <v>STLA/MP74(7p) EMEA (2024)Lev B (TowPack)7MHEV (2024)TBFWDTowingPack225/55R19 AluTTEB2eDCTTT</v>
      </c>
      <c r="B107" s="117" t="s">
        <v>27</v>
      </c>
      <c r="C107" s="607" t="s">
        <v>1088</v>
      </c>
      <c r="D107" s="119" t="s">
        <v>1045</v>
      </c>
      <c r="E107" s="119">
        <v>7</v>
      </c>
      <c r="F107" s="118" t="s">
        <v>1043</v>
      </c>
      <c r="G107" s="119" t="s">
        <v>198</v>
      </c>
      <c r="H107" s="119" t="s">
        <v>38</v>
      </c>
      <c r="I107" s="119" t="s">
        <v>1044</v>
      </c>
      <c r="J107" s="612" t="s">
        <v>238</v>
      </c>
      <c r="K107" s="119" t="s">
        <v>41</v>
      </c>
      <c r="L107" s="119" t="s">
        <v>953</v>
      </c>
      <c r="M107" s="119" t="s">
        <v>23</v>
      </c>
      <c r="N107" s="119" t="s">
        <v>41</v>
      </c>
      <c r="O107" s="120">
        <f>'HEV EB2-EP6 - WEIGHTS'!$CQ$13</f>
        <v>1706.818</v>
      </c>
      <c r="P107" s="617">
        <f>'HEV EB2-EP6 - WEIGHTS'!$CQ$15</f>
        <v>0.57739629716428409</v>
      </c>
      <c r="Q107" s="120">
        <f>'HEV EB2-EP6 - WEIGHTS'!$CQ$16</f>
        <v>79.999999999999986</v>
      </c>
      <c r="R107" s="120">
        <f>'HEV EB2-EP6 - WEIGHTS'!$CQ$17</f>
        <v>20.099999999999994</v>
      </c>
      <c r="S107" s="120">
        <f>'HEV EB2-EP6 - WEIGHTS'!$CR$17</f>
        <v>59.899999999999991</v>
      </c>
      <c r="T107" s="602"/>
    </row>
    <row r="108" spans="1:20" s="114" customFormat="1" ht="4.3499999999999996" customHeight="1" x14ac:dyDescent="0.2">
      <c r="A108" s="115"/>
    </row>
    <row r="109" spans="1:20" x14ac:dyDescent="0.2">
      <c r="A109" s="116" t="str">
        <f>B109&amp;C109&amp;D109&amp;E109&amp;F109&amp;G109&amp;H:H&amp;I109&amp;J109&amp;K109&amp;L109&amp;M109&amp;N109</f>
        <v>STLA/MP74(7p) EXPORT (2024)Lev A7MHEV (2024)TBFWDTT225/55R19 AluTTEB2eDCTTT</v>
      </c>
      <c r="B109" s="117" t="s">
        <v>27</v>
      </c>
      <c r="C109" s="608" t="s">
        <v>1089</v>
      </c>
      <c r="D109" s="119" t="s">
        <v>1047</v>
      </c>
      <c r="E109" s="119">
        <v>7</v>
      </c>
      <c r="F109" s="118" t="s">
        <v>1043</v>
      </c>
      <c r="G109" s="119" t="s">
        <v>198</v>
      </c>
      <c r="H109" s="119" t="s">
        <v>38</v>
      </c>
      <c r="I109" s="119" t="s">
        <v>41</v>
      </c>
      <c r="J109" s="612" t="s">
        <v>238</v>
      </c>
      <c r="K109" s="119" t="s">
        <v>41</v>
      </c>
      <c r="L109" s="119" t="s">
        <v>953</v>
      </c>
      <c r="M109" s="119" t="s">
        <v>23</v>
      </c>
      <c r="N109" s="119" t="s">
        <v>41</v>
      </c>
      <c r="O109" s="120">
        <f>'HEV EB2-EP6 - WEIGHTS'!$CT$13</f>
        <v>1696.231</v>
      </c>
      <c r="P109" s="617">
        <f>'HEV EB2-EP6 - WEIGHTS'!$CT$15</f>
        <v>0.57776205636127809</v>
      </c>
      <c r="Q109" s="120">
        <f>'HEV EB2-EP6 - WEIGHTS'!$CT$16</f>
        <v>102.80000000000001</v>
      </c>
      <c r="R109" s="120">
        <f>'HEV EB2-EP6 - WEIGHTS'!$CT$17</f>
        <v>22.699999999999996</v>
      </c>
      <c r="S109" s="120">
        <f>'HEV EB2-EP6 - WEIGHTS'!$CU$17</f>
        <v>80.100000000000009</v>
      </c>
      <c r="T109" s="602"/>
    </row>
    <row r="110" spans="1:20" x14ac:dyDescent="0.2">
      <c r="A110" s="116" t="str">
        <f>B110&amp;C110&amp;D110&amp;E110&amp;F110&amp;G110&amp;H:H&amp;I110&amp;J110&amp;K110&amp;L110&amp;M110&amp;N110</f>
        <v>STLA/MP74(7p) EXPORT (2024)Lev B7MHEV (2024)TBFWDTT225/55R19 AluTTEB2eDCTTT</v>
      </c>
      <c r="B110" s="117" t="s">
        <v>27</v>
      </c>
      <c r="C110" s="608" t="s">
        <v>1089</v>
      </c>
      <c r="D110" s="119" t="s">
        <v>788</v>
      </c>
      <c r="E110" s="119">
        <v>7</v>
      </c>
      <c r="F110" s="118" t="s">
        <v>1043</v>
      </c>
      <c r="G110" s="119" t="s">
        <v>198</v>
      </c>
      <c r="H110" s="119" t="s">
        <v>38</v>
      </c>
      <c r="I110" s="119" t="s">
        <v>41</v>
      </c>
      <c r="J110" s="612" t="s">
        <v>238</v>
      </c>
      <c r="K110" s="119" t="s">
        <v>41</v>
      </c>
      <c r="L110" s="119" t="s">
        <v>953</v>
      </c>
      <c r="M110" s="119" t="s">
        <v>23</v>
      </c>
      <c r="N110" s="119" t="s">
        <v>41</v>
      </c>
      <c r="O110" s="120">
        <f>'HEV EB2-EP6 - WEIGHTS'!$CW$13</f>
        <v>1712.836</v>
      </c>
      <c r="P110" s="617">
        <f>'HEV EB2-EP6 - WEIGHTS'!$CW$15</f>
        <v>0.57642456795889774</v>
      </c>
      <c r="Q110" s="120">
        <f>'HEV EB2-EP6 - WEIGHTS'!$CW$16</f>
        <v>107</v>
      </c>
      <c r="R110" s="120">
        <f>'HEV EB2-EP6 - WEIGHTS'!$CW$17</f>
        <v>24.9</v>
      </c>
      <c r="S110" s="120">
        <f>'HEV EB2-EP6 - WEIGHTS'!$CX$17</f>
        <v>82.1</v>
      </c>
      <c r="T110" s="602"/>
    </row>
    <row r="111" spans="1:20" s="114" customFormat="1" ht="9.6" customHeight="1" x14ac:dyDescent="0.2">
      <c r="A111" s="115"/>
      <c r="P111" s="603"/>
    </row>
    <row r="112" spans="1:20" x14ac:dyDescent="0.2">
      <c r="A112" s="116" t="str">
        <f>B112&amp;C112&amp;D112&amp;E112&amp;F112&amp;G112&amp;H:H&amp;I112&amp;J112&amp;K112&amp;L112&amp;M112&amp;N112</f>
        <v>STLA/MP74(7p) EMEA (2028)Lev 1 (TowPack)7MHEV (2028)TBFWDTowingPack 225/60R18TTEB2eDCTTT</v>
      </c>
      <c r="B112" s="117" t="s">
        <v>27</v>
      </c>
      <c r="C112" s="609" t="s">
        <v>1090</v>
      </c>
      <c r="D112" s="119" t="s">
        <v>1049</v>
      </c>
      <c r="E112" s="119">
        <v>7</v>
      </c>
      <c r="F112" s="437" t="s">
        <v>1050</v>
      </c>
      <c r="G112" s="119" t="s">
        <v>198</v>
      </c>
      <c r="H112" s="119" t="s">
        <v>38</v>
      </c>
      <c r="I112" s="119" t="s">
        <v>1044</v>
      </c>
      <c r="J112" s="612" t="s">
        <v>1084</v>
      </c>
      <c r="K112" s="119" t="s">
        <v>41</v>
      </c>
      <c r="L112" s="119" t="s">
        <v>953</v>
      </c>
      <c r="M112" s="119" t="s">
        <v>23</v>
      </c>
      <c r="N112" s="119" t="s">
        <v>41</v>
      </c>
      <c r="O112" s="120">
        <f>'HEV EB2-EP6 - WEIGHTS'!$CN$85</f>
        <v>1662.9379999999999</v>
      </c>
      <c r="P112" s="617">
        <f>'HEV EB2-EP6 - WEIGHTS'!$CN$88</f>
        <v>0.57721323614588826</v>
      </c>
      <c r="Q112" s="120">
        <f>'HEV EB2-EP6 - WEIGHTS'!$CN$90</f>
        <v>46.500000000000007</v>
      </c>
      <c r="R112" s="120">
        <f>'HEV EB2-EP6 - WEIGHTS'!$CN$91</f>
        <v>8</v>
      </c>
      <c r="S112" s="120">
        <f>'HEV EB2-EP6 - WEIGHTS'!$CO$91</f>
        <v>38.500000000000007</v>
      </c>
      <c r="T112" s="602"/>
    </row>
    <row r="113" spans="1:20" x14ac:dyDescent="0.2">
      <c r="A113" s="116" t="str">
        <f>B113&amp;C113&amp;D113&amp;E113&amp;F113&amp;G113&amp;H:H&amp;I113&amp;J113&amp;K113&amp;L113&amp;M113&amp;N113</f>
        <v>STLA/MP74(7p) EMEA (2028)Lev B (TowPack)7MHEV (2028)TBFWDTowingPack225/55R19 AluTTEB2eDCTTT</v>
      </c>
      <c r="B113" s="117" t="s">
        <v>27</v>
      </c>
      <c r="C113" s="609" t="s">
        <v>1090</v>
      </c>
      <c r="D113" s="119" t="s">
        <v>1045</v>
      </c>
      <c r="E113" s="119">
        <v>7</v>
      </c>
      <c r="F113" s="437" t="s">
        <v>1050</v>
      </c>
      <c r="G113" s="119" t="s">
        <v>198</v>
      </c>
      <c r="H113" s="119" t="s">
        <v>38</v>
      </c>
      <c r="I113" s="119" t="s">
        <v>1044</v>
      </c>
      <c r="J113" s="612" t="s">
        <v>238</v>
      </c>
      <c r="K113" s="119" t="s">
        <v>41</v>
      </c>
      <c r="L113" s="119" t="s">
        <v>953</v>
      </c>
      <c r="M113" s="119" t="s">
        <v>23</v>
      </c>
      <c r="N113" s="119" t="s">
        <v>41</v>
      </c>
      <c r="O113" s="120">
        <f>'HEV EB2-EP6 - WEIGHTS'!$CQ$85</f>
        <v>1701.6079999999999</v>
      </c>
      <c r="P113" s="617">
        <f>'HEV EB2-EP6 - WEIGHTS'!$CQ$88</f>
        <v>0.57530030343249183</v>
      </c>
      <c r="Q113" s="120">
        <f>'HEV EB2-EP6 - WEIGHTS'!$CQ$90</f>
        <v>79.999999999999986</v>
      </c>
      <c r="R113" s="120">
        <f>'HEV EB2-EP6 - WEIGHTS'!$CQ$91</f>
        <v>20.099999999999994</v>
      </c>
      <c r="S113" s="120">
        <f>'HEV EB2-EP6 - WEIGHTS'!$CR$91</f>
        <v>59.899999999999991</v>
      </c>
      <c r="T113" s="602"/>
    </row>
    <row r="114" spans="1:20" s="114" customFormat="1" ht="4.3499999999999996" customHeight="1" x14ac:dyDescent="0.2">
      <c r="A114" s="115"/>
    </row>
    <row r="115" spans="1:20" x14ac:dyDescent="0.2">
      <c r="A115" s="116" t="str">
        <f>B115&amp;C115&amp;D115&amp;E115&amp;F115&amp;G115&amp;H:H&amp;I115&amp;J115&amp;K115&amp;L115&amp;M115&amp;N115</f>
        <v>STLA/MP74(7p) EXPORT (2028)Lev 17MHEV (2028)TBFWDTT225/55R19 AluTTEB2eDCTTT</v>
      </c>
      <c r="B115" s="117" t="s">
        <v>27</v>
      </c>
      <c r="C115" s="610" t="s">
        <v>1091</v>
      </c>
      <c r="D115" s="119" t="s">
        <v>752</v>
      </c>
      <c r="E115" s="119">
        <v>7</v>
      </c>
      <c r="F115" s="437" t="s">
        <v>1050</v>
      </c>
      <c r="G115" s="119" t="s">
        <v>198</v>
      </c>
      <c r="H115" s="119" t="s">
        <v>38</v>
      </c>
      <c r="I115" s="119" t="s">
        <v>41</v>
      </c>
      <c r="J115" s="612" t="s">
        <v>238</v>
      </c>
      <c r="K115" s="119" t="s">
        <v>41</v>
      </c>
      <c r="L115" s="119" t="s">
        <v>953</v>
      </c>
      <c r="M115" s="119" t="s">
        <v>23</v>
      </c>
      <c r="N115" s="119" t="s">
        <v>41</v>
      </c>
      <c r="O115" s="120">
        <f>'HEV EB2-EP6 - WEIGHTS'!$CT$85</f>
        <v>1688.144</v>
      </c>
      <c r="P115" s="617">
        <f>'HEV EB2-EP6 - WEIGHTS'!$CT$88</f>
        <v>0.57581916135921551</v>
      </c>
      <c r="Q115" s="120">
        <f>'HEV EB2-EP6 - WEIGHTS'!$CT$90</f>
        <v>102.80000000000001</v>
      </c>
      <c r="R115" s="120">
        <f>'HEV EB2-EP6 - WEIGHTS'!$CT$91</f>
        <v>22.699999999999996</v>
      </c>
      <c r="S115" s="120">
        <f>'HEV EB2-EP6 - WEIGHTS'!$CU$91</f>
        <v>80.100000000000009</v>
      </c>
      <c r="T115" s="602"/>
    </row>
    <row r="116" spans="1:20" x14ac:dyDescent="0.2">
      <c r="A116" s="116" t="str">
        <f>B116&amp;C116&amp;D116&amp;E116&amp;F116&amp;G116&amp;H:H&amp;I116&amp;J116&amp;K116&amp;L116&amp;M116&amp;N116</f>
        <v>STLA/MP74(7p) EXPORT (2028)Lev B7MHEV (2028)TBFWDTT225/55R19 AluTTEB2eDCTTT</v>
      </c>
      <c r="B116" s="117" t="s">
        <v>27</v>
      </c>
      <c r="C116" s="610" t="s">
        <v>1091</v>
      </c>
      <c r="D116" s="119" t="s">
        <v>788</v>
      </c>
      <c r="E116" s="119">
        <v>7</v>
      </c>
      <c r="F116" s="437" t="s">
        <v>1050</v>
      </c>
      <c r="G116" s="119" t="s">
        <v>198</v>
      </c>
      <c r="H116" s="119" t="s">
        <v>38</v>
      </c>
      <c r="I116" s="119" t="s">
        <v>41</v>
      </c>
      <c r="J116" s="612" t="s">
        <v>238</v>
      </c>
      <c r="K116" s="119" t="s">
        <v>41</v>
      </c>
      <c r="L116" s="119" t="s">
        <v>953</v>
      </c>
      <c r="M116" s="119" t="s">
        <v>23</v>
      </c>
      <c r="N116" s="119" t="s">
        <v>41</v>
      </c>
      <c r="O116" s="120">
        <f>'HEV EB2-EP6 - WEIGHTS'!$CW$85</f>
        <v>1704.749</v>
      </c>
      <c r="P116" s="617">
        <f>'HEV EB2-EP6 - WEIGHTS'!$CW$88</f>
        <v>0.57449425281627453</v>
      </c>
      <c r="Q116" s="120">
        <f>'HEV EB2-EP6 - WEIGHTS'!$CW$90</f>
        <v>107</v>
      </c>
      <c r="R116" s="120">
        <f>'HEV EB2-EP6 - WEIGHTS'!$CW$91</f>
        <v>24.9</v>
      </c>
      <c r="S116" s="120">
        <f>'HEV EB2-EP6 - WEIGHTS'!$CX$91</f>
        <v>82.1</v>
      </c>
      <c r="T116" s="602"/>
    </row>
    <row r="117" spans="1:20" s="114" customFormat="1" ht="9.6" customHeight="1" x14ac:dyDescent="0.2">
      <c r="A117" s="115"/>
      <c r="P117" s="603"/>
    </row>
    <row r="118" spans="1:20" x14ac:dyDescent="0.2">
      <c r="A118" s="116" t="str">
        <f>B118&amp;C118&amp;D118&amp;E118&amp;F118&amp;G118&amp;H:H&amp;I118&amp;J118&amp;K118&amp;L118&amp;M118&amp;N118</f>
        <v>STLA/MP74(7p) EMEA (HEV EB2)Lev 17HEV EB2 (FORECAST)TBFWDTT 225/60R18TTEB2 DHEeDCTTT</v>
      </c>
      <c r="B118" s="117" t="s">
        <v>27</v>
      </c>
      <c r="C118" s="611" t="s">
        <v>1092</v>
      </c>
      <c r="D118" s="119" t="s">
        <v>752</v>
      </c>
      <c r="E118" s="119">
        <v>7</v>
      </c>
      <c r="F118" s="593" t="s">
        <v>792</v>
      </c>
      <c r="G118" s="119" t="s">
        <v>198</v>
      </c>
      <c r="H118" s="119" t="s">
        <v>38</v>
      </c>
      <c r="I118" s="119" t="s">
        <v>41</v>
      </c>
      <c r="J118" s="612" t="s">
        <v>1084</v>
      </c>
      <c r="K118" s="119" t="s">
        <v>41</v>
      </c>
      <c r="L118" s="119" t="s">
        <v>20</v>
      </c>
      <c r="M118" s="119" t="s">
        <v>23</v>
      </c>
      <c r="N118" s="119" t="s">
        <v>41</v>
      </c>
      <c r="O118" s="120" t="e">
        <f>'HEV EB2-EP6 - WEIGHTS'!$CE$495</f>
        <v>#REF!</v>
      </c>
      <c r="P118" s="617" t="e">
        <f>'HEV EB2-EP6 - WEIGHTS'!$CE$498</f>
        <v>#REF!</v>
      </c>
      <c r="Q118" s="120">
        <f>'HEV EB2-EP6 - WEIGHTS'!$CE$500</f>
        <v>46.500000000000007</v>
      </c>
      <c r="R118" s="120">
        <f>'HEV EB2-EP6 - WEIGHTS'!$CE$501</f>
        <v>8</v>
      </c>
      <c r="S118" s="120">
        <f>'HEV EB2-EP6 - WEIGHTS'!$CF$501</f>
        <v>38.500000000000007</v>
      </c>
      <c r="T118" s="602"/>
    </row>
    <row r="119" spans="1:20" x14ac:dyDescent="0.2">
      <c r="A119" s="116" t="str">
        <f>B119&amp;C119&amp;D119&amp;E119&amp;F119&amp;G119&amp;H:H&amp;I119&amp;J119&amp;K119&amp;L119&amp;M119&amp;N119</f>
        <v>STLA/MP74(7p) EMEA (HEV EB2)Lev B7HEV EB2 (FORECAST)TBFWDTT225/55R19 AluTTEB2 DHEeDCTTT</v>
      </c>
      <c r="B119" s="117" t="s">
        <v>27</v>
      </c>
      <c r="C119" s="611" t="s">
        <v>1092</v>
      </c>
      <c r="D119" s="119" t="s">
        <v>788</v>
      </c>
      <c r="E119" s="119">
        <v>7</v>
      </c>
      <c r="F119" s="593" t="s">
        <v>792</v>
      </c>
      <c r="G119" s="119" t="s">
        <v>198</v>
      </c>
      <c r="H119" s="119" t="s">
        <v>38</v>
      </c>
      <c r="I119" s="119" t="s">
        <v>41</v>
      </c>
      <c r="J119" s="612" t="s">
        <v>238</v>
      </c>
      <c r="K119" s="119" t="s">
        <v>41</v>
      </c>
      <c r="L119" s="119" t="s">
        <v>20</v>
      </c>
      <c r="M119" s="119" t="s">
        <v>23</v>
      </c>
      <c r="N119" s="119" t="s">
        <v>41</v>
      </c>
      <c r="O119" s="120" t="e">
        <f>'HEV EB2-EP6 - WEIGHTS'!$CH$495</f>
        <v>#REF!</v>
      </c>
      <c r="P119" s="617" t="e">
        <f>'HEV EB2-EP6 - WEIGHTS'!$CH$498</f>
        <v>#REF!</v>
      </c>
      <c r="Q119" s="120">
        <f>'HEV EB2-EP6 - WEIGHTS'!$CH$500</f>
        <v>79.999999999999986</v>
      </c>
      <c r="R119" s="120">
        <f>'HEV EB2-EP6 - WEIGHTS'!$CH$501</f>
        <v>20.099999999999994</v>
      </c>
      <c r="S119" s="120">
        <f>'HEV EB2-EP6 - WEIGHTS'!$CI$501</f>
        <v>59.899999999999991</v>
      </c>
      <c r="T119" s="602"/>
    </row>
    <row r="120" spans="1:20" s="114" customFormat="1" ht="9.6" customHeight="1" x14ac:dyDescent="0.2">
      <c r="A120" s="115"/>
      <c r="P120" s="603"/>
    </row>
    <row r="121" spans="1:20" x14ac:dyDescent="0.2">
      <c r="A121" s="116" t="str">
        <f>B121&amp;C121&amp;D121&amp;E121&amp;F121&amp;G121&amp;H:H&amp;I121&amp;J121&amp;K121&amp;L121&amp;M121&amp;N121</f>
        <v>STLA/MP74(7p) EXPORT (HEV EB2)Lev 17HEV EB2 (FORECAST)TBFWDTT225/55R19 AluTTEB2 DHEeDCTTT</v>
      </c>
      <c r="B121" s="117" t="s">
        <v>27</v>
      </c>
      <c r="C121" s="616" t="s">
        <v>1093</v>
      </c>
      <c r="D121" s="119" t="s">
        <v>752</v>
      </c>
      <c r="E121" s="119">
        <v>7</v>
      </c>
      <c r="F121" s="593" t="s">
        <v>792</v>
      </c>
      <c r="G121" s="119" t="s">
        <v>198</v>
      </c>
      <c r="H121" s="119" t="s">
        <v>38</v>
      </c>
      <c r="I121" s="119" t="s">
        <v>41</v>
      </c>
      <c r="J121" s="623" t="s">
        <v>238</v>
      </c>
      <c r="K121" s="119" t="s">
        <v>41</v>
      </c>
      <c r="L121" s="119" t="s">
        <v>20</v>
      </c>
      <c r="M121" s="119" t="s">
        <v>23</v>
      </c>
      <c r="N121" s="119" t="s">
        <v>41</v>
      </c>
      <c r="O121" s="120" t="e">
        <f>'HEV EB2-EP6 - WEIGHTS'!$CT$495</f>
        <v>#REF!</v>
      </c>
      <c r="P121" s="617" t="e">
        <f>'HEV EB2-EP6 - WEIGHTS'!$CT$498</f>
        <v>#REF!</v>
      </c>
      <c r="Q121" s="120">
        <f>'HEV EB2-EP6 - WEIGHTS'!$CT$500</f>
        <v>102.80000000000001</v>
      </c>
      <c r="R121" s="120">
        <f>'HEV EB2-EP6 - WEIGHTS'!$CT$501</f>
        <v>22.699999999999996</v>
      </c>
      <c r="S121" s="120">
        <f>'HEV EB2-EP6 - WEIGHTS'!$CU$501</f>
        <v>80.100000000000009</v>
      </c>
      <c r="T121" s="602"/>
    </row>
    <row r="122" spans="1:20" x14ac:dyDescent="0.2">
      <c r="A122" s="116" t="str">
        <f>B122&amp;C122&amp;D122&amp;E122&amp;F122&amp;G122&amp;H:H&amp;I122&amp;J122&amp;K122&amp;L122&amp;M122&amp;N122</f>
        <v>STLA/MP74(7p) EXPORT (HEV EB2)Lev B7HEV EB2 (FORECAST)TBFWDTT225/55R19 AluTTEB2 DHEeDCTTT</v>
      </c>
      <c r="B122" s="117" t="s">
        <v>27</v>
      </c>
      <c r="C122" s="616" t="s">
        <v>1093</v>
      </c>
      <c r="D122" s="119" t="s">
        <v>788</v>
      </c>
      <c r="E122" s="119">
        <v>7</v>
      </c>
      <c r="F122" s="593" t="s">
        <v>792</v>
      </c>
      <c r="G122" s="119" t="s">
        <v>198</v>
      </c>
      <c r="H122" s="119" t="s">
        <v>38</v>
      </c>
      <c r="I122" s="119" t="s">
        <v>41</v>
      </c>
      <c r="J122" s="612" t="s">
        <v>238</v>
      </c>
      <c r="K122" s="119" t="s">
        <v>41</v>
      </c>
      <c r="L122" s="119" t="s">
        <v>20</v>
      </c>
      <c r="M122" s="119" t="s">
        <v>23</v>
      </c>
      <c r="N122" s="119" t="s">
        <v>41</v>
      </c>
      <c r="O122" s="120" t="e">
        <f>'HEV EB2-EP6 - WEIGHTS'!$CW$495</f>
        <v>#REF!</v>
      </c>
      <c r="P122" s="617" t="e">
        <f>'HEV EB2-EP6 - WEIGHTS'!$CW$498</f>
        <v>#REF!</v>
      </c>
      <c r="Q122" s="120">
        <f>'HEV EB2-EP6 - WEIGHTS'!$CW$500</f>
        <v>107</v>
      </c>
      <c r="R122" s="120">
        <f>'HEV EB2-EP6 - WEIGHTS'!$CW$501</f>
        <v>24.9</v>
      </c>
      <c r="S122" s="120">
        <f>'HEV EB2-EP6 - WEIGHTS'!$CX$501</f>
        <v>82.1</v>
      </c>
      <c r="T122" s="602"/>
    </row>
    <row r="123" spans="1:20" s="114" customFormat="1" ht="9.6" customHeight="1" x14ac:dyDescent="0.2">
      <c r="A123" s="115"/>
      <c r="P123" s="603"/>
    </row>
    <row r="124" spans="1:20" x14ac:dyDescent="0.2">
      <c r="A124" s="116" t="str">
        <f>B124&amp;C124&amp;D124&amp;E124&amp;F124&amp;G124&amp;H:H&amp;I124&amp;J124&amp;K124&amp;L124&amp;M124&amp;N124</f>
        <v>STLA/MP74 EMEA (HEV EP6 Optim)Lev 17HEV EP6 (GOFAST)TBFWDTT235/55R19 StructTTEP6 Gen4 DHEeDCT HEVTT</v>
      </c>
      <c r="B124" s="117" t="s">
        <v>27</v>
      </c>
      <c r="C124" s="611" t="s">
        <v>1094</v>
      </c>
      <c r="D124" s="119" t="s">
        <v>752</v>
      </c>
      <c r="E124" s="119">
        <v>7</v>
      </c>
      <c r="F124" s="722" t="s">
        <v>1095</v>
      </c>
      <c r="G124" s="119" t="s">
        <v>198</v>
      </c>
      <c r="H124" s="119" t="s">
        <v>38</v>
      </c>
      <c r="I124" s="119" t="s">
        <v>41</v>
      </c>
      <c r="J124" s="612" t="s">
        <v>1096</v>
      </c>
      <c r="K124" s="119" t="s">
        <v>41</v>
      </c>
      <c r="L124" s="119" t="s">
        <v>1062</v>
      </c>
      <c r="M124" s="119" t="s">
        <v>411</v>
      </c>
      <c r="N124" s="119" t="s">
        <v>41</v>
      </c>
      <c r="O124" s="120" t="e">
        <f>#REF!</f>
        <v>#REF!</v>
      </c>
      <c r="P124" s="617" t="e">
        <f>#REF!</f>
        <v>#REF!</v>
      </c>
      <c r="Q124" s="120" t="e">
        <f>#REF!</f>
        <v>#REF!</v>
      </c>
      <c r="R124" s="120" t="e">
        <f>#REF!</f>
        <v>#REF!</v>
      </c>
      <c r="S124" s="120" t="e">
        <f>#REF!</f>
        <v>#REF!</v>
      </c>
      <c r="T124" s="602"/>
    </row>
    <row r="125" spans="1:20" x14ac:dyDescent="0.2">
      <c r="A125" s="116" t="str">
        <f>B125&amp;C125&amp;D125&amp;E125&amp;F125&amp;G125&amp;H:H&amp;I125&amp;J125&amp;K125&amp;L125&amp;M125&amp;N125</f>
        <v>STLA/MP74 EMEA (HEV EP6 Optim)Lev B7HEV EP6 (GOFAST)TBFWDTT235/55R19 AluTTEP6 Gen4 DHEeDCT HEVTT</v>
      </c>
      <c r="B125" s="117" t="s">
        <v>27</v>
      </c>
      <c r="C125" s="611" t="s">
        <v>1094</v>
      </c>
      <c r="D125" s="119" t="s">
        <v>788</v>
      </c>
      <c r="E125" s="119">
        <v>7</v>
      </c>
      <c r="F125" s="722" t="s">
        <v>1095</v>
      </c>
      <c r="G125" s="119" t="s">
        <v>198</v>
      </c>
      <c r="H125" s="119" t="s">
        <v>38</v>
      </c>
      <c r="I125" s="119" t="s">
        <v>41</v>
      </c>
      <c r="J125" s="612" t="s">
        <v>1061</v>
      </c>
      <c r="K125" s="119" t="s">
        <v>41</v>
      </c>
      <c r="L125" s="119" t="s">
        <v>1062</v>
      </c>
      <c r="M125" s="119" t="s">
        <v>411</v>
      </c>
      <c r="N125" s="119" t="s">
        <v>41</v>
      </c>
      <c r="O125" s="120" t="e">
        <f>#REF!</f>
        <v>#REF!</v>
      </c>
      <c r="P125" s="617" t="e">
        <f>#REF!</f>
        <v>#REF!</v>
      </c>
      <c r="Q125" s="120" t="e">
        <f>#REF!</f>
        <v>#REF!</v>
      </c>
      <c r="R125" s="120" t="e">
        <f>#REF!</f>
        <v>#REF!</v>
      </c>
      <c r="S125" s="120" t="e">
        <f>#REF!</f>
        <v>#REF!</v>
      </c>
      <c r="T125" s="602"/>
    </row>
    <row r="126" spans="1:20" s="114" customFormat="1" x14ac:dyDescent="0.2">
      <c r="A126" s="115" t="str">
        <f>B126&amp;C126&amp;D126&amp;E126&amp;F126&amp;G126&amp;H:H&amp;I126&amp;J126&amp;K126&amp;L126&amp;M126&amp;N126</f>
        <v/>
      </c>
    </row>
    <row r="127" spans="1:20" s="114" customFormat="1" x14ac:dyDescent="0.2">
      <c r="A127" s="115"/>
    </row>
    <row r="128" spans="1:20" x14ac:dyDescent="0.2">
      <c r="A128" s="116" t="str">
        <f t="shared" ref="A128:A191" si="0">B128&amp;C128&amp;D128&amp;E128&amp;F128&amp;G128&amp;H:H&amp;I128&amp;J128&amp;K128&amp;L128&amp;M128&amp;N128</f>
        <v>STLA/MP64 EMEA (2024) (SAE)Lev A (TowPack)5MHEV (2024)TBFWDTowingPack225/60R18 AluTTEB2eDCTTT</v>
      </c>
      <c r="B128" s="117" t="s">
        <v>27</v>
      </c>
      <c r="C128" s="680" t="s">
        <v>1097</v>
      </c>
      <c r="D128" s="119" t="s">
        <v>1042</v>
      </c>
      <c r="E128" s="119">
        <v>5</v>
      </c>
      <c r="F128" s="118" t="s">
        <v>1043</v>
      </c>
      <c r="G128" s="119" t="s">
        <v>198</v>
      </c>
      <c r="H128" s="119" t="s">
        <v>38</v>
      </c>
      <c r="I128" s="119" t="s">
        <v>1044</v>
      </c>
      <c r="J128" s="612" t="s">
        <v>237</v>
      </c>
      <c r="K128" s="119" t="s">
        <v>41</v>
      </c>
      <c r="L128" s="119" t="s">
        <v>953</v>
      </c>
      <c r="M128" s="119" t="s">
        <v>23</v>
      </c>
      <c r="N128" s="119" t="s">
        <v>41</v>
      </c>
      <c r="O128" s="615">
        <f>'HEV EB2-EP6 - WEIGHTS'!$Z$13</f>
        <v>1571.838</v>
      </c>
      <c r="P128" s="601">
        <f>'HEV EB2-EP6 - WEIGHTS'!$Z$15</f>
        <v>0.60612037154854315</v>
      </c>
      <c r="Q128" s="120">
        <f>'HEV EB2-EP6 - WEIGHTS'!$Z$16</f>
        <v>44.1</v>
      </c>
      <c r="R128" s="120">
        <f>'HEV EB2-EP6 - WEIGHTS'!$Z$17</f>
        <v>8.1000000000000014</v>
      </c>
      <c r="S128" s="120">
        <f>'HEV EB2-EP6 - WEIGHTS'!$AA$17</f>
        <v>36</v>
      </c>
      <c r="T128" s="602"/>
    </row>
    <row r="129" spans="1:20" x14ac:dyDescent="0.2">
      <c r="A129" s="116" t="str">
        <f t="shared" si="0"/>
        <v>STLA/MP64 EMEA (2024) (SAE)Lev B (TowPack)5MHEV (2024)TBFWDTowingPack225/55R19 AluTTEB2eDCTTT</v>
      </c>
      <c r="B129" s="117" t="s">
        <v>27</v>
      </c>
      <c r="C129" s="680" t="s">
        <v>1097</v>
      </c>
      <c r="D129" s="119" t="s">
        <v>1045</v>
      </c>
      <c r="E129" s="119">
        <v>5</v>
      </c>
      <c r="F129" s="118" t="s">
        <v>1043</v>
      </c>
      <c r="G129" s="119" t="s">
        <v>198</v>
      </c>
      <c r="H129" s="119" t="s">
        <v>38</v>
      </c>
      <c r="I129" s="119" t="s">
        <v>1044</v>
      </c>
      <c r="J129" s="612" t="s">
        <v>238</v>
      </c>
      <c r="K129" s="119" t="s">
        <v>41</v>
      </c>
      <c r="L129" s="119" t="s">
        <v>953</v>
      </c>
      <c r="M129" s="119" t="s">
        <v>23</v>
      </c>
      <c r="N129" s="119" t="s">
        <v>41</v>
      </c>
      <c r="O129" s="615">
        <f>'HEV EB2-EP6 - WEIGHTS'!$AC$13</f>
        <v>1597.509</v>
      </c>
      <c r="P129" s="601">
        <f>'HEV EB2-EP6 - WEIGHTS'!$AC$15</f>
        <v>0.60325508607198752</v>
      </c>
      <c r="Q129" s="120">
        <f>'HEV EB2-EP6 - WEIGHTS'!$AC$16</f>
        <v>84.1</v>
      </c>
      <c r="R129" s="120">
        <f>'HEV EB2-EP6 - WEIGHTS'!$AC$17</f>
        <v>20.7</v>
      </c>
      <c r="S129" s="120">
        <f>'HEV EB2-EP6 - WEIGHTS'!$AD$17</f>
        <v>63.4</v>
      </c>
      <c r="T129" s="602"/>
    </row>
    <row r="130" spans="1:20" s="114" customFormat="1" x14ac:dyDescent="0.2">
      <c r="A130" s="115" t="str">
        <f t="shared" si="0"/>
        <v/>
      </c>
    </row>
    <row r="131" spans="1:20" s="114" customFormat="1" x14ac:dyDescent="0.2">
      <c r="A131" s="116" t="str">
        <f t="shared" si="0"/>
        <v/>
      </c>
      <c r="B131" s="117"/>
      <c r="C131" s="119"/>
      <c r="D131" s="119"/>
      <c r="E131" s="119"/>
      <c r="F131" s="119"/>
      <c r="G131" s="119"/>
      <c r="H131" s="119"/>
      <c r="I131" s="119"/>
      <c r="J131" s="119"/>
      <c r="K131" s="119"/>
      <c r="L131" s="119"/>
      <c r="M131" s="119"/>
      <c r="N131" s="119"/>
      <c r="O131" s="605"/>
      <c r="P131" s="605"/>
      <c r="Q131" s="119"/>
      <c r="R131" s="119"/>
      <c r="S131" s="119"/>
      <c r="T131" s="119"/>
    </row>
    <row r="132" spans="1:20" s="114" customFormat="1" x14ac:dyDescent="0.2">
      <c r="A132" s="115" t="str">
        <f t="shared" si="0"/>
        <v/>
      </c>
    </row>
    <row r="133" spans="1:20" s="114" customFormat="1" x14ac:dyDescent="0.2">
      <c r="A133" s="115" t="str">
        <f t="shared" si="0"/>
        <v/>
      </c>
    </row>
    <row r="134" spans="1:20" s="114" customFormat="1" x14ac:dyDescent="0.2">
      <c r="A134" s="115" t="str">
        <f t="shared" si="0"/>
        <v/>
      </c>
    </row>
    <row r="135" spans="1:20" s="114" customFormat="1" x14ac:dyDescent="0.2">
      <c r="A135" s="115" t="str">
        <f t="shared" si="0"/>
        <v/>
      </c>
    </row>
    <row r="136" spans="1:20" s="114" customFormat="1" x14ac:dyDescent="0.2">
      <c r="A136" s="115" t="str">
        <f t="shared" si="0"/>
        <v/>
      </c>
    </row>
    <row r="137" spans="1:20" s="114" customFormat="1" x14ac:dyDescent="0.2">
      <c r="A137" s="115" t="str">
        <f t="shared" si="0"/>
        <v/>
      </c>
    </row>
    <row r="138" spans="1:20" s="114" customFormat="1" x14ac:dyDescent="0.2">
      <c r="A138" s="115" t="str">
        <f t="shared" si="0"/>
        <v/>
      </c>
    </row>
    <row r="139" spans="1:20" s="114" customFormat="1" x14ac:dyDescent="0.2">
      <c r="A139" s="115" t="str">
        <f t="shared" si="0"/>
        <v/>
      </c>
    </row>
    <row r="140" spans="1:20" s="114" customFormat="1" x14ac:dyDescent="0.2">
      <c r="A140" s="115" t="str">
        <f t="shared" si="0"/>
        <v/>
      </c>
    </row>
    <row r="141" spans="1:20" s="114" customFormat="1" x14ac:dyDescent="0.2">
      <c r="A141" s="115" t="str">
        <f t="shared" si="0"/>
        <v/>
      </c>
    </row>
    <row r="142" spans="1:20" s="114" customFormat="1" x14ac:dyDescent="0.2">
      <c r="A142" s="115" t="str">
        <f t="shared" si="0"/>
        <v/>
      </c>
    </row>
    <row r="143" spans="1:20" s="114" customFormat="1" x14ac:dyDescent="0.2">
      <c r="A143" s="115" t="str">
        <f t="shared" si="0"/>
        <v/>
      </c>
    </row>
    <row r="144" spans="1:20" s="114" customFormat="1" x14ac:dyDescent="0.2">
      <c r="A144" s="115" t="str">
        <f t="shared" si="0"/>
        <v/>
      </c>
    </row>
    <row r="145" spans="1:1" s="114" customFormat="1" x14ac:dyDescent="0.2">
      <c r="A145" s="115" t="str">
        <f t="shared" si="0"/>
        <v/>
      </c>
    </row>
    <row r="146" spans="1:1" s="114" customFormat="1" x14ac:dyDescent="0.2">
      <c r="A146" s="115" t="str">
        <f t="shared" si="0"/>
        <v/>
      </c>
    </row>
    <row r="147" spans="1:1" s="114" customFormat="1" x14ac:dyDescent="0.2">
      <c r="A147" s="115" t="str">
        <f t="shared" si="0"/>
        <v/>
      </c>
    </row>
    <row r="148" spans="1:1" s="114" customFormat="1" x14ac:dyDescent="0.2">
      <c r="A148" s="115" t="str">
        <f t="shared" si="0"/>
        <v/>
      </c>
    </row>
    <row r="149" spans="1:1" s="114" customFormat="1" x14ac:dyDescent="0.2">
      <c r="A149" s="115" t="str">
        <f t="shared" si="0"/>
        <v/>
      </c>
    </row>
    <row r="150" spans="1:1" s="114" customFormat="1" x14ac:dyDescent="0.2">
      <c r="A150" s="115" t="str">
        <f t="shared" si="0"/>
        <v/>
      </c>
    </row>
    <row r="151" spans="1:1" s="114" customFormat="1" x14ac:dyDescent="0.2">
      <c r="A151" s="115" t="str">
        <f t="shared" si="0"/>
        <v/>
      </c>
    </row>
    <row r="152" spans="1:1" s="114" customFormat="1" x14ac:dyDescent="0.2">
      <c r="A152" s="115" t="str">
        <f t="shared" si="0"/>
        <v/>
      </c>
    </row>
    <row r="153" spans="1:1" s="114" customFormat="1" x14ac:dyDescent="0.2">
      <c r="A153" s="115" t="str">
        <f t="shared" si="0"/>
        <v/>
      </c>
    </row>
    <row r="154" spans="1:1" s="114" customFormat="1" x14ac:dyDescent="0.2">
      <c r="A154" s="115" t="str">
        <f t="shared" si="0"/>
        <v/>
      </c>
    </row>
    <row r="155" spans="1:1" s="114" customFormat="1" x14ac:dyDescent="0.2">
      <c r="A155" s="115" t="str">
        <f t="shared" si="0"/>
        <v/>
      </c>
    </row>
    <row r="156" spans="1:1" s="114" customFormat="1" x14ac:dyDescent="0.2">
      <c r="A156" s="115" t="str">
        <f t="shared" si="0"/>
        <v/>
      </c>
    </row>
    <row r="157" spans="1:1" s="114" customFormat="1" x14ac:dyDescent="0.2">
      <c r="A157" s="115" t="str">
        <f t="shared" si="0"/>
        <v/>
      </c>
    </row>
    <row r="158" spans="1:1" s="114" customFormat="1" x14ac:dyDescent="0.2">
      <c r="A158" s="115" t="str">
        <f t="shared" si="0"/>
        <v/>
      </c>
    </row>
    <row r="159" spans="1:1" s="114" customFormat="1" x14ac:dyDescent="0.2">
      <c r="A159" s="115" t="str">
        <f t="shared" si="0"/>
        <v/>
      </c>
    </row>
    <row r="160" spans="1:1" s="114" customFormat="1" x14ac:dyDescent="0.2">
      <c r="A160" s="115" t="str">
        <f t="shared" si="0"/>
        <v/>
      </c>
    </row>
    <row r="161" spans="1:1" s="114" customFormat="1" x14ac:dyDescent="0.2">
      <c r="A161" s="115" t="str">
        <f t="shared" si="0"/>
        <v/>
      </c>
    </row>
    <row r="162" spans="1:1" s="114" customFormat="1" x14ac:dyDescent="0.2">
      <c r="A162" s="115" t="str">
        <f t="shared" si="0"/>
        <v/>
      </c>
    </row>
    <row r="163" spans="1:1" s="114" customFormat="1" x14ac:dyDescent="0.2">
      <c r="A163" s="115" t="str">
        <f t="shared" si="0"/>
        <v/>
      </c>
    </row>
    <row r="164" spans="1:1" s="114" customFormat="1" x14ac:dyDescent="0.2">
      <c r="A164" s="115" t="str">
        <f t="shared" si="0"/>
        <v/>
      </c>
    </row>
    <row r="165" spans="1:1" s="114" customFormat="1" x14ac:dyDescent="0.2">
      <c r="A165" s="115" t="str">
        <f t="shared" si="0"/>
        <v/>
      </c>
    </row>
    <row r="166" spans="1:1" s="114" customFormat="1" x14ac:dyDescent="0.2">
      <c r="A166" s="115" t="str">
        <f t="shared" si="0"/>
        <v/>
      </c>
    </row>
    <row r="167" spans="1:1" s="114" customFormat="1" x14ac:dyDescent="0.2">
      <c r="A167" s="115" t="str">
        <f t="shared" si="0"/>
        <v/>
      </c>
    </row>
    <row r="168" spans="1:1" s="114" customFormat="1" x14ac:dyDescent="0.2">
      <c r="A168" s="115" t="str">
        <f t="shared" si="0"/>
        <v/>
      </c>
    </row>
    <row r="169" spans="1:1" s="114" customFormat="1" x14ac:dyDescent="0.2">
      <c r="A169" s="115" t="str">
        <f t="shared" si="0"/>
        <v/>
      </c>
    </row>
    <row r="170" spans="1:1" s="114" customFormat="1" x14ac:dyDescent="0.2">
      <c r="A170" s="115" t="str">
        <f t="shared" si="0"/>
        <v/>
      </c>
    </row>
    <row r="171" spans="1:1" s="114" customFormat="1" x14ac:dyDescent="0.2">
      <c r="A171" s="115" t="str">
        <f t="shared" si="0"/>
        <v/>
      </c>
    </row>
    <row r="172" spans="1:1" s="114" customFormat="1" x14ac:dyDescent="0.2">
      <c r="A172" s="115" t="str">
        <f t="shared" si="0"/>
        <v/>
      </c>
    </row>
    <row r="173" spans="1:1" s="114" customFormat="1" x14ac:dyDescent="0.2">
      <c r="A173" s="115" t="str">
        <f t="shared" si="0"/>
        <v/>
      </c>
    </row>
    <row r="174" spans="1:1" s="114" customFormat="1" x14ac:dyDescent="0.2">
      <c r="A174" s="115" t="str">
        <f t="shared" si="0"/>
        <v/>
      </c>
    </row>
    <row r="175" spans="1:1" s="114" customFormat="1" x14ac:dyDescent="0.2">
      <c r="A175" s="115" t="str">
        <f t="shared" si="0"/>
        <v/>
      </c>
    </row>
    <row r="176" spans="1:1" s="114" customFormat="1" x14ac:dyDescent="0.2">
      <c r="A176" s="115" t="str">
        <f t="shared" si="0"/>
        <v/>
      </c>
    </row>
    <row r="177" spans="1:1" s="114" customFormat="1" x14ac:dyDescent="0.2">
      <c r="A177" s="115" t="str">
        <f t="shared" si="0"/>
        <v/>
      </c>
    </row>
    <row r="178" spans="1:1" s="114" customFormat="1" x14ac:dyDescent="0.2">
      <c r="A178" s="115" t="str">
        <f t="shared" si="0"/>
        <v/>
      </c>
    </row>
    <row r="179" spans="1:1" s="114" customFormat="1" x14ac:dyDescent="0.2">
      <c r="A179" s="115" t="str">
        <f t="shared" si="0"/>
        <v/>
      </c>
    </row>
    <row r="180" spans="1:1" s="114" customFormat="1" x14ac:dyDescent="0.2">
      <c r="A180" s="115" t="str">
        <f t="shared" si="0"/>
        <v/>
      </c>
    </row>
    <row r="181" spans="1:1" s="114" customFormat="1" x14ac:dyDescent="0.2">
      <c r="A181" s="115" t="str">
        <f t="shared" si="0"/>
        <v/>
      </c>
    </row>
    <row r="182" spans="1:1" s="114" customFormat="1" x14ac:dyDescent="0.2">
      <c r="A182" s="115" t="str">
        <f t="shared" si="0"/>
        <v/>
      </c>
    </row>
    <row r="183" spans="1:1" s="114" customFormat="1" x14ac:dyDescent="0.2">
      <c r="A183" s="115" t="str">
        <f t="shared" si="0"/>
        <v/>
      </c>
    </row>
    <row r="184" spans="1:1" s="114" customFormat="1" x14ac:dyDescent="0.2">
      <c r="A184" s="115" t="str">
        <f t="shared" si="0"/>
        <v/>
      </c>
    </row>
    <row r="185" spans="1:1" s="114" customFormat="1" x14ac:dyDescent="0.2">
      <c r="A185" s="115" t="str">
        <f t="shared" si="0"/>
        <v/>
      </c>
    </row>
    <row r="186" spans="1:1" s="114" customFormat="1" x14ac:dyDescent="0.2">
      <c r="A186" s="115" t="str">
        <f t="shared" si="0"/>
        <v/>
      </c>
    </row>
    <row r="187" spans="1:1" s="114" customFormat="1" x14ac:dyDescent="0.2">
      <c r="A187" s="115" t="str">
        <f t="shared" si="0"/>
        <v/>
      </c>
    </row>
    <row r="188" spans="1:1" s="114" customFormat="1" x14ac:dyDescent="0.2">
      <c r="A188" s="115" t="str">
        <f t="shared" si="0"/>
        <v/>
      </c>
    </row>
    <row r="189" spans="1:1" s="114" customFormat="1" x14ac:dyDescent="0.2">
      <c r="A189" s="115" t="str">
        <f t="shared" si="0"/>
        <v/>
      </c>
    </row>
    <row r="190" spans="1:1" s="114" customFormat="1" x14ac:dyDescent="0.2">
      <c r="A190" s="115" t="str">
        <f t="shared" si="0"/>
        <v/>
      </c>
    </row>
    <row r="191" spans="1:1" s="114" customFormat="1" x14ac:dyDescent="0.2">
      <c r="A191" s="115" t="str">
        <f t="shared" si="0"/>
        <v/>
      </c>
    </row>
    <row r="192" spans="1:1" s="114" customFormat="1" x14ac:dyDescent="0.2">
      <c r="A192" s="115" t="str">
        <f t="shared" ref="A192:A255" si="1">B192&amp;C192&amp;D192&amp;E192&amp;F192&amp;G192&amp;H:H&amp;I192&amp;J192&amp;K192&amp;L192&amp;M192&amp;N192</f>
        <v/>
      </c>
    </row>
    <row r="193" spans="1:1" s="114" customFormat="1" x14ac:dyDescent="0.2">
      <c r="A193" s="115" t="str">
        <f t="shared" si="1"/>
        <v/>
      </c>
    </row>
    <row r="194" spans="1:1" s="114" customFormat="1" x14ac:dyDescent="0.2">
      <c r="A194" s="115" t="str">
        <f t="shared" si="1"/>
        <v/>
      </c>
    </row>
    <row r="195" spans="1:1" s="114" customFormat="1" x14ac:dyDescent="0.2">
      <c r="A195" s="115" t="str">
        <f t="shared" si="1"/>
        <v/>
      </c>
    </row>
    <row r="196" spans="1:1" s="114" customFormat="1" x14ac:dyDescent="0.2">
      <c r="A196" s="115" t="str">
        <f t="shared" si="1"/>
        <v/>
      </c>
    </row>
    <row r="197" spans="1:1" s="114" customFormat="1" x14ac:dyDescent="0.2">
      <c r="A197" s="115" t="str">
        <f t="shared" si="1"/>
        <v/>
      </c>
    </row>
    <row r="198" spans="1:1" s="114" customFormat="1" x14ac:dyDescent="0.2">
      <c r="A198" s="115" t="str">
        <f t="shared" si="1"/>
        <v/>
      </c>
    </row>
    <row r="199" spans="1:1" s="114" customFormat="1" x14ac:dyDescent="0.2">
      <c r="A199" s="115" t="str">
        <f t="shared" si="1"/>
        <v/>
      </c>
    </row>
    <row r="200" spans="1:1" s="114" customFormat="1" x14ac:dyDescent="0.2">
      <c r="A200" s="115" t="str">
        <f t="shared" si="1"/>
        <v/>
      </c>
    </row>
    <row r="201" spans="1:1" s="114" customFormat="1" x14ac:dyDescent="0.2">
      <c r="A201" s="115" t="str">
        <f t="shared" si="1"/>
        <v/>
      </c>
    </row>
    <row r="202" spans="1:1" s="114" customFormat="1" x14ac:dyDescent="0.2">
      <c r="A202" s="115" t="str">
        <f t="shared" si="1"/>
        <v/>
      </c>
    </row>
    <row r="203" spans="1:1" s="114" customFormat="1" x14ac:dyDescent="0.2">
      <c r="A203" s="115" t="str">
        <f t="shared" si="1"/>
        <v/>
      </c>
    </row>
    <row r="204" spans="1:1" s="114" customFormat="1" x14ac:dyDescent="0.2">
      <c r="A204" s="115" t="str">
        <f t="shared" si="1"/>
        <v/>
      </c>
    </row>
    <row r="205" spans="1:1" s="114" customFormat="1" x14ac:dyDescent="0.2">
      <c r="A205" s="115" t="str">
        <f t="shared" si="1"/>
        <v/>
      </c>
    </row>
    <row r="206" spans="1:1" s="114" customFormat="1" x14ac:dyDescent="0.2">
      <c r="A206" s="115" t="str">
        <f t="shared" si="1"/>
        <v/>
      </c>
    </row>
    <row r="207" spans="1:1" s="114" customFormat="1" x14ac:dyDescent="0.2">
      <c r="A207" s="115" t="str">
        <f t="shared" si="1"/>
        <v/>
      </c>
    </row>
    <row r="208" spans="1:1" s="114" customFormat="1" x14ac:dyDescent="0.2">
      <c r="A208" s="115" t="str">
        <f t="shared" si="1"/>
        <v/>
      </c>
    </row>
    <row r="209" spans="1:1" s="114" customFormat="1" x14ac:dyDescent="0.2">
      <c r="A209" s="115" t="str">
        <f t="shared" si="1"/>
        <v/>
      </c>
    </row>
    <row r="210" spans="1:1" s="114" customFormat="1" x14ac:dyDescent="0.2">
      <c r="A210" s="115" t="str">
        <f t="shared" si="1"/>
        <v/>
      </c>
    </row>
    <row r="211" spans="1:1" s="114" customFormat="1" x14ac:dyDescent="0.2">
      <c r="A211" s="115" t="str">
        <f t="shared" si="1"/>
        <v/>
      </c>
    </row>
    <row r="212" spans="1:1" s="114" customFormat="1" x14ac:dyDescent="0.2">
      <c r="A212" s="115" t="str">
        <f t="shared" si="1"/>
        <v/>
      </c>
    </row>
    <row r="213" spans="1:1" s="114" customFormat="1" x14ac:dyDescent="0.2">
      <c r="A213" s="115" t="str">
        <f t="shared" si="1"/>
        <v/>
      </c>
    </row>
    <row r="214" spans="1:1" s="114" customFormat="1" x14ac:dyDescent="0.2">
      <c r="A214" s="115" t="str">
        <f t="shared" si="1"/>
        <v/>
      </c>
    </row>
    <row r="215" spans="1:1" s="114" customFormat="1" x14ac:dyDescent="0.2">
      <c r="A215" s="115" t="str">
        <f t="shared" si="1"/>
        <v/>
      </c>
    </row>
    <row r="216" spans="1:1" s="114" customFormat="1" x14ac:dyDescent="0.2">
      <c r="A216" s="115" t="str">
        <f t="shared" si="1"/>
        <v/>
      </c>
    </row>
    <row r="217" spans="1:1" s="114" customFormat="1" x14ac:dyDescent="0.2">
      <c r="A217" s="115" t="str">
        <f t="shared" si="1"/>
        <v/>
      </c>
    </row>
    <row r="218" spans="1:1" s="114" customFormat="1" x14ac:dyDescent="0.2">
      <c r="A218" s="115" t="str">
        <f t="shared" si="1"/>
        <v/>
      </c>
    </row>
    <row r="219" spans="1:1" s="114" customFormat="1" x14ac:dyDescent="0.2">
      <c r="A219" s="115" t="str">
        <f t="shared" si="1"/>
        <v/>
      </c>
    </row>
    <row r="220" spans="1:1" s="114" customFormat="1" x14ac:dyDescent="0.2">
      <c r="A220" s="115" t="str">
        <f t="shared" si="1"/>
        <v/>
      </c>
    </row>
    <row r="221" spans="1:1" s="114" customFormat="1" x14ac:dyDescent="0.2">
      <c r="A221" s="115" t="str">
        <f t="shared" si="1"/>
        <v/>
      </c>
    </row>
    <row r="222" spans="1:1" s="114" customFormat="1" x14ac:dyDescent="0.2">
      <c r="A222" s="115" t="str">
        <f t="shared" si="1"/>
        <v/>
      </c>
    </row>
    <row r="223" spans="1:1" s="114" customFormat="1" x14ac:dyDescent="0.2">
      <c r="A223" s="115" t="str">
        <f t="shared" si="1"/>
        <v/>
      </c>
    </row>
    <row r="224" spans="1:1" s="114" customFormat="1" x14ac:dyDescent="0.2">
      <c r="A224" s="115" t="str">
        <f t="shared" si="1"/>
        <v/>
      </c>
    </row>
    <row r="225" spans="1:1" s="114" customFormat="1" x14ac:dyDescent="0.2">
      <c r="A225" s="115" t="str">
        <f t="shared" si="1"/>
        <v/>
      </c>
    </row>
    <row r="226" spans="1:1" s="114" customFormat="1" x14ac:dyDescent="0.2">
      <c r="A226" s="115" t="str">
        <f t="shared" si="1"/>
        <v/>
      </c>
    </row>
    <row r="227" spans="1:1" s="114" customFormat="1" x14ac:dyDescent="0.2">
      <c r="A227" s="115" t="str">
        <f t="shared" si="1"/>
        <v/>
      </c>
    </row>
    <row r="228" spans="1:1" s="114" customFormat="1" x14ac:dyDescent="0.2">
      <c r="A228" s="115" t="str">
        <f t="shared" si="1"/>
        <v/>
      </c>
    </row>
    <row r="229" spans="1:1" s="114" customFormat="1" x14ac:dyDescent="0.2">
      <c r="A229" s="115" t="str">
        <f t="shared" si="1"/>
        <v/>
      </c>
    </row>
    <row r="230" spans="1:1" s="114" customFormat="1" x14ac:dyDescent="0.2">
      <c r="A230" s="115" t="str">
        <f t="shared" si="1"/>
        <v/>
      </c>
    </row>
    <row r="231" spans="1:1" s="114" customFormat="1" x14ac:dyDescent="0.2">
      <c r="A231" s="115" t="str">
        <f t="shared" si="1"/>
        <v/>
      </c>
    </row>
    <row r="232" spans="1:1" s="114" customFormat="1" x14ac:dyDescent="0.2">
      <c r="A232" s="115" t="str">
        <f t="shared" si="1"/>
        <v/>
      </c>
    </row>
    <row r="233" spans="1:1" s="114" customFormat="1" x14ac:dyDescent="0.2">
      <c r="A233" s="115" t="str">
        <f t="shared" si="1"/>
        <v/>
      </c>
    </row>
    <row r="234" spans="1:1" s="114" customFormat="1" x14ac:dyDescent="0.2">
      <c r="A234" s="115" t="str">
        <f t="shared" si="1"/>
        <v/>
      </c>
    </row>
    <row r="235" spans="1:1" s="114" customFormat="1" x14ac:dyDescent="0.2">
      <c r="A235" s="115" t="str">
        <f t="shared" si="1"/>
        <v/>
      </c>
    </row>
    <row r="236" spans="1:1" s="114" customFormat="1" x14ac:dyDescent="0.2">
      <c r="A236" s="115" t="str">
        <f t="shared" si="1"/>
        <v/>
      </c>
    </row>
    <row r="237" spans="1:1" s="114" customFormat="1" x14ac:dyDescent="0.2">
      <c r="A237" s="115" t="str">
        <f t="shared" si="1"/>
        <v/>
      </c>
    </row>
    <row r="238" spans="1:1" s="114" customFormat="1" x14ac:dyDescent="0.2">
      <c r="A238" s="115" t="str">
        <f t="shared" si="1"/>
        <v/>
      </c>
    </row>
    <row r="239" spans="1:1" s="114" customFormat="1" x14ac:dyDescent="0.2">
      <c r="A239" s="115" t="str">
        <f t="shared" si="1"/>
        <v/>
      </c>
    </row>
    <row r="240" spans="1:1" s="114" customFormat="1" x14ac:dyDescent="0.2">
      <c r="A240" s="115" t="str">
        <f t="shared" si="1"/>
        <v/>
      </c>
    </row>
    <row r="241" spans="1:1" s="114" customFormat="1" x14ac:dyDescent="0.2">
      <c r="A241" s="115" t="str">
        <f t="shared" si="1"/>
        <v/>
      </c>
    </row>
    <row r="242" spans="1:1" s="114" customFormat="1" x14ac:dyDescent="0.2">
      <c r="A242" s="115" t="str">
        <f t="shared" si="1"/>
        <v/>
      </c>
    </row>
    <row r="243" spans="1:1" s="114" customFormat="1" x14ac:dyDescent="0.2">
      <c r="A243" s="115" t="str">
        <f t="shared" si="1"/>
        <v/>
      </c>
    </row>
    <row r="244" spans="1:1" s="114" customFormat="1" x14ac:dyDescent="0.2">
      <c r="A244" s="115" t="str">
        <f t="shared" si="1"/>
        <v/>
      </c>
    </row>
    <row r="245" spans="1:1" s="114" customFormat="1" x14ac:dyDescent="0.2">
      <c r="A245" s="115" t="str">
        <f t="shared" si="1"/>
        <v/>
      </c>
    </row>
    <row r="246" spans="1:1" s="114" customFormat="1" x14ac:dyDescent="0.2">
      <c r="A246" s="115" t="str">
        <f t="shared" si="1"/>
        <v/>
      </c>
    </row>
    <row r="247" spans="1:1" s="114" customFormat="1" x14ac:dyDescent="0.2">
      <c r="A247" s="115" t="str">
        <f t="shared" si="1"/>
        <v/>
      </c>
    </row>
    <row r="248" spans="1:1" s="114" customFormat="1" x14ac:dyDescent="0.2">
      <c r="A248" s="115" t="str">
        <f t="shared" si="1"/>
        <v/>
      </c>
    </row>
    <row r="249" spans="1:1" s="114" customFormat="1" x14ac:dyDescent="0.2">
      <c r="A249" s="115" t="str">
        <f t="shared" si="1"/>
        <v/>
      </c>
    </row>
    <row r="250" spans="1:1" s="114" customFormat="1" x14ac:dyDescent="0.2">
      <c r="A250" s="115" t="str">
        <f t="shared" si="1"/>
        <v/>
      </c>
    </row>
    <row r="251" spans="1:1" s="114" customFormat="1" x14ac:dyDescent="0.2">
      <c r="A251" s="115" t="str">
        <f t="shared" si="1"/>
        <v/>
      </c>
    </row>
    <row r="252" spans="1:1" s="114" customFormat="1" x14ac:dyDescent="0.2">
      <c r="A252" s="115" t="str">
        <f t="shared" si="1"/>
        <v/>
      </c>
    </row>
    <row r="253" spans="1:1" s="114" customFormat="1" x14ac:dyDescent="0.2">
      <c r="A253" s="115" t="str">
        <f t="shared" si="1"/>
        <v/>
      </c>
    </row>
    <row r="254" spans="1:1" s="114" customFormat="1" x14ac:dyDescent="0.2">
      <c r="A254" s="115" t="str">
        <f t="shared" si="1"/>
        <v/>
      </c>
    </row>
    <row r="255" spans="1:1" s="114" customFormat="1" x14ac:dyDescent="0.2">
      <c r="A255" s="115" t="str">
        <f t="shared" si="1"/>
        <v/>
      </c>
    </row>
    <row r="256" spans="1:1" s="114" customFormat="1" x14ac:dyDescent="0.2">
      <c r="A256" s="115" t="str">
        <f t="shared" ref="A256:A319" si="2">B256&amp;C256&amp;D256&amp;E256&amp;F256&amp;G256&amp;H:H&amp;I256&amp;J256&amp;K256&amp;L256&amp;M256&amp;N256</f>
        <v/>
      </c>
    </row>
    <row r="257" spans="1:1" s="114" customFormat="1" x14ac:dyDescent="0.2">
      <c r="A257" s="115" t="str">
        <f t="shared" si="2"/>
        <v/>
      </c>
    </row>
    <row r="258" spans="1:1" s="114" customFormat="1" x14ac:dyDescent="0.2">
      <c r="A258" s="115" t="str">
        <f t="shared" si="2"/>
        <v/>
      </c>
    </row>
    <row r="259" spans="1:1" s="114" customFormat="1" x14ac:dyDescent="0.2">
      <c r="A259" s="115" t="str">
        <f t="shared" si="2"/>
        <v/>
      </c>
    </row>
    <row r="260" spans="1:1" s="114" customFormat="1" x14ac:dyDescent="0.2">
      <c r="A260" s="115" t="str">
        <f t="shared" si="2"/>
        <v/>
      </c>
    </row>
    <row r="261" spans="1:1" s="114" customFormat="1" x14ac:dyDescent="0.2">
      <c r="A261" s="115" t="str">
        <f t="shared" si="2"/>
        <v/>
      </c>
    </row>
    <row r="262" spans="1:1" s="114" customFormat="1" x14ac:dyDescent="0.2">
      <c r="A262" s="115" t="str">
        <f t="shared" si="2"/>
        <v/>
      </c>
    </row>
    <row r="263" spans="1:1" s="114" customFormat="1" x14ac:dyDescent="0.2">
      <c r="A263" s="115" t="str">
        <f t="shared" si="2"/>
        <v/>
      </c>
    </row>
    <row r="264" spans="1:1" s="114" customFormat="1" x14ac:dyDescent="0.2">
      <c r="A264" s="115" t="str">
        <f t="shared" si="2"/>
        <v/>
      </c>
    </row>
    <row r="265" spans="1:1" s="114" customFormat="1" x14ac:dyDescent="0.2">
      <c r="A265" s="115" t="str">
        <f t="shared" si="2"/>
        <v/>
      </c>
    </row>
    <row r="266" spans="1:1" s="114" customFormat="1" x14ac:dyDescent="0.2">
      <c r="A266" s="115" t="str">
        <f t="shared" si="2"/>
        <v/>
      </c>
    </row>
    <row r="267" spans="1:1" s="114" customFormat="1" x14ac:dyDescent="0.2">
      <c r="A267" s="115" t="str">
        <f t="shared" si="2"/>
        <v/>
      </c>
    </row>
    <row r="268" spans="1:1" s="114" customFormat="1" x14ac:dyDescent="0.2">
      <c r="A268" s="115" t="str">
        <f t="shared" si="2"/>
        <v/>
      </c>
    </row>
    <row r="269" spans="1:1" s="114" customFormat="1" x14ac:dyDescent="0.2">
      <c r="A269" s="115" t="str">
        <f t="shared" si="2"/>
        <v/>
      </c>
    </row>
    <row r="270" spans="1:1" s="114" customFormat="1" x14ac:dyDescent="0.2">
      <c r="A270" s="115" t="str">
        <f t="shared" si="2"/>
        <v/>
      </c>
    </row>
    <row r="271" spans="1:1" s="114" customFormat="1" x14ac:dyDescent="0.2">
      <c r="A271" s="115" t="str">
        <f t="shared" si="2"/>
        <v/>
      </c>
    </row>
    <row r="272" spans="1:1" s="114" customFormat="1" x14ac:dyDescent="0.2">
      <c r="A272" s="115" t="str">
        <f t="shared" si="2"/>
        <v/>
      </c>
    </row>
    <row r="273" spans="1:1" s="114" customFormat="1" x14ac:dyDescent="0.2">
      <c r="A273" s="115" t="str">
        <f t="shared" si="2"/>
        <v/>
      </c>
    </row>
    <row r="274" spans="1:1" s="114" customFormat="1" x14ac:dyDescent="0.2">
      <c r="A274" s="115" t="str">
        <f t="shared" si="2"/>
        <v/>
      </c>
    </row>
    <row r="275" spans="1:1" s="114" customFormat="1" x14ac:dyDescent="0.2">
      <c r="A275" s="115" t="str">
        <f t="shared" si="2"/>
        <v/>
      </c>
    </row>
    <row r="276" spans="1:1" s="114" customFormat="1" x14ac:dyDescent="0.2">
      <c r="A276" s="115" t="str">
        <f t="shared" si="2"/>
        <v/>
      </c>
    </row>
    <row r="277" spans="1:1" s="114" customFormat="1" x14ac:dyDescent="0.2">
      <c r="A277" s="115" t="str">
        <f t="shared" si="2"/>
        <v/>
      </c>
    </row>
    <row r="278" spans="1:1" s="114" customFormat="1" x14ac:dyDescent="0.2">
      <c r="A278" s="115" t="str">
        <f t="shared" si="2"/>
        <v/>
      </c>
    </row>
    <row r="279" spans="1:1" s="114" customFormat="1" x14ac:dyDescent="0.2">
      <c r="A279" s="115" t="str">
        <f t="shared" si="2"/>
        <v/>
      </c>
    </row>
    <row r="280" spans="1:1" s="114" customFormat="1" x14ac:dyDescent="0.2">
      <c r="A280" s="115" t="str">
        <f t="shared" si="2"/>
        <v/>
      </c>
    </row>
    <row r="281" spans="1:1" s="114" customFormat="1" x14ac:dyDescent="0.2">
      <c r="A281" s="115" t="str">
        <f t="shared" si="2"/>
        <v/>
      </c>
    </row>
    <row r="282" spans="1:1" s="114" customFormat="1" x14ac:dyDescent="0.2">
      <c r="A282" s="115" t="str">
        <f t="shared" si="2"/>
        <v/>
      </c>
    </row>
    <row r="283" spans="1:1" s="114" customFormat="1" x14ac:dyDescent="0.2">
      <c r="A283" s="115" t="str">
        <f t="shared" si="2"/>
        <v/>
      </c>
    </row>
    <row r="284" spans="1:1" s="114" customFormat="1" x14ac:dyDescent="0.2">
      <c r="A284" s="115" t="str">
        <f t="shared" si="2"/>
        <v/>
      </c>
    </row>
    <row r="285" spans="1:1" s="114" customFormat="1" x14ac:dyDescent="0.2">
      <c r="A285" s="115" t="str">
        <f t="shared" si="2"/>
        <v/>
      </c>
    </row>
    <row r="286" spans="1:1" s="114" customFormat="1" x14ac:dyDescent="0.2">
      <c r="A286" s="115" t="str">
        <f t="shared" si="2"/>
        <v/>
      </c>
    </row>
    <row r="287" spans="1:1" s="114" customFormat="1" x14ac:dyDescent="0.2">
      <c r="A287" s="115" t="str">
        <f t="shared" si="2"/>
        <v/>
      </c>
    </row>
    <row r="288" spans="1:1" s="114" customFormat="1" x14ac:dyDescent="0.2">
      <c r="A288" s="115" t="str">
        <f t="shared" si="2"/>
        <v/>
      </c>
    </row>
    <row r="289" spans="1:1" s="114" customFormat="1" x14ac:dyDescent="0.2">
      <c r="A289" s="115" t="str">
        <f t="shared" si="2"/>
        <v/>
      </c>
    </row>
    <row r="290" spans="1:1" s="114" customFormat="1" x14ac:dyDescent="0.2">
      <c r="A290" s="115" t="str">
        <f t="shared" si="2"/>
        <v/>
      </c>
    </row>
    <row r="291" spans="1:1" s="114" customFormat="1" x14ac:dyDescent="0.2">
      <c r="A291" s="115" t="str">
        <f t="shared" si="2"/>
        <v/>
      </c>
    </row>
    <row r="292" spans="1:1" s="114" customFormat="1" x14ac:dyDescent="0.2">
      <c r="A292" s="115" t="str">
        <f t="shared" si="2"/>
        <v/>
      </c>
    </row>
    <row r="293" spans="1:1" s="114" customFormat="1" x14ac:dyDescent="0.2">
      <c r="A293" s="115" t="str">
        <f t="shared" si="2"/>
        <v/>
      </c>
    </row>
    <row r="294" spans="1:1" s="114" customFormat="1" x14ac:dyDescent="0.2">
      <c r="A294" s="115" t="str">
        <f t="shared" si="2"/>
        <v/>
      </c>
    </row>
    <row r="295" spans="1:1" s="114" customFormat="1" x14ac:dyDescent="0.2">
      <c r="A295" s="115" t="str">
        <f t="shared" si="2"/>
        <v/>
      </c>
    </row>
    <row r="296" spans="1:1" s="114" customFormat="1" x14ac:dyDescent="0.2">
      <c r="A296" s="115" t="str">
        <f t="shared" si="2"/>
        <v/>
      </c>
    </row>
    <row r="297" spans="1:1" s="114" customFormat="1" x14ac:dyDescent="0.2">
      <c r="A297" s="115" t="str">
        <f t="shared" si="2"/>
        <v/>
      </c>
    </row>
    <row r="298" spans="1:1" s="114" customFormat="1" x14ac:dyDescent="0.2">
      <c r="A298" s="115" t="str">
        <f t="shared" si="2"/>
        <v/>
      </c>
    </row>
    <row r="299" spans="1:1" s="114" customFormat="1" x14ac:dyDescent="0.2">
      <c r="A299" s="115" t="str">
        <f t="shared" si="2"/>
        <v/>
      </c>
    </row>
    <row r="300" spans="1:1" s="114" customFormat="1" x14ac:dyDescent="0.2">
      <c r="A300" s="115" t="str">
        <f t="shared" si="2"/>
        <v/>
      </c>
    </row>
    <row r="301" spans="1:1" s="114" customFormat="1" x14ac:dyDescent="0.2">
      <c r="A301" s="115" t="str">
        <f t="shared" si="2"/>
        <v/>
      </c>
    </row>
    <row r="302" spans="1:1" s="114" customFormat="1" x14ac:dyDescent="0.2">
      <c r="A302" s="115" t="str">
        <f t="shared" si="2"/>
        <v/>
      </c>
    </row>
    <row r="303" spans="1:1" s="114" customFormat="1" x14ac:dyDescent="0.2">
      <c r="A303" s="115" t="str">
        <f t="shared" si="2"/>
        <v/>
      </c>
    </row>
    <row r="304" spans="1:1" s="114" customFormat="1" x14ac:dyDescent="0.2">
      <c r="A304" s="115" t="str">
        <f t="shared" si="2"/>
        <v/>
      </c>
    </row>
    <row r="305" spans="1:1" s="114" customFormat="1" x14ac:dyDescent="0.2">
      <c r="A305" s="115" t="str">
        <f t="shared" si="2"/>
        <v/>
      </c>
    </row>
    <row r="306" spans="1:1" s="114" customFormat="1" x14ac:dyDescent="0.2">
      <c r="A306" s="115" t="str">
        <f t="shared" si="2"/>
        <v/>
      </c>
    </row>
    <row r="307" spans="1:1" s="114" customFormat="1" x14ac:dyDescent="0.2">
      <c r="A307" s="115" t="str">
        <f t="shared" si="2"/>
        <v/>
      </c>
    </row>
    <row r="308" spans="1:1" s="114" customFormat="1" x14ac:dyDescent="0.2">
      <c r="A308" s="115" t="str">
        <f t="shared" si="2"/>
        <v/>
      </c>
    </row>
    <row r="309" spans="1:1" s="114" customFormat="1" x14ac:dyDescent="0.2">
      <c r="A309" s="115" t="str">
        <f t="shared" si="2"/>
        <v/>
      </c>
    </row>
    <row r="310" spans="1:1" s="114" customFormat="1" x14ac:dyDescent="0.2">
      <c r="A310" s="115" t="str">
        <f t="shared" si="2"/>
        <v/>
      </c>
    </row>
    <row r="311" spans="1:1" s="114" customFormat="1" x14ac:dyDescent="0.2">
      <c r="A311" s="115" t="str">
        <f t="shared" si="2"/>
        <v/>
      </c>
    </row>
    <row r="312" spans="1:1" s="114" customFormat="1" x14ac:dyDescent="0.2">
      <c r="A312" s="115" t="str">
        <f t="shared" si="2"/>
        <v/>
      </c>
    </row>
    <row r="313" spans="1:1" s="114" customFormat="1" x14ac:dyDescent="0.2">
      <c r="A313" s="115" t="str">
        <f t="shared" si="2"/>
        <v/>
      </c>
    </row>
    <row r="314" spans="1:1" s="114" customFormat="1" x14ac:dyDescent="0.2">
      <c r="A314" s="115" t="str">
        <f t="shared" si="2"/>
        <v/>
      </c>
    </row>
    <row r="315" spans="1:1" s="114" customFormat="1" x14ac:dyDescent="0.2">
      <c r="A315" s="115" t="str">
        <f t="shared" si="2"/>
        <v/>
      </c>
    </row>
    <row r="316" spans="1:1" s="114" customFormat="1" x14ac:dyDescent="0.2">
      <c r="A316" s="115" t="str">
        <f t="shared" si="2"/>
        <v/>
      </c>
    </row>
    <row r="317" spans="1:1" s="114" customFormat="1" x14ac:dyDescent="0.2">
      <c r="A317" s="115" t="str">
        <f t="shared" si="2"/>
        <v/>
      </c>
    </row>
    <row r="318" spans="1:1" s="114" customFormat="1" x14ac:dyDescent="0.2">
      <c r="A318" s="115" t="str">
        <f t="shared" si="2"/>
        <v/>
      </c>
    </row>
    <row r="319" spans="1:1" s="114" customFormat="1" x14ac:dyDescent="0.2">
      <c r="A319" s="115" t="str">
        <f t="shared" si="2"/>
        <v/>
      </c>
    </row>
    <row r="320" spans="1:1" s="114" customFormat="1" x14ac:dyDescent="0.2">
      <c r="A320" s="115" t="str">
        <f t="shared" ref="A320:A383" si="3">B320&amp;C320&amp;D320&amp;E320&amp;F320&amp;G320&amp;H:H&amp;I320&amp;J320&amp;K320&amp;L320&amp;M320&amp;N320</f>
        <v/>
      </c>
    </row>
    <row r="321" spans="1:1" s="114" customFormat="1" x14ac:dyDescent="0.2">
      <c r="A321" s="115" t="str">
        <f t="shared" si="3"/>
        <v/>
      </c>
    </row>
    <row r="322" spans="1:1" s="114" customFormat="1" x14ac:dyDescent="0.2">
      <c r="A322" s="115" t="str">
        <f t="shared" si="3"/>
        <v/>
      </c>
    </row>
    <row r="323" spans="1:1" s="114" customFormat="1" x14ac:dyDescent="0.2">
      <c r="A323" s="115" t="str">
        <f t="shared" si="3"/>
        <v/>
      </c>
    </row>
    <row r="324" spans="1:1" s="114" customFormat="1" x14ac:dyDescent="0.2">
      <c r="A324" s="115" t="str">
        <f t="shared" si="3"/>
        <v/>
      </c>
    </row>
    <row r="325" spans="1:1" s="114" customFormat="1" x14ac:dyDescent="0.2">
      <c r="A325" s="115" t="str">
        <f t="shared" si="3"/>
        <v/>
      </c>
    </row>
    <row r="326" spans="1:1" s="114" customFormat="1" x14ac:dyDescent="0.2">
      <c r="A326" s="115" t="str">
        <f t="shared" si="3"/>
        <v/>
      </c>
    </row>
    <row r="327" spans="1:1" s="114" customFormat="1" x14ac:dyDescent="0.2">
      <c r="A327" s="115" t="str">
        <f t="shared" si="3"/>
        <v/>
      </c>
    </row>
    <row r="328" spans="1:1" s="114" customFormat="1" x14ac:dyDescent="0.2">
      <c r="A328" s="115" t="str">
        <f t="shared" si="3"/>
        <v/>
      </c>
    </row>
    <row r="329" spans="1:1" s="114" customFormat="1" x14ac:dyDescent="0.2">
      <c r="A329" s="115" t="str">
        <f t="shared" si="3"/>
        <v/>
      </c>
    </row>
    <row r="330" spans="1:1" s="114" customFormat="1" x14ac:dyDescent="0.2">
      <c r="A330" s="115" t="str">
        <f t="shared" si="3"/>
        <v/>
      </c>
    </row>
    <row r="331" spans="1:1" s="114" customFormat="1" x14ac:dyDescent="0.2">
      <c r="A331" s="115" t="str">
        <f t="shared" si="3"/>
        <v/>
      </c>
    </row>
    <row r="332" spans="1:1" s="114" customFormat="1" x14ac:dyDescent="0.2">
      <c r="A332" s="115" t="str">
        <f t="shared" si="3"/>
        <v/>
      </c>
    </row>
    <row r="333" spans="1:1" s="114" customFormat="1" x14ac:dyDescent="0.2">
      <c r="A333" s="115" t="str">
        <f t="shared" si="3"/>
        <v/>
      </c>
    </row>
    <row r="334" spans="1:1" s="114" customFormat="1" x14ac:dyDescent="0.2">
      <c r="A334" s="115" t="str">
        <f t="shared" si="3"/>
        <v/>
      </c>
    </row>
    <row r="335" spans="1:1" s="114" customFormat="1" x14ac:dyDescent="0.2">
      <c r="A335" s="115" t="str">
        <f t="shared" si="3"/>
        <v/>
      </c>
    </row>
    <row r="336" spans="1:1" s="114" customFormat="1" x14ac:dyDescent="0.2">
      <c r="A336" s="115" t="str">
        <f t="shared" si="3"/>
        <v/>
      </c>
    </row>
    <row r="337" spans="1:1" s="114" customFormat="1" x14ac:dyDescent="0.2">
      <c r="A337" s="115" t="str">
        <f t="shared" si="3"/>
        <v/>
      </c>
    </row>
    <row r="338" spans="1:1" s="114" customFormat="1" x14ac:dyDescent="0.2">
      <c r="A338" s="115" t="str">
        <f t="shared" si="3"/>
        <v/>
      </c>
    </row>
    <row r="339" spans="1:1" s="114" customFormat="1" x14ac:dyDescent="0.2">
      <c r="A339" s="115" t="str">
        <f t="shared" si="3"/>
        <v/>
      </c>
    </row>
    <row r="340" spans="1:1" s="114" customFormat="1" x14ac:dyDescent="0.2">
      <c r="A340" s="115" t="str">
        <f t="shared" si="3"/>
        <v/>
      </c>
    </row>
    <row r="341" spans="1:1" s="114" customFormat="1" x14ac:dyDescent="0.2">
      <c r="A341" s="115" t="str">
        <f t="shared" si="3"/>
        <v/>
      </c>
    </row>
    <row r="342" spans="1:1" s="114" customFormat="1" x14ac:dyDescent="0.2">
      <c r="A342" s="115" t="str">
        <f t="shared" si="3"/>
        <v/>
      </c>
    </row>
    <row r="343" spans="1:1" s="114" customFormat="1" x14ac:dyDescent="0.2">
      <c r="A343" s="115" t="str">
        <f t="shared" si="3"/>
        <v/>
      </c>
    </row>
    <row r="344" spans="1:1" s="114" customFormat="1" x14ac:dyDescent="0.2">
      <c r="A344" s="115" t="str">
        <f t="shared" si="3"/>
        <v/>
      </c>
    </row>
    <row r="345" spans="1:1" s="114" customFormat="1" x14ac:dyDescent="0.2">
      <c r="A345" s="115" t="str">
        <f t="shared" si="3"/>
        <v/>
      </c>
    </row>
    <row r="346" spans="1:1" s="114" customFormat="1" x14ac:dyDescent="0.2">
      <c r="A346" s="115" t="str">
        <f t="shared" si="3"/>
        <v/>
      </c>
    </row>
    <row r="347" spans="1:1" s="114" customFormat="1" x14ac:dyDescent="0.2">
      <c r="A347" s="115" t="str">
        <f t="shared" si="3"/>
        <v/>
      </c>
    </row>
    <row r="348" spans="1:1" s="114" customFormat="1" x14ac:dyDescent="0.2">
      <c r="A348" s="115" t="str">
        <f t="shared" si="3"/>
        <v/>
      </c>
    </row>
    <row r="349" spans="1:1" s="114" customFormat="1" x14ac:dyDescent="0.2">
      <c r="A349" s="115" t="str">
        <f t="shared" si="3"/>
        <v/>
      </c>
    </row>
    <row r="350" spans="1:1" s="114" customFormat="1" x14ac:dyDescent="0.2">
      <c r="A350" s="115" t="str">
        <f t="shared" si="3"/>
        <v/>
      </c>
    </row>
    <row r="351" spans="1:1" s="114" customFormat="1" x14ac:dyDescent="0.2">
      <c r="A351" s="115" t="str">
        <f t="shared" si="3"/>
        <v/>
      </c>
    </row>
    <row r="352" spans="1:1" s="114" customFormat="1" x14ac:dyDescent="0.2">
      <c r="A352" s="115" t="str">
        <f t="shared" si="3"/>
        <v/>
      </c>
    </row>
    <row r="353" spans="1:1" s="114" customFormat="1" x14ac:dyDescent="0.2">
      <c r="A353" s="115" t="str">
        <f t="shared" si="3"/>
        <v/>
      </c>
    </row>
    <row r="354" spans="1:1" s="114" customFormat="1" x14ac:dyDescent="0.2">
      <c r="A354" s="115" t="str">
        <f t="shared" si="3"/>
        <v/>
      </c>
    </row>
    <row r="355" spans="1:1" s="114" customFormat="1" x14ac:dyDescent="0.2">
      <c r="A355" s="115" t="str">
        <f t="shared" si="3"/>
        <v/>
      </c>
    </row>
    <row r="356" spans="1:1" s="114" customFormat="1" x14ac:dyDescent="0.2">
      <c r="A356" s="115" t="str">
        <f t="shared" si="3"/>
        <v/>
      </c>
    </row>
    <row r="357" spans="1:1" s="114" customFormat="1" x14ac:dyDescent="0.2">
      <c r="A357" s="115" t="str">
        <f t="shared" si="3"/>
        <v/>
      </c>
    </row>
    <row r="358" spans="1:1" s="114" customFormat="1" x14ac:dyDescent="0.2">
      <c r="A358" s="115" t="str">
        <f t="shared" si="3"/>
        <v/>
      </c>
    </row>
    <row r="359" spans="1:1" s="114" customFormat="1" x14ac:dyDescent="0.2">
      <c r="A359" s="115" t="str">
        <f t="shared" si="3"/>
        <v/>
      </c>
    </row>
    <row r="360" spans="1:1" s="114" customFormat="1" x14ac:dyDescent="0.2">
      <c r="A360" s="115" t="str">
        <f t="shared" si="3"/>
        <v/>
      </c>
    </row>
    <row r="361" spans="1:1" s="114" customFormat="1" x14ac:dyDescent="0.2">
      <c r="A361" s="115" t="str">
        <f t="shared" si="3"/>
        <v/>
      </c>
    </row>
    <row r="362" spans="1:1" s="114" customFormat="1" x14ac:dyDescent="0.2">
      <c r="A362" s="115" t="str">
        <f t="shared" si="3"/>
        <v/>
      </c>
    </row>
    <row r="363" spans="1:1" s="114" customFormat="1" x14ac:dyDescent="0.2">
      <c r="A363" s="115" t="str">
        <f t="shared" si="3"/>
        <v/>
      </c>
    </row>
    <row r="364" spans="1:1" s="114" customFormat="1" x14ac:dyDescent="0.2">
      <c r="A364" s="115" t="str">
        <f t="shared" si="3"/>
        <v/>
      </c>
    </row>
    <row r="365" spans="1:1" s="114" customFormat="1" x14ac:dyDescent="0.2">
      <c r="A365" s="115" t="str">
        <f t="shared" si="3"/>
        <v/>
      </c>
    </row>
    <row r="366" spans="1:1" s="114" customFormat="1" x14ac:dyDescent="0.2">
      <c r="A366" s="115" t="str">
        <f t="shared" si="3"/>
        <v/>
      </c>
    </row>
    <row r="367" spans="1:1" s="114" customFormat="1" x14ac:dyDescent="0.2">
      <c r="A367" s="115" t="str">
        <f t="shared" si="3"/>
        <v/>
      </c>
    </row>
    <row r="368" spans="1:1" s="114" customFormat="1" x14ac:dyDescent="0.2">
      <c r="A368" s="115" t="str">
        <f t="shared" si="3"/>
        <v/>
      </c>
    </row>
    <row r="369" spans="1:1" s="114" customFormat="1" x14ac:dyDescent="0.2">
      <c r="A369" s="115" t="str">
        <f t="shared" si="3"/>
        <v/>
      </c>
    </row>
    <row r="370" spans="1:1" s="114" customFormat="1" x14ac:dyDescent="0.2">
      <c r="A370" s="115" t="str">
        <f t="shared" si="3"/>
        <v/>
      </c>
    </row>
    <row r="371" spans="1:1" s="114" customFormat="1" x14ac:dyDescent="0.2">
      <c r="A371" s="115" t="str">
        <f t="shared" si="3"/>
        <v/>
      </c>
    </row>
    <row r="372" spans="1:1" s="114" customFormat="1" x14ac:dyDescent="0.2">
      <c r="A372" s="115" t="str">
        <f t="shared" si="3"/>
        <v/>
      </c>
    </row>
    <row r="373" spans="1:1" s="114" customFormat="1" x14ac:dyDescent="0.2">
      <c r="A373" s="115" t="str">
        <f t="shared" si="3"/>
        <v/>
      </c>
    </row>
    <row r="374" spans="1:1" s="114" customFormat="1" x14ac:dyDescent="0.2">
      <c r="A374" s="115" t="str">
        <f t="shared" si="3"/>
        <v/>
      </c>
    </row>
    <row r="375" spans="1:1" s="114" customFormat="1" x14ac:dyDescent="0.2">
      <c r="A375" s="115" t="str">
        <f t="shared" si="3"/>
        <v/>
      </c>
    </row>
    <row r="376" spans="1:1" s="114" customFormat="1" x14ac:dyDescent="0.2">
      <c r="A376" s="115" t="str">
        <f t="shared" si="3"/>
        <v/>
      </c>
    </row>
    <row r="377" spans="1:1" s="114" customFormat="1" x14ac:dyDescent="0.2">
      <c r="A377" s="115" t="str">
        <f t="shared" si="3"/>
        <v/>
      </c>
    </row>
    <row r="378" spans="1:1" s="114" customFormat="1" x14ac:dyDescent="0.2">
      <c r="A378" s="115" t="str">
        <f t="shared" si="3"/>
        <v/>
      </c>
    </row>
    <row r="379" spans="1:1" s="114" customFormat="1" x14ac:dyDescent="0.2">
      <c r="A379" s="115" t="str">
        <f t="shared" si="3"/>
        <v/>
      </c>
    </row>
    <row r="380" spans="1:1" s="114" customFormat="1" x14ac:dyDescent="0.2">
      <c r="A380" s="115" t="str">
        <f t="shared" si="3"/>
        <v/>
      </c>
    </row>
    <row r="381" spans="1:1" s="114" customFormat="1" x14ac:dyDescent="0.2">
      <c r="A381" s="115" t="str">
        <f t="shared" si="3"/>
        <v/>
      </c>
    </row>
    <row r="382" spans="1:1" s="114" customFormat="1" x14ac:dyDescent="0.2">
      <c r="A382" s="115" t="str">
        <f t="shared" si="3"/>
        <v/>
      </c>
    </row>
    <row r="383" spans="1:1" s="114" customFormat="1" x14ac:dyDescent="0.2">
      <c r="A383" s="115" t="str">
        <f t="shared" si="3"/>
        <v/>
      </c>
    </row>
    <row r="384" spans="1:1" s="114" customFormat="1" x14ac:dyDescent="0.2">
      <c r="A384" s="115" t="str">
        <f t="shared" ref="A384:A447" si="4">B384&amp;C384&amp;D384&amp;E384&amp;F384&amp;G384&amp;H:H&amp;I384&amp;J384&amp;K384&amp;L384&amp;M384&amp;N384</f>
        <v/>
      </c>
    </row>
    <row r="385" spans="1:1" s="114" customFormat="1" x14ac:dyDescent="0.2">
      <c r="A385" s="115" t="str">
        <f t="shared" si="4"/>
        <v/>
      </c>
    </row>
    <row r="386" spans="1:1" s="114" customFormat="1" x14ac:dyDescent="0.2">
      <c r="A386" s="115" t="str">
        <f t="shared" si="4"/>
        <v/>
      </c>
    </row>
    <row r="387" spans="1:1" s="114" customFormat="1" x14ac:dyDescent="0.2">
      <c r="A387" s="115" t="str">
        <f t="shared" si="4"/>
        <v/>
      </c>
    </row>
    <row r="388" spans="1:1" s="114" customFormat="1" x14ac:dyDescent="0.2">
      <c r="A388" s="115" t="str">
        <f t="shared" si="4"/>
        <v/>
      </c>
    </row>
    <row r="389" spans="1:1" s="114" customFormat="1" x14ac:dyDescent="0.2">
      <c r="A389" s="115" t="str">
        <f t="shared" si="4"/>
        <v/>
      </c>
    </row>
    <row r="390" spans="1:1" s="114" customFormat="1" x14ac:dyDescent="0.2">
      <c r="A390" s="115" t="str">
        <f t="shared" si="4"/>
        <v/>
      </c>
    </row>
    <row r="391" spans="1:1" s="114" customFormat="1" x14ac:dyDescent="0.2">
      <c r="A391" s="115" t="str">
        <f t="shared" si="4"/>
        <v/>
      </c>
    </row>
    <row r="392" spans="1:1" s="114" customFormat="1" x14ac:dyDescent="0.2">
      <c r="A392" s="115" t="str">
        <f t="shared" si="4"/>
        <v/>
      </c>
    </row>
    <row r="393" spans="1:1" s="114" customFormat="1" x14ac:dyDescent="0.2">
      <c r="A393" s="115" t="str">
        <f t="shared" si="4"/>
        <v/>
      </c>
    </row>
    <row r="394" spans="1:1" s="114" customFormat="1" x14ac:dyDescent="0.2">
      <c r="A394" s="115" t="str">
        <f t="shared" si="4"/>
        <v/>
      </c>
    </row>
    <row r="395" spans="1:1" s="114" customFormat="1" x14ac:dyDescent="0.2">
      <c r="A395" s="115" t="str">
        <f t="shared" si="4"/>
        <v/>
      </c>
    </row>
    <row r="396" spans="1:1" s="114" customFormat="1" x14ac:dyDescent="0.2">
      <c r="A396" s="115" t="str">
        <f t="shared" si="4"/>
        <v/>
      </c>
    </row>
    <row r="397" spans="1:1" s="114" customFormat="1" x14ac:dyDescent="0.2">
      <c r="A397" s="115" t="str">
        <f t="shared" si="4"/>
        <v/>
      </c>
    </row>
    <row r="398" spans="1:1" s="114" customFormat="1" x14ac:dyDescent="0.2">
      <c r="A398" s="115" t="str">
        <f t="shared" si="4"/>
        <v/>
      </c>
    </row>
    <row r="399" spans="1:1" s="114" customFormat="1" x14ac:dyDescent="0.2">
      <c r="A399" s="115" t="str">
        <f t="shared" si="4"/>
        <v/>
      </c>
    </row>
    <row r="400" spans="1:1" s="114" customFormat="1" x14ac:dyDescent="0.2">
      <c r="A400" s="115" t="str">
        <f t="shared" si="4"/>
        <v/>
      </c>
    </row>
    <row r="401" spans="1:1" s="114" customFormat="1" x14ac:dyDescent="0.2">
      <c r="A401" s="115" t="str">
        <f t="shared" si="4"/>
        <v/>
      </c>
    </row>
    <row r="402" spans="1:1" s="114" customFormat="1" x14ac:dyDescent="0.2">
      <c r="A402" s="115" t="str">
        <f t="shared" si="4"/>
        <v/>
      </c>
    </row>
    <row r="403" spans="1:1" s="114" customFormat="1" x14ac:dyDescent="0.2">
      <c r="A403" s="115" t="str">
        <f t="shared" si="4"/>
        <v/>
      </c>
    </row>
    <row r="404" spans="1:1" s="114" customFormat="1" x14ac:dyDescent="0.2">
      <c r="A404" s="115" t="str">
        <f t="shared" si="4"/>
        <v/>
      </c>
    </row>
    <row r="405" spans="1:1" s="114" customFormat="1" x14ac:dyDescent="0.2">
      <c r="A405" s="115" t="str">
        <f t="shared" si="4"/>
        <v/>
      </c>
    </row>
    <row r="406" spans="1:1" s="114" customFormat="1" x14ac:dyDescent="0.2">
      <c r="A406" s="115" t="str">
        <f t="shared" si="4"/>
        <v/>
      </c>
    </row>
    <row r="407" spans="1:1" s="114" customFormat="1" x14ac:dyDescent="0.2">
      <c r="A407" s="115" t="str">
        <f t="shared" si="4"/>
        <v/>
      </c>
    </row>
    <row r="408" spans="1:1" s="114" customFormat="1" x14ac:dyDescent="0.2">
      <c r="A408" s="115" t="str">
        <f t="shared" si="4"/>
        <v/>
      </c>
    </row>
    <row r="409" spans="1:1" s="114" customFormat="1" x14ac:dyDescent="0.2">
      <c r="A409" s="115" t="str">
        <f t="shared" si="4"/>
        <v/>
      </c>
    </row>
    <row r="410" spans="1:1" s="114" customFormat="1" x14ac:dyDescent="0.2">
      <c r="A410" s="115" t="str">
        <f t="shared" si="4"/>
        <v/>
      </c>
    </row>
    <row r="411" spans="1:1" s="114" customFormat="1" x14ac:dyDescent="0.2">
      <c r="A411" s="115" t="str">
        <f t="shared" si="4"/>
        <v/>
      </c>
    </row>
    <row r="412" spans="1:1" s="114" customFormat="1" x14ac:dyDescent="0.2">
      <c r="A412" s="115" t="str">
        <f t="shared" si="4"/>
        <v/>
      </c>
    </row>
    <row r="413" spans="1:1" s="114" customFormat="1" x14ac:dyDescent="0.2">
      <c r="A413" s="115" t="str">
        <f t="shared" si="4"/>
        <v/>
      </c>
    </row>
    <row r="414" spans="1:1" s="114" customFormat="1" x14ac:dyDescent="0.2">
      <c r="A414" s="115" t="str">
        <f t="shared" si="4"/>
        <v/>
      </c>
    </row>
    <row r="415" spans="1:1" s="114" customFormat="1" x14ac:dyDescent="0.2">
      <c r="A415" s="115" t="str">
        <f t="shared" si="4"/>
        <v/>
      </c>
    </row>
    <row r="416" spans="1:1" s="114" customFormat="1" x14ac:dyDescent="0.2">
      <c r="A416" s="115" t="str">
        <f t="shared" si="4"/>
        <v/>
      </c>
    </row>
    <row r="417" spans="1:1" s="114" customFormat="1" x14ac:dyDescent="0.2">
      <c r="A417" s="115" t="str">
        <f t="shared" si="4"/>
        <v/>
      </c>
    </row>
    <row r="418" spans="1:1" s="114" customFormat="1" x14ac:dyDescent="0.2">
      <c r="A418" s="115" t="str">
        <f t="shared" si="4"/>
        <v/>
      </c>
    </row>
    <row r="419" spans="1:1" s="114" customFormat="1" x14ac:dyDescent="0.2">
      <c r="A419" s="115" t="str">
        <f t="shared" si="4"/>
        <v/>
      </c>
    </row>
    <row r="420" spans="1:1" s="114" customFormat="1" x14ac:dyDescent="0.2">
      <c r="A420" s="115" t="str">
        <f t="shared" si="4"/>
        <v/>
      </c>
    </row>
    <row r="421" spans="1:1" s="114" customFormat="1" x14ac:dyDescent="0.2">
      <c r="A421" s="115" t="str">
        <f t="shared" si="4"/>
        <v/>
      </c>
    </row>
    <row r="422" spans="1:1" s="114" customFormat="1" x14ac:dyDescent="0.2">
      <c r="A422" s="115" t="str">
        <f t="shared" si="4"/>
        <v/>
      </c>
    </row>
    <row r="423" spans="1:1" s="114" customFormat="1" x14ac:dyDescent="0.2">
      <c r="A423" s="115" t="str">
        <f t="shared" si="4"/>
        <v/>
      </c>
    </row>
    <row r="424" spans="1:1" s="114" customFormat="1" x14ac:dyDescent="0.2">
      <c r="A424" s="115" t="str">
        <f t="shared" si="4"/>
        <v/>
      </c>
    </row>
    <row r="425" spans="1:1" s="114" customFormat="1" x14ac:dyDescent="0.2">
      <c r="A425" s="115" t="str">
        <f t="shared" si="4"/>
        <v/>
      </c>
    </row>
    <row r="426" spans="1:1" s="114" customFormat="1" x14ac:dyDescent="0.2">
      <c r="A426" s="115" t="str">
        <f t="shared" si="4"/>
        <v/>
      </c>
    </row>
    <row r="427" spans="1:1" s="114" customFormat="1" x14ac:dyDescent="0.2">
      <c r="A427" s="115" t="str">
        <f t="shared" si="4"/>
        <v/>
      </c>
    </row>
    <row r="428" spans="1:1" s="114" customFormat="1" x14ac:dyDescent="0.2">
      <c r="A428" s="115" t="str">
        <f t="shared" si="4"/>
        <v/>
      </c>
    </row>
    <row r="429" spans="1:1" s="114" customFormat="1" x14ac:dyDescent="0.2">
      <c r="A429" s="115" t="str">
        <f t="shared" si="4"/>
        <v/>
      </c>
    </row>
    <row r="430" spans="1:1" s="114" customFormat="1" x14ac:dyDescent="0.2">
      <c r="A430" s="115" t="str">
        <f t="shared" si="4"/>
        <v/>
      </c>
    </row>
    <row r="431" spans="1:1" s="114" customFormat="1" x14ac:dyDescent="0.2">
      <c r="A431" s="115" t="str">
        <f t="shared" si="4"/>
        <v/>
      </c>
    </row>
    <row r="432" spans="1:1" s="114" customFormat="1" x14ac:dyDescent="0.2">
      <c r="A432" s="115" t="str">
        <f t="shared" si="4"/>
        <v/>
      </c>
    </row>
    <row r="433" spans="1:1" s="114" customFormat="1" x14ac:dyDescent="0.2">
      <c r="A433" s="115" t="str">
        <f t="shared" si="4"/>
        <v/>
      </c>
    </row>
    <row r="434" spans="1:1" s="114" customFormat="1" x14ac:dyDescent="0.2">
      <c r="A434" s="115" t="str">
        <f t="shared" si="4"/>
        <v/>
      </c>
    </row>
    <row r="435" spans="1:1" s="114" customFormat="1" x14ac:dyDescent="0.2">
      <c r="A435" s="115" t="str">
        <f t="shared" si="4"/>
        <v/>
      </c>
    </row>
    <row r="436" spans="1:1" s="114" customFormat="1" x14ac:dyDescent="0.2">
      <c r="A436" s="115" t="str">
        <f t="shared" si="4"/>
        <v/>
      </c>
    </row>
    <row r="437" spans="1:1" s="114" customFormat="1" x14ac:dyDescent="0.2">
      <c r="A437" s="115" t="str">
        <f t="shared" si="4"/>
        <v/>
      </c>
    </row>
    <row r="438" spans="1:1" s="114" customFormat="1" x14ac:dyDescent="0.2">
      <c r="A438" s="115" t="str">
        <f t="shared" si="4"/>
        <v/>
      </c>
    </row>
    <row r="439" spans="1:1" s="114" customFormat="1" x14ac:dyDescent="0.2">
      <c r="A439" s="115" t="str">
        <f t="shared" si="4"/>
        <v/>
      </c>
    </row>
    <row r="440" spans="1:1" s="114" customFormat="1" x14ac:dyDescent="0.2">
      <c r="A440" s="115" t="str">
        <f t="shared" si="4"/>
        <v/>
      </c>
    </row>
    <row r="441" spans="1:1" s="114" customFormat="1" x14ac:dyDescent="0.2">
      <c r="A441" s="115" t="str">
        <f t="shared" si="4"/>
        <v/>
      </c>
    </row>
    <row r="442" spans="1:1" s="114" customFormat="1" x14ac:dyDescent="0.2">
      <c r="A442" s="115" t="str">
        <f t="shared" si="4"/>
        <v/>
      </c>
    </row>
    <row r="443" spans="1:1" s="114" customFormat="1" x14ac:dyDescent="0.2">
      <c r="A443" s="115" t="str">
        <f t="shared" si="4"/>
        <v/>
      </c>
    </row>
    <row r="444" spans="1:1" s="114" customFormat="1" x14ac:dyDescent="0.2">
      <c r="A444" s="115" t="str">
        <f t="shared" si="4"/>
        <v/>
      </c>
    </row>
    <row r="445" spans="1:1" s="114" customFormat="1" x14ac:dyDescent="0.2">
      <c r="A445" s="115" t="str">
        <f t="shared" si="4"/>
        <v/>
      </c>
    </row>
    <row r="446" spans="1:1" s="114" customFormat="1" x14ac:dyDescent="0.2">
      <c r="A446" s="115" t="str">
        <f t="shared" si="4"/>
        <v/>
      </c>
    </row>
    <row r="447" spans="1:1" s="114" customFormat="1" x14ac:dyDescent="0.2">
      <c r="A447" s="115" t="str">
        <f t="shared" si="4"/>
        <v/>
      </c>
    </row>
    <row r="448" spans="1:1" s="114" customFormat="1" x14ac:dyDescent="0.2">
      <c r="A448" s="115" t="str">
        <f t="shared" ref="A448:A511" si="5">B448&amp;C448&amp;D448&amp;E448&amp;F448&amp;G448&amp;H:H&amp;I448&amp;J448&amp;K448&amp;L448&amp;M448&amp;N448</f>
        <v/>
      </c>
    </row>
    <row r="449" spans="1:1" s="114" customFormat="1" x14ac:dyDescent="0.2">
      <c r="A449" s="115" t="str">
        <f t="shared" si="5"/>
        <v/>
      </c>
    </row>
    <row r="450" spans="1:1" s="114" customFormat="1" x14ac:dyDescent="0.2">
      <c r="A450" s="115" t="str">
        <f t="shared" si="5"/>
        <v/>
      </c>
    </row>
    <row r="451" spans="1:1" s="114" customFormat="1" x14ac:dyDescent="0.2">
      <c r="A451" s="115" t="str">
        <f t="shared" si="5"/>
        <v/>
      </c>
    </row>
    <row r="452" spans="1:1" s="114" customFormat="1" x14ac:dyDescent="0.2">
      <c r="A452" s="115" t="str">
        <f t="shared" si="5"/>
        <v/>
      </c>
    </row>
    <row r="453" spans="1:1" s="114" customFormat="1" x14ac:dyDescent="0.2">
      <c r="A453" s="115" t="str">
        <f t="shared" si="5"/>
        <v/>
      </c>
    </row>
    <row r="454" spans="1:1" s="114" customFormat="1" x14ac:dyDescent="0.2">
      <c r="A454" s="115" t="str">
        <f t="shared" si="5"/>
        <v/>
      </c>
    </row>
    <row r="455" spans="1:1" s="114" customFormat="1" x14ac:dyDescent="0.2">
      <c r="A455" s="115" t="str">
        <f t="shared" si="5"/>
        <v/>
      </c>
    </row>
    <row r="456" spans="1:1" s="114" customFormat="1" x14ac:dyDescent="0.2">
      <c r="A456" s="115" t="str">
        <f t="shared" si="5"/>
        <v/>
      </c>
    </row>
    <row r="457" spans="1:1" s="114" customFormat="1" x14ac:dyDescent="0.2">
      <c r="A457" s="115" t="str">
        <f t="shared" si="5"/>
        <v/>
      </c>
    </row>
    <row r="458" spans="1:1" s="114" customFormat="1" x14ac:dyDescent="0.2">
      <c r="A458" s="115" t="str">
        <f t="shared" si="5"/>
        <v/>
      </c>
    </row>
    <row r="459" spans="1:1" s="114" customFormat="1" x14ac:dyDescent="0.2">
      <c r="A459" s="115" t="str">
        <f t="shared" si="5"/>
        <v/>
      </c>
    </row>
    <row r="460" spans="1:1" s="114" customFormat="1" x14ac:dyDescent="0.2">
      <c r="A460" s="115" t="str">
        <f t="shared" si="5"/>
        <v/>
      </c>
    </row>
    <row r="461" spans="1:1" s="114" customFormat="1" x14ac:dyDescent="0.2">
      <c r="A461" s="115" t="str">
        <f t="shared" si="5"/>
        <v/>
      </c>
    </row>
    <row r="462" spans="1:1" s="114" customFormat="1" x14ac:dyDescent="0.2">
      <c r="A462" s="115" t="str">
        <f t="shared" si="5"/>
        <v/>
      </c>
    </row>
    <row r="463" spans="1:1" s="114" customFormat="1" x14ac:dyDescent="0.2">
      <c r="A463" s="115" t="str">
        <f t="shared" si="5"/>
        <v/>
      </c>
    </row>
    <row r="464" spans="1:1" s="114" customFormat="1" x14ac:dyDescent="0.2">
      <c r="A464" s="115" t="str">
        <f t="shared" si="5"/>
        <v/>
      </c>
    </row>
    <row r="465" spans="1:1" s="114" customFormat="1" x14ac:dyDescent="0.2">
      <c r="A465" s="115" t="str">
        <f t="shared" si="5"/>
        <v/>
      </c>
    </row>
    <row r="466" spans="1:1" s="114" customFormat="1" x14ac:dyDescent="0.2">
      <c r="A466" s="115" t="str">
        <f t="shared" si="5"/>
        <v/>
      </c>
    </row>
    <row r="467" spans="1:1" s="114" customFormat="1" x14ac:dyDescent="0.2">
      <c r="A467" s="115" t="str">
        <f t="shared" si="5"/>
        <v/>
      </c>
    </row>
    <row r="468" spans="1:1" s="114" customFormat="1" x14ac:dyDescent="0.2">
      <c r="A468" s="115" t="str">
        <f t="shared" si="5"/>
        <v/>
      </c>
    </row>
    <row r="469" spans="1:1" s="114" customFormat="1" x14ac:dyDescent="0.2">
      <c r="A469" s="115" t="str">
        <f t="shared" si="5"/>
        <v/>
      </c>
    </row>
    <row r="470" spans="1:1" s="114" customFormat="1" x14ac:dyDescent="0.2">
      <c r="A470" s="115" t="str">
        <f t="shared" si="5"/>
        <v/>
      </c>
    </row>
    <row r="471" spans="1:1" s="114" customFormat="1" x14ac:dyDescent="0.2">
      <c r="A471" s="115" t="str">
        <f t="shared" si="5"/>
        <v/>
      </c>
    </row>
    <row r="472" spans="1:1" s="114" customFormat="1" x14ac:dyDescent="0.2">
      <c r="A472" s="115" t="str">
        <f t="shared" si="5"/>
        <v/>
      </c>
    </row>
    <row r="473" spans="1:1" s="114" customFormat="1" x14ac:dyDescent="0.2">
      <c r="A473" s="115" t="str">
        <f t="shared" si="5"/>
        <v/>
      </c>
    </row>
    <row r="474" spans="1:1" s="114" customFormat="1" x14ac:dyDescent="0.2">
      <c r="A474" s="115" t="str">
        <f t="shared" si="5"/>
        <v/>
      </c>
    </row>
    <row r="475" spans="1:1" s="114" customFormat="1" x14ac:dyDescent="0.2">
      <c r="A475" s="115" t="str">
        <f t="shared" si="5"/>
        <v/>
      </c>
    </row>
    <row r="476" spans="1:1" s="114" customFormat="1" x14ac:dyDescent="0.2">
      <c r="A476" s="115" t="str">
        <f t="shared" si="5"/>
        <v/>
      </c>
    </row>
    <row r="477" spans="1:1" s="114" customFormat="1" x14ac:dyDescent="0.2">
      <c r="A477" s="115" t="str">
        <f t="shared" si="5"/>
        <v/>
      </c>
    </row>
    <row r="478" spans="1:1" s="114" customFormat="1" x14ac:dyDescent="0.2">
      <c r="A478" s="115" t="str">
        <f t="shared" si="5"/>
        <v/>
      </c>
    </row>
    <row r="479" spans="1:1" s="114" customFormat="1" x14ac:dyDescent="0.2">
      <c r="A479" s="115" t="str">
        <f t="shared" si="5"/>
        <v/>
      </c>
    </row>
    <row r="480" spans="1:1" s="114" customFormat="1" x14ac:dyDescent="0.2">
      <c r="A480" s="115" t="str">
        <f t="shared" si="5"/>
        <v/>
      </c>
    </row>
    <row r="481" spans="1:1" s="114" customFormat="1" x14ac:dyDescent="0.2">
      <c r="A481" s="115" t="str">
        <f t="shared" si="5"/>
        <v/>
      </c>
    </row>
    <row r="482" spans="1:1" s="114" customFormat="1" x14ac:dyDescent="0.2">
      <c r="A482" s="115" t="str">
        <f t="shared" si="5"/>
        <v/>
      </c>
    </row>
    <row r="483" spans="1:1" s="114" customFormat="1" x14ac:dyDescent="0.2">
      <c r="A483" s="115" t="str">
        <f t="shared" si="5"/>
        <v/>
      </c>
    </row>
    <row r="484" spans="1:1" s="114" customFormat="1" x14ac:dyDescent="0.2">
      <c r="A484" s="115" t="str">
        <f t="shared" si="5"/>
        <v/>
      </c>
    </row>
    <row r="485" spans="1:1" s="114" customFormat="1" x14ac:dyDescent="0.2">
      <c r="A485" s="115" t="str">
        <f t="shared" si="5"/>
        <v/>
      </c>
    </row>
    <row r="486" spans="1:1" s="114" customFormat="1" x14ac:dyDescent="0.2">
      <c r="A486" s="115" t="str">
        <f t="shared" si="5"/>
        <v/>
      </c>
    </row>
    <row r="487" spans="1:1" s="114" customFormat="1" x14ac:dyDescent="0.2">
      <c r="A487" s="115" t="str">
        <f t="shared" si="5"/>
        <v/>
      </c>
    </row>
    <row r="488" spans="1:1" s="114" customFormat="1" x14ac:dyDescent="0.2">
      <c r="A488" s="115" t="str">
        <f t="shared" si="5"/>
        <v/>
      </c>
    </row>
    <row r="489" spans="1:1" s="114" customFormat="1" x14ac:dyDescent="0.2">
      <c r="A489" s="115" t="str">
        <f t="shared" si="5"/>
        <v/>
      </c>
    </row>
    <row r="490" spans="1:1" s="114" customFormat="1" x14ac:dyDescent="0.2">
      <c r="A490" s="115" t="str">
        <f t="shared" si="5"/>
        <v/>
      </c>
    </row>
    <row r="491" spans="1:1" s="114" customFormat="1" x14ac:dyDescent="0.2">
      <c r="A491" s="115" t="str">
        <f t="shared" si="5"/>
        <v/>
      </c>
    </row>
    <row r="492" spans="1:1" s="114" customFormat="1" x14ac:dyDescent="0.2">
      <c r="A492" s="115" t="str">
        <f t="shared" si="5"/>
        <v/>
      </c>
    </row>
    <row r="493" spans="1:1" s="114" customFormat="1" x14ac:dyDescent="0.2">
      <c r="A493" s="115" t="str">
        <f t="shared" si="5"/>
        <v/>
      </c>
    </row>
    <row r="494" spans="1:1" s="114" customFormat="1" x14ac:dyDescent="0.2">
      <c r="A494" s="115" t="str">
        <f t="shared" si="5"/>
        <v/>
      </c>
    </row>
    <row r="495" spans="1:1" s="114" customFormat="1" x14ac:dyDescent="0.2">
      <c r="A495" s="115" t="str">
        <f t="shared" si="5"/>
        <v/>
      </c>
    </row>
    <row r="496" spans="1:1" s="114" customFormat="1" x14ac:dyDescent="0.2">
      <c r="A496" s="115" t="str">
        <f t="shared" si="5"/>
        <v/>
      </c>
    </row>
    <row r="497" spans="1:1" s="114" customFormat="1" x14ac:dyDescent="0.2">
      <c r="A497" s="115" t="str">
        <f t="shared" si="5"/>
        <v/>
      </c>
    </row>
    <row r="498" spans="1:1" s="114" customFormat="1" x14ac:dyDescent="0.2">
      <c r="A498" s="115" t="str">
        <f t="shared" si="5"/>
        <v/>
      </c>
    </row>
    <row r="499" spans="1:1" s="114" customFormat="1" x14ac:dyDescent="0.2">
      <c r="A499" s="115" t="str">
        <f t="shared" si="5"/>
        <v/>
      </c>
    </row>
    <row r="500" spans="1:1" s="114" customFormat="1" x14ac:dyDescent="0.2">
      <c r="A500" s="115" t="str">
        <f t="shared" si="5"/>
        <v/>
      </c>
    </row>
    <row r="501" spans="1:1" s="114" customFormat="1" x14ac:dyDescent="0.2">
      <c r="A501" s="115" t="str">
        <f t="shared" si="5"/>
        <v/>
      </c>
    </row>
    <row r="502" spans="1:1" s="114" customFormat="1" x14ac:dyDescent="0.2">
      <c r="A502" s="115" t="str">
        <f t="shared" si="5"/>
        <v/>
      </c>
    </row>
    <row r="503" spans="1:1" s="114" customFormat="1" x14ac:dyDescent="0.2">
      <c r="A503" s="115" t="str">
        <f t="shared" si="5"/>
        <v/>
      </c>
    </row>
    <row r="504" spans="1:1" s="114" customFormat="1" x14ac:dyDescent="0.2">
      <c r="A504" s="115" t="str">
        <f t="shared" si="5"/>
        <v/>
      </c>
    </row>
    <row r="505" spans="1:1" s="114" customFormat="1" x14ac:dyDescent="0.2">
      <c r="A505" s="115" t="str">
        <f t="shared" si="5"/>
        <v/>
      </c>
    </row>
    <row r="506" spans="1:1" s="114" customFormat="1" x14ac:dyDescent="0.2">
      <c r="A506" s="115" t="str">
        <f t="shared" si="5"/>
        <v/>
      </c>
    </row>
    <row r="507" spans="1:1" s="114" customFormat="1" x14ac:dyDescent="0.2">
      <c r="A507" s="115" t="str">
        <f t="shared" si="5"/>
        <v/>
      </c>
    </row>
    <row r="508" spans="1:1" s="114" customFormat="1" x14ac:dyDescent="0.2">
      <c r="A508" s="115" t="str">
        <f t="shared" si="5"/>
        <v/>
      </c>
    </row>
    <row r="509" spans="1:1" s="114" customFormat="1" x14ac:dyDescent="0.2">
      <c r="A509" s="115" t="str">
        <f t="shared" si="5"/>
        <v/>
      </c>
    </row>
    <row r="510" spans="1:1" s="114" customFormat="1" x14ac:dyDescent="0.2">
      <c r="A510" s="115" t="str">
        <f t="shared" si="5"/>
        <v/>
      </c>
    </row>
    <row r="511" spans="1:1" s="114" customFormat="1" x14ac:dyDescent="0.2">
      <c r="A511" s="115" t="str">
        <f t="shared" si="5"/>
        <v/>
      </c>
    </row>
    <row r="512" spans="1:1" s="114" customFormat="1" x14ac:dyDescent="0.2">
      <c r="A512" s="115" t="str">
        <f t="shared" ref="A512:A575" si="6">B512&amp;C512&amp;D512&amp;E512&amp;F512&amp;G512&amp;H:H&amp;I512&amp;J512&amp;K512&amp;L512&amp;M512&amp;N512</f>
        <v/>
      </c>
    </row>
    <row r="513" spans="1:1" s="114" customFormat="1" x14ac:dyDescent="0.2">
      <c r="A513" s="115" t="str">
        <f t="shared" si="6"/>
        <v/>
      </c>
    </row>
    <row r="514" spans="1:1" s="114" customFormat="1" x14ac:dyDescent="0.2">
      <c r="A514" s="115" t="str">
        <f t="shared" si="6"/>
        <v/>
      </c>
    </row>
    <row r="515" spans="1:1" s="114" customFormat="1" x14ac:dyDescent="0.2">
      <c r="A515" s="115" t="str">
        <f t="shared" si="6"/>
        <v/>
      </c>
    </row>
    <row r="516" spans="1:1" s="114" customFormat="1" x14ac:dyDescent="0.2">
      <c r="A516" s="115" t="str">
        <f t="shared" si="6"/>
        <v/>
      </c>
    </row>
    <row r="517" spans="1:1" s="114" customFormat="1" x14ac:dyDescent="0.2">
      <c r="A517" s="115" t="str">
        <f t="shared" si="6"/>
        <v/>
      </c>
    </row>
    <row r="518" spans="1:1" s="114" customFormat="1" x14ac:dyDescent="0.2">
      <c r="A518" s="115" t="str">
        <f t="shared" si="6"/>
        <v/>
      </c>
    </row>
    <row r="519" spans="1:1" s="114" customFormat="1" x14ac:dyDescent="0.2">
      <c r="A519" s="115" t="str">
        <f t="shared" si="6"/>
        <v/>
      </c>
    </row>
    <row r="520" spans="1:1" s="114" customFormat="1" x14ac:dyDescent="0.2">
      <c r="A520" s="115" t="str">
        <f t="shared" si="6"/>
        <v/>
      </c>
    </row>
    <row r="521" spans="1:1" s="114" customFormat="1" x14ac:dyDescent="0.2">
      <c r="A521" s="115" t="str">
        <f t="shared" si="6"/>
        <v/>
      </c>
    </row>
    <row r="522" spans="1:1" s="114" customFormat="1" x14ac:dyDescent="0.2">
      <c r="A522" s="115" t="str">
        <f t="shared" si="6"/>
        <v/>
      </c>
    </row>
    <row r="523" spans="1:1" s="114" customFormat="1" x14ac:dyDescent="0.2">
      <c r="A523" s="115" t="str">
        <f t="shared" si="6"/>
        <v/>
      </c>
    </row>
    <row r="524" spans="1:1" s="114" customFormat="1" x14ac:dyDescent="0.2">
      <c r="A524" s="115" t="str">
        <f t="shared" si="6"/>
        <v/>
      </c>
    </row>
    <row r="525" spans="1:1" s="114" customFormat="1" x14ac:dyDescent="0.2">
      <c r="A525" s="115" t="str">
        <f t="shared" si="6"/>
        <v/>
      </c>
    </row>
    <row r="526" spans="1:1" s="114" customFormat="1" x14ac:dyDescent="0.2">
      <c r="A526" s="115" t="str">
        <f t="shared" si="6"/>
        <v/>
      </c>
    </row>
    <row r="527" spans="1:1" s="114" customFormat="1" x14ac:dyDescent="0.2">
      <c r="A527" s="115" t="str">
        <f t="shared" si="6"/>
        <v/>
      </c>
    </row>
    <row r="528" spans="1:1" s="114" customFormat="1" x14ac:dyDescent="0.2">
      <c r="A528" s="115" t="str">
        <f t="shared" si="6"/>
        <v/>
      </c>
    </row>
    <row r="529" spans="1:1" s="114" customFormat="1" x14ac:dyDescent="0.2">
      <c r="A529" s="115" t="str">
        <f t="shared" si="6"/>
        <v/>
      </c>
    </row>
    <row r="530" spans="1:1" s="114" customFormat="1" x14ac:dyDescent="0.2">
      <c r="A530" s="115" t="str">
        <f t="shared" si="6"/>
        <v/>
      </c>
    </row>
    <row r="531" spans="1:1" s="114" customFormat="1" x14ac:dyDescent="0.2">
      <c r="A531" s="115" t="str">
        <f t="shared" si="6"/>
        <v/>
      </c>
    </row>
    <row r="532" spans="1:1" s="114" customFormat="1" x14ac:dyDescent="0.2">
      <c r="A532" s="115" t="str">
        <f t="shared" si="6"/>
        <v/>
      </c>
    </row>
    <row r="533" spans="1:1" s="114" customFormat="1" x14ac:dyDescent="0.2">
      <c r="A533" s="115" t="str">
        <f t="shared" si="6"/>
        <v/>
      </c>
    </row>
    <row r="534" spans="1:1" s="114" customFormat="1" x14ac:dyDescent="0.2">
      <c r="A534" s="115" t="str">
        <f t="shared" si="6"/>
        <v/>
      </c>
    </row>
    <row r="535" spans="1:1" s="114" customFormat="1" x14ac:dyDescent="0.2">
      <c r="A535" s="115" t="str">
        <f t="shared" si="6"/>
        <v/>
      </c>
    </row>
    <row r="536" spans="1:1" s="114" customFormat="1" x14ac:dyDescent="0.2">
      <c r="A536" s="115" t="str">
        <f t="shared" si="6"/>
        <v/>
      </c>
    </row>
    <row r="537" spans="1:1" s="114" customFormat="1" x14ac:dyDescent="0.2">
      <c r="A537" s="115" t="str">
        <f t="shared" si="6"/>
        <v/>
      </c>
    </row>
    <row r="538" spans="1:1" s="114" customFormat="1" x14ac:dyDescent="0.2">
      <c r="A538" s="115" t="str">
        <f t="shared" si="6"/>
        <v/>
      </c>
    </row>
    <row r="539" spans="1:1" s="114" customFormat="1" x14ac:dyDescent="0.2">
      <c r="A539" s="115" t="str">
        <f t="shared" si="6"/>
        <v/>
      </c>
    </row>
    <row r="540" spans="1:1" s="114" customFormat="1" x14ac:dyDescent="0.2">
      <c r="A540" s="115" t="str">
        <f t="shared" si="6"/>
        <v/>
      </c>
    </row>
    <row r="541" spans="1:1" s="114" customFormat="1" x14ac:dyDescent="0.2">
      <c r="A541" s="115" t="str">
        <f t="shared" si="6"/>
        <v/>
      </c>
    </row>
    <row r="542" spans="1:1" s="114" customFormat="1" x14ac:dyDescent="0.2">
      <c r="A542" s="115" t="str">
        <f t="shared" si="6"/>
        <v/>
      </c>
    </row>
    <row r="543" spans="1:1" s="114" customFormat="1" x14ac:dyDescent="0.2">
      <c r="A543" s="115" t="str">
        <f t="shared" si="6"/>
        <v/>
      </c>
    </row>
    <row r="544" spans="1:1" s="114" customFormat="1" x14ac:dyDescent="0.2">
      <c r="A544" s="115" t="str">
        <f t="shared" si="6"/>
        <v/>
      </c>
    </row>
    <row r="545" spans="1:1" s="114" customFormat="1" x14ac:dyDescent="0.2">
      <c r="A545" s="115" t="str">
        <f t="shared" si="6"/>
        <v/>
      </c>
    </row>
    <row r="546" spans="1:1" s="114" customFormat="1" x14ac:dyDescent="0.2">
      <c r="A546" s="115" t="str">
        <f t="shared" si="6"/>
        <v/>
      </c>
    </row>
    <row r="547" spans="1:1" s="114" customFormat="1" x14ac:dyDescent="0.2">
      <c r="A547" s="115" t="str">
        <f t="shared" si="6"/>
        <v/>
      </c>
    </row>
    <row r="548" spans="1:1" s="114" customFormat="1" x14ac:dyDescent="0.2">
      <c r="A548" s="115" t="str">
        <f t="shared" si="6"/>
        <v/>
      </c>
    </row>
    <row r="549" spans="1:1" s="114" customFormat="1" x14ac:dyDescent="0.2">
      <c r="A549" s="115" t="str">
        <f t="shared" si="6"/>
        <v/>
      </c>
    </row>
    <row r="550" spans="1:1" s="114" customFormat="1" x14ac:dyDescent="0.2">
      <c r="A550" s="115" t="str">
        <f t="shared" si="6"/>
        <v/>
      </c>
    </row>
    <row r="551" spans="1:1" s="114" customFormat="1" x14ac:dyDescent="0.2">
      <c r="A551" s="115" t="str">
        <f t="shared" si="6"/>
        <v/>
      </c>
    </row>
    <row r="552" spans="1:1" s="114" customFormat="1" x14ac:dyDescent="0.2">
      <c r="A552" s="115" t="str">
        <f t="shared" si="6"/>
        <v/>
      </c>
    </row>
    <row r="553" spans="1:1" s="114" customFormat="1" x14ac:dyDescent="0.2">
      <c r="A553" s="115" t="str">
        <f t="shared" si="6"/>
        <v/>
      </c>
    </row>
    <row r="554" spans="1:1" s="114" customFormat="1" x14ac:dyDescent="0.2">
      <c r="A554" s="115" t="str">
        <f t="shared" si="6"/>
        <v/>
      </c>
    </row>
    <row r="555" spans="1:1" s="114" customFormat="1" x14ac:dyDescent="0.2">
      <c r="A555" s="115" t="str">
        <f t="shared" si="6"/>
        <v/>
      </c>
    </row>
    <row r="556" spans="1:1" s="114" customFormat="1" x14ac:dyDescent="0.2">
      <c r="A556" s="115" t="str">
        <f t="shared" si="6"/>
        <v/>
      </c>
    </row>
    <row r="557" spans="1:1" s="114" customFormat="1" x14ac:dyDescent="0.2">
      <c r="A557" s="115" t="str">
        <f t="shared" si="6"/>
        <v/>
      </c>
    </row>
    <row r="558" spans="1:1" s="114" customFormat="1" x14ac:dyDescent="0.2">
      <c r="A558" s="115" t="str">
        <f t="shared" si="6"/>
        <v/>
      </c>
    </row>
    <row r="559" spans="1:1" s="114" customFormat="1" x14ac:dyDescent="0.2">
      <c r="A559" s="115" t="str">
        <f t="shared" si="6"/>
        <v/>
      </c>
    </row>
    <row r="560" spans="1:1" s="114" customFormat="1" x14ac:dyDescent="0.2">
      <c r="A560" s="115" t="str">
        <f t="shared" si="6"/>
        <v/>
      </c>
    </row>
    <row r="561" spans="1:1" s="114" customFormat="1" x14ac:dyDescent="0.2">
      <c r="A561" s="115" t="str">
        <f t="shared" si="6"/>
        <v/>
      </c>
    </row>
    <row r="562" spans="1:1" s="114" customFormat="1" x14ac:dyDescent="0.2">
      <c r="A562" s="115" t="str">
        <f t="shared" si="6"/>
        <v/>
      </c>
    </row>
    <row r="563" spans="1:1" s="114" customFormat="1" x14ac:dyDescent="0.2">
      <c r="A563" s="115" t="str">
        <f t="shared" si="6"/>
        <v/>
      </c>
    </row>
    <row r="564" spans="1:1" s="114" customFormat="1" x14ac:dyDescent="0.2">
      <c r="A564" s="115" t="str">
        <f t="shared" si="6"/>
        <v/>
      </c>
    </row>
    <row r="565" spans="1:1" s="114" customFormat="1" x14ac:dyDescent="0.2">
      <c r="A565" s="115" t="str">
        <f t="shared" si="6"/>
        <v/>
      </c>
    </row>
    <row r="566" spans="1:1" s="114" customFormat="1" x14ac:dyDescent="0.2">
      <c r="A566" s="115" t="str">
        <f t="shared" si="6"/>
        <v/>
      </c>
    </row>
    <row r="567" spans="1:1" s="114" customFormat="1" x14ac:dyDescent="0.2">
      <c r="A567" s="115" t="str">
        <f t="shared" si="6"/>
        <v/>
      </c>
    </row>
    <row r="568" spans="1:1" s="114" customFormat="1" x14ac:dyDescent="0.2">
      <c r="A568" s="115" t="str">
        <f t="shared" si="6"/>
        <v/>
      </c>
    </row>
    <row r="569" spans="1:1" s="114" customFormat="1" x14ac:dyDescent="0.2">
      <c r="A569" s="115" t="str">
        <f t="shared" si="6"/>
        <v/>
      </c>
    </row>
    <row r="570" spans="1:1" s="114" customFormat="1" x14ac:dyDescent="0.2">
      <c r="A570" s="115" t="str">
        <f t="shared" si="6"/>
        <v/>
      </c>
    </row>
    <row r="571" spans="1:1" s="114" customFormat="1" x14ac:dyDescent="0.2">
      <c r="A571" s="115" t="str">
        <f t="shared" si="6"/>
        <v/>
      </c>
    </row>
    <row r="572" spans="1:1" s="114" customFormat="1" x14ac:dyDescent="0.2">
      <c r="A572" s="115" t="str">
        <f t="shared" si="6"/>
        <v/>
      </c>
    </row>
    <row r="573" spans="1:1" s="114" customFormat="1" x14ac:dyDescent="0.2">
      <c r="A573" s="115" t="str">
        <f t="shared" si="6"/>
        <v/>
      </c>
    </row>
    <row r="574" spans="1:1" s="114" customFormat="1" x14ac:dyDescent="0.2">
      <c r="A574" s="115" t="str">
        <f t="shared" si="6"/>
        <v/>
      </c>
    </row>
    <row r="575" spans="1:1" s="114" customFormat="1" x14ac:dyDescent="0.2">
      <c r="A575" s="115" t="str">
        <f t="shared" si="6"/>
        <v/>
      </c>
    </row>
    <row r="576" spans="1:1" s="114" customFormat="1" x14ac:dyDescent="0.2">
      <c r="A576" s="115" t="str">
        <f t="shared" ref="A576:A639" si="7">B576&amp;C576&amp;D576&amp;E576&amp;F576&amp;G576&amp;H:H&amp;I576&amp;J576&amp;K576&amp;L576&amp;M576&amp;N576</f>
        <v/>
      </c>
    </row>
    <row r="577" spans="1:1" s="114" customFormat="1" x14ac:dyDescent="0.2">
      <c r="A577" s="115" t="str">
        <f t="shared" si="7"/>
        <v/>
      </c>
    </row>
    <row r="578" spans="1:1" s="114" customFormat="1" x14ac:dyDescent="0.2">
      <c r="A578" s="115" t="str">
        <f t="shared" si="7"/>
        <v/>
      </c>
    </row>
    <row r="579" spans="1:1" s="114" customFormat="1" x14ac:dyDescent="0.2">
      <c r="A579" s="115" t="str">
        <f t="shared" si="7"/>
        <v/>
      </c>
    </row>
    <row r="580" spans="1:1" s="114" customFormat="1" x14ac:dyDescent="0.2">
      <c r="A580" s="115" t="str">
        <f t="shared" si="7"/>
        <v/>
      </c>
    </row>
    <row r="581" spans="1:1" s="114" customFormat="1" x14ac:dyDescent="0.2">
      <c r="A581" s="115" t="str">
        <f t="shared" si="7"/>
        <v/>
      </c>
    </row>
    <row r="582" spans="1:1" s="114" customFormat="1" x14ac:dyDescent="0.2">
      <c r="A582" s="115" t="str">
        <f t="shared" si="7"/>
        <v/>
      </c>
    </row>
    <row r="583" spans="1:1" s="114" customFormat="1" x14ac:dyDescent="0.2">
      <c r="A583" s="115" t="str">
        <f t="shared" si="7"/>
        <v/>
      </c>
    </row>
    <row r="584" spans="1:1" s="114" customFormat="1" x14ac:dyDescent="0.2">
      <c r="A584" s="115" t="str">
        <f t="shared" si="7"/>
        <v/>
      </c>
    </row>
    <row r="585" spans="1:1" s="114" customFormat="1" x14ac:dyDescent="0.2">
      <c r="A585" s="115" t="str">
        <f t="shared" si="7"/>
        <v/>
      </c>
    </row>
    <row r="586" spans="1:1" s="114" customFormat="1" x14ac:dyDescent="0.2">
      <c r="A586" s="115" t="str">
        <f t="shared" si="7"/>
        <v/>
      </c>
    </row>
    <row r="587" spans="1:1" s="114" customFormat="1" x14ac:dyDescent="0.2">
      <c r="A587" s="115" t="str">
        <f t="shared" si="7"/>
        <v/>
      </c>
    </row>
    <row r="588" spans="1:1" s="114" customFormat="1" x14ac:dyDescent="0.2">
      <c r="A588" s="115" t="str">
        <f t="shared" si="7"/>
        <v/>
      </c>
    </row>
    <row r="589" spans="1:1" s="114" customFormat="1" x14ac:dyDescent="0.2">
      <c r="A589" s="115" t="str">
        <f t="shared" si="7"/>
        <v/>
      </c>
    </row>
    <row r="590" spans="1:1" s="114" customFormat="1" x14ac:dyDescent="0.2">
      <c r="A590" s="115" t="str">
        <f t="shared" si="7"/>
        <v/>
      </c>
    </row>
    <row r="591" spans="1:1" s="114" customFormat="1" x14ac:dyDescent="0.2">
      <c r="A591" s="115" t="str">
        <f t="shared" si="7"/>
        <v/>
      </c>
    </row>
    <row r="592" spans="1:1" s="114" customFormat="1" x14ac:dyDescent="0.2">
      <c r="A592" s="115" t="str">
        <f t="shared" si="7"/>
        <v/>
      </c>
    </row>
    <row r="593" spans="1:1" s="114" customFormat="1" x14ac:dyDescent="0.2">
      <c r="A593" s="115" t="str">
        <f t="shared" si="7"/>
        <v/>
      </c>
    </row>
    <row r="594" spans="1:1" s="114" customFormat="1" x14ac:dyDescent="0.2">
      <c r="A594" s="115" t="str">
        <f t="shared" si="7"/>
        <v/>
      </c>
    </row>
    <row r="595" spans="1:1" s="114" customFormat="1" x14ac:dyDescent="0.2">
      <c r="A595" s="115" t="str">
        <f t="shared" si="7"/>
        <v/>
      </c>
    </row>
    <row r="596" spans="1:1" s="114" customFormat="1" x14ac:dyDescent="0.2">
      <c r="A596" s="115" t="str">
        <f t="shared" si="7"/>
        <v/>
      </c>
    </row>
    <row r="597" spans="1:1" s="114" customFormat="1" x14ac:dyDescent="0.2">
      <c r="A597" s="115" t="str">
        <f t="shared" si="7"/>
        <v/>
      </c>
    </row>
    <row r="598" spans="1:1" s="114" customFormat="1" x14ac:dyDescent="0.2">
      <c r="A598" s="115" t="str">
        <f t="shared" si="7"/>
        <v/>
      </c>
    </row>
    <row r="599" spans="1:1" s="114" customFormat="1" x14ac:dyDescent="0.2">
      <c r="A599" s="115" t="str">
        <f t="shared" si="7"/>
        <v/>
      </c>
    </row>
    <row r="600" spans="1:1" s="114" customFormat="1" x14ac:dyDescent="0.2">
      <c r="A600" s="115" t="str">
        <f t="shared" si="7"/>
        <v/>
      </c>
    </row>
    <row r="601" spans="1:1" s="114" customFormat="1" x14ac:dyDescent="0.2">
      <c r="A601" s="115" t="str">
        <f t="shared" si="7"/>
        <v/>
      </c>
    </row>
    <row r="602" spans="1:1" s="114" customFormat="1" x14ac:dyDescent="0.2">
      <c r="A602" s="115" t="str">
        <f t="shared" si="7"/>
        <v/>
      </c>
    </row>
    <row r="603" spans="1:1" s="114" customFormat="1" x14ac:dyDescent="0.2">
      <c r="A603" s="115" t="str">
        <f t="shared" si="7"/>
        <v/>
      </c>
    </row>
    <row r="604" spans="1:1" s="114" customFormat="1" x14ac:dyDescent="0.2">
      <c r="A604" s="115" t="str">
        <f t="shared" si="7"/>
        <v/>
      </c>
    </row>
    <row r="605" spans="1:1" s="114" customFormat="1" x14ac:dyDescent="0.2">
      <c r="A605" s="115" t="str">
        <f t="shared" si="7"/>
        <v/>
      </c>
    </row>
    <row r="606" spans="1:1" s="114" customFormat="1" x14ac:dyDescent="0.2">
      <c r="A606" s="115" t="str">
        <f t="shared" si="7"/>
        <v/>
      </c>
    </row>
    <row r="607" spans="1:1" s="114" customFormat="1" x14ac:dyDescent="0.2">
      <c r="A607" s="115" t="str">
        <f t="shared" si="7"/>
        <v/>
      </c>
    </row>
    <row r="608" spans="1:1" s="114" customFormat="1" x14ac:dyDescent="0.2">
      <c r="A608" s="115" t="str">
        <f t="shared" si="7"/>
        <v/>
      </c>
    </row>
    <row r="609" spans="1:1" s="114" customFormat="1" x14ac:dyDescent="0.2">
      <c r="A609" s="115" t="str">
        <f t="shared" si="7"/>
        <v/>
      </c>
    </row>
    <row r="610" spans="1:1" s="114" customFormat="1" x14ac:dyDescent="0.2">
      <c r="A610" s="115" t="str">
        <f t="shared" si="7"/>
        <v/>
      </c>
    </row>
    <row r="611" spans="1:1" s="114" customFormat="1" x14ac:dyDescent="0.2">
      <c r="A611" s="115" t="str">
        <f t="shared" si="7"/>
        <v/>
      </c>
    </row>
    <row r="612" spans="1:1" s="114" customFormat="1" x14ac:dyDescent="0.2">
      <c r="A612" s="115" t="str">
        <f t="shared" si="7"/>
        <v/>
      </c>
    </row>
    <row r="613" spans="1:1" s="114" customFormat="1" x14ac:dyDescent="0.2">
      <c r="A613" s="115" t="str">
        <f t="shared" si="7"/>
        <v/>
      </c>
    </row>
    <row r="614" spans="1:1" s="114" customFormat="1" x14ac:dyDescent="0.2">
      <c r="A614" s="115" t="str">
        <f t="shared" si="7"/>
        <v/>
      </c>
    </row>
    <row r="615" spans="1:1" s="114" customFormat="1" x14ac:dyDescent="0.2">
      <c r="A615" s="115" t="str">
        <f t="shared" si="7"/>
        <v/>
      </c>
    </row>
    <row r="616" spans="1:1" s="114" customFormat="1" x14ac:dyDescent="0.2">
      <c r="A616" s="115" t="str">
        <f t="shared" si="7"/>
        <v/>
      </c>
    </row>
    <row r="617" spans="1:1" s="114" customFormat="1" x14ac:dyDescent="0.2">
      <c r="A617" s="115" t="str">
        <f t="shared" si="7"/>
        <v/>
      </c>
    </row>
    <row r="618" spans="1:1" s="114" customFormat="1" x14ac:dyDescent="0.2">
      <c r="A618" s="115" t="str">
        <f t="shared" si="7"/>
        <v/>
      </c>
    </row>
    <row r="619" spans="1:1" s="114" customFormat="1" x14ac:dyDescent="0.2">
      <c r="A619" s="115" t="str">
        <f t="shared" si="7"/>
        <v/>
      </c>
    </row>
    <row r="620" spans="1:1" s="114" customFormat="1" x14ac:dyDescent="0.2">
      <c r="A620" s="115" t="str">
        <f t="shared" si="7"/>
        <v/>
      </c>
    </row>
    <row r="621" spans="1:1" s="114" customFormat="1" x14ac:dyDescent="0.2">
      <c r="A621" s="115" t="str">
        <f t="shared" si="7"/>
        <v/>
      </c>
    </row>
    <row r="622" spans="1:1" s="114" customFormat="1" x14ac:dyDescent="0.2">
      <c r="A622" s="115" t="str">
        <f t="shared" si="7"/>
        <v/>
      </c>
    </row>
    <row r="623" spans="1:1" s="114" customFormat="1" x14ac:dyDescent="0.2">
      <c r="A623" s="115" t="str">
        <f t="shared" si="7"/>
        <v/>
      </c>
    </row>
    <row r="624" spans="1:1" s="114" customFormat="1" x14ac:dyDescent="0.2">
      <c r="A624" s="115" t="str">
        <f t="shared" si="7"/>
        <v/>
      </c>
    </row>
    <row r="625" spans="1:1" s="114" customFormat="1" x14ac:dyDescent="0.2">
      <c r="A625" s="115" t="str">
        <f t="shared" si="7"/>
        <v/>
      </c>
    </row>
    <row r="626" spans="1:1" s="114" customFormat="1" x14ac:dyDescent="0.2">
      <c r="A626" s="115" t="str">
        <f t="shared" si="7"/>
        <v/>
      </c>
    </row>
    <row r="627" spans="1:1" s="114" customFormat="1" x14ac:dyDescent="0.2">
      <c r="A627" s="115" t="str">
        <f t="shared" si="7"/>
        <v/>
      </c>
    </row>
    <row r="628" spans="1:1" s="114" customFormat="1" x14ac:dyDescent="0.2">
      <c r="A628" s="115" t="str">
        <f t="shared" si="7"/>
        <v/>
      </c>
    </row>
    <row r="629" spans="1:1" s="114" customFormat="1" x14ac:dyDescent="0.2">
      <c r="A629" s="115" t="str">
        <f t="shared" si="7"/>
        <v/>
      </c>
    </row>
    <row r="630" spans="1:1" s="114" customFormat="1" x14ac:dyDescent="0.2">
      <c r="A630" s="115" t="str">
        <f t="shared" si="7"/>
        <v/>
      </c>
    </row>
    <row r="631" spans="1:1" s="114" customFormat="1" x14ac:dyDescent="0.2">
      <c r="A631" s="115" t="str">
        <f t="shared" si="7"/>
        <v/>
      </c>
    </row>
    <row r="632" spans="1:1" s="114" customFormat="1" x14ac:dyDescent="0.2">
      <c r="A632" s="115" t="str">
        <f t="shared" si="7"/>
        <v/>
      </c>
    </row>
    <row r="633" spans="1:1" s="114" customFormat="1" x14ac:dyDescent="0.2">
      <c r="A633" s="115" t="str">
        <f t="shared" si="7"/>
        <v/>
      </c>
    </row>
    <row r="634" spans="1:1" s="114" customFormat="1" x14ac:dyDescent="0.2">
      <c r="A634" s="115" t="str">
        <f t="shared" si="7"/>
        <v/>
      </c>
    </row>
    <row r="635" spans="1:1" s="114" customFormat="1" x14ac:dyDescent="0.2">
      <c r="A635" s="115" t="str">
        <f t="shared" si="7"/>
        <v/>
      </c>
    </row>
    <row r="636" spans="1:1" s="114" customFormat="1" x14ac:dyDescent="0.2">
      <c r="A636" s="115" t="str">
        <f t="shared" si="7"/>
        <v/>
      </c>
    </row>
    <row r="637" spans="1:1" s="114" customFormat="1" x14ac:dyDescent="0.2">
      <c r="A637" s="115" t="str">
        <f t="shared" si="7"/>
        <v/>
      </c>
    </row>
    <row r="638" spans="1:1" s="114" customFormat="1" x14ac:dyDescent="0.2">
      <c r="A638" s="115" t="str">
        <f t="shared" si="7"/>
        <v/>
      </c>
    </row>
    <row r="639" spans="1:1" s="114" customFormat="1" x14ac:dyDescent="0.2">
      <c r="A639" s="115" t="str">
        <f t="shared" si="7"/>
        <v/>
      </c>
    </row>
    <row r="640" spans="1:1" s="114" customFormat="1" x14ac:dyDescent="0.2">
      <c r="A640" s="115" t="str">
        <f t="shared" ref="A640:A703" si="8">B640&amp;C640&amp;D640&amp;E640&amp;F640&amp;G640&amp;H:H&amp;I640&amp;J640&amp;K640&amp;L640&amp;M640&amp;N640</f>
        <v/>
      </c>
    </row>
    <row r="641" spans="1:1" s="114" customFormat="1" x14ac:dyDescent="0.2">
      <c r="A641" s="115" t="str">
        <f t="shared" si="8"/>
        <v/>
      </c>
    </row>
    <row r="642" spans="1:1" s="114" customFormat="1" x14ac:dyDescent="0.2">
      <c r="A642" s="115" t="str">
        <f t="shared" si="8"/>
        <v/>
      </c>
    </row>
    <row r="643" spans="1:1" s="114" customFormat="1" x14ac:dyDescent="0.2">
      <c r="A643" s="115" t="str">
        <f t="shared" si="8"/>
        <v/>
      </c>
    </row>
    <row r="644" spans="1:1" s="114" customFormat="1" x14ac:dyDescent="0.2">
      <c r="A644" s="115" t="str">
        <f t="shared" si="8"/>
        <v/>
      </c>
    </row>
    <row r="645" spans="1:1" s="114" customFormat="1" x14ac:dyDescent="0.2">
      <c r="A645" s="115" t="str">
        <f t="shared" si="8"/>
        <v/>
      </c>
    </row>
    <row r="646" spans="1:1" s="114" customFormat="1" x14ac:dyDescent="0.2">
      <c r="A646" s="115" t="str">
        <f t="shared" si="8"/>
        <v/>
      </c>
    </row>
    <row r="647" spans="1:1" s="114" customFormat="1" x14ac:dyDescent="0.2">
      <c r="A647" s="115" t="str">
        <f t="shared" si="8"/>
        <v/>
      </c>
    </row>
    <row r="648" spans="1:1" s="114" customFormat="1" x14ac:dyDescent="0.2">
      <c r="A648" s="115" t="str">
        <f t="shared" si="8"/>
        <v/>
      </c>
    </row>
    <row r="649" spans="1:1" s="114" customFormat="1" x14ac:dyDescent="0.2">
      <c r="A649" s="115" t="str">
        <f t="shared" si="8"/>
        <v/>
      </c>
    </row>
    <row r="650" spans="1:1" s="114" customFormat="1" x14ac:dyDescent="0.2">
      <c r="A650" s="115" t="str">
        <f t="shared" si="8"/>
        <v/>
      </c>
    </row>
    <row r="651" spans="1:1" s="114" customFormat="1" x14ac:dyDescent="0.2">
      <c r="A651" s="115" t="str">
        <f t="shared" si="8"/>
        <v/>
      </c>
    </row>
    <row r="652" spans="1:1" s="114" customFormat="1" x14ac:dyDescent="0.2">
      <c r="A652" s="115" t="str">
        <f t="shared" si="8"/>
        <v/>
      </c>
    </row>
    <row r="653" spans="1:1" s="114" customFormat="1" x14ac:dyDescent="0.2">
      <c r="A653" s="115" t="str">
        <f t="shared" si="8"/>
        <v/>
      </c>
    </row>
    <row r="654" spans="1:1" s="114" customFormat="1" x14ac:dyDescent="0.2">
      <c r="A654" s="115" t="str">
        <f t="shared" si="8"/>
        <v/>
      </c>
    </row>
    <row r="655" spans="1:1" s="114" customFormat="1" x14ac:dyDescent="0.2">
      <c r="A655" s="115" t="str">
        <f t="shared" si="8"/>
        <v/>
      </c>
    </row>
    <row r="656" spans="1:1" s="114" customFormat="1" x14ac:dyDescent="0.2">
      <c r="A656" s="115" t="str">
        <f t="shared" si="8"/>
        <v/>
      </c>
    </row>
    <row r="657" spans="1:1" s="114" customFormat="1" x14ac:dyDescent="0.2">
      <c r="A657" s="115" t="str">
        <f t="shared" si="8"/>
        <v/>
      </c>
    </row>
    <row r="658" spans="1:1" s="114" customFormat="1" x14ac:dyDescent="0.2">
      <c r="A658" s="115" t="str">
        <f t="shared" si="8"/>
        <v/>
      </c>
    </row>
    <row r="659" spans="1:1" s="114" customFormat="1" x14ac:dyDescent="0.2">
      <c r="A659" s="115" t="str">
        <f t="shared" si="8"/>
        <v/>
      </c>
    </row>
    <row r="660" spans="1:1" s="114" customFormat="1" x14ac:dyDescent="0.2">
      <c r="A660" s="115" t="str">
        <f t="shared" si="8"/>
        <v/>
      </c>
    </row>
    <row r="661" spans="1:1" s="114" customFormat="1" x14ac:dyDescent="0.2">
      <c r="A661" s="115" t="str">
        <f t="shared" si="8"/>
        <v/>
      </c>
    </row>
    <row r="662" spans="1:1" s="114" customFormat="1" x14ac:dyDescent="0.2">
      <c r="A662" s="115" t="str">
        <f t="shared" si="8"/>
        <v/>
      </c>
    </row>
    <row r="663" spans="1:1" s="114" customFormat="1" x14ac:dyDescent="0.2">
      <c r="A663" s="115" t="str">
        <f t="shared" si="8"/>
        <v/>
      </c>
    </row>
    <row r="664" spans="1:1" s="114" customFormat="1" x14ac:dyDescent="0.2">
      <c r="A664" s="115" t="str">
        <f t="shared" si="8"/>
        <v/>
      </c>
    </row>
    <row r="665" spans="1:1" s="114" customFormat="1" x14ac:dyDescent="0.2">
      <c r="A665" s="115" t="str">
        <f t="shared" si="8"/>
        <v/>
      </c>
    </row>
    <row r="666" spans="1:1" s="114" customFormat="1" x14ac:dyDescent="0.2">
      <c r="A666" s="115" t="str">
        <f t="shared" si="8"/>
        <v/>
      </c>
    </row>
    <row r="667" spans="1:1" s="114" customFormat="1" x14ac:dyDescent="0.2">
      <c r="A667" s="115" t="str">
        <f t="shared" si="8"/>
        <v/>
      </c>
    </row>
    <row r="668" spans="1:1" s="114" customFormat="1" x14ac:dyDescent="0.2">
      <c r="A668" s="115" t="str">
        <f t="shared" si="8"/>
        <v/>
      </c>
    </row>
    <row r="669" spans="1:1" s="114" customFormat="1" x14ac:dyDescent="0.2">
      <c r="A669" s="115" t="str">
        <f t="shared" si="8"/>
        <v/>
      </c>
    </row>
    <row r="670" spans="1:1" s="114" customFormat="1" x14ac:dyDescent="0.2">
      <c r="A670" s="115" t="str">
        <f t="shared" si="8"/>
        <v/>
      </c>
    </row>
    <row r="671" spans="1:1" s="114" customFormat="1" x14ac:dyDescent="0.2">
      <c r="A671" s="115" t="str">
        <f t="shared" si="8"/>
        <v/>
      </c>
    </row>
    <row r="672" spans="1:1" s="114" customFormat="1" x14ac:dyDescent="0.2">
      <c r="A672" s="115" t="str">
        <f t="shared" si="8"/>
        <v/>
      </c>
    </row>
    <row r="673" spans="1:1" s="114" customFormat="1" x14ac:dyDescent="0.2">
      <c r="A673" s="115" t="str">
        <f t="shared" si="8"/>
        <v/>
      </c>
    </row>
    <row r="674" spans="1:1" s="114" customFormat="1" x14ac:dyDescent="0.2">
      <c r="A674" s="115" t="str">
        <f t="shared" si="8"/>
        <v/>
      </c>
    </row>
    <row r="675" spans="1:1" s="114" customFormat="1" x14ac:dyDescent="0.2">
      <c r="A675" s="115" t="str">
        <f t="shared" si="8"/>
        <v/>
      </c>
    </row>
    <row r="676" spans="1:1" s="114" customFormat="1" x14ac:dyDescent="0.2">
      <c r="A676" s="115" t="str">
        <f t="shared" si="8"/>
        <v/>
      </c>
    </row>
    <row r="677" spans="1:1" s="114" customFormat="1" x14ac:dyDescent="0.2">
      <c r="A677" s="115" t="str">
        <f t="shared" si="8"/>
        <v/>
      </c>
    </row>
    <row r="678" spans="1:1" s="114" customFormat="1" x14ac:dyDescent="0.2">
      <c r="A678" s="115" t="str">
        <f t="shared" si="8"/>
        <v/>
      </c>
    </row>
    <row r="679" spans="1:1" s="114" customFormat="1" x14ac:dyDescent="0.2">
      <c r="A679" s="115" t="str">
        <f t="shared" si="8"/>
        <v/>
      </c>
    </row>
    <row r="680" spans="1:1" s="114" customFormat="1" x14ac:dyDescent="0.2">
      <c r="A680" s="115" t="str">
        <f t="shared" si="8"/>
        <v/>
      </c>
    </row>
    <row r="681" spans="1:1" s="114" customFormat="1" x14ac:dyDescent="0.2">
      <c r="A681" s="115" t="str">
        <f t="shared" si="8"/>
        <v/>
      </c>
    </row>
    <row r="682" spans="1:1" s="114" customFormat="1" x14ac:dyDescent="0.2">
      <c r="A682" s="115" t="str">
        <f t="shared" si="8"/>
        <v/>
      </c>
    </row>
    <row r="683" spans="1:1" s="114" customFormat="1" x14ac:dyDescent="0.2">
      <c r="A683" s="115" t="str">
        <f t="shared" si="8"/>
        <v/>
      </c>
    </row>
    <row r="684" spans="1:1" s="114" customFormat="1" x14ac:dyDescent="0.2">
      <c r="A684" s="115" t="str">
        <f t="shared" si="8"/>
        <v/>
      </c>
    </row>
    <row r="685" spans="1:1" s="114" customFormat="1" x14ac:dyDescent="0.2">
      <c r="A685" s="115" t="str">
        <f t="shared" si="8"/>
        <v/>
      </c>
    </row>
    <row r="686" spans="1:1" s="114" customFormat="1" x14ac:dyDescent="0.2">
      <c r="A686" s="115" t="str">
        <f t="shared" si="8"/>
        <v/>
      </c>
    </row>
    <row r="687" spans="1:1" s="114" customFormat="1" x14ac:dyDescent="0.2">
      <c r="A687" s="115" t="str">
        <f t="shared" si="8"/>
        <v/>
      </c>
    </row>
    <row r="688" spans="1:1" s="114" customFormat="1" x14ac:dyDescent="0.2">
      <c r="A688" s="115" t="str">
        <f t="shared" si="8"/>
        <v/>
      </c>
    </row>
    <row r="689" spans="1:1" s="114" customFormat="1" x14ac:dyDescent="0.2">
      <c r="A689" s="115" t="str">
        <f t="shared" si="8"/>
        <v/>
      </c>
    </row>
    <row r="690" spans="1:1" s="114" customFormat="1" x14ac:dyDescent="0.2">
      <c r="A690" s="115" t="str">
        <f t="shared" si="8"/>
        <v/>
      </c>
    </row>
    <row r="691" spans="1:1" s="114" customFormat="1" x14ac:dyDescent="0.2">
      <c r="A691" s="115" t="str">
        <f t="shared" si="8"/>
        <v/>
      </c>
    </row>
    <row r="692" spans="1:1" s="114" customFormat="1" x14ac:dyDescent="0.2">
      <c r="A692" s="115" t="str">
        <f t="shared" si="8"/>
        <v/>
      </c>
    </row>
    <row r="693" spans="1:1" s="114" customFormat="1" x14ac:dyDescent="0.2">
      <c r="A693" s="115" t="str">
        <f t="shared" si="8"/>
        <v/>
      </c>
    </row>
    <row r="694" spans="1:1" s="114" customFormat="1" x14ac:dyDescent="0.2">
      <c r="A694" s="115" t="str">
        <f t="shared" si="8"/>
        <v/>
      </c>
    </row>
    <row r="695" spans="1:1" s="114" customFormat="1" x14ac:dyDescent="0.2">
      <c r="A695" s="115" t="str">
        <f t="shared" si="8"/>
        <v/>
      </c>
    </row>
    <row r="696" spans="1:1" s="114" customFormat="1" x14ac:dyDescent="0.2">
      <c r="A696" s="115" t="str">
        <f t="shared" si="8"/>
        <v/>
      </c>
    </row>
    <row r="697" spans="1:1" s="114" customFormat="1" x14ac:dyDescent="0.2">
      <c r="A697" s="115" t="str">
        <f t="shared" si="8"/>
        <v/>
      </c>
    </row>
    <row r="698" spans="1:1" s="114" customFormat="1" x14ac:dyDescent="0.2">
      <c r="A698" s="115" t="str">
        <f t="shared" si="8"/>
        <v/>
      </c>
    </row>
    <row r="699" spans="1:1" s="114" customFormat="1" x14ac:dyDescent="0.2">
      <c r="A699" s="115" t="str">
        <f t="shared" si="8"/>
        <v/>
      </c>
    </row>
    <row r="700" spans="1:1" s="114" customFormat="1" x14ac:dyDescent="0.2">
      <c r="A700" s="115" t="str">
        <f t="shared" si="8"/>
        <v/>
      </c>
    </row>
    <row r="701" spans="1:1" s="114" customFormat="1" x14ac:dyDescent="0.2">
      <c r="A701" s="115" t="str">
        <f t="shared" si="8"/>
        <v/>
      </c>
    </row>
    <row r="702" spans="1:1" s="114" customFormat="1" x14ac:dyDescent="0.2">
      <c r="A702" s="115" t="str">
        <f t="shared" si="8"/>
        <v/>
      </c>
    </row>
    <row r="703" spans="1:1" s="114" customFormat="1" x14ac:dyDescent="0.2">
      <c r="A703" s="115" t="str">
        <f t="shared" si="8"/>
        <v/>
      </c>
    </row>
    <row r="704" spans="1:1" s="114" customFormat="1" x14ac:dyDescent="0.2">
      <c r="A704" s="115" t="str">
        <f t="shared" ref="A704:A767" si="9">B704&amp;C704&amp;D704&amp;E704&amp;F704&amp;G704&amp;H:H&amp;I704&amp;J704&amp;K704&amp;L704&amp;M704&amp;N704</f>
        <v/>
      </c>
    </row>
    <row r="705" spans="1:1" s="114" customFormat="1" x14ac:dyDescent="0.2">
      <c r="A705" s="115" t="str">
        <f t="shared" si="9"/>
        <v/>
      </c>
    </row>
    <row r="706" spans="1:1" s="114" customFormat="1" x14ac:dyDescent="0.2">
      <c r="A706" s="115" t="str">
        <f t="shared" si="9"/>
        <v/>
      </c>
    </row>
    <row r="707" spans="1:1" s="114" customFormat="1" x14ac:dyDescent="0.2">
      <c r="A707" s="115" t="str">
        <f t="shared" si="9"/>
        <v/>
      </c>
    </row>
    <row r="708" spans="1:1" s="114" customFormat="1" x14ac:dyDescent="0.2">
      <c r="A708" s="115" t="str">
        <f t="shared" si="9"/>
        <v/>
      </c>
    </row>
    <row r="709" spans="1:1" s="114" customFormat="1" x14ac:dyDescent="0.2">
      <c r="A709" s="115" t="str">
        <f t="shared" si="9"/>
        <v/>
      </c>
    </row>
    <row r="710" spans="1:1" s="114" customFormat="1" x14ac:dyDescent="0.2">
      <c r="A710" s="115" t="str">
        <f t="shared" si="9"/>
        <v/>
      </c>
    </row>
    <row r="711" spans="1:1" s="114" customFormat="1" x14ac:dyDescent="0.2">
      <c r="A711" s="115" t="str">
        <f t="shared" si="9"/>
        <v/>
      </c>
    </row>
    <row r="712" spans="1:1" s="114" customFormat="1" x14ac:dyDescent="0.2">
      <c r="A712" s="115" t="str">
        <f t="shared" si="9"/>
        <v/>
      </c>
    </row>
    <row r="713" spans="1:1" s="114" customFormat="1" x14ac:dyDescent="0.2">
      <c r="A713" s="115" t="str">
        <f t="shared" si="9"/>
        <v/>
      </c>
    </row>
    <row r="714" spans="1:1" s="114" customFormat="1" x14ac:dyDescent="0.2">
      <c r="A714" s="115" t="str">
        <f t="shared" si="9"/>
        <v/>
      </c>
    </row>
    <row r="715" spans="1:1" s="114" customFormat="1" x14ac:dyDescent="0.2">
      <c r="A715" s="115" t="str">
        <f t="shared" si="9"/>
        <v/>
      </c>
    </row>
    <row r="716" spans="1:1" s="114" customFormat="1" x14ac:dyDescent="0.2">
      <c r="A716" s="115" t="str">
        <f t="shared" si="9"/>
        <v/>
      </c>
    </row>
    <row r="717" spans="1:1" s="114" customFormat="1" x14ac:dyDescent="0.2">
      <c r="A717" s="115" t="str">
        <f t="shared" si="9"/>
        <v/>
      </c>
    </row>
    <row r="718" spans="1:1" s="114" customFormat="1" x14ac:dyDescent="0.2">
      <c r="A718" s="115" t="str">
        <f t="shared" si="9"/>
        <v/>
      </c>
    </row>
    <row r="719" spans="1:1" s="114" customFormat="1" x14ac:dyDescent="0.2">
      <c r="A719" s="115" t="str">
        <f t="shared" si="9"/>
        <v/>
      </c>
    </row>
    <row r="720" spans="1:1" s="114" customFormat="1" x14ac:dyDescent="0.2">
      <c r="A720" s="115" t="str">
        <f t="shared" si="9"/>
        <v/>
      </c>
    </row>
    <row r="721" spans="1:1" s="114" customFormat="1" x14ac:dyDescent="0.2">
      <c r="A721" s="115" t="str">
        <f t="shared" si="9"/>
        <v/>
      </c>
    </row>
    <row r="722" spans="1:1" s="114" customFormat="1" x14ac:dyDescent="0.2">
      <c r="A722" s="115" t="str">
        <f t="shared" si="9"/>
        <v/>
      </c>
    </row>
    <row r="723" spans="1:1" s="114" customFormat="1" x14ac:dyDescent="0.2">
      <c r="A723" s="115" t="str">
        <f t="shared" si="9"/>
        <v/>
      </c>
    </row>
    <row r="724" spans="1:1" s="114" customFormat="1" x14ac:dyDescent="0.2">
      <c r="A724" s="115" t="str">
        <f t="shared" si="9"/>
        <v/>
      </c>
    </row>
    <row r="725" spans="1:1" s="114" customFormat="1" x14ac:dyDescent="0.2">
      <c r="A725" s="115" t="str">
        <f t="shared" si="9"/>
        <v/>
      </c>
    </row>
    <row r="726" spans="1:1" s="114" customFormat="1" x14ac:dyDescent="0.2">
      <c r="A726" s="115" t="str">
        <f t="shared" si="9"/>
        <v/>
      </c>
    </row>
    <row r="727" spans="1:1" s="114" customFormat="1" x14ac:dyDescent="0.2">
      <c r="A727" s="115" t="str">
        <f t="shared" si="9"/>
        <v/>
      </c>
    </row>
    <row r="728" spans="1:1" s="114" customFormat="1" x14ac:dyDescent="0.2">
      <c r="A728" s="115" t="str">
        <f t="shared" si="9"/>
        <v/>
      </c>
    </row>
    <row r="729" spans="1:1" s="114" customFormat="1" x14ac:dyDescent="0.2">
      <c r="A729" s="115" t="str">
        <f t="shared" si="9"/>
        <v/>
      </c>
    </row>
    <row r="730" spans="1:1" s="114" customFormat="1" x14ac:dyDescent="0.2">
      <c r="A730" s="115" t="str">
        <f t="shared" si="9"/>
        <v/>
      </c>
    </row>
    <row r="731" spans="1:1" s="114" customFormat="1" x14ac:dyDescent="0.2">
      <c r="A731" s="115" t="str">
        <f t="shared" si="9"/>
        <v/>
      </c>
    </row>
    <row r="732" spans="1:1" s="114" customFormat="1" x14ac:dyDescent="0.2">
      <c r="A732" s="115" t="str">
        <f t="shared" si="9"/>
        <v/>
      </c>
    </row>
    <row r="733" spans="1:1" s="114" customFormat="1" x14ac:dyDescent="0.2">
      <c r="A733" s="115" t="str">
        <f t="shared" si="9"/>
        <v/>
      </c>
    </row>
    <row r="734" spans="1:1" s="114" customFormat="1" x14ac:dyDescent="0.2">
      <c r="A734" s="115" t="str">
        <f t="shared" si="9"/>
        <v/>
      </c>
    </row>
    <row r="735" spans="1:1" s="114" customFormat="1" x14ac:dyDescent="0.2">
      <c r="A735" s="115" t="str">
        <f t="shared" si="9"/>
        <v/>
      </c>
    </row>
    <row r="736" spans="1:1" s="114" customFormat="1" x14ac:dyDescent="0.2">
      <c r="A736" s="115" t="str">
        <f t="shared" si="9"/>
        <v/>
      </c>
    </row>
    <row r="737" spans="1:1" s="114" customFormat="1" x14ac:dyDescent="0.2">
      <c r="A737" s="115" t="str">
        <f t="shared" si="9"/>
        <v/>
      </c>
    </row>
    <row r="738" spans="1:1" s="114" customFormat="1" x14ac:dyDescent="0.2">
      <c r="A738" s="115" t="str">
        <f t="shared" si="9"/>
        <v/>
      </c>
    </row>
    <row r="739" spans="1:1" s="114" customFormat="1" x14ac:dyDescent="0.2">
      <c r="A739" s="115" t="str">
        <f t="shared" si="9"/>
        <v/>
      </c>
    </row>
    <row r="740" spans="1:1" s="114" customFormat="1" x14ac:dyDescent="0.2">
      <c r="A740" s="115" t="str">
        <f t="shared" si="9"/>
        <v/>
      </c>
    </row>
    <row r="741" spans="1:1" s="114" customFormat="1" x14ac:dyDescent="0.2">
      <c r="A741" s="115" t="str">
        <f t="shared" si="9"/>
        <v/>
      </c>
    </row>
    <row r="742" spans="1:1" s="114" customFormat="1" x14ac:dyDescent="0.2">
      <c r="A742" s="115" t="str">
        <f t="shared" si="9"/>
        <v/>
      </c>
    </row>
    <row r="743" spans="1:1" s="114" customFormat="1" x14ac:dyDescent="0.2">
      <c r="A743" s="115" t="str">
        <f t="shared" si="9"/>
        <v/>
      </c>
    </row>
    <row r="744" spans="1:1" s="114" customFormat="1" x14ac:dyDescent="0.2">
      <c r="A744" s="115" t="str">
        <f t="shared" si="9"/>
        <v/>
      </c>
    </row>
    <row r="745" spans="1:1" s="114" customFormat="1" x14ac:dyDescent="0.2">
      <c r="A745" s="115" t="str">
        <f t="shared" si="9"/>
        <v/>
      </c>
    </row>
    <row r="746" spans="1:1" s="114" customFormat="1" x14ac:dyDescent="0.2">
      <c r="A746" s="115" t="str">
        <f t="shared" si="9"/>
        <v/>
      </c>
    </row>
    <row r="747" spans="1:1" s="114" customFormat="1" x14ac:dyDescent="0.2">
      <c r="A747" s="115" t="str">
        <f t="shared" si="9"/>
        <v/>
      </c>
    </row>
    <row r="748" spans="1:1" s="114" customFormat="1" x14ac:dyDescent="0.2">
      <c r="A748" s="115" t="str">
        <f t="shared" si="9"/>
        <v/>
      </c>
    </row>
    <row r="749" spans="1:1" s="114" customFormat="1" x14ac:dyDescent="0.2">
      <c r="A749" s="115" t="str">
        <f t="shared" si="9"/>
        <v/>
      </c>
    </row>
    <row r="750" spans="1:1" s="114" customFormat="1" x14ac:dyDescent="0.2">
      <c r="A750" s="115" t="str">
        <f t="shared" si="9"/>
        <v/>
      </c>
    </row>
    <row r="751" spans="1:1" s="114" customFormat="1" x14ac:dyDescent="0.2">
      <c r="A751" s="115" t="str">
        <f t="shared" si="9"/>
        <v/>
      </c>
    </row>
    <row r="752" spans="1:1" s="114" customFormat="1" x14ac:dyDescent="0.2">
      <c r="A752" s="115" t="str">
        <f t="shared" si="9"/>
        <v/>
      </c>
    </row>
    <row r="753" spans="1:1" s="114" customFormat="1" x14ac:dyDescent="0.2">
      <c r="A753" s="115" t="str">
        <f t="shared" si="9"/>
        <v/>
      </c>
    </row>
    <row r="754" spans="1:1" s="114" customFormat="1" x14ac:dyDescent="0.2">
      <c r="A754" s="115" t="str">
        <f t="shared" si="9"/>
        <v/>
      </c>
    </row>
    <row r="755" spans="1:1" s="114" customFormat="1" x14ac:dyDescent="0.2">
      <c r="A755" s="115" t="str">
        <f t="shared" si="9"/>
        <v/>
      </c>
    </row>
    <row r="756" spans="1:1" s="114" customFormat="1" x14ac:dyDescent="0.2">
      <c r="A756" s="115" t="str">
        <f t="shared" si="9"/>
        <v/>
      </c>
    </row>
    <row r="757" spans="1:1" s="114" customFormat="1" x14ac:dyDescent="0.2">
      <c r="A757" s="115" t="str">
        <f t="shared" si="9"/>
        <v/>
      </c>
    </row>
    <row r="758" spans="1:1" s="114" customFormat="1" x14ac:dyDescent="0.2">
      <c r="A758" s="115" t="str">
        <f t="shared" si="9"/>
        <v/>
      </c>
    </row>
    <row r="759" spans="1:1" s="114" customFormat="1" x14ac:dyDescent="0.2">
      <c r="A759" s="115" t="str">
        <f t="shared" si="9"/>
        <v/>
      </c>
    </row>
    <row r="760" spans="1:1" s="114" customFormat="1" x14ac:dyDescent="0.2">
      <c r="A760" s="115" t="str">
        <f t="shared" si="9"/>
        <v/>
      </c>
    </row>
    <row r="761" spans="1:1" s="114" customFormat="1" x14ac:dyDescent="0.2">
      <c r="A761" s="115" t="str">
        <f t="shared" si="9"/>
        <v/>
      </c>
    </row>
    <row r="762" spans="1:1" s="114" customFormat="1" x14ac:dyDescent="0.2">
      <c r="A762" s="115" t="str">
        <f t="shared" si="9"/>
        <v/>
      </c>
    </row>
    <row r="763" spans="1:1" s="114" customFormat="1" x14ac:dyDescent="0.2">
      <c r="A763" s="115" t="str">
        <f t="shared" si="9"/>
        <v/>
      </c>
    </row>
    <row r="764" spans="1:1" s="114" customFormat="1" x14ac:dyDescent="0.2">
      <c r="A764" s="115" t="str">
        <f t="shared" si="9"/>
        <v/>
      </c>
    </row>
    <row r="765" spans="1:1" s="114" customFormat="1" x14ac:dyDescent="0.2">
      <c r="A765" s="115" t="str">
        <f t="shared" si="9"/>
        <v/>
      </c>
    </row>
    <row r="766" spans="1:1" s="114" customFormat="1" x14ac:dyDescent="0.2">
      <c r="A766" s="115" t="str">
        <f t="shared" si="9"/>
        <v/>
      </c>
    </row>
    <row r="767" spans="1:1" s="114" customFormat="1" x14ac:dyDescent="0.2">
      <c r="A767" s="115" t="str">
        <f t="shared" si="9"/>
        <v/>
      </c>
    </row>
    <row r="768" spans="1:1" s="114" customFormat="1" x14ac:dyDescent="0.2">
      <c r="A768" s="115" t="str">
        <f t="shared" ref="A768:A831" si="10">B768&amp;C768&amp;D768&amp;E768&amp;F768&amp;G768&amp;H:H&amp;I768&amp;J768&amp;K768&amp;L768&amp;M768&amp;N768</f>
        <v/>
      </c>
    </row>
    <row r="769" spans="1:1" s="114" customFormat="1" x14ac:dyDescent="0.2">
      <c r="A769" s="115" t="str">
        <f t="shared" si="10"/>
        <v/>
      </c>
    </row>
    <row r="770" spans="1:1" s="114" customFormat="1" x14ac:dyDescent="0.2">
      <c r="A770" s="115" t="str">
        <f t="shared" si="10"/>
        <v/>
      </c>
    </row>
    <row r="771" spans="1:1" s="114" customFormat="1" x14ac:dyDescent="0.2">
      <c r="A771" s="115" t="str">
        <f t="shared" si="10"/>
        <v/>
      </c>
    </row>
    <row r="772" spans="1:1" s="114" customFormat="1" x14ac:dyDescent="0.2">
      <c r="A772" s="115" t="str">
        <f t="shared" si="10"/>
        <v/>
      </c>
    </row>
    <row r="773" spans="1:1" s="114" customFormat="1" x14ac:dyDescent="0.2">
      <c r="A773" s="115" t="str">
        <f t="shared" si="10"/>
        <v/>
      </c>
    </row>
    <row r="774" spans="1:1" s="114" customFormat="1" x14ac:dyDescent="0.2">
      <c r="A774" s="115" t="str">
        <f t="shared" si="10"/>
        <v/>
      </c>
    </row>
    <row r="775" spans="1:1" s="114" customFormat="1" x14ac:dyDescent="0.2">
      <c r="A775" s="115" t="str">
        <f t="shared" si="10"/>
        <v/>
      </c>
    </row>
    <row r="776" spans="1:1" s="114" customFormat="1" x14ac:dyDescent="0.2">
      <c r="A776" s="115" t="str">
        <f t="shared" si="10"/>
        <v/>
      </c>
    </row>
    <row r="777" spans="1:1" s="114" customFormat="1" x14ac:dyDescent="0.2">
      <c r="A777" s="115" t="str">
        <f t="shared" si="10"/>
        <v/>
      </c>
    </row>
    <row r="778" spans="1:1" s="114" customFormat="1" x14ac:dyDescent="0.2">
      <c r="A778" s="115" t="str">
        <f t="shared" si="10"/>
        <v/>
      </c>
    </row>
    <row r="779" spans="1:1" s="114" customFormat="1" x14ac:dyDescent="0.2">
      <c r="A779" s="115" t="str">
        <f t="shared" si="10"/>
        <v/>
      </c>
    </row>
    <row r="780" spans="1:1" s="114" customFormat="1" x14ac:dyDescent="0.2">
      <c r="A780" s="115" t="str">
        <f t="shared" si="10"/>
        <v/>
      </c>
    </row>
    <row r="781" spans="1:1" s="114" customFormat="1" x14ac:dyDescent="0.2">
      <c r="A781" s="115" t="str">
        <f t="shared" si="10"/>
        <v/>
      </c>
    </row>
    <row r="782" spans="1:1" s="114" customFormat="1" x14ac:dyDescent="0.2">
      <c r="A782" s="115" t="str">
        <f t="shared" si="10"/>
        <v/>
      </c>
    </row>
    <row r="783" spans="1:1" s="114" customFormat="1" x14ac:dyDescent="0.2">
      <c r="A783" s="115" t="str">
        <f t="shared" si="10"/>
        <v/>
      </c>
    </row>
    <row r="784" spans="1:1" s="114" customFormat="1" x14ac:dyDescent="0.2">
      <c r="A784" s="115" t="str">
        <f t="shared" si="10"/>
        <v/>
      </c>
    </row>
    <row r="785" spans="1:1" s="114" customFormat="1" x14ac:dyDescent="0.2">
      <c r="A785" s="115" t="str">
        <f t="shared" si="10"/>
        <v/>
      </c>
    </row>
    <row r="786" spans="1:1" s="114" customFormat="1" x14ac:dyDescent="0.2">
      <c r="A786" s="115" t="str">
        <f t="shared" si="10"/>
        <v/>
      </c>
    </row>
    <row r="787" spans="1:1" s="114" customFormat="1" x14ac:dyDescent="0.2">
      <c r="A787" s="115" t="str">
        <f t="shared" si="10"/>
        <v/>
      </c>
    </row>
    <row r="788" spans="1:1" s="114" customFormat="1" x14ac:dyDescent="0.2">
      <c r="A788" s="115" t="str">
        <f t="shared" si="10"/>
        <v/>
      </c>
    </row>
    <row r="789" spans="1:1" s="114" customFormat="1" x14ac:dyDescent="0.2">
      <c r="A789" s="115" t="str">
        <f t="shared" si="10"/>
        <v/>
      </c>
    </row>
    <row r="790" spans="1:1" s="114" customFormat="1" x14ac:dyDescent="0.2">
      <c r="A790" s="115" t="str">
        <f t="shared" si="10"/>
        <v/>
      </c>
    </row>
    <row r="791" spans="1:1" s="114" customFormat="1" x14ac:dyDescent="0.2">
      <c r="A791" s="115" t="str">
        <f t="shared" si="10"/>
        <v/>
      </c>
    </row>
    <row r="792" spans="1:1" s="114" customFormat="1" x14ac:dyDescent="0.2">
      <c r="A792" s="115" t="str">
        <f t="shared" si="10"/>
        <v/>
      </c>
    </row>
    <row r="793" spans="1:1" s="114" customFormat="1" x14ac:dyDescent="0.2">
      <c r="A793" s="115" t="str">
        <f t="shared" si="10"/>
        <v/>
      </c>
    </row>
    <row r="794" spans="1:1" s="114" customFormat="1" x14ac:dyDescent="0.2">
      <c r="A794" s="115" t="str">
        <f t="shared" si="10"/>
        <v/>
      </c>
    </row>
    <row r="795" spans="1:1" s="114" customFormat="1" x14ac:dyDescent="0.2">
      <c r="A795" s="115" t="str">
        <f t="shared" si="10"/>
        <v/>
      </c>
    </row>
    <row r="796" spans="1:1" s="114" customFormat="1" x14ac:dyDescent="0.2">
      <c r="A796" s="115" t="str">
        <f t="shared" si="10"/>
        <v/>
      </c>
    </row>
    <row r="797" spans="1:1" s="114" customFormat="1" x14ac:dyDescent="0.2">
      <c r="A797" s="115" t="str">
        <f t="shared" si="10"/>
        <v/>
      </c>
    </row>
    <row r="798" spans="1:1" s="114" customFormat="1" x14ac:dyDescent="0.2">
      <c r="A798" s="115" t="str">
        <f t="shared" si="10"/>
        <v/>
      </c>
    </row>
    <row r="799" spans="1:1" s="114" customFormat="1" x14ac:dyDescent="0.2">
      <c r="A799" s="115" t="str">
        <f t="shared" si="10"/>
        <v/>
      </c>
    </row>
    <row r="800" spans="1:1" s="114" customFormat="1" x14ac:dyDescent="0.2">
      <c r="A800" s="115" t="str">
        <f t="shared" si="10"/>
        <v/>
      </c>
    </row>
    <row r="801" spans="1:1" s="114" customFormat="1" x14ac:dyDescent="0.2">
      <c r="A801" s="115" t="str">
        <f t="shared" si="10"/>
        <v/>
      </c>
    </row>
    <row r="802" spans="1:1" s="114" customFormat="1" x14ac:dyDescent="0.2">
      <c r="A802" s="115" t="str">
        <f t="shared" si="10"/>
        <v/>
      </c>
    </row>
    <row r="803" spans="1:1" s="114" customFormat="1" x14ac:dyDescent="0.2">
      <c r="A803" s="115" t="str">
        <f t="shared" si="10"/>
        <v/>
      </c>
    </row>
    <row r="804" spans="1:1" s="114" customFormat="1" x14ac:dyDescent="0.2">
      <c r="A804" s="115" t="str">
        <f t="shared" si="10"/>
        <v/>
      </c>
    </row>
    <row r="805" spans="1:1" s="114" customFormat="1" x14ac:dyDescent="0.2">
      <c r="A805" s="115" t="str">
        <f t="shared" si="10"/>
        <v/>
      </c>
    </row>
    <row r="806" spans="1:1" s="114" customFormat="1" x14ac:dyDescent="0.2">
      <c r="A806" s="115" t="str">
        <f t="shared" si="10"/>
        <v/>
      </c>
    </row>
    <row r="807" spans="1:1" s="114" customFormat="1" x14ac:dyDescent="0.2">
      <c r="A807" s="115" t="str">
        <f t="shared" si="10"/>
        <v/>
      </c>
    </row>
    <row r="808" spans="1:1" s="114" customFormat="1" x14ac:dyDescent="0.2">
      <c r="A808" s="115" t="str">
        <f t="shared" si="10"/>
        <v/>
      </c>
    </row>
    <row r="809" spans="1:1" s="114" customFormat="1" x14ac:dyDescent="0.2">
      <c r="A809" s="115" t="str">
        <f t="shared" si="10"/>
        <v/>
      </c>
    </row>
    <row r="810" spans="1:1" s="114" customFormat="1" x14ac:dyDescent="0.2">
      <c r="A810" s="115" t="str">
        <f t="shared" si="10"/>
        <v/>
      </c>
    </row>
    <row r="811" spans="1:1" s="114" customFormat="1" x14ac:dyDescent="0.2">
      <c r="A811" s="115" t="str">
        <f t="shared" si="10"/>
        <v/>
      </c>
    </row>
    <row r="812" spans="1:1" s="114" customFormat="1" x14ac:dyDescent="0.2">
      <c r="A812" s="115" t="str">
        <f t="shared" si="10"/>
        <v/>
      </c>
    </row>
    <row r="813" spans="1:1" s="114" customFormat="1" x14ac:dyDescent="0.2">
      <c r="A813" s="115" t="str">
        <f t="shared" si="10"/>
        <v/>
      </c>
    </row>
    <row r="814" spans="1:1" s="114" customFormat="1" x14ac:dyDescent="0.2">
      <c r="A814" s="115" t="str">
        <f t="shared" si="10"/>
        <v/>
      </c>
    </row>
    <row r="815" spans="1:1" s="114" customFormat="1" x14ac:dyDescent="0.2">
      <c r="A815" s="115" t="str">
        <f t="shared" si="10"/>
        <v/>
      </c>
    </row>
    <row r="816" spans="1:1" s="114" customFormat="1" x14ac:dyDescent="0.2">
      <c r="A816" s="115" t="str">
        <f t="shared" si="10"/>
        <v/>
      </c>
    </row>
    <row r="817" spans="1:1" s="114" customFormat="1" x14ac:dyDescent="0.2">
      <c r="A817" s="115" t="str">
        <f t="shared" si="10"/>
        <v/>
      </c>
    </row>
    <row r="818" spans="1:1" s="114" customFormat="1" x14ac:dyDescent="0.2">
      <c r="A818" s="115" t="str">
        <f t="shared" si="10"/>
        <v/>
      </c>
    </row>
    <row r="819" spans="1:1" s="114" customFormat="1" x14ac:dyDescent="0.2">
      <c r="A819" s="115" t="str">
        <f t="shared" si="10"/>
        <v/>
      </c>
    </row>
    <row r="820" spans="1:1" s="114" customFormat="1" x14ac:dyDescent="0.2">
      <c r="A820" s="115" t="str">
        <f t="shared" si="10"/>
        <v/>
      </c>
    </row>
    <row r="821" spans="1:1" s="114" customFormat="1" x14ac:dyDescent="0.2">
      <c r="A821" s="115" t="str">
        <f t="shared" si="10"/>
        <v/>
      </c>
    </row>
    <row r="822" spans="1:1" s="114" customFormat="1" x14ac:dyDescent="0.2">
      <c r="A822" s="115" t="str">
        <f t="shared" si="10"/>
        <v/>
      </c>
    </row>
    <row r="823" spans="1:1" s="114" customFormat="1" x14ac:dyDescent="0.2">
      <c r="A823" s="115" t="str">
        <f t="shared" si="10"/>
        <v/>
      </c>
    </row>
    <row r="824" spans="1:1" s="114" customFormat="1" x14ac:dyDescent="0.2">
      <c r="A824" s="115" t="str">
        <f t="shared" si="10"/>
        <v/>
      </c>
    </row>
    <row r="825" spans="1:1" s="114" customFormat="1" x14ac:dyDescent="0.2">
      <c r="A825" s="115" t="str">
        <f t="shared" si="10"/>
        <v/>
      </c>
    </row>
    <row r="826" spans="1:1" s="114" customFormat="1" x14ac:dyDescent="0.2">
      <c r="A826" s="115" t="str">
        <f t="shared" si="10"/>
        <v/>
      </c>
    </row>
    <row r="827" spans="1:1" s="114" customFormat="1" x14ac:dyDescent="0.2">
      <c r="A827" s="115" t="str">
        <f t="shared" si="10"/>
        <v/>
      </c>
    </row>
    <row r="828" spans="1:1" s="114" customFormat="1" x14ac:dyDescent="0.2">
      <c r="A828" s="115" t="str">
        <f t="shared" si="10"/>
        <v/>
      </c>
    </row>
    <row r="829" spans="1:1" s="114" customFormat="1" x14ac:dyDescent="0.2">
      <c r="A829" s="115" t="str">
        <f t="shared" si="10"/>
        <v/>
      </c>
    </row>
    <row r="830" spans="1:1" s="114" customFormat="1" x14ac:dyDescent="0.2">
      <c r="A830" s="115" t="str">
        <f t="shared" si="10"/>
        <v/>
      </c>
    </row>
    <row r="831" spans="1:1" s="114" customFormat="1" x14ac:dyDescent="0.2">
      <c r="A831" s="115" t="str">
        <f t="shared" si="10"/>
        <v/>
      </c>
    </row>
    <row r="832" spans="1:1" s="114" customFormat="1" x14ac:dyDescent="0.2">
      <c r="A832" s="115" t="str">
        <f t="shared" ref="A832:A895" si="11">B832&amp;C832&amp;D832&amp;E832&amp;F832&amp;G832&amp;H:H&amp;I832&amp;J832&amp;K832&amp;L832&amp;M832&amp;N832</f>
        <v/>
      </c>
    </row>
    <row r="833" spans="1:1" s="114" customFormat="1" x14ac:dyDescent="0.2">
      <c r="A833" s="115" t="str">
        <f t="shared" si="11"/>
        <v/>
      </c>
    </row>
    <row r="834" spans="1:1" s="114" customFormat="1" x14ac:dyDescent="0.2">
      <c r="A834" s="115" t="str">
        <f t="shared" si="11"/>
        <v/>
      </c>
    </row>
    <row r="835" spans="1:1" s="114" customFormat="1" x14ac:dyDescent="0.2">
      <c r="A835" s="115" t="str">
        <f t="shared" si="11"/>
        <v/>
      </c>
    </row>
    <row r="836" spans="1:1" s="114" customFormat="1" x14ac:dyDescent="0.2">
      <c r="A836" s="115" t="str">
        <f t="shared" si="11"/>
        <v/>
      </c>
    </row>
    <row r="837" spans="1:1" s="114" customFormat="1" x14ac:dyDescent="0.2">
      <c r="A837" s="115" t="str">
        <f t="shared" si="11"/>
        <v/>
      </c>
    </row>
    <row r="838" spans="1:1" s="114" customFormat="1" x14ac:dyDescent="0.2">
      <c r="A838" s="115" t="str">
        <f t="shared" si="11"/>
        <v/>
      </c>
    </row>
    <row r="839" spans="1:1" s="114" customFormat="1" x14ac:dyDescent="0.2">
      <c r="A839" s="115" t="str">
        <f t="shared" si="11"/>
        <v/>
      </c>
    </row>
    <row r="840" spans="1:1" s="114" customFormat="1" x14ac:dyDescent="0.2">
      <c r="A840" s="115" t="str">
        <f t="shared" si="11"/>
        <v/>
      </c>
    </row>
    <row r="841" spans="1:1" s="114" customFormat="1" x14ac:dyDescent="0.2">
      <c r="A841" s="115" t="str">
        <f t="shared" si="11"/>
        <v/>
      </c>
    </row>
    <row r="842" spans="1:1" s="114" customFormat="1" x14ac:dyDescent="0.2">
      <c r="A842" s="115" t="str">
        <f t="shared" si="11"/>
        <v/>
      </c>
    </row>
    <row r="843" spans="1:1" s="114" customFormat="1" x14ac:dyDescent="0.2">
      <c r="A843" s="115" t="str">
        <f t="shared" si="11"/>
        <v/>
      </c>
    </row>
    <row r="844" spans="1:1" s="114" customFormat="1" x14ac:dyDescent="0.2">
      <c r="A844" s="115" t="str">
        <f t="shared" si="11"/>
        <v/>
      </c>
    </row>
    <row r="845" spans="1:1" s="114" customFormat="1" x14ac:dyDescent="0.2">
      <c r="A845" s="115" t="str">
        <f t="shared" si="11"/>
        <v/>
      </c>
    </row>
    <row r="846" spans="1:1" s="114" customFormat="1" x14ac:dyDescent="0.2">
      <c r="A846" s="115" t="str">
        <f t="shared" si="11"/>
        <v/>
      </c>
    </row>
    <row r="847" spans="1:1" s="114" customFormat="1" x14ac:dyDescent="0.2">
      <c r="A847" s="115" t="str">
        <f t="shared" si="11"/>
        <v/>
      </c>
    </row>
    <row r="848" spans="1:1" s="114" customFormat="1" x14ac:dyDescent="0.2">
      <c r="A848" s="115" t="str">
        <f t="shared" si="11"/>
        <v/>
      </c>
    </row>
    <row r="849" spans="1:1" s="114" customFormat="1" x14ac:dyDescent="0.2">
      <c r="A849" s="115" t="str">
        <f t="shared" si="11"/>
        <v/>
      </c>
    </row>
    <row r="850" spans="1:1" s="114" customFormat="1" x14ac:dyDescent="0.2">
      <c r="A850" s="115" t="str">
        <f t="shared" si="11"/>
        <v/>
      </c>
    </row>
    <row r="851" spans="1:1" s="114" customFormat="1" x14ac:dyDescent="0.2">
      <c r="A851" s="115" t="str">
        <f t="shared" si="11"/>
        <v/>
      </c>
    </row>
    <row r="852" spans="1:1" s="114" customFormat="1" x14ac:dyDescent="0.2">
      <c r="A852" s="115" t="str">
        <f t="shared" si="11"/>
        <v/>
      </c>
    </row>
    <row r="853" spans="1:1" s="114" customFormat="1" x14ac:dyDescent="0.2">
      <c r="A853" s="115" t="str">
        <f t="shared" si="11"/>
        <v/>
      </c>
    </row>
    <row r="854" spans="1:1" s="114" customFormat="1" x14ac:dyDescent="0.2">
      <c r="A854" s="115" t="str">
        <f t="shared" si="11"/>
        <v/>
      </c>
    </row>
    <row r="855" spans="1:1" s="114" customFormat="1" x14ac:dyDescent="0.2">
      <c r="A855" s="115" t="str">
        <f t="shared" si="11"/>
        <v/>
      </c>
    </row>
    <row r="856" spans="1:1" s="114" customFormat="1" x14ac:dyDescent="0.2">
      <c r="A856" s="115" t="str">
        <f t="shared" si="11"/>
        <v/>
      </c>
    </row>
    <row r="857" spans="1:1" s="114" customFormat="1" x14ac:dyDescent="0.2">
      <c r="A857" s="115" t="str">
        <f t="shared" si="11"/>
        <v/>
      </c>
    </row>
    <row r="858" spans="1:1" s="114" customFormat="1" x14ac:dyDescent="0.2">
      <c r="A858" s="115" t="str">
        <f t="shared" si="11"/>
        <v/>
      </c>
    </row>
    <row r="859" spans="1:1" s="114" customFormat="1" x14ac:dyDescent="0.2">
      <c r="A859" s="115" t="str">
        <f t="shared" si="11"/>
        <v/>
      </c>
    </row>
    <row r="860" spans="1:1" s="114" customFormat="1" x14ac:dyDescent="0.2">
      <c r="A860" s="115" t="str">
        <f t="shared" si="11"/>
        <v/>
      </c>
    </row>
    <row r="861" spans="1:1" s="114" customFormat="1" x14ac:dyDescent="0.2">
      <c r="A861" s="115" t="str">
        <f t="shared" si="11"/>
        <v/>
      </c>
    </row>
    <row r="862" spans="1:1" s="114" customFormat="1" x14ac:dyDescent="0.2">
      <c r="A862" s="115" t="str">
        <f t="shared" si="11"/>
        <v/>
      </c>
    </row>
    <row r="863" spans="1:1" s="114" customFormat="1" x14ac:dyDescent="0.2">
      <c r="A863" s="115" t="str">
        <f t="shared" si="11"/>
        <v/>
      </c>
    </row>
    <row r="864" spans="1:1" s="114" customFormat="1" x14ac:dyDescent="0.2">
      <c r="A864" s="115" t="str">
        <f t="shared" si="11"/>
        <v/>
      </c>
    </row>
    <row r="865" spans="1:1" s="114" customFormat="1" x14ac:dyDescent="0.2">
      <c r="A865" s="115" t="str">
        <f t="shared" si="11"/>
        <v/>
      </c>
    </row>
    <row r="866" spans="1:1" s="114" customFormat="1" x14ac:dyDescent="0.2">
      <c r="A866" s="115" t="str">
        <f t="shared" si="11"/>
        <v/>
      </c>
    </row>
    <row r="867" spans="1:1" s="114" customFormat="1" x14ac:dyDescent="0.2">
      <c r="A867" s="115" t="str">
        <f t="shared" si="11"/>
        <v/>
      </c>
    </row>
    <row r="868" spans="1:1" s="114" customFormat="1" x14ac:dyDescent="0.2">
      <c r="A868" s="115" t="str">
        <f t="shared" si="11"/>
        <v/>
      </c>
    </row>
    <row r="869" spans="1:1" s="114" customFormat="1" x14ac:dyDescent="0.2">
      <c r="A869" s="115" t="str">
        <f t="shared" si="11"/>
        <v/>
      </c>
    </row>
    <row r="870" spans="1:1" s="114" customFormat="1" x14ac:dyDescent="0.2">
      <c r="A870" s="115" t="str">
        <f t="shared" si="11"/>
        <v/>
      </c>
    </row>
    <row r="871" spans="1:1" s="114" customFormat="1" x14ac:dyDescent="0.2">
      <c r="A871" s="115" t="str">
        <f t="shared" si="11"/>
        <v/>
      </c>
    </row>
    <row r="872" spans="1:1" s="114" customFormat="1" x14ac:dyDescent="0.2">
      <c r="A872" s="115" t="str">
        <f t="shared" si="11"/>
        <v/>
      </c>
    </row>
    <row r="873" spans="1:1" s="114" customFormat="1" x14ac:dyDescent="0.2">
      <c r="A873" s="115" t="str">
        <f t="shared" si="11"/>
        <v/>
      </c>
    </row>
    <row r="874" spans="1:1" s="114" customFormat="1" x14ac:dyDescent="0.2">
      <c r="A874" s="115" t="str">
        <f t="shared" si="11"/>
        <v/>
      </c>
    </row>
    <row r="875" spans="1:1" s="114" customFormat="1" x14ac:dyDescent="0.2">
      <c r="A875" s="115" t="str">
        <f t="shared" si="11"/>
        <v/>
      </c>
    </row>
    <row r="876" spans="1:1" s="114" customFormat="1" x14ac:dyDescent="0.2">
      <c r="A876" s="115" t="str">
        <f t="shared" si="11"/>
        <v/>
      </c>
    </row>
    <row r="877" spans="1:1" s="114" customFormat="1" x14ac:dyDescent="0.2">
      <c r="A877" s="115" t="str">
        <f t="shared" si="11"/>
        <v/>
      </c>
    </row>
    <row r="878" spans="1:1" s="114" customFormat="1" x14ac:dyDescent="0.2">
      <c r="A878" s="115" t="str">
        <f t="shared" si="11"/>
        <v/>
      </c>
    </row>
    <row r="879" spans="1:1" s="114" customFormat="1" x14ac:dyDescent="0.2">
      <c r="A879" s="115" t="str">
        <f t="shared" si="11"/>
        <v/>
      </c>
    </row>
    <row r="880" spans="1:1" s="114" customFormat="1" x14ac:dyDescent="0.2">
      <c r="A880" s="115" t="str">
        <f t="shared" si="11"/>
        <v/>
      </c>
    </row>
    <row r="881" spans="1:1" s="114" customFormat="1" x14ac:dyDescent="0.2">
      <c r="A881" s="115" t="str">
        <f t="shared" si="11"/>
        <v/>
      </c>
    </row>
    <row r="882" spans="1:1" s="114" customFormat="1" x14ac:dyDescent="0.2">
      <c r="A882" s="115" t="str">
        <f t="shared" si="11"/>
        <v/>
      </c>
    </row>
    <row r="883" spans="1:1" s="114" customFormat="1" x14ac:dyDescent="0.2">
      <c r="A883" s="115" t="str">
        <f t="shared" si="11"/>
        <v/>
      </c>
    </row>
    <row r="884" spans="1:1" s="114" customFormat="1" x14ac:dyDescent="0.2">
      <c r="A884" s="115" t="str">
        <f t="shared" si="11"/>
        <v/>
      </c>
    </row>
    <row r="885" spans="1:1" s="114" customFormat="1" x14ac:dyDescent="0.2">
      <c r="A885" s="115" t="str">
        <f t="shared" si="11"/>
        <v/>
      </c>
    </row>
    <row r="886" spans="1:1" s="114" customFormat="1" x14ac:dyDescent="0.2">
      <c r="A886" s="115" t="str">
        <f t="shared" si="11"/>
        <v/>
      </c>
    </row>
    <row r="887" spans="1:1" s="114" customFormat="1" x14ac:dyDescent="0.2">
      <c r="A887" s="115" t="str">
        <f t="shared" si="11"/>
        <v/>
      </c>
    </row>
    <row r="888" spans="1:1" s="114" customFormat="1" x14ac:dyDescent="0.2">
      <c r="A888" s="115" t="str">
        <f t="shared" si="11"/>
        <v/>
      </c>
    </row>
    <row r="889" spans="1:1" s="114" customFormat="1" x14ac:dyDescent="0.2">
      <c r="A889" s="115" t="str">
        <f t="shared" si="11"/>
        <v/>
      </c>
    </row>
    <row r="890" spans="1:1" s="114" customFormat="1" x14ac:dyDescent="0.2">
      <c r="A890" s="115" t="str">
        <f t="shared" si="11"/>
        <v/>
      </c>
    </row>
    <row r="891" spans="1:1" s="114" customFormat="1" x14ac:dyDescent="0.2">
      <c r="A891" s="115" t="str">
        <f t="shared" si="11"/>
        <v/>
      </c>
    </row>
    <row r="892" spans="1:1" s="114" customFormat="1" x14ac:dyDescent="0.2">
      <c r="A892" s="115" t="str">
        <f t="shared" si="11"/>
        <v/>
      </c>
    </row>
    <row r="893" spans="1:1" s="114" customFormat="1" x14ac:dyDescent="0.2">
      <c r="A893" s="115" t="str">
        <f t="shared" si="11"/>
        <v/>
      </c>
    </row>
    <row r="894" spans="1:1" s="114" customFormat="1" x14ac:dyDescent="0.2">
      <c r="A894" s="115" t="str">
        <f t="shared" si="11"/>
        <v/>
      </c>
    </row>
    <row r="895" spans="1:1" s="114" customFormat="1" x14ac:dyDescent="0.2">
      <c r="A895" s="115" t="str">
        <f t="shared" si="11"/>
        <v/>
      </c>
    </row>
    <row r="896" spans="1:1" s="114" customFormat="1" x14ac:dyDescent="0.2">
      <c r="A896" s="115" t="str">
        <f t="shared" ref="A896:A959" si="12">B896&amp;C896&amp;D896&amp;E896&amp;F896&amp;G896&amp;H:H&amp;I896&amp;J896&amp;K896&amp;L896&amp;M896&amp;N896</f>
        <v/>
      </c>
    </row>
    <row r="897" spans="1:1" s="114" customFormat="1" x14ac:dyDescent="0.2">
      <c r="A897" s="115" t="str">
        <f t="shared" si="12"/>
        <v/>
      </c>
    </row>
    <row r="898" spans="1:1" s="114" customFormat="1" x14ac:dyDescent="0.2">
      <c r="A898" s="115" t="str">
        <f t="shared" si="12"/>
        <v/>
      </c>
    </row>
    <row r="899" spans="1:1" s="114" customFormat="1" x14ac:dyDescent="0.2">
      <c r="A899" s="115" t="str">
        <f t="shared" si="12"/>
        <v/>
      </c>
    </row>
    <row r="900" spans="1:1" s="114" customFormat="1" x14ac:dyDescent="0.2">
      <c r="A900" s="115" t="str">
        <f t="shared" si="12"/>
        <v/>
      </c>
    </row>
    <row r="901" spans="1:1" s="114" customFormat="1" x14ac:dyDescent="0.2">
      <c r="A901" s="115" t="str">
        <f t="shared" si="12"/>
        <v/>
      </c>
    </row>
    <row r="902" spans="1:1" s="114" customFormat="1" x14ac:dyDescent="0.2">
      <c r="A902" s="115" t="str">
        <f t="shared" si="12"/>
        <v/>
      </c>
    </row>
    <row r="903" spans="1:1" s="114" customFormat="1" x14ac:dyDescent="0.2">
      <c r="A903" s="115" t="str">
        <f t="shared" si="12"/>
        <v/>
      </c>
    </row>
    <row r="904" spans="1:1" s="114" customFormat="1" x14ac:dyDescent="0.2">
      <c r="A904" s="115" t="str">
        <f t="shared" si="12"/>
        <v/>
      </c>
    </row>
    <row r="905" spans="1:1" s="114" customFormat="1" x14ac:dyDescent="0.2">
      <c r="A905" s="115" t="str">
        <f t="shared" si="12"/>
        <v/>
      </c>
    </row>
    <row r="906" spans="1:1" s="114" customFormat="1" x14ac:dyDescent="0.2">
      <c r="A906" s="115" t="str">
        <f t="shared" si="12"/>
        <v/>
      </c>
    </row>
    <row r="907" spans="1:1" s="114" customFormat="1" x14ac:dyDescent="0.2">
      <c r="A907" s="115" t="str">
        <f t="shared" si="12"/>
        <v/>
      </c>
    </row>
    <row r="908" spans="1:1" s="114" customFormat="1" x14ac:dyDescent="0.2">
      <c r="A908" s="115" t="str">
        <f t="shared" si="12"/>
        <v/>
      </c>
    </row>
    <row r="909" spans="1:1" s="114" customFormat="1" x14ac:dyDescent="0.2">
      <c r="A909" s="115" t="str">
        <f t="shared" si="12"/>
        <v/>
      </c>
    </row>
    <row r="910" spans="1:1" s="114" customFormat="1" x14ac:dyDescent="0.2">
      <c r="A910" s="115" t="str">
        <f t="shared" si="12"/>
        <v/>
      </c>
    </row>
    <row r="911" spans="1:1" s="114" customFormat="1" x14ac:dyDescent="0.2">
      <c r="A911" s="115" t="str">
        <f t="shared" si="12"/>
        <v/>
      </c>
    </row>
    <row r="912" spans="1:1" s="114" customFormat="1" x14ac:dyDescent="0.2">
      <c r="A912" s="115" t="str">
        <f t="shared" si="12"/>
        <v/>
      </c>
    </row>
    <row r="913" spans="1:1" s="114" customFormat="1" x14ac:dyDescent="0.2">
      <c r="A913" s="115" t="str">
        <f t="shared" si="12"/>
        <v/>
      </c>
    </row>
    <row r="914" spans="1:1" s="114" customFormat="1" x14ac:dyDescent="0.2">
      <c r="A914" s="115" t="str">
        <f t="shared" si="12"/>
        <v/>
      </c>
    </row>
    <row r="915" spans="1:1" s="114" customFormat="1" x14ac:dyDescent="0.2">
      <c r="A915" s="115" t="str">
        <f t="shared" si="12"/>
        <v/>
      </c>
    </row>
    <row r="916" spans="1:1" s="114" customFormat="1" x14ac:dyDescent="0.2">
      <c r="A916" s="115" t="str">
        <f t="shared" si="12"/>
        <v/>
      </c>
    </row>
    <row r="917" spans="1:1" s="114" customFormat="1" x14ac:dyDescent="0.2">
      <c r="A917" s="115" t="str">
        <f t="shared" si="12"/>
        <v/>
      </c>
    </row>
    <row r="918" spans="1:1" s="114" customFormat="1" x14ac:dyDescent="0.2">
      <c r="A918" s="115" t="str">
        <f t="shared" si="12"/>
        <v/>
      </c>
    </row>
    <row r="919" spans="1:1" s="114" customFormat="1" x14ac:dyDescent="0.2">
      <c r="A919" s="115" t="str">
        <f t="shared" si="12"/>
        <v/>
      </c>
    </row>
    <row r="920" spans="1:1" s="114" customFormat="1" x14ac:dyDescent="0.2">
      <c r="A920" s="115" t="str">
        <f t="shared" si="12"/>
        <v/>
      </c>
    </row>
    <row r="921" spans="1:1" s="114" customFormat="1" x14ac:dyDescent="0.2">
      <c r="A921" s="115" t="str">
        <f t="shared" si="12"/>
        <v/>
      </c>
    </row>
    <row r="922" spans="1:1" s="114" customFormat="1" x14ac:dyDescent="0.2">
      <c r="A922" s="115" t="str">
        <f t="shared" si="12"/>
        <v/>
      </c>
    </row>
    <row r="923" spans="1:1" s="114" customFormat="1" x14ac:dyDescent="0.2">
      <c r="A923" s="115" t="str">
        <f t="shared" si="12"/>
        <v/>
      </c>
    </row>
    <row r="924" spans="1:1" s="114" customFormat="1" x14ac:dyDescent="0.2">
      <c r="A924" s="115" t="str">
        <f t="shared" si="12"/>
        <v/>
      </c>
    </row>
    <row r="925" spans="1:1" s="114" customFormat="1" x14ac:dyDescent="0.2">
      <c r="A925" s="115" t="str">
        <f t="shared" si="12"/>
        <v/>
      </c>
    </row>
    <row r="926" spans="1:1" s="114" customFormat="1" x14ac:dyDescent="0.2">
      <c r="A926" s="115" t="str">
        <f t="shared" si="12"/>
        <v/>
      </c>
    </row>
    <row r="927" spans="1:1" s="114" customFormat="1" x14ac:dyDescent="0.2">
      <c r="A927" s="115" t="str">
        <f t="shared" si="12"/>
        <v/>
      </c>
    </row>
    <row r="928" spans="1:1" s="114" customFormat="1" x14ac:dyDescent="0.2">
      <c r="A928" s="115" t="str">
        <f t="shared" si="12"/>
        <v/>
      </c>
    </row>
    <row r="929" spans="1:1" s="114" customFormat="1" x14ac:dyDescent="0.2">
      <c r="A929" s="115" t="str">
        <f t="shared" si="12"/>
        <v/>
      </c>
    </row>
    <row r="930" spans="1:1" s="114" customFormat="1" x14ac:dyDescent="0.2">
      <c r="A930" s="115" t="str">
        <f t="shared" si="12"/>
        <v/>
      </c>
    </row>
    <row r="931" spans="1:1" s="114" customFormat="1" x14ac:dyDescent="0.2">
      <c r="A931" s="115" t="str">
        <f t="shared" si="12"/>
        <v/>
      </c>
    </row>
    <row r="932" spans="1:1" s="114" customFormat="1" x14ac:dyDescent="0.2">
      <c r="A932" s="115" t="str">
        <f t="shared" si="12"/>
        <v/>
      </c>
    </row>
    <row r="933" spans="1:1" s="114" customFormat="1" x14ac:dyDescent="0.2">
      <c r="A933" s="115" t="str">
        <f t="shared" si="12"/>
        <v/>
      </c>
    </row>
    <row r="934" spans="1:1" s="114" customFormat="1" x14ac:dyDescent="0.2">
      <c r="A934" s="115" t="str">
        <f t="shared" si="12"/>
        <v/>
      </c>
    </row>
    <row r="935" spans="1:1" s="114" customFormat="1" x14ac:dyDescent="0.2">
      <c r="A935" s="115" t="str">
        <f t="shared" si="12"/>
        <v/>
      </c>
    </row>
    <row r="936" spans="1:1" s="114" customFormat="1" x14ac:dyDescent="0.2">
      <c r="A936" s="115" t="str">
        <f t="shared" si="12"/>
        <v/>
      </c>
    </row>
    <row r="937" spans="1:1" s="114" customFormat="1" x14ac:dyDescent="0.2">
      <c r="A937" s="115" t="str">
        <f t="shared" si="12"/>
        <v/>
      </c>
    </row>
    <row r="938" spans="1:1" s="114" customFormat="1" x14ac:dyDescent="0.2">
      <c r="A938" s="115" t="str">
        <f t="shared" si="12"/>
        <v/>
      </c>
    </row>
    <row r="939" spans="1:1" s="114" customFormat="1" x14ac:dyDescent="0.2">
      <c r="A939" s="115" t="str">
        <f t="shared" si="12"/>
        <v/>
      </c>
    </row>
    <row r="940" spans="1:1" s="114" customFormat="1" x14ac:dyDescent="0.2">
      <c r="A940" s="115" t="str">
        <f t="shared" si="12"/>
        <v/>
      </c>
    </row>
    <row r="941" spans="1:1" s="114" customFormat="1" x14ac:dyDescent="0.2">
      <c r="A941" s="115" t="str">
        <f t="shared" si="12"/>
        <v/>
      </c>
    </row>
    <row r="942" spans="1:1" s="114" customFormat="1" x14ac:dyDescent="0.2">
      <c r="A942" s="115" t="str">
        <f t="shared" si="12"/>
        <v/>
      </c>
    </row>
    <row r="943" spans="1:1" s="114" customFormat="1" x14ac:dyDescent="0.2">
      <c r="A943" s="115" t="str">
        <f t="shared" si="12"/>
        <v/>
      </c>
    </row>
    <row r="944" spans="1:1" s="114" customFormat="1" x14ac:dyDescent="0.2">
      <c r="A944" s="115" t="str">
        <f t="shared" si="12"/>
        <v/>
      </c>
    </row>
    <row r="945" spans="1:1" s="114" customFormat="1" x14ac:dyDescent="0.2">
      <c r="A945" s="115" t="str">
        <f t="shared" si="12"/>
        <v/>
      </c>
    </row>
    <row r="946" spans="1:1" s="114" customFormat="1" x14ac:dyDescent="0.2">
      <c r="A946" s="115" t="str">
        <f t="shared" si="12"/>
        <v/>
      </c>
    </row>
    <row r="947" spans="1:1" s="114" customFormat="1" x14ac:dyDescent="0.2">
      <c r="A947" s="115" t="str">
        <f t="shared" si="12"/>
        <v/>
      </c>
    </row>
    <row r="948" spans="1:1" s="114" customFormat="1" x14ac:dyDescent="0.2">
      <c r="A948" s="115" t="str">
        <f t="shared" si="12"/>
        <v/>
      </c>
    </row>
    <row r="949" spans="1:1" s="114" customFormat="1" x14ac:dyDescent="0.2">
      <c r="A949" s="115" t="str">
        <f t="shared" si="12"/>
        <v/>
      </c>
    </row>
    <row r="950" spans="1:1" s="114" customFormat="1" x14ac:dyDescent="0.2">
      <c r="A950" s="115" t="str">
        <f t="shared" si="12"/>
        <v/>
      </c>
    </row>
    <row r="951" spans="1:1" s="114" customFormat="1" x14ac:dyDescent="0.2">
      <c r="A951" s="115" t="str">
        <f t="shared" si="12"/>
        <v/>
      </c>
    </row>
    <row r="952" spans="1:1" s="114" customFormat="1" x14ac:dyDescent="0.2">
      <c r="A952" s="115" t="str">
        <f t="shared" si="12"/>
        <v/>
      </c>
    </row>
    <row r="953" spans="1:1" s="114" customFormat="1" x14ac:dyDescent="0.2">
      <c r="A953" s="115" t="str">
        <f t="shared" si="12"/>
        <v/>
      </c>
    </row>
    <row r="954" spans="1:1" s="114" customFormat="1" x14ac:dyDescent="0.2">
      <c r="A954" s="115" t="str">
        <f t="shared" si="12"/>
        <v/>
      </c>
    </row>
    <row r="955" spans="1:1" s="114" customFormat="1" x14ac:dyDescent="0.2">
      <c r="A955" s="115" t="str">
        <f t="shared" si="12"/>
        <v/>
      </c>
    </row>
    <row r="956" spans="1:1" s="114" customFormat="1" x14ac:dyDescent="0.2">
      <c r="A956" s="115" t="str">
        <f t="shared" si="12"/>
        <v/>
      </c>
    </row>
    <row r="957" spans="1:1" s="114" customFormat="1" x14ac:dyDescent="0.2">
      <c r="A957" s="115" t="str">
        <f t="shared" si="12"/>
        <v/>
      </c>
    </row>
    <row r="958" spans="1:1" s="114" customFormat="1" x14ac:dyDescent="0.2">
      <c r="A958" s="115" t="str">
        <f t="shared" si="12"/>
        <v/>
      </c>
    </row>
    <row r="959" spans="1:1" s="114" customFormat="1" x14ac:dyDescent="0.2">
      <c r="A959" s="115" t="str">
        <f t="shared" si="12"/>
        <v/>
      </c>
    </row>
    <row r="960" spans="1:1" s="114" customFormat="1" x14ac:dyDescent="0.2">
      <c r="A960" s="115" t="str">
        <f t="shared" ref="A960:A1023" si="13">B960&amp;C960&amp;D960&amp;E960&amp;F960&amp;G960&amp;H:H&amp;I960&amp;J960&amp;K960&amp;L960&amp;M960&amp;N960</f>
        <v/>
      </c>
    </row>
    <row r="961" spans="1:1" s="114" customFormat="1" x14ac:dyDescent="0.2">
      <c r="A961" s="115" t="str">
        <f t="shared" si="13"/>
        <v/>
      </c>
    </row>
    <row r="962" spans="1:1" s="114" customFormat="1" x14ac:dyDescent="0.2">
      <c r="A962" s="115" t="str">
        <f t="shared" si="13"/>
        <v/>
      </c>
    </row>
    <row r="963" spans="1:1" s="114" customFormat="1" x14ac:dyDescent="0.2">
      <c r="A963" s="115" t="str">
        <f t="shared" si="13"/>
        <v/>
      </c>
    </row>
    <row r="964" spans="1:1" s="114" customFormat="1" x14ac:dyDescent="0.2">
      <c r="A964" s="115" t="str">
        <f t="shared" si="13"/>
        <v/>
      </c>
    </row>
    <row r="965" spans="1:1" s="114" customFormat="1" x14ac:dyDescent="0.2">
      <c r="A965" s="115" t="str">
        <f t="shared" si="13"/>
        <v/>
      </c>
    </row>
    <row r="966" spans="1:1" s="114" customFormat="1" x14ac:dyDescent="0.2">
      <c r="A966" s="115" t="str">
        <f t="shared" si="13"/>
        <v/>
      </c>
    </row>
    <row r="967" spans="1:1" s="114" customFormat="1" x14ac:dyDescent="0.2">
      <c r="A967" s="115" t="str">
        <f t="shared" si="13"/>
        <v/>
      </c>
    </row>
    <row r="968" spans="1:1" s="114" customFormat="1" x14ac:dyDescent="0.2">
      <c r="A968" s="115" t="str">
        <f t="shared" si="13"/>
        <v/>
      </c>
    </row>
    <row r="969" spans="1:1" s="114" customFormat="1" x14ac:dyDescent="0.2">
      <c r="A969" s="115" t="str">
        <f t="shared" si="13"/>
        <v/>
      </c>
    </row>
    <row r="970" spans="1:1" s="114" customFormat="1" x14ac:dyDescent="0.2">
      <c r="A970" s="115" t="str">
        <f t="shared" si="13"/>
        <v/>
      </c>
    </row>
    <row r="971" spans="1:1" s="114" customFormat="1" x14ac:dyDescent="0.2">
      <c r="A971" s="115" t="str">
        <f t="shared" si="13"/>
        <v/>
      </c>
    </row>
    <row r="972" spans="1:1" s="114" customFormat="1" x14ac:dyDescent="0.2">
      <c r="A972" s="115" t="str">
        <f t="shared" si="13"/>
        <v/>
      </c>
    </row>
    <row r="973" spans="1:1" s="114" customFormat="1" x14ac:dyDescent="0.2">
      <c r="A973" s="115" t="str">
        <f t="shared" si="13"/>
        <v/>
      </c>
    </row>
    <row r="974" spans="1:1" s="114" customFormat="1" x14ac:dyDescent="0.2">
      <c r="A974" s="115" t="str">
        <f t="shared" si="13"/>
        <v/>
      </c>
    </row>
    <row r="975" spans="1:1" s="114" customFormat="1" x14ac:dyDescent="0.2">
      <c r="A975" s="115" t="str">
        <f t="shared" si="13"/>
        <v/>
      </c>
    </row>
    <row r="976" spans="1:1" s="114" customFormat="1" x14ac:dyDescent="0.2">
      <c r="A976" s="115" t="str">
        <f t="shared" si="13"/>
        <v/>
      </c>
    </row>
    <row r="977" spans="1:1" s="114" customFormat="1" x14ac:dyDescent="0.2">
      <c r="A977" s="115" t="str">
        <f t="shared" si="13"/>
        <v/>
      </c>
    </row>
    <row r="978" spans="1:1" s="114" customFormat="1" x14ac:dyDescent="0.2">
      <c r="A978" s="115" t="str">
        <f t="shared" si="13"/>
        <v/>
      </c>
    </row>
    <row r="979" spans="1:1" s="114" customFormat="1" x14ac:dyDescent="0.2">
      <c r="A979" s="115" t="str">
        <f t="shared" si="13"/>
        <v/>
      </c>
    </row>
    <row r="980" spans="1:1" s="114" customFormat="1" x14ac:dyDescent="0.2">
      <c r="A980" s="115" t="str">
        <f t="shared" si="13"/>
        <v/>
      </c>
    </row>
    <row r="981" spans="1:1" s="114" customFormat="1" x14ac:dyDescent="0.2">
      <c r="A981" s="115" t="str">
        <f t="shared" si="13"/>
        <v/>
      </c>
    </row>
    <row r="982" spans="1:1" s="114" customFormat="1" x14ac:dyDescent="0.2">
      <c r="A982" s="115" t="str">
        <f t="shared" si="13"/>
        <v/>
      </c>
    </row>
    <row r="983" spans="1:1" s="114" customFormat="1" x14ac:dyDescent="0.2">
      <c r="A983" s="115" t="str">
        <f t="shared" si="13"/>
        <v/>
      </c>
    </row>
    <row r="984" spans="1:1" s="114" customFormat="1" x14ac:dyDescent="0.2">
      <c r="A984" s="115" t="str">
        <f t="shared" si="13"/>
        <v/>
      </c>
    </row>
    <row r="985" spans="1:1" s="114" customFormat="1" x14ac:dyDescent="0.2">
      <c r="A985" s="115" t="str">
        <f t="shared" si="13"/>
        <v/>
      </c>
    </row>
    <row r="986" spans="1:1" s="114" customFormat="1" x14ac:dyDescent="0.2">
      <c r="A986" s="115" t="str">
        <f t="shared" si="13"/>
        <v/>
      </c>
    </row>
    <row r="987" spans="1:1" s="114" customFormat="1" x14ac:dyDescent="0.2">
      <c r="A987" s="115" t="str">
        <f t="shared" si="13"/>
        <v/>
      </c>
    </row>
    <row r="988" spans="1:1" s="114" customFormat="1" x14ac:dyDescent="0.2">
      <c r="A988" s="115" t="str">
        <f t="shared" si="13"/>
        <v/>
      </c>
    </row>
    <row r="989" spans="1:1" s="114" customFormat="1" x14ac:dyDescent="0.2">
      <c r="A989" s="115" t="str">
        <f t="shared" si="13"/>
        <v/>
      </c>
    </row>
    <row r="990" spans="1:1" s="114" customFormat="1" x14ac:dyDescent="0.2">
      <c r="A990" s="115" t="str">
        <f t="shared" si="13"/>
        <v/>
      </c>
    </row>
    <row r="991" spans="1:1" s="114" customFormat="1" x14ac:dyDescent="0.2">
      <c r="A991" s="115" t="str">
        <f t="shared" si="13"/>
        <v/>
      </c>
    </row>
    <row r="992" spans="1:1" s="114" customFormat="1" x14ac:dyDescent="0.2">
      <c r="A992" s="115" t="str">
        <f t="shared" si="13"/>
        <v/>
      </c>
    </row>
    <row r="993" spans="1:1" s="114" customFormat="1" x14ac:dyDescent="0.2">
      <c r="A993" s="115" t="str">
        <f t="shared" si="13"/>
        <v/>
      </c>
    </row>
    <row r="994" spans="1:1" s="114" customFormat="1" x14ac:dyDescent="0.2">
      <c r="A994" s="115" t="str">
        <f t="shared" si="13"/>
        <v/>
      </c>
    </row>
    <row r="995" spans="1:1" s="114" customFormat="1" x14ac:dyDescent="0.2">
      <c r="A995" s="115" t="str">
        <f t="shared" si="13"/>
        <v/>
      </c>
    </row>
    <row r="996" spans="1:1" s="114" customFormat="1" x14ac:dyDescent="0.2">
      <c r="A996" s="115" t="str">
        <f t="shared" si="13"/>
        <v/>
      </c>
    </row>
    <row r="997" spans="1:1" s="114" customFormat="1" x14ac:dyDescent="0.2">
      <c r="A997" s="115" t="str">
        <f t="shared" si="13"/>
        <v/>
      </c>
    </row>
    <row r="998" spans="1:1" s="114" customFormat="1" x14ac:dyDescent="0.2">
      <c r="A998" s="115" t="str">
        <f t="shared" si="13"/>
        <v/>
      </c>
    </row>
    <row r="999" spans="1:1" s="114" customFormat="1" x14ac:dyDescent="0.2">
      <c r="A999" s="115" t="str">
        <f t="shared" si="13"/>
        <v/>
      </c>
    </row>
    <row r="1000" spans="1:1" s="114" customFormat="1" x14ac:dyDescent="0.2">
      <c r="A1000" s="115" t="str">
        <f t="shared" si="13"/>
        <v/>
      </c>
    </row>
    <row r="1001" spans="1:1" s="114" customFormat="1" x14ac:dyDescent="0.2">
      <c r="A1001" s="115" t="str">
        <f t="shared" si="13"/>
        <v/>
      </c>
    </row>
    <row r="1002" spans="1:1" s="114" customFormat="1" x14ac:dyDescent="0.2">
      <c r="A1002" s="115" t="str">
        <f t="shared" si="13"/>
        <v/>
      </c>
    </row>
    <row r="1003" spans="1:1" s="114" customFormat="1" x14ac:dyDescent="0.2">
      <c r="A1003" s="115" t="str">
        <f t="shared" si="13"/>
        <v/>
      </c>
    </row>
    <row r="1004" spans="1:1" s="114" customFormat="1" x14ac:dyDescent="0.2">
      <c r="A1004" s="115" t="str">
        <f t="shared" si="13"/>
        <v/>
      </c>
    </row>
    <row r="1005" spans="1:1" s="114" customFormat="1" x14ac:dyDescent="0.2">
      <c r="A1005" s="115" t="str">
        <f t="shared" si="13"/>
        <v/>
      </c>
    </row>
    <row r="1006" spans="1:1" s="114" customFormat="1" x14ac:dyDescent="0.2">
      <c r="A1006" s="115" t="str">
        <f t="shared" si="13"/>
        <v/>
      </c>
    </row>
    <row r="1007" spans="1:1" s="114" customFormat="1" x14ac:dyDescent="0.2">
      <c r="A1007" s="115" t="str">
        <f t="shared" si="13"/>
        <v/>
      </c>
    </row>
    <row r="1008" spans="1:1" s="114" customFormat="1" x14ac:dyDescent="0.2">
      <c r="A1008" s="115" t="str">
        <f t="shared" si="13"/>
        <v/>
      </c>
    </row>
    <row r="1009" spans="1:1" s="114" customFormat="1" x14ac:dyDescent="0.2">
      <c r="A1009" s="115" t="str">
        <f t="shared" si="13"/>
        <v/>
      </c>
    </row>
    <row r="1010" spans="1:1" s="114" customFormat="1" x14ac:dyDescent="0.2">
      <c r="A1010" s="115" t="str">
        <f t="shared" si="13"/>
        <v/>
      </c>
    </row>
    <row r="1011" spans="1:1" s="114" customFormat="1" x14ac:dyDescent="0.2">
      <c r="A1011" s="115" t="str">
        <f t="shared" si="13"/>
        <v/>
      </c>
    </row>
    <row r="1012" spans="1:1" s="114" customFormat="1" x14ac:dyDescent="0.2">
      <c r="A1012" s="115" t="str">
        <f t="shared" si="13"/>
        <v/>
      </c>
    </row>
    <row r="1013" spans="1:1" s="114" customFormat="1" x14ac:dyDescent="0.2">
      <c r="A1013" s="115" t="str">
        <f t="shared" si="13"/>
        <v/>
      </c>
    </row>
    <row r="1014" spans="1:1" s="114" customFormat="1" x14ac:dyDescent="0.2">
      <c r="A1014" s="115" t="str">
        <f t="shared" si="13"/>
        <v/>
      </c>
    </row>
    <row r="1015" spans="1:1" s="114" customFormat="1" x14ac:dyDescent="0.2">
      <c r="A1015" s="115" t="str">
        <f t="shared" si="13"/>
        <v/>
      </c>
    </row>
    <row r="1016" spans="1:1" s="114" customFormat="1" x14ac:dyDescent="0.2">
      <c r="A1016" s="115" t="str">
        <f t="shared" si="13"/>
        <v/>
      </c>
    </row>
    <row r="1017" spans="1:1" s="114" customFormat="1" x14ac:dyDescent="0.2">
      <c r="A1017" s="115" t="str">
        <f t="shared" si="13"/>
        <v/>
      </c>
    </row>
    <row r="1018" spans="1:1" s="114" customFormat="1" x14ac:dyDescent="0.2">
      <c r="A1018" s="115" t="str">
        <f t="shared" si="13"/>
        <v/>
      </c>
    </row>
    <row r="1019" spans="1:1" s="114" customFormat="1" x14ac:dyDescent="0.2">
      <c r="A1019" s="115" t="str">
        <f t="shared" si="13"/>
        <v/>
      </c>
    </row>
    <row r="1020" spans="1:1" s="114" customFormat="1" x14ac:dyDescent="0.2">
      <c r="A1020" s="115" t="str">
        <f t="shared" si="13"/>
        <v/>
      </c>
    </row>
    <row r="1021" spans="1:1" s="114" customFormat="1" x14ac:dyDescent="0.2">
      <c r="A1021" s="115" t="str">
        <f t="shared" si="13"/>
        <v/>
      </c>
    </row>
    <row r="1022" spans="1:1" s="114" customFormat="1" x14ac:dyDescent="0.2">
      <c r="A1022" s="115" t="str">
        <f t="shared" si="13"/>
        <v/>
      </c>
    </row>
    <row r="1023" spans="1:1" s="114" customFormat="1" x14ac:dyDescent="0.2">
      <c r="A1023" s="115" t="str">
        <f t="shared" si="13"/>
        <v/>
      </c>
    </row>
    <row r="1024" spans="1:1" s="114" customFormat="1" x14ac:dyDescent="0.2">
      <c r="A1024" s="115" t="str">
        <f t="shared" ref="A1024:A1072" si="14">B1024&amp;C1024&amp;D1024&amp;E1024&amp;F1024&amp;G1024&amp;H:H&amp;I1024&amp;J1024&amp;K1024&amp;L1024&amp;M1024&amp;N1024</f>
        <v/>
      </c>
    </row>
    <row r="1025" spans="1:1" s="114" customFormat="1" x14ac:dyDescent="0.2">
      <c r="A1025" s="115" t="str">
        <f t="shared" si="14"/>
        <v/>
      </c>
    </row>
    <row r="1026" spans="1:1" s="114" customFormat="1" x14ac:dyDescent="0.2">
      <c r="A1026" s="115" t="str">
        <f t="shared" si="14"/>
        <v/>
      </c>
    </row>
    <row r="1027" spans="1:1" s="114" customFormat="1" x14ac:dyDescent="0.2">
      <c r="A1027" s="115" t="str">
        <f t="shared" si="14"/>
        <v/>
      </c>
    </row>
    <row r="1028" spans="1:1" s="114" customFormat="1" x14ac:dyDescent="0.2">
      <c r="A1028" s="115" t="str">
        <f t="shared" si="14"/>
        <v/>
      </c>
    </row>
    <row r="1029" spans="1:1" s="114" customFormat="1" x14ac:dyDescent="0.2">
      <c r="A1029" s="115" t="str">
        <f t="shared" si="14"/>
        <v/>
      </c>
    </row>
    <row r="1030" spans="1:1" s="114" customFormat="1" x14ac:dyDescent="0.2">
      <c r="A1030" s="115" t="str">
        <f t="shared" si="14"/>
        <v/>
      </c>
    </row>
    <row r="1031" spans="1:1" s="114" customFormat="1" x14ac:dyDescent="0.2">
      <c r="A1031" s="115" t="str">
        <f t="shared" si="14"/>
        <v/>
      </c>
    </row>
    <row r="1032" spans="1:1" s="114" customFormat="1" x14ac:dyDescent="0.2">
      <c r="A1032" s="115" t="str">
        <f t="shared" si="14"/>
        <v/>
      </c>
    </row>
    <row r="1033" spans="1:1" s="114" customFormat="1" x14ac:dyDescent="0.2">
      <c r="A1033" s="115" t="str">
        <f t="shared" si="14"/>
        <v/>
      </c>
    </row>
    <row r="1034" spans="1:1" s="114" customFormat="1" x14ac:dyDescent="0.2">
      <c r="A1034" s="115" t="str">
        <f t="shared" si="14"/>
        <v/>
      </c>
    </row>
    <row r="1035" spans="1:1" s="114" customFormat="1" x14ac:dyDescent="0.2">
      <c r="A1035" s="115" t="str">
        <f t="shared" si="14"/>
        <v/>
      </c>
    </row>
    <row r="1036" spans="1:1" s="114" customFormat="1" x14ac:dyDescent="0.2">
      <c r="A1036" s="115" t="str">
        <f t="shared" si="14"/>
        <v/>
      </c>
    </row>
    <row r="1037" spans="1:1" s="114" customFormat="1" x14ac:dyDescent="0.2">
      <c r="A1037" s="115" t="str">
        <f t="shared" si="14"/>
        <v/>
      </c>
    </row>
    <row r="1038" spans="1:1" s="114" customFormat="1" x14ac:dyDescent="0.2">
      <c r="A1038" s="115" t="str">
        <f t="shared" si="14"/>
        <v/>
      </c>
    </row>
    <row r="1039" spans="1:1" s="114" customFormat="1" x14ac:dyDescent="0.2">
      <c r="A1039" s="115" t="str">
        <f t="shared" si="14"/>
        <v/>
      </c>
    </row>
    <row r="1040" spans="1:1" s="114" customFormat="1" x14ac:dyDescent="0.2">
      <c r="A1040" s="115" t="str">
        <f t="shared" si="14"/>
        <v/>
      </c>
    </row>
    <row r="1041" spans="1:1" s="114" customFormat="1" x14ac:dyDescent="0.2">
      <c r="A1041" s="115" t="str">
        <f t="shared" si="14"/>
        <v/>
      </c>
    </row>
    <row r="1042" spans="1:1" s="114" customFormat="1" x14ac:dyDescent="0.2">
      <c r="A1042" s="115" t="str">
        <f t="shared" si="14"/>
        <v/>
      </c>
    </row>
    <row r="1043" spans="1:1" s="114" customFormat="1" x14ac:dyDescent="0.2">
      <c r="A1043" s="115" t="str">
        <f t="shared" si="14"/>
        <v/>
      </c>
    </row>
    <row r="1044" spans="1:1" s="114" customFormat="1" x14ac:dyDescent="0.2">
      <c r="A1044" s="115" t="str">
        <f t="shared" si="14"/>
        <v/>
      </c>
    </row>
    <row r="1045" spans="1:1" s="114" customFormat="1" x14ac:dyDescent="0.2">
      <c r="A1045" s="115" t="str">
        <f t="shared" si="14"/>
        <v/>
      </c>
    </row>
    <row r="1046" spans="1:1" s="114" customFormat="1" x14ac:dyDescent="0.2">
      <c r="A1046" s="115" t="str">
        <f t="shared" si="14"/>
        <v/>
      </c>
    </row>
    <row r="1047" spans="1:1" s="114" customFormat="1" x14ac:dyDescent="0.2">
      <c r="A1047" s="115" t="str">
        <f t="shared" si="14"/>
        <v/>
      </c>
    </row>
    <row r="1048" spans="1:1" s="114" customFormat="1" x14ac:dyDescent="0.2">
      <c r="A1048" s="115" t="str">
        <f t="shared" si="14"/>
        <v/>
      </c>
    </row>
    <row r="1049" spans="1:1" s="114" customFormat="1" x14ac:dyDescent="0.2">
      <c r="A1049" s="115" t="str">
        <f t="shared" si="14"/>
        <v/>
      </c>
    </row>
    <row r="1050" spans="1:1" s="114" customFormat="1" x14ac:dyDescent="0.2">
      <c r="A1050" s="115" t="str">
        <f t="shared" si="14"/>
        <v/>
      </c>
    </row>
    <row r="1051" spans="1:1" s="114" customFormat="1" x14ac:dyDescent="0.2">
      <c r="A1051" s="115" t="str">
        <f t="shared" si="14"/>
        <v/>
      </c>
    </row>
    <row r="1052" spans="1:1" s="114" customFormat="1" x14ac:dyDescent="0.2">
      <c r="A1052" s="115" t="str">
        <f t="shared" si="14"/>
        <v/>
      </c>
    </row>
    <row r="1053" spans="1:1" s="114" customFormat="1" x14ac:dyDescent="0.2">
      <c r="A1053" s="115" t="str">
        <f t="shared" si="14"/>
        <v/>
      </c>
    </row>
    <row r="1054" spans="1:1" s="114" customFormat="1" x14ac:dyDescent="0.2">
      <c r="A1054" s="115" t="str">
        <f t="shared" si="14"/>
        <v/>
      </c>
    </row>
    <row r="1055" spans="1:1" s="114" customFormat="1" x14ac:dyDescent="0.2">
      <c r="A1055" s="115" t="str">
        <f t="shared" si="14"/>
        <v/>
      </c>
    </row>
    <row r="1056" spans="1:1" s="114" customFormat="1" x14ac:dyDescent="0.2">
      <c r="A1056" s="115" t="str">
        <f t="shared" si="14"/>
        <v/>
      </c>
    </row>
    <row r="1057" spans="1:1" s="114" customFormat="1" x14ac:dyDescent="0.2">
      <c r="A1057" s="115" t="str">
        <f t="shared" si="14"/>
        <v/>
      </c>
    </row>
    <row r="1058" spans="1:1" s="114" customFormat="1" x14ac:dyDescent="0.2">
      <c r="A1058" s="115" t="str">
        <f t="shared" si="14"/>
        <v/>
      </c>
    </row>
    <row r="1059" spans="1:1" s="114" customFormat="1" x14ac:dyDescent="0.2">
      <c r="A1059" s="115" t="str">
        <f t="shared" si="14"/>
        <v/>
      </c>
    </row>
    <row r="1060" spans="1:1" s="114" customFormat="1" x14ac:dyDescent="0.2">
      <c r="A1060" s="115" t="str">
        <f t="shared" si="14"/>
        <v/>
      </c>
    </row>
    <row r="1061" spans="1:1" s="114" customFormat="1" x14ac:dyDescent="0.2">
      <c r="A1061" s="115" t="str">
        <f t="shared" si="14"/>
        <v/>
      </c>
    </row>
    <row r="1062" spans="1:1" s="114" customFormat="1" x14ac:dyDescent="0.2">
      <c r="A1062" s="115" t="str">
        <f t="shared" si="14"/>
        <v/>
      </c>
    </row>
    <row r="1063" spans="1:1" s="114" customFormat="1" x14ac:dyDescent="0.2">
      <c r="A1063" s="115" t="str">
        <f t="shared" si="14"/>
        <v/>
      </c>
    </row>
    <row r="1064" spans="1:1" s="114" customFormat="1" x14ac:dyDescent="0.2">
      <c r="A1064" s="115" t="str">
        <f t="shared" si="14"/>
        <v/>
      </c>
    </row>
    <row r="1065" spans="1:1" s="114" customFormat="1" x14ac:dyDescent="0.2">
      <c r="A1065" s="115" t="str">
        <f t="shared" si="14"/>
        <v/>
      </c>
    </row>
    <row r="1066" spans="1:1" s="114" customFormat="1" x14ac:dyDescent="0.2">
      <c r="A1066" s="115" t="str">
        <f t="shared" si="14"/>
        <v/>
      </c>
    </row>
    <row r="1067" spans="1:1" s="114" customFormat="1" x14ac:dyDescent="0.2">
      <c r="A1067" s="115" t="str">
        <f t="shared" si="14"/>
        <v/>
      </c>
    </row>
    <row r="1068" spans="1:1" s="114" customFormat="1" x14ac:dyDescent="0.2">
      <c r="A1068" s="115" t="str">
        <f t="shared" si="14"/>
        <v/>
      </c>
    </row>
    <row r="1069" spans="1:1" s="114" customFormat="1" x14ac:dyDescent="0.2">
      <c r="A1069" s="115" t="str">
        <f t="shared" si="14"/>
        <v/>
      </c>
    </row>
    <row r="1070" spans="1:1" s="114" customFormat="1" x14ac:dyDescent="0.2">
      <c r="A1070" s="115" t="str">
        <f t="shared" si="14"/>
        <v/>
      </c>
    </row>
    <row r="1071" spans="1:1" s="114" customFormat="1" x14ac:dyDescent="0.2">
      <c r="A1071" s="115" t="str">
        <f t="shared" si="14"/>
        <v/>
      </c>
    </row>
    <row r="1072" spans="1:1" s="114" customFormat="1" x14ac:dyDescent="0.2">
      <c r="A1072" s="115" t="str">
        <f t="shared" si="14"/>
        <v/>
      </c>
    </row>
  </sheetData>
  <pageMargins left="0.78740157499999996" right="0.78740157499999996" top="0.984251969" bottom="0.984251969" header="0.4921259845" footer="0.4921259845"/>
  <pageSetup paperSize="9" scale="95" orientation="landscape"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1F506-A551-4F4F-BB11-27D8E16AA3BD}">
  <sheetPr codeName="Feuil87">
    <tabColor theme="5"/>
  </sheetPr>
  <dimension ref="A1:EB90"/>
  <sheetViews>
    <sheetView topLeftCell="A41" workbookViewId="0"/>
  </sheetViews>
  <sheetFormatPr baseColWidth="10" defaultColWidth="11.5703125" defaultRowHeight="12.75" outlineLevelRow="2" outlineLevelCol="1" x14ac:dyDescent="0.2"/>
  <cols>
    <col min="1" max="1" width="30.7109375" style="115" customWidth="1"/>
    <col min="2" max="2" width="20.28515625" style="115" customWidth="1"/>
    <col min="3" max="3" width="5.7109375" style="114" customWidth="1" outlineLevel="1"/>
    <col min="4" max="4" width="15.7109375" style="114" customWidth="1" outlineLevel="1"/>
    <col min="5" max="5" width="6.28515625" style="114" customWidth="1" outlineLevel="1"/>
    <col min="6" max="7" width="19.7109375" style="114" customWidth="1"/>
    <col min="8" max="8" width="0.7109375" style="114" customWidth="1"/>
    <col min="9" max="10" width="19.7109375" style="114" customWidth="1"/>
    <col min="11" max="11" width="2" style="114" customWidth="1"/>
    <col min="12" max="13" width="19.7109375" style="114" customWidth="1"/>
    <col min="14" max="14" width="0.7109375" style="114" customWidth="1"/>
    <col min="15" max="16" width="19.7109375" style="114" customWidth="1"/>
    <col min="17" max="17" width="2" style="114" customWidth="1"/>
    <col min="18" max="19" width="19.7109375" style="114" customWidth="1"/>
    <col min="20" max="20" width="1.140625" style="114" customWidth="1"/>
    <col min="21" max="22" width="19.7109375" style="114" customWidth="1"/>
    <col min="23" max="23" width="1.140625" style="114" customWidth="1"/>
    <col min="24" max="25" width="19.7109375" style="114" customWidth="1"/>
    <col min="26" max="26" width="5.5703125" style="131" customWidth="1"/>
    <col min="27" max="28" width="19.7109375" style="114" customWidth="1"/>
    <col min="29" max="29" width="1.140625" style="114" customWidth="1"/>
    <col min="30" max="31" width="19.7109375" style="114" customWidth="1"/>
    <col min="32" max="32" width="2" style="114" customWidth="1"/>
    <col min="33" max="34" width="19.7109375" style="114" customWidth="1"/>
    <col min="35" max="35" width="2" style="114" customWidth="1"/>
    <col min="36" max="37" width="19.7109375" style="114" customWidth="1"/>
    <col min="38" max="38" width="5.5703125" style="131" customWidth="1"/>
    <col min="39" max="40" width="19.7109375" style="114" customWidth="1"/>
    <col min="41" max="41" width="2" style="114" customWidth="1"/>
    <col min="42" max="43" width="19.7109375" style="114" customWidth="1"/>
    <col min="44" max="44" width="2" style="114" customWidth="1"/>
    <col min="45" max="46" width="19.7109375" style="114" customWidth="1"/>
    <col min="47" max="47" width="2" style="114" customWidth="1"/>
    <col min="48" max="49" width="19.7109375" style="114" customWidth="1"/>
    <col min="50" max="50" width="2" style="114" customWidth="1"/>
    <col min="51" max="52" width="19.7109375" style="114" customWidth="1"/>
    <col min="53" max="53" width="5.5703125" style="131" customWidth="1"/>
    <col min="54" max="55" width="19.7109375" style="114" customWidth="1"/>
    <col min="56" max="56" width="2" style="114" customWidth="1"/>
    <col min="57" max="68" width="19.7109375" style="114" customWidth="1"/>
    <col min="69" max="69" width="5.5703125" style="131" customWidth="1"/>
    <col min="70" max="71" width="19.7109375" style="114" customWidth="1"/>
    <col min="72" max="72" width="1.28515625" style="114" customWidth="1"/>
    <col min="73" max="74" width="19.7109375" style="114" customWidth="1"/>
    <col min="75" max="75" width="2" style="114" customWidth="1"/>
    <col min="76" max="77" width="19.7109375" style="114" customWidth="1"/>
    <col min="78" max="78" width="1.28515625" style="114" customWidth="1"/>
    <col min="79" max="80" width="19.7109375" style="114" customWidth="1"/>
    <col min="81" max="81" width="1.28515625" style="114" customWidth="1"/>
    <col min="82" max="83" width="19.7109375" style="114" customWidth="1"/>
    <col min="84" max="84" width="1.28515625" style="114" customWidth="1"/>
    <col min="85" max="86" width="19.7109375" style="114" customWidth="1"/>
    <col min="87" max="87" width="2.28515625" style="114" customWidth="1"/>
    <col min="88" max="89" width="19.7109375" style="114" customWidth="1"/>
    <col min="90" max="90" width="1.28515625" style="114" customWidth="1"/>
    <col min="91" max="92" width="19.7109375" style="114" customWidth="1"/>
    <col min="93" max="93" width="1.28515625" style="114" customWidth="1"/>
    <col min="94" max="95" width="19.7109375" style="114" customWidth="1"/>
    <col min="96" max="96" width="1.28515625" style="114" customWidth="1"/>
    <col min="97" max="98" width="19.7109375" style="114" customWidth="1"/>
    <col min="99" max="99" width="1.28515625" style="114" customWidth="1"/>
    <col min="100" max="101" width="19.7109375" style="114" customWidth="1"/>
    <col min="102" max="102" width="1.28515625" style="114" customWidth="1"/>
    <col min="103" max="104" width="19.7109375" style="114" customWidth="1"/>
    <col min="105" max="105" width="1.28515625" style="114" customWidth="1"/>
    <col min="106" max="107" width="19.7109375" style="114" customWidth="1"/>
    <col min="108" max="108" width="5.5703125" style="131" customWidth="1"/>
    <col min="109" max="110" width="19.7109375" style="114" customWidth="1"/>
    <col min="111" max="111" width="1.28515625" style="114" customWidth="1"/>
    <col min="112" max="113" width="19.7109375" style="114" customWidth="1"/>
    <col min="114" max="114" width="1.28515625" style="114" customWidth="1"/>
    <col min="115" max="120" width="19.7109375" style="114" customWidth="1"/>
    <col min="121" max="121" width="2" style="114" customWidth="1"/>
    <col min="122" max="124" width="19.7109375" style="114" customWidth="1"/>
    <col min="125" max="125" width="2" style="114" customWidth="1"/>
    <col min="126" max="127" width="19.7109375" style="114" customWidth="1"/>
    <col min="128" max="128" width="5.5703125" style="131" customWidth="1"/>
    <col min="129" max="130" width="19.7109375" style="114" customWidth="1"/>
    <col min="131" max="131" width="20.7109375" style="114" customWidth="1"/>
    <col min="132" max="132" width="8.7109375" style="115" customWidth="1"/>
    <col min="133" max="133" width="10.7109375" style="115" customWidth="1"/>
    <col min="134" max="135" width="8.7109375" style="115" customWidth="1"/>
    <col min="136" max="136" width="10.7109375" style="115" customWidth="1"/>
    <col min="137" max="137" width="9.7109375" style="115" customWidth="1"/>
    <col min="138" max="138" width="11.7109375" style="115" customWidth="1"/>
    <col min="139" max="139" width="10.7109375" style="115" customWidth="1"/>
    <col min="140" max="143" width="8.7109375" style="115" customWidth="1"/>
    <col min="144" max="16384" width="11.5703125" style="115"/>
  </cols>
  <sheetData>
    <row r="1" spans="1:132" s="82" customFormat="1" ht="14.45" customHeight="1" x14ac:dyDescent="0.25">
      <c r="A1" s="121" t="s">
        <v>1098</v>
      </c>
      <c r="B1" s="122" t="s">
        <v>27</v>
      </c>
      <c r="C1" s="122"/>
      <c r="D1" s="122"/>
      <c r="E1" s="96"/>
      <c r="F1" s="96"/>
      <c r="G1" s="96"/>
      <c r="H1" s="96"/>
      <c r="I1" s="96"/>
      <c r="J1" s="96"/>
      <c r="K1" s="96"/>
      <c r="L1" s="96"/>
      <c r="M1" s="96"/>
      <c r="N1" s="96"/>
      <c r="O1" s="96"/>
      <c r="P1" s="96"/>
      <c r="Q1" s="96"/>
      <c r="R1" s="96"/>
      <c r="S1" s="96"/>
      <c r="T1" s="96"/>
      <c r="U1" s="96"/>
      <c r="V1" s="96"/>
      <c r="W1" s="96"/>
      <c r="X1" s="96"/>
      <c r="Y1" s="96"/>
      <c r="Z1" s="123"/>
      <c r="AA1" s="96"/>
      <c r="AB1" s="96"/>
      <c r="AC1" s="96"/>
      <c r="AD1" s="96"/>
      <c r="AE1" s="96"/>
      <c r="AF1" s="96"/>
      <c r="AG1" s="96"/>
      <c r="AH1" s="96"/>
      <c r="AI1" s="96"/>
      <c r="AJ1" s="96"/>
      <c r="AK1" s="96"/>
      <c r="AL1" s="123"/>
      <c r="AM1" s="96"/>
      <c r="AN1" s="96"/>
      <c r="AO1" s="96"/>
      <c r="AP1" s="96"/>
      <c r="AQ1" s="96"/>
      <c r="AR1" s="96"/>
      <c r="AS1" s="96"/>
      <c r="AT1" s="96"/>
      <c r="AU1" s="96"/>
      <c r="AV1" s="96"/>
      <c r="AW1" s="96"/>
      <c r="AX1" s="96"/>
      <c r="AY1" s="96"/>
      <c r="AZ1" s="96"/>
      <c r="BA1" s="123"/>
      <c r="BB1" s="96"/>
      <c r="BC1" s="96"/>
      <c r="BD1" s="96"/>
      <c r="BE1" s="96"/>
      <c r="BF1" s="96"/>
      <c r="BG1" s="96"/>
      <c r="BH1" s="96"/>
      <c r="BI1" s="96"/>
      <c r="BJ1" s="96"/>
      <c r="BK1" s="96"/>
      <c r="BL1" s="96"/>
      <c r="BM1" s="96"/>
      <c r="BN1" s="96"/>
      <c r="BO1" s="96"/>
      <c r="BP1" s="96"/>
      <c r="BQ1" s="123"/>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c r="CV1" s="96"/>
      <c r="CW1" s="96"/>
      <c r="CX1" s="96"/>
      <c r="CY1" s="96"/>
      <c r="CZ1" s="96"/>
      <c r="DA1" s="96"/>
      <c r="DB1" s="96"/>
      <c r="DC1" s="96"/>
      <c r="DD1" s="123"/>
      <c r="DE1" s="96"/>
      <c r="DF1" s="96"/>
      <c r="DG1" s="96"/>
      <c r="DH1" s="96"/>
      <c r="DI1" s="96"/>
      <c r="DJ1" s="96"/>
      <c r="DK1" s="96"/>
      <c r="DL1" s="96"/>
      <c r="DM1" s="96"/>
      <c r="DN1" s="96"/>
      <c r="DO1" s="96"/>
      <c r="DP1" s="96"/>
      <c r="DQ1" s="96"/>
      <c r="DR1" s="96"/>
      <c r="DS1" s="96"/>
      <c r="DT1" s="96"/>
      <c r="DU1" s="96"/>
      <c r="DV1" s="96"/>
      <c r="DW1" s="96"/>
      <c r="DX1" s="123"/>
      <c r="DY1" s="96"/>
      <c r="DZ1" s="96"/>
      <c r="EA1" s="124" t="s">
        <v>1099</v>
      </c>
      <c r="EB1" s="125"/>
    </row>
    <row r="2" spans="1:132" s="82" customFormat="1" ht="14.45" customHeight="1" x14ac:dyDescent="0.25">
      <c r="A2" s="121" t="s">
        <v>1100</v>
      </c>
      <c r="B2" s="122" t="s">
        <v>1101</v>
      </c>
      <c r="C2" s="122"/>
      <c r="D2" s="122"/>
      <c r="E2" s="96"/>
      <c r="F2" s="96"/>
      <c r="G2" s="96"/>
      <c r="H2" s="96"/>
      <c r="I2" s="96"/>
      <c r="J2" s="96"/>
      <c r="K2" s="96"/>
      <c r="L2" s="96"/>
      <c r="M2" s="96"/>
      <c r="N2" s="96"/>
      <c r="O2" s="96"/>
      <c r="P2" s="96"/>
      <c r="Q2" s="96"/>
      <c r="R2" s="96"/>
      <c r="S2" s="96"/>
      <c r="T2" s="96"/>
      <c r="U2" s="96"/>
      <c r="V2" s="96"/>
      <c r="W2" s="96"/>
      <c r="X2" s="96"/>
      <c r="Y2" s="96"/>
      <c r="Z2" s="123"/>
      <c r="AA2" s="96"/>
      <c r="AB2" s="96"/>
      <c r="AC2" s="96"/>
      <c r="AD2" s="96"/>
      <c r="AE2" s="96"/>
      <c r="AF2" s="96"/>
      <c r="AG2" s="96"/>
      <c r="AH2" s="96"/>
      <c r="AI2" s="96"/>
      <c r="AJ2" s="96"/>
      <c r="AK2" s="96"/>
      <c r="AL2" s="123"/>
      <c r="AM2" s="96"/>
      <c r="AN2" s="96"/>
      <c r="AO2" s="96"/>
      <c r="AP2" s="96"/>
      <c r="AQ2" s="96"/>
      <c r="AR2" s="96"/>
      <c r="AS2" s="96"/>
      <c r="AT2" s="96"/>
      <c r="AU2" s="96"/>
      <c r="AV2" s="96"/>
      <c r="AW2" s="96"/>
      <c r="AX2" s="96"/>
      <c r="AY2" s="96"/>
      <c r="AZ2" s="96"/>
      <c r="BA2" s="123"/>
      <c r="BB2" s="96"/>
      <c r="BC2" s="96"/>
      <c r="BD2" s="96"/>
      <c r="BE2" s="96"/>
      <c r="BF2" s="96"/>
      <c r="BG2" s="96"/>
      <c r="BH2" s="96"/>
      <c r="BI2" s="96"/>
      <c r="BJ2" s="96"/>
      <c r="BK2" s="96"/>
      <c r="BL2" s="96"/>
      <c r="BM2" s="96"/>
      <c r="BN2" s="96"/>
      <c r="BO2" s="96"/>
      <c r="BP2" s="96"/>
      <c r="BQ2" s="123"/>
      <c r="BR2" s="96"/>
      <c r="BS2" s="96"/>
      <c r="BT2" s="96"/>
      <c r="BU2" s="96"/>
      <c r="BV2" s="96"/>
      <c r="BW2" s="96"/>
      <c r="BX2" s="96"/>
      <c r="BY2" s="96"/>
      <c r="BZ2" s="96"/>
      <c r="CA2" s="96"/>
      <c r="CB2" s="96"/>
      <c r="CC2" s="96"/>
      <c r="CD2" s="96"/>
      <c r="CE2" s="96"/>
      <c r="CF2" s="96"/>
      <c r="CG2" s="96"/>
      <c r="CH2" s="96"/>
      <c r="CI2" s="96"/>
      <c r="CJ2" s="96"/>
      <c r="CK2" s="96"/>
      <c r="CL2" s="96"/>
      <c r="CM2" s="96"/>
      <c r="CN2" s="96"/>
      <c r="CO2" s="96"/>
      <c r="CP2" s="96"/>
      <c r="CQ2" s="96"/>
      <c r="CR2" s="96"/>
      <c r="CS2" s="96"/>
      <c r="CT2" s="96"/>
      <c r="CU2" s="96"/>
      <c r="CV2" s="96"/>
      <c r="CW2" s="96"/>
      <c r="CX2" s="96"/>
      <c r="CY2" s="96"/>
      <c r="CZ2" s="96"/>
      <c r="DA2" s="96"/>
      <c r="DB2" s="96"/>
      <c r="DC2" s="96"/>
      <c r="DD2" s="123"/>
      <c r="DE2" s="96"/>
      <c r="DF2" s="96"/>
      <c r="DG2" s="96"/>
      <c r="DH2" s="96"/>
      <c r="DI2" s="96"/>
      <c r="DJ2" s="96"/>
      <c r="DK2" s="96"/>
      <c r="DL2" s="96"/>
      <c r="DM2" s="96"/>
      <c r="DN2" s="96"/>
      <c r="DO2" s="96"/>
      <c r="DP2" s="96"/>
      <c r="DQ2" s="96"/>
      <c r="DR2" s="96"/>
      <c r="DS2" s="96"/>
      <c r="DT2" s="96"/>
      <c r="DU2" s="96"/>
      <c r="DV2" s="96"/>
      <c r="DW2" s="96"/>
      <c r="DX2" s="123"/>
      <c r="DY2" s="96"/>
      <c r="DZ2" s="96"/>
      <c r="EA2" s="126" t="s">
        <v>1102</v>
      </c>
    </row>
    <row r="3" spans="1:132" s="82" customFormat="1" ht="14.45" customHeight="1" x14ac:dyDescent="0.25">
      <c r="A3" s="121" t="s">
        <v>1103</v>
      </c>
      <c r="B3" s="122" t="s">
        <v>1104</v>
      </c>
      <c r="C3" s="122"/>
      <c r="D3" s="122"/>
      <c r="E3" s="96"/>
      <c r="F3" s="96"/>
      <c r="G3" s="96"/>
      <c r="H3" s="96"/>
      <c r="I3" s="96"/>
      <c r="J3" s="96"/>
      <c r="K3" s="96"/>
      <c r="L3" s="96"/>
      <c r="M3" s="96"/>
      <c r="N3" s="96"/>
      <c r="O3" s="96"/>
      <c r="P3" s="96"/>
      <c r="Q3" s="96"/>
      <c r="R3" s="96"/>
      <c r="S3" s="96"/>
      <c r="T3" s="96"/>
      <c r="U3" s="96"/>
      <c r="V3" s="96"/>
      <c r="W3" s="96"/>
      <c r="X3" s="96"/>
      <c r="Y3" s="96"/>
      <c r="Z3" s="123"/>
      <c r="AA3" s="96"/>
      <c r="AB3" s="96"/>
      <c r="AC3" s="96"/>
      <c r="AD3" s="96"/>
      <c r="AE3" s="96"/>
      <c r="AF3" s="96"/>
      <c r="AG3" s="96"/>
      <c r="AH3" s="96"/>
      <c r="AI3" s="96"/>
      <c r="AJ3" s="96"/>
      <c r="AK3" s="96"/>
      <c r="AL3" s="123"/>
      <c r="AM3" s="96"/>
      <c r="AN3" s="96"/>
      <c r="AO3" s="96"/>
      <c r="AP3" s="96"/>
      <c r="AQ3" s="96"/>
      <c r="AR3" s="96"/>
      <c r="AS3" s="96"/>
      <c r="AT3" s="96"/>
      <c r="AU3" s="96"/>
      <c r="AV3" s="96"/>
      <c r="AW3" s="96"/>
      <c r="AX3" s="96"/>
      <c r="AY3" s="96"/>
      <c r="AZ3" s="96"/>
      <c r="BA3" s="123"/>
      <c r="BB3" s="96"/>
      <c r="BC3" s="96"/>
      <c r="BD3" s="96"/>
      <c r="BE3" s="96"/>
      <c r="BF3" s="96"/>
      <c r="BG3" s="96"/>
      <c r="BH3" s="96"/>
      <c r="BI3" s="96"/>
      <c r="BJ3" s="96"/>
      <c r="BK3" s="96"/>
      <c r="BL3" s="96"/>
      <c r="BM3" s="96"/>
      <c r="BN3" s="96"/>
      <c r="BO3" s="96"/>
      <c r="BP3" s="96"/>
      <c r="BQ3" s="123"/>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96"/>
      <c r="CU3" s="96"/>
      <c r="CV3" s="96"/>
      <c r="CW3" s="96"/>
      <c r="CX3" s="96"/>
      <c r="CY3" s="96"/>
      <c r="CZ3" s="96"/>
      <c r="DA3" s="96"/>
      <c r="DB3" s="96"/>
      <c r="DC3" s="96"/>
      <c r="DD3" s="123"/>
      <c r="DE3" s="96"/>
      <c r="DF3" s="96"/>
      <c r="DG3" s="96"/>
      <c r="DH3" s="96"/>
      <c r="DI3" s="96"/>
      <c r="DJ3" s="96"/>
      <c r="DK3" s="96"/>
      <c r="DL3" s="96"/>
      <c r="DM3" s="96"/>
      <c r="DN3" s="96"/>
      <c r="DO3" s="96"/>
      <c r="DP3" s="96"/>
      <c r="DQ3" s="96"/>
      <c r="DR3" s="96"/>
      <c r="DS3" s="96"/>
      <c r="DT3" s="96"/>
      <c r="DU3" s="96"/>
      <c r="DV3" s="96"/>
      <c r="DW3" s="96"/>
      <c r="DX3" s="123"/>
      <c r="DY3" s="96"/>
      <c r="DZ3" s="96"/>
      <c r="EA3" s="126" t="s">
        <v>1105</v>
      </c>
    </row>
    <row r="4" spans="1:132" s="82" customFormat="1" ht="14.45" customHeight="1" x14ac:dyDescent="0.25">
      <c r="A4" s="121" t="s">
        <v>1106</v>
      </c>
      <c r="B4" s="127">
        <v>46006</v>
      </c>
      <c r="C4" s="122"/>
      <c r="D4" s="128"/>
      <c r="E4" s="96"/>
      <c r="F4" s="96"/>
      <c r="G4" s="96"/>
      <c r="H4" s="96"/>
      <c r="I4" s="96"/>
      <c r="J4" s="96"/>
      <c r="K4" s="96"/>
      <c r="L4" s="96"/>
      <c r="M4" s="96"/>
      <c r="N4" s="96"/>
      <c r="O4" s="96"/>
      <c r="P4" s="96"/>
      <c r="Q4" s="96"/>
      <c r="R4" s="96"/>
      <c r="S4" s="96"/>
      <c r="T4" s="96"/>
      <c r="U4" s="96"/>
      <c r="V4" s="96"/>
      <c r="W4" s="96"/>
      <c r="X4" s="96"/>
      <c r="Y4" s="96"/>
      <c r="Z4" s="123"/>
      <c r="AA4" s="96"/>
      <c r="AB4" s="96"/>
      <c r="AC4" s="96"/>
      <c r="AD4" s="96"/>
      <c r="AE4" s="96"/>
      <c r="AF4" s="96"/>
      <c r="AG4" s="96"/>
      <c r="AH4" s="96"/>
      <c r="AI4" s="96"/>
      <c r="AJ4" s="96"/>
      <c r="AK4" s="96"/>
      <c r="AL4" s="123"/>
      <c r="AM4" s="96"/>
      <c r="AN4" s="96"/>
      <c r="AO4" s="96"/>
      <c r="AP4" s="96"/>
      <c r="AQ4" s="96"/>
      <c r="AR4" s="96"/>
      <c r="AS4" s="96"/>
      <c r="AT4" s="96"/>
      <c r="AU4" s="96"/>
      <c r="AV4" s="96"/>
      <c r="AW4" s="96"/>
      <c r="AX4" s="96"/>
      <c r="AY4" s="96"/>
      <c r="AZ4" s="96"/>
      <c r="BA4" s="123"/>
      <c r="BB4" s="96"/>
      <c r="BC4" s="96"/>
      <c r="BD4" s="96"/>
      <c r="BE4" s="96"/>
      <c r="BF4" s="96"/>
      <c r="BG4" s="96"/>
      <c r="BH4" s="96"/>
      <c r="BI4" s="96"/>
      <c r="BJ4" s="96"/>
      <c r="BK4" s="96"/>
      <c r="BL4" s="96"/>
      <c r="BM4" s="96"/>
      <c r="BN4" s="96"/>
      <c r="BO4" s="96"/>
      <c r="BP4" s="96"/>
      <c r="BQ4" s="123"/>
      <c r="BR4" s="96"/>
      <c r="BS4" s="96"/>
      <c r="BT4" s="96"/>
      <c r="BU4" s="96"/>
      <c r="BV4" s="96"/>
      <c r="BW4" s="96"/>
      <c r="BX4" s="96"/>
      <c r="BY4" s="96"/>
      <c r="BZ4" s="96"/>
      <c r="CA4" s="96"/>
      <c r="CB4" s="96"/>
      <c r="CC4" s="96"/>
      <c r="CD4" s="96"/>
      <c r="CE4" s="96"/>
      <c r="CF4" s="96"/>
      <c r="CG4" s="96"/>
      <c r="CH4" s="96"/>
      <c r="CI4" s="96"/>
      <c r="CJ4" s="96"/>
      <c r="CK4" s="96"/>
      <c r="CL4" s="96"/>
      <c r="CM4" s="96"/>
      <c r="CN4" s="96"/>
      <c r="CO4" s="96"/>
      <c r="CP4" s="96"/>
      <c r="CQ4" s="96"/>
      <c r="CR4" s="96"/>
      <c r="CS4" s="96"/>
      <c r="CT4" s="96"/>
      <c r="CU4" s="96"/>
      <c r="CV4" s="96"/>
      <c r="CW4" s="96"/>
      <c r="CX4" s="96"/>
      <c r="CY4" s="96"/>
      <c r="CZ4" s="96"/>
      <c r="DA4" s="96"/>
      <c r="DB4" s="96"/>
      <c r="DC4" s="96"/>
      <c r="DD4" s="123"/>
      <c r="DE4" s="96"/>
      <c r="DF4" s="96"/>
      <c r="DG4" s="96"/>
      <c r="DH4" s="96"/>
      <c r="DI4" s="96"/>
      <c r="DJ4" s="96"/>
      <c r="DK4" s="96"/>
      <c r="DL4" s="96"/>
      <c r="DM4" s="96"/>
      <c r="DN4" s="96"/>
      <c r="DO4" s="96"/>
      <c r="DP4" s="96"/>
      <c r="DQ4" s="96"/>
      <c r="DR4" s="96"/>
      <c r="DS4" s="96"/>
      <c r="DT4" s="96"/>
      <c r="DU4" s="96"/>
      <c r="DV4" s="96"/>
      <c r="DW4" s="96"/>
      <c r="DX4" s="123"/>
      <c r="DY4" s="96"/>
      <c r="DZ4" s="96"/>
      <c r="EA4" s="96"/>
    </row>
    <row r="5" spans="1:132" s="82" customFormat="1" ht="14.45" customHeight="1" x14ac:dyDescent="0.25">
      <c r="A5" s="121" t="s">
        <v>1107</v>
      </c>
      <c r="B5" s="717" t="s">
        <v>21</v>
      </c>
      <c r="C5" s="122"/>
      <c r="D5" s="128"/>
      <c r="E5" s="96"/>
      <c r="F5" s="96"/>
      <c r="G5" s="96"/>
      <c r="H5" s="96"/>
      <c r="I5" s="96"/>
      <c r="J5" s="96"/>
      <c r="K5" s="96"/>
      <c r="L5" s="96"/>
      <c r="M5" s="96"/>
      <c r="N5" s="96"/>
      <c r="O5" s="96"/>
      <c r="P5" s="96"/>
      <c r="Q5" s="96"/>
      <c r="R5" s="96"/>
      <c r="S5" s="96"/>
      <c r="T5" s="96"/>
      <c r="U5" s="96"/>
      <c r="V5" s="96"/>
      <c r="W5" s="96"/>
      <c r="X5" s="96"/>
      <c r="Y5" s="96"/>
      <c r="Z5" s="123"/>
      <c r="AA5" s="96"/>
      <c r="AB5" s="96"/>
      <c r="AC5" s="96"/>
      <c r="AD5" s="96"/>
      <c r="AE5" s="96"/>
      <c r="AF5" s="96"/>
      <c r="AG5" s="96"/>
      <c r="AH5" s="96"/>
      <c r="AI5" s="96"/>
      <c r="AJ5" s="96"/>
      <c r="AK5" s="96"/>
      <c r="AL5" s="123"/>
      <c r="AM5" s="96"/>
      <c r="AN5" s="96"/>
      <c r="AO5" s="96"/>
      <c r="AP5" s="96"/>
      <c r="AQ5" s="96"/>
      <c r="AR5" s="96"/>
      <c r="AS5" s="96"/>
      <c r="AT5" s="96"/>
      <c r="AU5" s="96"/>
      <c r="AV5" s="96"/>
      <c r="AW5" s="96"/>
      <c r="AX5" s="96"/>
      <c r="AY5" s="96"/>
      <c r="AZ5" s="96"/>
      <c r="BA5" s="123"/>
      <c r="BB5" s="96"/>
      <c r="BC5" s="96"/>
      <c r="BD5" s="96"/>
      <c r="BE5" s="96"/>
      <c r="BF5" s="96"/>
      <c r="BG5" s="96"/>
      <c r="BH5" s="96"/>
      <c r="BI5" s="96"/>
      <c r="BJ5" s="96"/>
      <c r="BK5" s="96"/>
      <c r="BL5" s="96"/>
      <c r="BM5" s="96"/>
      <c r="BN5" s="96"/>
      <c r="BO5" s="96"/>
      <c r="BP5" s="96"/>
      <c r="BQ5" s="123"/>
      <c r="BR5" s="96"/>
      <c r="BS5" s="96"/>
      <c r="BT5" s="96"/>
      <c r="BU5" s="96"/>
      <c r="BV5" s="96"/>
      <c r="BW5" s="96"/>
      <c r="BX5" s="96"/>
      <c r="BY5" s="96"/>
      <c r="BZ5" s="96"/>
      <c r="CA5" s="96"/>
      <c r="CB5" s="96"/>
      <c r="CC5" s="96"/>
      <c r="CD5" s="96"/>
      <c r="CE5" s="96"/>
      <c r="CF5" s="96"/>
      <c r="CG5" s="96"/>
      <c r="CH5" s="96"/>
      <c r="CI5" s="96"/>
      <c r="CJ5" s="96"/>
      <c r="CK5" s="96"/>
      <c r="CL5" s="96"/>
      <c r="CM5" s="96"/>
      <c r="CN5" s="96"/>
      <c r="CO5" s="96"/>
      <c r="CP5" s="96"/>
      <c r="CQ5" s="96"/>
      <c r="CR5" s="96"/>
      <c r="CS5" s="96"/>
      <c r="CT5" s="96"/>
      <c r="CU5" s="96"/>
      <c r="CV5" s="96"/>
      <c r="CW5" s="96"/>
      <c r="CX5" s="96"/>
      <c r="CY5" s="96"/>
      <c r="CZ5" s="96"/>
      <c r="DA5" s="96"/>
      <c r="DB5" s="96"/>
      <c r="DC5" s="96"/>
      <c r="DD5" s="123"/>
      <c r="DE5" s="96"/>
      <c r="DF5" s="96"/>
      <c r="DG5" s="96"/>
      <c r="DH5" s="96"/>
      <c r="DI5" s="96"/>
      <c r="DJ5" s="96"/>
      <c r="DK5" s="96"/>
      <c r="DL5" s="96"/>
      <c r="DM5" s="96"/>
      <c r="DN5" s="96"/>
      <c r="DO5" s="96"/>
      <c r="DP5" s="96"/>
      <c r="DQ5" s="96"/>
      <c r="DR5" s="96"/>
      <c r="DS5" s="96"/>
      <c r="DT5" s="96"/>
      <c r="DU5" s="96"/>
      <c r="DV5" s="96"/>
      <c r="DW5" s="96"/>
      <c r="DX5" s="123"/>
      <c r="DY5" s="96"/>
      <c r="DZ5" s="96"/>
      <c r="EA5" s="96"/>
    </row>
    <row r="6" spans="1:132" hidden="1" outlineLevel="2" x14ac:dyDescent="0.2"/>
    <row r="7" spans="1:132" ht="51" hidden="1" customHeight="1" outlineLevel="2" x14ac:dyDescent="0.2">
      <c r="A7" s="129" t="s">
        <v>1108</v>
      </c>
      <c r="B7" s="130"/>
    </row>
    <row r="8" spans="1:132" ht="71.45" hidden="1" customHeight="1" outlineLevel="2" x14ac:dyDescent="0.2">
      <c r="A8" s="129" t="s">
        <v>1109</v>
      </c>
      <c r="B8" s="130"/>
    </row>
    <row r="9" spans="1:132" ht="51" hidden="1" customHeight="1" outlineLevel="2" x14ac:dyDescent="0.2">
      <c r="A9" s="129" t="s">
        <v>1110</v>
      </c>
      <c r="B9" s="130"/>
    </row>
    <row r="10" spans="1:132" hidden="1" outlineLevel="2" x14ac:dyDescent="0.2"/>
    <row r="11" spans="1:132" collapsed="1" x14ac:dyDescent="0.2">
      <c r="BR11" s="162"/>
      <c r="BS11" s="162"/>
      <c r="BU11" s="162"/>
      <c r="BV11" s="162"/>
      <c r="CJ11" s="162"/>
      <c r="CK11" s="162"/>
      <c r="CM11" s="162"/>
      <c r="CN11" s="162"/>
      <c r="CP11" s="162"/>
      <c r="CQ11" s="162"/>
      <c r="CS11" s="162"/>
      <c r="CT11" s="162"/>
    </row>
    <row r="12" spans="1:132" ht="33" customHeight="1" x14ac:dyDescent="0.2">
      <c r="A12" s="132" t="s">
        <v>1111</v>
      </c>
      <c r="B12" s="133"/>
      <c r="C12" s="134" t="s">
        <v>1112</v>
      </c>
      <c r="D12" s="85" t="s">
        <v>1113</v>
      </c>
      <c r="F12" s="135" t="s">
        <v>963</v>
      </c>
      <c r="G12" s="135" t="s">
        <v>963</v>
      </c>
      <c r="H12" s="594"/>
      <c r="I12" s="135" t="s">
        <v>962</v>
      </c>
      <c r="J12" s="135" t="s">
        <v>962</v>
      </c>
      <c r="K12" s="594"/>
      <c r="L12" s="135" t="s">
        <v>963</v>
      </c>
      <c r="M12" s="135" t="s">
        <v>963</v>
      </c>
      <c r="N12" s="594"/>
      <c r="O12" s="135" t="s">
        <v>962</v>
      </c>
      <c r="P12" s="135" t="s">
        <v>962</v>
      </c>
      <c r="Q12" s="594"/>
      <c r="R12" s="135" t="s">
        <v>966</v>
      </c>
      <c r="S12" s="135" t="s">
        <v>966</v>
      </c>
      <c r="T12" s="594"/>
      <c r="U12" s="135" t="s">
        <v>966</v>
      </c>
      <c r="V12" s="135" t="s">
        <v>966</v>
      </c>
      <c r="W12" s="594"/>
      <c r="X12" s="135" t="s">
        <v>966</v>
      </c>
      <c r="Y12" s="135" t="s">
        <v>966</v>
      </c>
      <c r="Z12" s="136"/>
      <c r="AA12" s="135" t="s">
        <v>968</v>
      </c>
      <c r="AB12" s="135" t="s">
        <v>968</v>
      </c>
      <c r="AC12" s="594"/>
      <c r="AD12" s="135" t="s">
        <v>968</v>
      </c>
      <c r="AE12" s="135" t="s">
        <v>968</v>
      </c>
      <c r="AF12" s="594"/>
      <c r="AG12" s="135" t="s">
        <v>969</v>
      </c>
      <c r="AH12" s="135" t="s">
        <v>969</v>
      </c>
      <c r="AI12" s="594"/>
      <c r="AJ12" s="135" t="s">
        <v>969</v>
      </c>
      <c r="AK12" s="135" t="s">
        <v>969</v>
      </c>
      <c r="AL12" s="136"/>
      <c r="AM12" s="135" t="s">
        <v>971</v>
      </c>
      <c r="AN12" s="135" t="s">
        <v>971</v>
      </c>
      <c r="AO12" s="594"/>
      <c r="AP12" s="135" t="s">
        <v>789</v>
      </c>
      <c r="AQ12" s="135" t="s">
        <v>789</v>
      </c>
      <c r="AR12" s="594"/>
      <c r="AS12" s="135" t="s">
        <v>789</v>
      </c>
      <c r="AT12" s="135" t="s">
        <v>789</v>
      </c>
      <c r="AU12" s="594"/>
      <c r="AV12" s="135" t="s">
        <v>789</v>
      </c>
      <c r="AW12" s="135" t="s">
        <v>789</v>
      </c>
      <c r="AX12" s="594"/>
      <c r="AY12" s="135" t="s">
        <v>789</v>
      </c>
      <c r="AZ12" s="135" t="s">
        <v>789</v>
      </c>
      <c r="BA12" s="136"/>
      <c r="BB12" s="135" t="s">
        <v>972</v>
      </c>
      <c r="BC12" s="135" t="s">
        <v>972</v>
      </c>
      <c r="BD12" s="594"/>
      <c r="BE12" s="135" t="s">
        <v>973</v>
      </c>
      <c r="BF12" s="135" t="s">
        <v>973</v>
      </c>
      <c r="BG12" s="135" t="s">
        <v>973</v>
      </c>
      <c r="BH12" s="135" t="s">
        <v>973</v>
      </c>
      <c r="BI12" s="135" t="s">
        <v>973</v>
      </c>
      <c r="BJ12" s="135" t="s">
        <v>973</v>
      </c>
      <c r="BK12" s="135" t="s">
        <v>973</v>
      </c>
      <c r="BL12" s="135" t="s">
        <v>973</v>
      </c>
      <c r="BM12" s="135" t="s">
        <v>973</v>
      </c>
      <c r="BN12" s="135" t="s">
        <v>973</v>
      </c>
      <c r="BO12" s="135" t="s">
        <v>973</v>
      </c>
      <c r="BP12" s="135" t="s">
        <v>973</v>
      </c>
      <c r="BQ12" s="136"/>
      <c r="BR12" s="135" t="s">
        <v>976</v>
      </c>
      <c r="BS12" s="135" t="s">
        <v>976</v>
      </c>
      <c r="BT12" s="594"/>
      <c r="BU12" s="135" t="s">
        <v>975</v>
      </c>
      <c r="BV12" s="135" t="s">
        <v>975</v>
      </c>
      <c r="BW12" s="594"/>
      <c r="BX12" s="135" t="s">
        <v>976</v>
      </c>
      <c r="BY12" s="135" t="s">
        <v>976</v>
      </c>
      <c r="BZ12" s="594"/>
      <c r="CA12" s="135" t="s">
        <v>975</v>
      </c>
      <c r="CB12" s="135" t="s">
        <v>975</v>
      </c>
      <c r="CC12" s="594"/>
      <c r="CD12" s="135" t="s">
        <v>981</v>
      </c>
      <c r="CE12" s="135" t="s">
        <v>981</v>
      </c>
      <c r="CF12" s="594"/>
      <c r="CG12" s="135" t="s">
        <v>981</v>
      </c>
      <c r="CH12" s="135" t="s">
        <v>981</v>
      </c>
      <c r="CI12" s="594"/>
      <c r="CJ12" s="135" t="s">
        <v>978</v>
      </c>
      <c r="CK12" s="135" t="s">
        <v>978</v>
      </c>
      <c r="CL12" s="594"/>
      <c r="CM12" s="135" t="s">
        <v>977</v>
      </c>
      <c r="CN12" s="135" t="s">
        <v>977</v>
      </c>
      <c r="CO12" s="594"/>
      <c r="CP12" s="135" t="s">
        <v>978</v>
      </c>
      <c r="CQ12" s="135" t="s">
        <v>978</v>
      </c>
      <c r="CR12" s="594"/>
      <c r="CS12" s="135" t="s">
        <v>977</v>
      </c>
      <c r="CT12" s="135" t="s">
        <v>977</v>
      </c>
      <c r="CU12" s="594"/>
      <c r="CV12" s="135" t="s">
        <v>982</v>
      </c>
      <c r="CW12" s="135" t="s">
        <v>982</v>
      </c>
      <c r="CX12" s="594"/>
      <c r="CY12" s="135" t="s">
        <v>982</v>
      </c>
      <c r="CZ12" s="135" t="s">
        <v>982</v>
      </c>
      <c r="DA12" s="594"/>
      <c r="DB12" s="135" t="s">
        <v>982</v>
      </c>
      <c r="DC12" s="135" t="s">
        <v>982</v>
      </c>
      <c r="DD12" s="136"/>
      <c r="DE12" s="135" t="s">
        <v>983</v>
      </c>
      <c r="DF12" s="135" t="s">
        <v>983</v>
      </c>
      <c r="DG12" s="594"/>
      <c r="DH12" s="135" t="s">
        <v>984</v>
      </c>
      <c r="DI12" s="135" t="s">
        <v>984</v>
      </c>
      <c r="DJ12" s="594"/>
      <c r="DK12" s="135" t="s">
        <v>985</v>
      </c>
      <c r="DL12" s="135" t="s">
        <v>985</v>
      </c>
      <c r="DM12" s="135" t="s">
        <v>985</v>
      </c>
      <c r="DN12" s="135" t="s">
        <v>985</v>
      </c>
      <c r="DO12" s="135" t="s">
        <v>985</v>
      </c>
      <c r="DP12" s="135" t="s">
        <v>985</v>
      </c>
      <c r="DQ12" s="594"/>
      <c r="DR12" s="135" t="s">
        <v>985</v>
      </c>
      <c r="DS12" s="135" t="s">
        <v>985</v>
      </c>
      <c r="DT12" s="135" t="s">
        <v>985</v>
      </c>
      <c r="DU12" s="594"/>
      <c r="DV12" s="135" t="s">
        <v>985</v>
      </c>
      <c r="DW12" s="135" t="s">
        <v>985</v>
      </c>
      <c r="DX12" s="136"/>
      <c r="DY12" s="135" t="s">
        <v>964</v>
      </c>
      <c r="DZ12" s="135" t="s">
        <v>964</v>
      </c>
      <c r="EA12" s="135" t="s">
        <v>990</v>
      </c>
    </row>
    <row r="13" spans="1:132" s="141" customFormat="1" ht="39.6" customHeight="1" outlineLevel="1" x14ac:dyDescent="0.2">
      <c r="A13" s="137" t="s">
        <v>1114</v>
      </c>
      <c r="B13" s="138"/>
      <c r="C13" s="125"/>
      <c r="D13" s="139" t="str">
        <f>CONCATENATE(D14," ",D15," ",D16," ",D17," ",D18," ",D19," ",D20," ",D21," ",D22," ",D23," ",D24," ",D25)</f>
        <v>EXEMPLE LEVEL_1 TT BEV MB FWD TT 235/55R19 STD_RANGE M4 RGM B0E0L</v>
      </c>
      <c r="E13" s="114"/>
      <c r="F13" s="140" t="str">
        <f t="shared" ref="F13:Y13" si="0">CONCATENATE(F14," ",F15," ",F16," ",F17," ",F18," ",F19," ",F20," ",F21," ",F22," ",F23," ",F24," ",F25)</f>
        <v>P64 EMEA (2024) Lev A (TowPack) 5 MHEV (2024) TB FWD TowingPack 225/60R18 Alu TT EB2 eDCT TT</v>
      </c>
      <c r="G13" s="140" t="str">
        <f t="shared" ref="G13:L13" si="1">CONCATENATE(G14," ",G15," ",G16," ",G17," ",G18," ",G19," ",G20," ",G21," ",G22," ",G23," ",G24," ",G25)</f>
        <v>P64 EMEA (2024) Lev B (TowPack) 5 MHEV (2024) TB FWD TowingPack 225/55R19 Alu TT EB2 eDCT TT</v>
      </c>
      <c r="H13" s="595"/>
      <c r="I13" s="140" t="str">
        <f t="shared" ref="I13:J13" si="2">CONCATENATE(I14," ",I15," ",I16," ",I17," ",I18," ",I19," ",I20," ",I21," ",I22," ",I23," ",I24," ",I25)</f>
        <v>P64 EXPORT (2024) Lev A 5 MHEV (2024) TB FWD TT 225/55R19 Alu TT EB2 eDCT TT</v>
      </c>
      <c r="J13" s="140" t="str">
        <f t="shared" si="2"/>
        <v>P64 EXPORT (2024) Lev B 5 MHEV (2024) TB FWD TT 225/55R19 Alu TT EB2 eDCT TT</v>
      </c>
      <c r="K13" s="595"/>
      <c r="L13" s="140" t="str">
        <f t="shared" si="1"/>
        <v>P64 EMEA (2028) Lev 1 (TowPack) 5 MHEV (2028) TB FWD TowingPack 225/60R18 Alu TT EB2 eDCT TT</v>
      </c>
      <c r="M13" s="140" t="str">
        <f t="shared" si="0"/>
        <v>P64 EMEA (2028) Lev B (TowPack) 5 MHEV (2028) TB FWD TowingPack 225/55R19 Alu TT EB2 eDCT TT</v>
      </c>
      <c r="N13" s="595"/>
      <c r="O13" s="140" t="str">
        <f t="shared" ref="O13:P13" si="3">CONCATENATE(O14," ",O15," ",O16," ",O17," ",O18," ",O19," ",O20," ",O21," ",O22," ",O23," ",O24," ",O25)</f>
        <v>P64 EXPORT (2028) Lev 1 5 MHEV (2028) TB FWD TT 225/55R19 Alu TT EB2 eDCT TT</v>
      </c>
      <c r="P13" s="140" t="str">
        <f t="shared" si="3"/>
        <v>P64 EXPORT (2028) Lev B 5 MHEV (2028) TB FWD TT 225/55R19 Alu TT EB2 eDCT TT</v>
      </c>
      <c r="Q13" s="595"/>
      <c r="R13" s="140" t="str">
        <f t="shared" si="0"/>
        <v>P64 EMEA (HEV EB2) Lev 1 5 HEV EB2 (FORECAST) TB FWD TT 225/60R18 Alu TT EB2 DHE eDCT TT</v>
      </c>
      <c r="S13" s="140" t="str">
        <f t="shared" si="0"/>
        <v>P64 EMEA (HEV EB2) Lev B 5 HEV EB2 (FORECAST) TB FWD TT 225/55R19 Alu TT EB2 DHE eDCT TT</v>
      </c>
      <c r="T13" s="595"/>
      <c r="U13" s="140" t="str">
        <f t="shared" ref="U13:V13" si="4">CONCATENATE(U14," ",U15," ",U16," ",U17," ",U18," ",U19," ",U20," ",U21," ",U22," ",U23," ",U24," ",U25)</f>
        <v>P64 EXPORT (HEV EB2) Lev 1 5 HEV EB2 (FORECAST) TB FWD TT 225/55R19 Alu TT EB2 DHE eDCT TT</v>
      </c>
      <c r="V13" s="140" t="str">
        <f t="shared" si="4"/>
        <v>P64 EXPORT (HEV EB2) Lev B 5 HEV EB2 (FORECAST) TB FWD TT 225/55R19 Alu TT EB2 DHE eDCT TT</v>
      </c>
      <c r="W13" s="595"/>
      <c r="X13" s="140" t="str">
        <f t="shared" si="0"/>
        <v>P64 EMEA (HEV EB2) Lev 1 5 HEV EB2 (TARGET) TB FWD TT 0 TT EB2 DHE eDCT TT</v>
      </c>
      <c r="Y13" s="140" t="str">
        <f t="shared" si="0"/>
        <v>P64 EMEA (HEV EB2) Lev B 5 HEV EB2 (TARGET) TB FWD TT 0 TT EB2 DHE eDCT TT</v>
      </c>
      <c r="Z13" s="140"/>
      <c r="AA13" s="140" t="str">
        <f>CONCATENATE(AA14," ",AA15," ",AA16," ",AA17," ",AA18," ",AA19," ",AA20," ",AA21," ",AA22," ",AA23," ",AA24," ",AA25)</f>
        <v>OV64 EMEA (2024) B0E_0P (TowPack) 5 MHEV (2024) TB FWD TowingPack 225/55R19 Alu TT EB2 eDCT TT</v>
      </c>
      <c r="AB13" s="140" t="str">
        <f>CONCATENATE(AB14," ",AB15," ",AB16," ",AB17," ",AB18," ",AB19," ",AB20," ",AB21," ",AB22," ",AB23," ",AB24," ",AB25)</f>
        <v>OV64 EMEA (2024) B0E_0U (TowPack) 5 MHEV (2024) TB FWD TowingPack 225/55R19 Alu TT EB2 eDCT TT</v>
      </c>
      <c r="AC13" s="595"/>
      <c r="AD13" s="140" t="str">
        <f>CONCATENATE(AD14," ",AD15," ",AD16," ",AD17," ",AD18," ",AD19," ",AD20," ",AD21," ",AD22," ",AD23," ",AD24," ",AD25)</f>
        <v>OV64 EMEA (2028) B0E_0P (TowPack) 5 MHEV (2028) TB FWD TowingPack 225/55R19 Alu TT EB2 eDCT TT</v>
      </c>
      <c r="AE13" s="140" t="str">
        <f>CONCATENATE(AE14," ",AE15," ",AE16," ",AE17," ",AE18," ",AE19," ",AE20," ",AE21," ",AE22," ",AE23," ",AE24," ",AE25)</f>
        <v>OV64 EMEA (2028) B0E_0U (TowPack) 5 MHEV (2028) TB FWD TowingPack 225/55R19 Alu TT EB2 eDCT TT</v>
      </c>
      <c r="AF13" s="595"/>
      <c r="AG13" s="140" t="str">
        <f>CONCATENATE(AG14," ",AG15," ",AG16," ",AG17," ",AG18," ",AG19," ",AG20," ",AG21," ",AG22," ",AG23," ",AG24," ",AG25)</f>
        <v>OV64 EMEA (HEV EB2) B0E_0P 5 HEV EB2 (FORECAST) TB FWD TT 225/55R19 Alu TT EB2 DHE eDCT TT</v>
      </c>
      <c r="AH13" s="140" t="str">
        <f>CONCATENATE(AH14," ",AH15," ",AH16," ",AH17," ",AH18," ",AH19," ",AH20," ",AH21," ",AH22," ",AH23," ",AH24," ",AH25)</f>
        <v>OV64 EMEA (HEV EB2) B0E_0U 5 HEV EB2 (FORECAST) TB FWD TT 225/55R19 Alu TT EB2 DHE eDCT TT</v>
      </c>
      <c r="AI13" s="595"/>
      <c r="AJ13" s="140" t="str">
        <f>CONCATENATE(AJ14," ",AJ15," ",AJ16," ",AJ17," ",AJ18," ",AJ19," ",AJ20," ",AJ21," ",AJ22," ",AJ23," ",AJ24," ",AJ25)</f>
        <v>OV64 EMEA (HEV EP6 Optim) B0E_0P 5 HEV EP6 (OPTIM) TB FWD TT 235/55R19 Alu TT EP6 Gen4 DHE eDCT HEV TT</v>
      </c>
      <c r="AK13" s="140" t="str">
        <f>CONCATENATE(AK14," ",AK15," ",AK16," ",AK17," ",AK18," ",AK19," ",AK20," ",AK21," ",AK22," ",AK23," ",AK24," ",AK25)</f>
        <v>OV64 EMEA (HEV EP6 Optim) B0E_0U 5 HEV EP6 (OPTIM) TB FWD TT 235/55R19 Alu TT EP6 Gen4 DHE eDCT HEV TT</v>
      </c>
      <c r="AL13" s="140"/>
      <c r="AM13" s="140" t="str">
        <f>CONCATENATE(AM14," ",AM15," ",AM16," ",AM17," ",AM18," ",AM19," ",AM20," ",AM21," ",AM22," ",AM23," ",AM24," ",AM25)</f>
        <v>J4U EMEA (HEV EB2) ALTITUDE 5 HEV EB2 (FORECAST) TB FWD TT 225/60R18 Alu TT EB2 DHE eDCT TT</v>
      </c>
      <c r="AN13" s="140" t="str">
        <f>CONCATENATE(AN14," ",AN15," ",AN16," ",AN17," ",AN18," ",AN19," ",AN20," ",AN21," ",AN22," ",AN23," ",AN24," ",AN25)</f>
        <v>J4U EMEA (HEV EB2) SUMMIT 5 HEV EB2 (FORECAST) TB FWD TT 225/55R19 Alu TT EB2 DHE eDCT TT</v>
      </c>
      <c r="AO13" s="595"/>
      <c r="AP13" s="140" t="e">
        <f>CONCATENATE(AP14," ",AP15," ",AP16," ",AP17," ",AP18," ",AP19," ",AP20," ",AP21," ",AP22," ",AP23," ",AP24," ",AP25)</f>
        <v>#REF!</v>
      </c>
      <c r="AQ13" s="140" t="e">
        <f>CONCATENATE(AQ14," ",AQ15," ",AQ16," ",AQ17," ",AQ18," ",AQ19," ",AQ20," ",AQ21," ",AQ22," ",AQ23," ",AQ24," ",AQ25)</f>
        <v>#REF!</v>
      </c>
      <c r="AR13" s="595"/>
      <c r="AS13" s="140" t="e">
        <f>CONCATENATE(AS14," ",AS15," ",AS16," ",AS17," ",AS18," ",AS19," ",AS20," ",AS21," ",AS22," ",AS23," ",AS24," ",AS25)</f>
        <v>#REF!</v>
      </c>
      <c r="AT13" s="140" t="e">
        <f>CONCATENATE(AT14," ",AT15," ",AT16," ",AT17," ",AT18," ",AT19," ",AT20," ",AT21," ",AT22," ",AT23," ",AT24," ",AT25)</f>
        <v>#REF!</v>
      </c>
      <c r="AU13" s="595"/>
      <c r="AV13" s="140" t="str">
        <f>CONCATENATE(AV14," ",AV15," ",AV16," ",AV17," ",AV18," ",AV19," ",AV20," ",AV21," ",AV22," ",AV23," ",AV24," ",AV25)</f>
        <v>J4U EMEA (HEV EP6 Optim) ALTITUDE 5 HEV EP6 (OPTIM) TB FWD TT 235/55R19 Alu TT EP6 Gen4 DHE eDCT HEV TT</v>
      </c>
      <c r="AW13" s="140" t="str">
        <f>CONCATENATE(AW14," ",AW15," ",AW16," ",AW17," ",AW18," ",AW19," ",AW20," ",AW21," ",AW22," ",AW23," ",AW24," ",AW25)</f>
        <v>J4U EMEA (HEV EP6 Optim) SUMMIT 5 HEV EP6 (OPTIM) TB FWD TT 235/50R20 Alu TT EP6 Gen4 DHE eDCT HEV TT</v>
      </c>
      <c r="AX13" s="595"/>
      <c r="AY13" s="140" t="str">
        <f>CONCATENATE(AY14," ",AY15," ",AY16," ",AY17," ",AY18," ",AY19," ",AY20," ",AY21," ",AY22," ",AY23," ",AY24," ",AY25)</f>
        <v>J4U EMEA (HEV EP6 Optim) ALTITUDE 5 HEV EP6 (OPTIM) TB AWD TT 235/55R19 Alu TT EP6 Gen4 DHE eDCT HEV TT</v>
      </c>
      <c r="AZ13" s="140" t="str">
        <f>CONCATENATE(AZ14," ",AZ15," ",AZ16," ",AZ17," ",AZ18," ",AZ19," ",AZ20," ",AZ21," ",AZ22," ",AZ23," ",AZ24," ",AZ25)</f>
        <v>J4U EMEA (HEV EP6 Optim) SUMMIT 5 HEV EP6 (OPTIM) TB AWD TT 235/50R20 Alu TT EP6 Gen4 DHE eDCT HEV TT</v>
      </c>
      <c r="BA13" s="140"/>
      <c r="BB13" s="140" t="str">
        <f>CONCATENATE(BB14," ",BB15," ",BB16," ",BB17," ",BB18," ",BB19," ",BB20," ",BB21," ",BB22," ",BB23," ",BB24," ",BB25)</f>
        <v>D74 EMEA (2024) Lev 1 5 MHEV (2024) TB FWD TT 225/60R18 Alu TT EB2 eDCT TT</v>
      </c>
      <c r="BC13" s="140" t="str">
        <f>CONCATENATE(BC14," ",BC15," ",BC16," ",BC17," ",BC18," ",BC19," ",BC20," ",BC21," ",BC22," ",BC23," ",BC24," ",BC25)</f>
        <v>D74 EMEA (2024) Lev 2 5 MHEV (2024) TB FWD TT 225/55R19 Alu TT EB2 eDCT TT</v>
      </c>
      <c r="BD13" s="595"/>
      <c r="BE13" s="140" t="str">
        <f t="shared" ref="BE13:BP13" si="5">CONCATENATE(BE14," ",BE15," ",BE16," ",BE17," ",BE18," ",BE19," ",BE20," ",BE21," ",BE22," ",BE23," ",BE24," ",BE25)</f>
        <v>D74 EMEA (HEV EB2) ENTRY 5 HEV EB2 (FORECAST) TB FWD TT 225/60R18 Alu TT EB2 DHE eDCT TT</v>
      </c>
      <c r="BF13" s="140" t="str">
        <f t="shared" ref="BF13" si="6">CONCATENATE(BF14," ",BF15," ",BF16," ",BF17," ",BF18," ",BF19," ",BF20," ",BF21," ",BF22," ",BF23," ",BF24," ",BF25)</f>
        <v>D74 EMEA (HEV EB2) PALLAS 5 HEV EB2 (FORECAST) TB FWD TT 225/60R18 Alu TT EB2 DHE eDCT TT</v>
      </c>
      <c r="BG13" s="140" t="str">
        <f t="shared" si="5"/>
        <v>D74 EMEA (HEV EB2) ETOILE 5 HEV EB2 (FORECAST) TB FWD TT 225/55R19 Alu TT EB2 DHE eDCT TT</v>
      </c>
      <c r="BH13" s="140" t="str">
        <f t="shared" ref="BH13:BJ13" si="7">CONCATENATE(BH14," ",BH15," ",BH16," ",BH17," ",BH18," ",BH19," ",BH20," ",BH21," ",BH22," ",BH23," ",BH24," ",BH25)</f>
        <v>D74 EMEA (HEV EP6 Optim) ENTRY 5 HEV EP6 (OPTIM) TB FWD TT 235/50R19 Alu TT EP6 Gen4 DHE eDCT HEV TT</v>
      </c>
      <c r="BI13" s="140" t="str">
        <f t="shared" ref="BI13" si="8">CONCATENATE(BI14," ",BI15," ",BI16," ",BI17," ",BI18," ",BI19," ",BI20," ",BI21," ",BI22," ",BI23," ",BI24," ",BI25)</f>
        <v>D74 EMEA (HEV EP6 Optim) PALLAS 5 HEV EP6 (OPTIM) TB FWD TT 235/50R20 Alu TT EP6 Gen4 DHE eDCT HEV TT</v>
      </c>
      <c r="BJ13" s="140" t="str">
        <f t="shared" si="7"/>
        <v>D74 EMEA (HEV EP6 Optim) ETOILE 5 HEV EP6 (OPTIM) TB FWD TT 255/40R21 Struct TT EP6 Gen4 DHE eDCT HEV TT</v>
      </c>
      <c r="BK13" s="140" t="e">
        <f t="shared" si="5"/>
        <v>#REF!</v>
      </c>
      <c r="BL13" s="140" t="e">
        <f t="shared" si="5"/>
        <v>#REF!</v>
      </c>
      <c r="BM13" s="140" t="e">
        <f t="shared" si="5"/>
        <v>#REF!</v>
      </c>
      <c r="BN13" s="140" t="str">
        <f t="shared" si="5"/>
        <v>D74 EMEA (HEV EP6 Optim Wheel730) ENTRY 5 HEV EP6 (OPTIM - Wheel730) TB FWD TT 225/60R18 Alu TT EP6 Gen4 DHE eDCT HEV TT</v>
      </c>
      <c r="BO13" s="140" t="str">
        <f t="shared" si="5"/>
        <v>D74 EMEA (HEV EP6 Optim Wheel730) PALLAS 5 HEV EP6 (OPTIM - Wheel730) TB FWD TT 225/55R19 Alu TT EP6 Gen4 DHE eDCT HEV TT</v>
      </c>
      <c r="BP13" s="140" t="str">
        <f t="shared" si="5"/>
        <v>D74 EMEA (HEV EP6 Optim Wheel730) ETOILE 5 HEV EP6 (OPTIM - Wheel730) TB FWD TT 225/55R19 Alu TT EP6 Gen4 DHE eDCT HEV TT</v>
      </c>
      <c r="BQ13" s="140"/>
      <c r="BR13" s="140" t="str">
        <f>CONCATENATE(BR14," ",BR15," ",BR16," ",BR17," ",BR18," ",BR19," ",BR20," ",BR21," ",BR22," ",BR23," ",BR24," ",BR25)</f>
        <v>P74(5p) EMEA (2024) Lev A (TowPack) 5 MHEV (2024) TB FWD TowingPack 225/60R18 Alu TT EB2 eDCT TT</v>
      </c>
      <c r="BS13" s="140" t="str">
        <f>CONCATENATE(BS14," ",BS15," ",BS16," ",BS17," ",BS18," ",BS19," ",BS20," ",BS21," ",BS22," ",BS23," ",BS24," ",BS25)</f>
        <v>P74(5p) EMEA (2024) Lev B (TowPack) 5 MHEV (2024) TB FWD TowingPack 225/55R19 Alu TT EB2 eDCT TT</v>
      </c>
      <c r="BT13" s="595"/>
      <c r="BU13" s="140" t="str">
        <f>CONCATENATE(BU14," ",BU15," ",BU16," ",BU17," ",BU18," ",BU19," ",BU20," ",BU21," ",BU22," ",BU23," ",BU24," ",BU25)</f>
        <v>P74(5p) EXPORT (2024) Lev A 5 MHEV (2024) TB FWD TT 225/55R19 Alu TT EB2 eDCT TT</v>
      </c>
      <c r="BV13" s="140" t="str">
        <f>CONCATENATE(BV14," ",BV15," ",BV16," ",BV17," ",BV18," ",BV19," ",BV20," ",BV21," ",BV22," ",BV23," ",BV24," ",BV25)</f>
        <v>P74(5p) EXPORT (2024) Lev B 5 MHEV (2024) TB FWD TT 225/55R19 Alu TT EB2 eDCT TT</v>
      </c>
      <c r="BW13" s="595"/>
      <c r="BX13" s="140" t="str">
        <f>CONCATENATE(BX14," ",BX15," ",BX16," ",BX17," ",BX18," ",BX19," ",BX20," ",BX21," ",BX22," ",BX23," ",BX24," ",BX25)</f>
        <v>P74(5p) EMEA (2028) Lev 1 (TowPack) 5 MHEV (2028) TB FWD TowingPack  225/60R18 TT EB2 eDCT TT</v>
      </c>
      <c r="BY13" s="140" t="str">
        <f>CONCATENATE(BY14," ",BY15," ",BY16," ",BY17," ",BY18," ",BY19," ",BY20," ",BY21," ",BY22," ",BY23," ",BY24," ",BY25)</f>
        <v>P74(5p) EMEA (2028) Lev B (TowPack) 5 MHEV (2028) TB FWD TowingPack 225/55R19 Alu TT EB2 eDCT TT</v>
      </c>
      <c r="BZ13" s="595"/>
      <c r="CA13" s="140" t="str">
        <f>CONCATENATE(CA14," ",CA15," ",CA16," ",CA17," ",CA18," ",CA19," ",CA20," ",CA21," ",CA22," ",CA23," ",CA24," ",CA25)</f>
        <v>P74(5p) EXPORT (2028) Lev 1 5 MHEV (2028) TB FWD TT 225/55R19 Alu TT EB2 eDCT TT</v>
      </c>
      <c r="CB13" s="140" t="str">
        <f>CONCATENATE(CB14," ",CB15," ",CB16," ",CB17," ",CB18," ",CB19," ",CB20," ",CB21," ",CB22," ",CB23," ",CB24," ",CB25)</f>
        <v>P74(5p) EXPORT (2028) Lev B 5 MHEV (2028) TB FWD TT 225/55R19 Alu TT EB2 eDCT TT</v>
      </c>
      <c r="CC13" s="595"/>
      <c r="CD13" s="140" t="str">
        <f>CONCATENATE(CD14," ",CD15," ",CD16," ",CD17," ",CD18," ",CD19," ",CD20," ",CD21," ",CD22," ",CD23," ",CD24," ",CD25)</f>
        <v>P74(5p) EMEA (HEV EB2) Lev 1 5 HEV EB2 (FORECAST) TB FWD TT  225/60R18 TT EB2 DHE eDCT TT</v>
      </c>
      <c r="CE13" s="140" t="str">
        <f>CONCATENATE(CE14," ",CE15," ",CE16," ",CE17," ",CE18," ",CE19," ",CE20," ",CE21," ",CE22," ",CE23," ",CE24," ",CE25)</f>
        <v>P74(5p) EMEA (HEV EB2) Lev B 5 HEV EB2 (FORECAST) TB FWD TT 225/55R19 Alu TT EB2 DHE eDCT TT</v>
      </c>
      <c r="CF13" s="595"/>
      <c r="CG13" s="140" t="str">
        <f>CONCATENATE(CG14," ",CG15," ",CG16," ",CG17," ",CG18," ",CG19," ",CG20," ",CG21," ",CG22," ",CG23," ",CG24," ",CG25)</f>
        <v>P74(5p) EXPORT (HEV EB2) Lev 1 5 HEV EB2 (FORECAST) TB FWD TT 225/55R19 Alu ?? TT EB2 DHE eDCT TT</v>
      </c>
      <c r="CH13" s="140" t="str">
        <f>CONCATENATE(CH14," ",CH15," ",CH16," ",CH17," ",CH18," ",CH19," ",CH20," ",CH21," ",CH22," ",CH23," ",CH24," ",CH25)</f>
        <v>P74(5p) EXPORT (HEV EB2) Lev B 5 HEV EB2 (FORECAST) TB FWD TT 225/55R19 Alu TT EB2 DHE eDCT TT</v>
      </c>
      <c r="CI13" s="595"/>
      <c r="CJ13" s="140" t="str">
        <f>CONCATENATE(CJ14," ",CJ15," ",CJ16," ",CJ17," ",CJ18," ",CJ19," ",CJ20," ",CJ21," ",CJ22," ",CJ23," ",CJ24," ",CJ25)</f>
        <v>P74(7p) EMEA (2024) Lev A (TowPack) 7 MHEV (2024) TB FWD TowingPack 225/60R18 Alu TT EB2 eDCT TT</v>
      </c>
      <c r="CK13" s="140" t="str">
        <f>CONCATENATE(CK14," ",CK15," ",CK16," ",CK17," ",CK18," ",CK19," ",CK20," ",CK21," ",CK22," ",CK23," ",CK24," ",CK25)</f>
        <v>P74(7p) EMEA (2024) Lev B (TowPack) 7 MHEV (2024) TB FWD TowingPack 225/55R19 Alu TT EB2 eDCT TT</v>
      </c>
      <c r="CL13" s="595"/>
      <c r="CM13" s="140" t="str">
        <f>CONCATENATE(CM14," ",CM15," ",CM16," ",CM17," ",CM18," ",CM19," ",CM20," ",CM21," ",CM22," ",CM23," ",CM24," ",CM25)</f>
        <v>P74(7p) EXPORT (2024) Lev A 7 MHEV (2024) TB FWD TT 225/55R19 Alu TT EB2 eDCT TT</v>
      </c>
      <c r="CN13" s="140" t="str">
        <f>CONCATENATE(CN14," ",CN15," ",CN16," ",CN17," ",CN18," ",CN19," ",CN20," ",CN21," ",CN22," ",CN23," ",CN24," ",CN25)</f>
        <v>P74(7p) EXPORT (2024) Lev B 7 MHEV (2024) TB FWD TT 225/55R19 Alu TT EB2 eDCT TT</v>
      </c>
      <c r="CO13" s="595"/>
      <c r="CP13" s="140" t="str">
        <f>CONCATENATE(CP14," ",CP15," ",CP16," ",CP17," ",CP18," ",CP19," ",CP20," ",CP21," ",CP22," ",CP23," ",CP24," ",CP25)</f>
        <v>P74(7p) EMEA (2028) Lev 1 (TowPack) 7 MHEV (2028) TB FWD TowingPack  225/60R18 TT EB2 eDCT TT</v>
      </c>
      <c r="CQ13" s="140" t="str">
        <f>CONCATENATE(CQ14," ",CQ15," ",CQ16," ",CQ17," ",CQ18," ",CQ19," ",CQ20," ",CQ21," ",CQ22," ",CQ23," ",CQ24," ",CQ25)</f>
        <v>P74(7p) EMEA (2028) Lev B (TowPack) 7 MHEV (2028) TB FWD TowingPack 225/55R19 Alu TT EB2 eDCT TT</v>
      </c>
      <c r="CR13" s="595"/>
      <c r="CS13" s="140" t="str">
        <f>CONCATENATE(CS14," ",CS15," ",CS16," ",CS17," ",CS18," ",CS19," ",CS20," ",CS21," ",CS22," ",CS23," ",CS24," ",CS25)</f>
        <v>P74(7p) EXPORT (2028) Lev 1 7 MHEV (2028) TB FWD TT 225/55R19 Alu TT EB2 eDCT TT</v>
      </c>
      <c r="CT13" s="140" t="str">
        <f>CONCATENATE(CT14," ",CT15," ",CT16," ",CT17," ",CT18," ",CT19," ",CT20," ",CT21," ",CT22," ",CT23," ",CT24," ",CT25)</f>
        <v>P74(7p) EXPORT (2028) Lev B 7 MHEV (2028) TB FWD TT 225/55R19 Alu TT EB2 eDCT TT</v>
      </c>
      <c r="CU13" s="595"/>
      <c r="CV13" s="140" t="str">
        <f>CONCATENATE(CV14," ",CV15," ",CV16," ",CV17," ",CV18," ",CV19," ",CV20," ",CV21," ",CV22," ",CV23," ",CV24," ",CV25)</f>
        <v>P74(7p) EMEA (HEV EB2) Lev 1 7 HEV EB2 (FORECAST) TB FWD TT  225/60R18 TT EB2 DHE eDCT TT</v>
      </c>
      <c r="CW13" s="140" t="str">
        <f>CONCATENATE(CW14," ",CW15," ",CW16," ",CW17," ",CW18," ",CW19," ",CW20," ",CW21," ",CW22," ",CW23," ",CW24," ",CW25)</f>
        <v>P74(7p) EMEA (HEV EB2) Lev B 7 HEV EB2 (FORECAST) TB FWD TT 225/55R19 Alu TT EB2 DHE eDCT TT</v>
      </c>
      <c r="CX13" s="595"/>
      <c r="CY13" s="140" t="str">
        <f>CONCATENATE(CY14," ",CY15," ",CY16," ",CY17," ",CY18," ",CY19," ",CY20," ",CY21," ",CY22," ",CY23," ",CY24," ",CY25)</f>
        <v>P74(7p) EXPORT (HEV EB2) Lev 1 7 HEV EB2 (FORECAST) TB FWD TT 225/55R19 Alu TT EB2 DHE eDCT TT</v>
      </c>
      <c r="CZ13" s="140" t="str">
        <f>CONCATENATE(CZ14," ",CZ15," ",CZ16," ",CZ17," ",CZ18," ",CZ19," ",CZ20," ",CZ21," ",CZ22," ",CZ23," ",CZ24," ",CZ25)</f>
        <v>P74(7p) EXPORT (HEV EB2) Lev B 7 HEV EB2 (FORECAST) TB FWD TT 225/55R19 Alu TT EB2 DHE eDCT TT</v>
      </c>
      <c r="DA13" s="595"/>
      <c r="DB13" s="140" t="str">
        <f t="shared" ref="DB13:DC13" si="9">CONCATENATE(DB14," ",DB15," ",DB16," ",DB17," ",DB18," ",DB19," ",DB20," ",DB21," ",DB22," ",DB23," ",DB24," ",DB25)</f>
        <v>P74 EMEA (HEV EP6 Optim) Lev 1 7 HEV EP6 (GOFAST) TB FWD TT 235/55R19 Struct TT EP6 Gen4 DHE eDCT HEV TT</v>
      </c>
      <c r="DC13" s="140" t="str">
        <f t="shared" si="9"/>
        <v>P74 EMEA (HEV EP6 Optim) Lev B 7 HEV EP6 (GOFAST) TB FWD TT 235/55R19 Alu TT EP6 Gen4 DHE eDCT HEV TT</v>
      </c>
      <c r="DD13" s="140"/>
      <c r="DE13" s="140" t="str">
        <f>CONCATENATE(DE14," ",DE15," ",DE16," ",DE17," ",DE18," ",DE19," ",DE20," ",DE21," ",DE22," ",DE23," ",DE24," ",DE25)</f>
        <v>A4U EMEA (SOP) SPRINT 5 MHEV (SOP) TB FWD TT 225/55R19 Alu TT EB2 eDCT TT</v>
      </c>
      <c r="DF13" s="140" t="str">
        <f>CONCATENATE(DF14," ",DF15," ",DF16," ",DF17," ",DF18," ",DF19," ",DF20," ",DF21," ",DF22," ",DF23," ",DF24," ",DF25)</f>
        <v>A4U EMEA (SOP) TI 5 MHEV (SOP) TB FWD TT 245/45R20 Alu TT EB2 eDCT TT</v>
      </c>
      <c r="DG13" s="595"/>
      <c r="DH13" s="140" t="str">
        <f>CONCATENATE(DH14," ",DH15," ",DH16," ",DH17," ",DH18," ",DH19," ",DH20," ",DH21," ",DH22," ",DH23," ",DH24," ",DH25)</f>
        <v>A4U EMEA (HEV EB2) SPRINT 5 HEV EB2 (FORECAST) TB FWD TT 225/55R19 Alu TT EB2 DHE eDCT TT</v>
      </c>
      <c r="DI13" s="140" t="str">
        <f>CONCATENATE(DI14," ",DI15," ",DI16," ",DI17," ",DI18," ",DI19," ",DI20," ",DI21," ",DI22," ",DI23," ",DI24," ",DI25)</f>
        <v>A4U EMEA (HEV EB2) TI 5 HEV EB2 (FORECAST) TB FWD TT 245/45R20 Alu TT EB2 DHE eDCT TT</v>
      </c>
      <c r="DJ13" s="595"/>
      <c r="DK13" s="140" t="e">
        <f t="shared" ref="DK13:DP13" si="10">CONCATENATE(DK14," ",DK15," ",DK16," ",DK17," ",DK18," ",DK19," ",DK20," ",DK21," ",DK22," ",DK23," ",DK24," ",DK25)</f>
        <v>#REF!</v>
      </c>
      <c r="DL13" s="140" t="e">
        <f t="shared" si="10"/>
        <v>#REF!</v>
      </c>
      <c r="DM13" s="140" t="e">
        <f t="shared" si="10"/>
        <v>#REF!</v>
      </c>
      <c r="DN13" s="140" t="str">
        <f t="shared" si="10"/>
        <v>A4U EMEA (HEV EP6 Optim) SPRINT 5 HEV EP6 (OPTIM) TB FWD TT 235/55R19 Alu TT EP6 Gen4 DHE eDCT HEV TT</v>
      </c>
      <c r="DO13" s="140" t="str">
        <f t="shared" si="10"/>
        <v>A4U EMEA (HEV EP6 Optim) TI 5 HEV EP6 (OPTIM) TB FWD TT 255/45R20 Alu TT EP6 Gen4 DHE eDCT HEV TT</v>
      </c>
      <c r="DP13" s="140" t="str">
        <f t="shared" si="10"/>
        <v>A4U EMEA (HEV EP6 Optim) VELOCE 5 HEV EP6 (OPTIM) TB FWD TT 255/40R21 Alu TT EP6 Gen4 DHE eDCT HEV TT</v>
      </c>
      <c r="DQ13" s="595"/>
      <c r="DR13" s="140" t="str">
        <f>CONCATENATE(DR14," ",DR15," ",DR16," ",DR17," ",DR18," ",DR19," ",DR20," ",DR21," ",DR22," ",DR23," ",DR24," ",DR25)</f>
        <v>A4U EMEA (HEV EP6 Optim) SPRINT 5 HEV EP6 (OPTIM) TB AWD TT 235/55R19 Alu TT EP6 Gen4 DHE eDCT HEV TT</v>
      </c>
      <c r="DS13" s="140" t="str">
        <f>CONCATENATE(DS14," ",DS15," ",DS16," ",DS17," ",DS18," ",DS19," ",DS20," ",DS21," ",DS22," ",DS23," ",DS24," ",DS25)</f>
        <v>A4U EMEA (HEV EP6 Optim) TI 5 HEV EP6 (OPTIM) TB AWD TT 255/45R20 Alu TT EP6 Gen4 DHE eDCT HEV TT</v>
      </c>
      <c r="DT13" s="140" t="str">
        <f>CONCATENATE(DT14," ",DT15," ",DT16," ",DT17," ",DT18," ",DT19," ",DT20," ",DT21," ",DT22," ",DT23," ",DT24," ",DT25)</f>
        <v>A4U EMEA (HEV EP6 Optim) VELOCE 5 HEV EP6 (OPTIM) TB AWD TT 255/40R21 Alu TT EP6 Gen4 DHE eDCT HEV TT</v>
      </c>
      <c r="DU13" s="595"/>
      <c r="DV13" s="140" t="str">
        <f t="shared" ref="DV13:DW13" si="11">CONCATENATE(DV14," ",DV15," ",DV16," ",DV17," ",DV18," ",DV19," ",DV20," ",DV21," ",DV22," ",DV23," ",DV24," ",DV25)</f>
        <v>A4U EMEA (HEV EP6 Wheel730) SPRINT 5 HEV EP6 (OPTIM - Wheel730) TB FWD TT 225/60R18 Alu TT EP6 Gen4 DHE eDCT HEV TT</v>
      </c>
      <c r="DW13" s="140" t="str">
        <f t="shared" si="11"/>
        <v>A4U EMEA (HEV EP6 Wheel730) TI 5 HEV EP6 (OPTIM - Wheel730) TB FWD TT 225/55R19 Alu TT EP6 Gen4 DHE eDCT HEV TT</v>
      </c>
      <c r="DX13" s="140"/>
      <c r="DY13" s="140" t="str">
        <f t="shared" ref="DY13:DZ13" si="12">CONCATENATE(DY14," ",DY15," ",DY16," ",DY17," ",DY18," ",DY19," ",DY20," ",DY21," ",DY22," ",DY23," ",DY24," ",DY25)</f>
        <v>P64 EMEA (2024) (SAE) Lev A (TowPack) 5 MHEV (2024) TB FWD TowingPack 225/60R18 Alu TT EB2 eDCT TT</v>
      </c>
      <c r="DZ13" s="140" t="str">
        <f t="shared" si="12"/>
        <v>P64 EMEA (2024) (SAE) Lev B (TowPack) 5 MHEV (2024) TB FWD TowingPack 225/55R19 Alu TT EB2 eDCT TT</v>
      </c>
      <c r="EA13" s="140" t="str">
        <f t="shared" ref="EA13" si="13">CONCATENATE(EA14," ",EA15," ",EA16," ",EA17," ",EA18," ",EA19," ",EA20," ",EA21," ",EA22," ",EA23," ",EA24," ",EA25)</f>
        <v>Transposer la CPV Transposer la CPV Transposer la CPV Transposer la CPV Transposer la CPV Transposer la CPV Transposer la CPV Transposer la CPV Transposer la CPV Transposer la CPV Transposer la CPV Transposer la CPV</v>
      </c>
    </row>
    <row r="14" spans="1:132" x14ac:dyDescent="0.2">
      <c r="A14" s="142" t="s">
        <v>32</v>
      </c>
      <c r="B14" s="142" t="s">
        <v>1115</v>
      </c>
      <c r="C14" s="114">
        <v>1</v>
      </c>
      <c r="D14" s="143" t="s">
        <v>1116</v>
      </c>
      <c r="E14" s="143"/>
      <c r="F14" s="145" t="str" cm="1">
        <f t="array" ref="F14:F25">TRANSPOSE('CdC-Donnees CDC'!$C$5:$N$5)</f>
        <v>P64 EMEA (2024)</v>
      </c>
      <c r="G14" s="145" t="str" cm="1">
        <f t="array" ref="G14:G25">TRANSPOSE('CdC-Donnees CDC'!$C$6:$N$6)</f>
        <v>P64 EMEA (2024)</v>
      </c>
      <c r="H14" s="596"/>
      <c r="I14" s="145" t="str" cm="1">
        <f t="array" ref="I14:I25">TRANSPOSE('CdC-Donnees CDC'!$C$8:$N$8)</f>
        <v>P64 EXPORT (2024)</v>
      </c>
      <c r="J14" s="145" t="str" cm="1">
        <f t="array" ref="J14:J25">TRANSPOSE('CdC-Donnees CDC'!$C$9:$N$9)</f>
        <v>P64 EXPORT (2024)</v>
      </c>
      <c r="K14" s="596"/>
      <c r="L14" s="145" t="str" cm="1">
        <f t="array" ref="L14:L25">TRANSPOSE('CdC-Donnees CDC'!$C$11:$N$11)</f>
        <v>P64 EMEA (2028)</v>
      </c>
      <c r="M14" s="145" t="str" cm="1">
        <f t="array" ref="M14:M25">TRANSPOSE('CdC-Donnees CDC'!$C$12:$N$12)</f>
        <v>P64 EMEA (2028)</v>
      </c>
      <c r="N14" s="596"/>
      <c r="O14" s="145" t="str" cm="1">
        <f t="array" ref="O14:O25">TRANSPOSE('CdC-Donnees CDC'!$C$14:$N$14)</f>
        <v>P64 EXPORT (2028)</v>
      </c>
      <c r="P14" s="145" t="str" cm="1">
        <f t="array" ref="P14:P25">TRANSPOSE('CdC-Donnees CDC'!$C$15:$N$15)</f>
        <v>P64 EXPORT (2028)</v>
      </c>
      <c r="Q14" s="596"/>
      <c r="R14" s="145" t="str" cm="1">
        <f t="array" ref="R14:R25">TRANSPOSE('CdC-Donnees CDC'!$C$17:$N$17)</f>
        <v>P64 EMEA (HEV EB2)</v>
      </c>
      <c r="S14" s="145" t="str" cm="1">
        <f t="array" ref="S14:S25">TRANSPOSE('CdC-Donnees CDC'!$C$18:$N$18)</f>
        <v>P64 EMEA (HEV EB2)</v>
      </c>
      <c r="T14" s="596"/>
      <c r="U14" s="145" t="str" cm="1">
        <f t="array" ref="U14:U25">TRANSPOSE('CdC-Donnees CDC'!$C$20:$N$20)</f>
        <v>P64 EXPORT (HEV EB2)</v>
      </c>
      <c r="V14" s="145" t="str" cm="1">
        <f t="array" ref="V14:V25">TRANSPOSE('CdC-Donnees CDC'!$C$21:$N$21)</f>
        <v>P64 EXPORT (HEV EB2)</v>
      </c>
      <c r="W14" s="596"/>
      <c r="X14" s="145" t="str" cm="1">
        <f t="array" ref="X14:X25">TRANSPOSE('CdC-Donnees CDC'!$C$23:$N$23)</f>
        <v>P64 EMEA (HEV EB2)</v>
      </c>
      <c r="Y14" s="145" t="str" cm="1">
        <f t="array" ref="Y14:Y25">TRANSPOSE('CdC-Donnees CDC'!$C$24:$N$24)</f>
        <v>P64 EMEA (HEV EB2)</v>
      </c>
      <c r="Z14" s="146"/>
      <c r="AA14" s="145" t="str" cm="1">
        <f t="array" ref="AA14:AA25">TRANSPOSE('CdC-Donnees CDC'!$C$27:$N$27)</f>
        <v>OV64 EMEA (2024)</v>
      </c>
      <c r="AB14" s="145" t="str" cm="1">
        <f t="array" ref="AB14:AB25">TRANSPOSE('CdC-Donnees CDC'!$C$28:$N$28)</f>
        <v>OV64 EMEA (2024)</v>
      </c>
      <c r="AC14" s="596"/>
      <c r="AD14" s="145" t="str" cm="1">
        <f t="array" ref="AD14:AD25">TRANSPOSE('CdC-Donnees CDC'!$C$30:$N$30)</f>
        <v>OV64 EMEA (2028)</v>
      </c>
      <c r="AE14" s="145" t="str" cm="1">
        <f t="array" ref="AE14:AE25">TRANSPOSE('CdC-Donnees CDC'!$C$31:$N$31)</f>
        <v>OV64 EMEA (2028)</v>
      </c>
      <c r="AF14" s="596"/>
      <c r="AG14" s="145" t="str" cm="1">
        <f t="array" ref="AG14:AG25">TRANSPOSE('CdC-Donnees CDC'!$C$33:$N$33)</f>
        <v>OV64 EMEA (HEV EB2)</v>
      </c>
      <c r="AH14" s="145" t="str" cm="1">
        <f t="array" ref="AH14:AH25">TRANSPOSE('CdC-Donnees CDC'!$C$34:$N$34)</f>
        <v>OV64 EMEA (HEV EB2)</v>
      </c>
      <c r="AI14" s="596"/>
      <c r="AJ14" s="145" t="str" cm="1">
        <f t="array" ref="AJ14:AJ25">TRANSPOSE('CdC-Donnees CDC'!$C$36:$N$36)</f>
        <v>OV64 EMEA (HEV EP6 Optim)</v>
      </c>
      <c r="AK14" s="145" t="str" cm="1">
        <f t="array" ref="AK14:AK25">TRANSPOSE('CdC-Donnees CDC'!$C$37:$N$37)</f>
        <v>OV64 EMEA (HEV EP6 Optim)</v>
      </c>
      <c r="AL14" s="146"/>
      <c r="AM14" s="145" t="str" cm="1">
        <f t="array" ref="AM14:AM25">TRANSPOSE('CdC-Donnees CDC'!$C$40:$N$40)</f>
        <v>J4U EMEA (HEV EB2)</v>
      </c>
      <c r="AN14" s="145" t="str" cm="1">
        <f t="array" ref="AN14:AN25">TRANSPOSE('CdC-Donnees CDC'!$C$41:$N$41)</f>
        <v>J4U EMEA (HEV EB2)</v>
      </c>
      <c r="AO14" s="596"/>
      <c r="AP14" s="145" t="e" cm="1">
        <f t="array" ref="AP14">TRANSPOSE('CdC-Donnees CDC'!#REF!)</f>
        <v>#REF!</v>
      </c>
      <c r="AQ14" s="145" t="e" cm="1">
        <f t="array" ref="AQ14">TRANSPOSE('CdC-Donnees CDC'!#REF!)</f>
        <v>#REF!</v>
      </c>
      <c r="AR14" s="596"/>
      <c r="AS14" s="145" t="e" cm="1">
        <f t="array" ref="AS14">TRANSPOSE('CdC-Donnees CDC'!#REF!)</f>
        <v>#REF!</v>
      </c>
      <c r="AT14" s="145" t="e" cm="1">
        <f t="array" ref="AT14">TRANSPOSE('CdC-Donnees CDC'!#REF!)</f>
        <v>#REF!</v>
      </c>
      <c r="AU14" s="596"/>
      <c r="AV14" s="145" t="str" cm="1">
        <f t="array" ref="AV14:AV25">TRANSPOSE('CdC-Donnees CDC'!$C$43:$N$43)</f>
        <v>J4U EMEA (HEV EP6 Optim)</v>
      </c>
      <c r="AW14" s="145" t="str" cm="1">
        <f t="array" ref="AW14:AW25">TRANSPOSE('CdC-Donnees CDC'!$C$44:$N$44)</f>
        <v>J4U EMEA (HEV EP6 Optim)</v>
      </c>
      <c r="AX14" s="596"/>
      <c r="AY14" s="145" t="str" cm="1">
        <f t="array" ref="AY14:AY25">TRANSPOSE('CdC-Donnees CDC'!$C$46:$N$46)</f>
        <v>J4U EMEA (HEV EP6 Optim)</v>
      </c>
      <c r="AZ14" s="145" t="str" cm="1">
        <f t="array" ref="AZ14:AZ25">TRANSPOSE('CdC-Donnees CDC'!$C$47:$N$47)</f>
        <v>J4U EMEA (HEV EP6 Optim)</v>
      </c>
      <c r="BA14" s="146"/>
      <c r="BB14" s="145" t="str" cm="1">
        <f t="array" ref="BB14:BB25">TRANSPOSE('CdC-Donnees CDC'!$C$69:$N$69)</f>
        <v>D74 EMEA (2024)</v>
      </c>
      <c r="BC14" s="145" t="str" cm="1">
        <f t="array" ref="BC14:BC25">TRANSPOSE('CdC-Donnees CDC'!$C$70:$N$70)</f>
        <v>D74 EMEA (2024)</v>
      </c>
      <c r="BD14" s="596"/>
      <c r="BE14" s="145" t="str" cm="1">
        <f t="array" ref="BE14:BE25">TRANSPOSE('CdC-Donnees CDC'!$C$75:$N$75)</f>
        <v>D74 EMEA (HEV EB2)</v>
      </c>
      <c r="BF14" s="145" t="str" cm="1">
        <f t="array" ref="BF14:BF25">TRANSPOSE('CdC-Donnees CDC'!$C$76:$N$76)</f>
        <v>D74 EMEA (HEV EB2)</v>
      </c>
      <c r="BG14" s="145" t="str" cm="1">
        <f t="array" ref="BG14:BG25">TRANSPOSE('CdC-Donnees CDC'!$C$77:$N$77)</f>
        <v>D74 EMEA (HEV EB2)</v>
      </c>
      <c r="BH14" s="145" t="str" cm="1">
        <f t="array" ref="BH14:BH25">TRANSPOSE('CdC-Donnees CDC'!$C$79:$N$79)</f>
        <v>D74 EMEA (HEV EP6 Optim)</v>
      </c>
      <c r="BI14" s="145" t="str" cm="1">
        <f t="array" ref="BI14:BI25">TRANSPOSE('CdC-Donnees CDC'!$C$80:$N$80)</f>
        <v>D74 EMEA (HEV EP6 Optim)</v>
      </c>
      <c r="BJ14" s="145" t="str" cm="1">
        <f t="array" ref="BJ14:BJ25">TRANSPOSE('CdC-Donnees CDC'!$C$81:$N$81)</f>
        <v>D74 EMEA (HEV EP6 Optim)</v>
      </c>
      <c r="BK14" s="145" t="e" cm="1">
        <f t="array" ref="BK14">TRANSPOSE('CdC-Donnees CDC'!#REF!)</f>
        <v>#REF!</v>
      </c>
      <c r="BL14" s="145" t="e" cm="1">
        <f t="array" ref="BL14">TRANSPOSE('CdC-Donnees CDC'!#REF!)</f>
        <v>#REF!</v>
      </c>
      <c r="BM14" s="145" t="e" cm="1">
        <f t="array" ref="BM14">TRANSPOSE('CdC-Donnees CDC'!#REF!)</f>
        <v>#REF!</v>
      </c>
      <c r="BN14" s="145" t="str" cm="1">
        <f t="array" ref="BN14:BN25">TRANSPOSE('CdC-Donnees CDC'!$C$83:$N$83)</f>
        <v>D74 EMEA (HEV EP6 Optim Wheel730)</v>
      </c>
      <c r="BO14" s="145" t="str" cm="1">
        <f t="array" ref="BO14:BO25">TRANSPOSE('CdC-Donnees CDC'!$C$84:$N$84)</f>
        <v>D74 EMEA (HEV EP6 Optim Wheel730)</v>
      </c>
      <c r="BP14" s="145" t="str" cm="1">
        <f t="array" ref="BP14:BP25">TRANSPOSE('CdC-Donnees CDC'!$C$85:$N$85)</f>
        <v>D74 EMEA (HEV EP6 Optim Wheel730)</v>
      </c>
      <c r="BQ14" s="146"/>
      <c r="BR14" s="145" t="str" cm="1">
        <f t="array" ref="BR14:BR25">TRANSPOSE('CdC-Donnees CDC'!$C$88:$N$88)</f>
        <v>P74(5p) EMEA (2024)</v>
      </c>
      <c r="BS14" s="145" t="str" cm="1">
        <f t="array" ref="BS14:BS25">TRANSPOSE('CdC-Donnees CDC'!$C$89:$N$89)</f>
        <v>P74(5p) EMEA (2024)</v>
      </c>
      <c r="BT14" s="596"/>
      <c r="BU14" s="145" t="str" cm="1">
        <f t="array" ref="BU14:BU25">TRANSPOSE('CdC-Donnees CDC'!$C$91:$N$91)</f>
        <v>P74(5p) EXPORT (2024)</v>
      </c>
      <c r="BV14" s="145" t="str" cm="1">
        <f t="array" ref="BV14:BV25">TRANSPOSE('CdC-Donnees CDC'!$C$92:$N$92)</f>
        <v>P74(5p) EXPORT (2024)</v>
      </c>
      <c r="BW14" s="596"/>
      <c r="BX14" s="145" t="str" cm="1">
        <f t="array" ref="BX14:BX25">TRANSPOSE('CdC-Donnees CDC'!$C$94:$N$94)</f>
        <v>P74(5p) EMEA (2028)</v>
      </c>
      <c r="BY14" s="145" t="str" cm="1">
        <f t="array" ref="BY14:BY25">TRANSPOSE('CdC-Donnees CDC'!$C$95:$N$95)</f>
        <v>P74(5p) EMEA (2028)</v>
      </c>
      <c r="BZ14" s="596"/>
      <c r="CA14" s="145" t="str" cm="1">
        <f t="array" ref="CA14:CA25">TRANSPOSE('CdC-Donnees CDC'!$C$97:$N$97)</f>
        <v>P74(5p) EXPORT (2028)</v>
      </c>
      <c r="CB14" s="145" t="str" cm="1">
        <f t="array" ref="CB14:CB25">TRANSPOSE('CdC-Donnees CDC'!$C$98:$N$98)</f>
        <v>P74(5p) EXPORT (2028)</v>
      </c>
      <c r="CC14" s="596"/>
      <c r="CD14" s="145" t="str" cm="1">
        <f t="array" ref="CD14:CD25">TRANSPOSE('CdC-Donnees CDC'!$C$100:$N$100)</f>
        <v>P74(5p) EMEA (HEV EB2)</v>
      </c>
      <c r="CE14" s="145" t="str" cm="1">
        <f t="array" ref="CE14:CE25">TRANSPOSE('CdC-Donnees CDC'!$C$101:$N$101)</f>
        <v>P74(5p) EMEA (HEV EB2)</v>
      </c>
      <c r="CF14" s="596"/>
      <c r="CG14" s="145" t="str" cm="1">
        <f t="array" ref="CG14:CG25">TRANSPOSE('CdC-Donnees CDC'!$C$103:$N$103)</f>
        <v>P74(5p) EXPORT (HEV EB2)</v>
      </c>
      <c r="CH14" s="145" t="str" cm="1">
        <f t="array" ref="CH14:CH25">TRANSPOSE('CdC-Donnees CDC'!$C$104:$N$104)</f>
        <v>P74(5p) EXPORT (HEV EB2)</v>
      </c>
      <c r="CI14" s="596"/>
      <c r="CJ14" s="145" t="str" cm="1">
        <f t="array" ref="CJ14:CJ25">TRANSPOSE('CdC-Donnees CDC'!$C$106:$N$106)</f>
        <v>P74(7p) EMEA (2024)</v>
      </c>
      <c r="CK14" s="145" t="str" cm="1">
        <f t="array" ref="CK14:CK25">TRANSPOSE('CdC-Donnees CDC'!$C$107:$N$107)</f>
        <v>P74(7p) EMEA (2024)</v>
      </c>
      <c r="CL14" s="596"/>
      <c r="CM14" s="145" t="str" cm="1">
        <f t="array" ref="CM14:CM25">TRANSPOSE('CdC-Donnees CDC'!$C$109:$N$109)</f>
        <v>P74(7p) EXPORT (2024)</v>
      </c>
      <c r="CN14" s="145" t="str" cm="1">
        <f t="array" ref="CN14:CN25">TRANSPOSE('CdC-Donnees CDC'!$C$110:$N$110)</f>
        <v>P74(7p) EXPORT (2024)</v>
      </c>
      <c r="CO14" s="596"/>
      <c r="CP14" s="145" t="str" cm="1">
        <f t="array" ref="CP14:CP25">TRANSPOSE('CdC-Donnees CDC'!$C$112:$N$112)</f>
        <v>P74(7p) EMEA (2028)</v>
      </c>
      <c r="CQ14" s="145" t="str" cm="1">
        <f t="array" ref="CQ14:CQ25">TRANSPOSE('CdC-Donnees CDC'!$C$113:$N$113)</f>
        <v>P74(7p) EMEA (2028)</v>
      </c>
      <c r="CR14" s="596"/>
      <c r="CS14" s="145" t="str" cm="1">
        <f t="array" ref="CS14:CS25">TRANSPOSE('CdC-Donnees CDC'!$C$115:$N$115)</f>
        <v>P74(7p) EXPORT (2028)</v>
      </c>
      <c r="CT14" s="145" t="str" cm="1">
        <f t="array" ref="CT14:CT25">TRANSPOSE('CdC-Donnees CDC'!$C$116:$N$116)</f>
        <v>P74(7p) EXPORT (2028)</v>
      </c>
      <c r="CU14" s="596"/>
      <c r="CV14" s="145" t="str" cm="1">
        <f t="array" ref="CV14:CV25">TRANSPOSE('CdC-Donnees CDC'!$C$118:$N$118)</f>
        <v>P74(7p) EMEA (HEV EB2)</v>
      </c>
      <c r="CW14" s="145" t="str" cm="1">
        <f t="array" ref="CW14:CW25">TRANSPOSE('CdC-Donnees CDC'!$C$119:$N$119)</f>
        <v>P74(7p) EMEA (HEV EB2)</v>
      </c>
      <c r="CX14" s="596"/>
      <c r="CY14" s="145" t="str" cm="1">
        <f t="array" ref="CY14:CY25">TRANSPOSE('CdC-Donnees CDC'!$C$121:$N$121)</f>
        <v>P74(7p) EXPORT (HEV EB2)</v>
      </c>
      <c r="CZ14" s="145" t="str" cm="1">
        <f t="array" ref="CZ14:CZ25">TRANSPOSE('CdC-Donnees CDC'!$C$122:$N$122)</f>
        <v>P74(7p) EXPORT (HEV EB2)</v>
      </c>
      <c r="DA14" s="596"/>
      <c r="DB14" s="145" t="str" cm="1">
        <f t="array" ref="DB14:DB25">TRANSPOSE('CdC-Donnees CDC'!$C$124:$N$124)</f>
        <v>P74 EMEA (HEV EP6 Optim)</v>
      </c>
      <c r="DC14" s="145" t="str" cm="1">
        <f t="array" ref="DC14:DC25">TRANSPOSE('CdC-Donnees CDC'!$C$125:$N$125)</f>
        <v>P74 EMEA (HEV EP6 Optim)</v>
      </c>
      <c r="DD14" s="146"/>
      <c r="DE14" s="145" t="str" cm="1">
        <f t="array" ref="DE14:DE25">TRANSPOSE('CdC-Donnees CDC'!$C$49:$N$49)</f>
        <v>A4U EMEA (SOP)</v>
      </c>
      <c r="DF14" s="145" t="str" cm="1">
        <f t="array" ref="DF14:DF25">TRANSPOSE('CdC-Donnees CDC'!$C$50:$N$50)</f>
        <v>A4U EMEA (SOP)</v>
      </c>
      <c r="DG14" s="596"/>
      <c r="DH14" s="145" t="str" cm="1">
        <f t="array" ref="DH14:DH25">TRANSPOSE('CdC-Donnees CDC'!$C$52:$N$52)</f>
        <v>A4U EMEA (HEV EB2)</v>
      </c>
      <c r="DI14" s="145" t="str" cm="1">
        <f t="array" ref="DI14:DI25">TRANSPOSE('CdC-Donnees CDC'!$C$53:$N$53)</f>
        <v>A4U EMEA (HEV EB2)</v>
      </c>
      <c r="DJ14" s="596"/>
      <c r="DK14" s="145" t="e" cm="1">
        <f t="array" ref="DK14">TRANSPOSE('CdC-Donnees CDC'!#REF!)</f>
        <v>#REF!</v>
      </c>
      <c r="DL14" s="145" t="e" cm="1">
        <f t="array" ref="DL14">TRANSPOSE('CdC-Donnees CDC'!#REF!)</f>
        <v>#REF!</v>
      </c>
      <c r="DM14" s="145" t="e" cm="1">
        <f t="array" ref="DM14">TRANSPOSE('CdC-Donnees CDC'!#REF!)</f>
        <v>#REF!</v>
      </c>
      <c r="DN14" s="145" t="str" cm="1">
        <f t="array" ref="DN14:DN25">TRANSPOSE('CdC-Donnees CDC'!$C$55:$N$55)</f>
        <v>A4U EMEA (HEV EP6 Optim)</v>
      </c>
      <c r="DO14" s="145" t="str" cm="1">
        <f t="array" ref="DO14:DO25">TRANSPOSE('CdC-Donnees CDC'!$C$56:$N$56)</f>
        <v>A4U EMEA (HEV EP6 Optim)</v>
      </c>
      <c r="DP14" s="145" t="str" cm="1">
        <f t="array" ref="DP14:DP25">TRANSPOSE('CdC-Donnees CDC'!$C$57:$N$57)</f>
        <v>A4U EMEA (HEV EP6 Optim)</v>
      </c>
      <c r="DQ14" s="596"/>
      <c r="DR14" s="145" t="str" cm="1">
        <f t="array" ref="DR14:DR25">TRANSPOSE('CdC-Donnees CDC'!$C$59:$N$59)</f>
        <v>A4U EMEA (HEV EP6 Optim)</v>
      </c>
      <c r="DS14" s="145" t="str" cm="1">
        <f t="array" ref="DS14:DS25">TRANSPOSE('CdC-Donnees CDC'!$C$60:$N$60)</f>
        <v>A4U EMEA (HEV EP6 Optim)</v>
      </c>
      <c r="DT14" s="145" t="str" cm="1">
        <f t="array" ref="DT14:DT25">TRANSPOSE('CdC-Donnees CDC'!$C$61:$N$61)</f>
        <v>A4U EMEA (HEV EP6 Optim)</v>
      </c>
      <c r="DU14" s="596"/>
      <c r="DV14" s="145" t="str" cm="1">
        <f t="array" ref="DV14:DV25">TRANSPOSE('CdC-Donnees CDC'!$C$63:$N$63)</f>
        <v>A4U EMEA (HEV EP6 Wheel730)</v>
      </c>
      <c r="DW14" s="145" t="str" cm="1">
        <f t="array" ref="DW14:DW25">TRANSPOSE('CdC-Donnees CDC'!$C$64:$N$64)</f>
        <v>A4U EMEA (HEV EP6 Wheel730)</v>
      </c>
      <c r="DX14" s="146"/>
      <c r="DY14" s="145" t="str" cm="1">
        <f t="array" ref="DY14:DY25">TRANSPOSE('CdC-Donnees CDC'!$C$128:$N$128)</f>
        <v>P64 EMEA (2024) (SAE)</v>
      </c>
      <c r="DZ14" s="145" t="str" cm="1">
        <f t="array" ref="DZ14:DZ25">TRANSPOSE('CdC-Donnees CDC'!$C$129:$N$129)</f>
        <v>P64 EMEA (2024) (SAE)</v>
      </c>
      <c r="EA14" s="144" t="s">
        <v>1117</v>
      </c>
    </row>
    <row r="15" spans="1:132" x14ac:dyDescent="0.2">
      <c r="A15" s="142" t="s">
        <v>50</v>
      </c>
      <c r="B15" s="142" t="s">
        <v>1118</v>
      </c>
      <c r="C15" s="114">
        <v>2</v>
      </c>
      <c r="D15" s="114" t="s">
        <v>1119</v>
      </c>
      <c r="F15" s="598" t="str">
        <v>Lev A (TowPack)</v>
      </c>
      <c r="G15" s="598" t="str">
        <v>Lev B (TowPack)</v>
      </c>
      <c r="H15" s="148"/>
      <c r="I15" s="598" t="str">
        <v>Lev A</v>
      </c>
      <c r="J15" s="598" t="str">
        <v>Lev B</v>
      </c>
      <c r="K15" s="148"/>
      <c r="L15" s="598" t="str">
        <v>Lev 1 (TowPack)</v>
      </c>
      <c r="M15" s="598" t="str">
        <v>Lev B (TowPack)</v>
      </c>
      <c r="N15" s="148"/>
      <c r="O15" s="598" t="str">
        <v>Lev 1</v>
      </c>
      <c r="P15" s="598" t="str">
        <v>Lev B</v>
      </c>
      <c r="Q15" s="148"/>
      <c r="R15" s="598" t="str">
        <v>Lev 1</v>
      </c>
      <c r="S15" s="598" t="str">
        <v>Lev B</v>
      </c>
      <c r="T15" s="148"/>
      <c r="U15" s="598" t="str">
        <v>Lev 1</v>
      </c>
      <c r="V15" s="598" t="str">
        <v>Lev B</v>
      </c>
      <c r="W15" s="148"/>
      <c r="X15" s="598" t="str">
        <v>Lev 1</v>
      </c>
      <c r="Y15" s="598" t="str">
        <v>Lev B</v>
      </c>
      <c r="Z15" s="146"/>
      <c r="AA15" s="598" t="str">
        <v>B0E_0P (TowPack)</v>
      </c>
      <c r="AB15" s="598" t="str">
        <v>B0E_0U (TowPack)</v>
      </c>
      <c r="AC15" s="148"/>
      <c r="AD15" s="598" t="str">
        <v>B0E_0P (TowPack)</v>
      </c>
      <c r="AE15" s="598" t="str">
        <v>B0E_0U (TowPack)</v>
      </c>
      <c r="AF15" s="148"/>
      <c r="AG15" s="598" t="str">
        <v>B0E_0P</v>
      </c>
      <c r="AH15" s="598" t="str">
        <v>B0E_0U</v>
      </c>
      <c r="AI15" s="148"/>
      <c r="AJ15" s="598" t="str">
        <v>B0E_0P</v>
      </c>
      <c r="AK15" s="598" t="str">
        <v>B0E_0U</v>
      </c>
      <c r="AL15" s="146"/>
      <c r="AM15" s="598" t="str">
        <v>ALTITUDE</v>
      </c>
      <c r="AN15" s="598" t="str">
        <v>SUMMIT</v>
      </c>
      <c r="AO15" s="148"/>
      <c r="AP15" s="598"/>
      <c r="AQ15" s="598"/>
      <c r="AR15" s="148"/>
      <c r="AS15" s="598"/>
      <c r="AT15" s="598"/>
      <c r="AU15" s="148"/>
      <c r="AV15" s="598" t="str">
        <v>ALTITUDE</v>
      </c>
      <c r="AW15" s="598" t="str">
        <v>SUMMIT</v>
      </c>
      <c r="AX15" s="148"/>
      <c r="AY15" s="598" t="str">
        <v>ALTITUDE</v>
      </c>
      <c r="AZ15" s="598" t="str">
        <v>SUMMIT</v>
      </c>
      <c r="BA15" s="146"/>
      <c r="BB15" s="598" t="str">
        <v>Lev 1</v>
      </c>
      <c r="BC15" s="598" t="str">
        <v>Lev 2</v>
      </c>
      <c r="BD15" s="148"/>
      <c r="BE15" s="598" t="str">
        <v>ENTRY</v>
      </c>
      <c r="BF15" s="598" t="str">
        <v>PALLAS</v>
      </c>
      <c r="BG15" s="598" t="str">
        <v>ETOILE</v>
      </c>
      <c r="BH15" s="598" t="str">
        <v>ENTRY</v>
      </c>
      <c r="BI15" s="598" t="str">
        <v>PALLAS</v>
      </c>
      <c r="BJ15" s="598" t="str">
        <v>ETOILE</v>
      </c>
      <c r="BK15" s="598"/>
      <c r="BL15" s="598"/>
      <c r="BM15" s="598"/>
      <c r="BN15" s="598" t="str">
        <v>ENTRY</v>
      </c>
      <c r="BO15" s="598" t="str">
        <v>PALLAS</v>
      </c>
      <c r="BP15" s="598" t="str">
        <v>ETOILE</v>
      </c>
      <c r="BQ15" s="146"/>
      <c r="BR15" s="598" t="str">
        <v>Lev A (TowPack)</v>
      </c>
      <c r="BS15" s="598" t="str">
        <v>Lev B (TowPack)</v>
      </c>
      <c r="BT15" s="148"/>
      <c r="BU15" s="598" t="str">
        <v>Lev A</v>
      </c>
      <c r="BV15" s="598" t="str">
        <v>Lev B</v>
      </c>
      <c r="BW15" s="148"/>
      <c r="BX15" s="598" t="str">
        <v>Lev 1 (TowPack)</v>
      </c>
      <c r="BY15" s="598" t="str">
        <v>Lev B (TowPack)</v>
      </c>
      <c r="BZ15" s="148"/>
      <c r="CA15" s="598" t="str">
        <v>Lev 1</v>
      </c>
      <c r="CB15" s="598" t="str">
        <v>Lev B</v>
      </c>
      <c r="CC15" s="148"/>
      <c r="CD15" s="598" t="str">
        <v>Lev 1</v>
      </c>
      <c r="CE15" s="598" t="str">
        <v>Lev B</v>
      </c>
      <c r="CF15" s="148"/>
      <c r="CG15" s="598" t="str">
        <v>Lev 1</v>
      </c>
      <c r="CH15" s="598" t="str">
        <v>Lev B</v>
      </c>
      <c r="CI15" s="148"/>
      <c r="CJ15" s="598" t="str">
        <v>Lev A (TowPack)</v>
      </c>
      <c r="CK15" s="598" t="str">
        <v>Lev B (TowPack)</v>
      </c>
      <c r="CL15" s="148"/>
      <c r="CM15" s="598" t="str">
        <v>Lev A</v>
      </c>
      <c r="CN15" s="598" t="str">
        <v>Lev B</v>
      </c>
      <c r="CO15" s="148"/>
      <c r="CP15" s="598" t="str">
        <v>Lev 1 (TowPack)</v>
      </c>
      <c r="CQ15" s="598" t="str">
        <v>Lev B (TowPack)</v>
      </c>
      <c r="CR15" s="148"/>
      <c r="CS15" s="598" t="str">
        <v>Lev 1</v>
      </c>
      <c r="CT15" s="598" t="str">
        <v>Lev B</v>
      </c>
      <c r="CU15" s="148"/>
      <c r="CV15" s="598" t="str">
        <v>Lev 1</v>
      </c>
      <c r="CW15" s="598" t="str">
        <v>Lev B</v>
      </c>
      <c r="CX15" s="148"/>
      <c r="CY15" s="598" t="str">
        <v>Lev 1</v>
      </c>
      <c r="CZ15" s="598" t="str">
        <v>Lev B</v>
      </c>
      <c r="DA15" s="148"/>
      <c r="DB15" s="598" t="str">
        <v>Lev 1</v>
      </c>
      <c r="DC15" s="598" t="str">
        <v>Lev B</v>
      </c>
      <c r="DD15" s="146"/>
      <c r="DE15" s="598" t="str">
        <v>SPRINT</v>
      </c>
      <c r="DF15" s="598" t="str">
        <v>TI</v>
      </c>
      <c r="DG15" s="148"/>
      <c r="DH15" s="598" t="str">
        <v>SPRINT</v>
      </c>
      <c r="DI15" s="598" t="str">
        <v>TI</v>
      </c>
      <c r="DJ15" s="148"/>
      <c r="DK15" s="598"/>
      <c r="DL15" s="598"/>
      <c r="DM15" s="598"/>
      <c r="DN15" s="598" t="str">
        <v>SPRINT</v>
      </c>
      <c r="DO15" s="598" t="str">
        <v>TI</v>
      </c>
      <c r="DP15" s="598" t="str">
        <v>VELOCE</v>
      </c>
      <c r="DQ15" s="148"/>
      <c r="DR15" s="598" t="str">
        <v>SPRINT</v>
      </c>
      <c r="DS15" s="598" t="str">
        <v>TI</v>
      </c>
      <c r="DT15" s="598" t="str">
        <v>VELOCE</v>
      </c>
      <c r="DU15" s="148"/>
      <c r="DV15" s="598" t="str">
        <v>SPRINT</v>
      </c>
      <c r="DW15" s="598" t="str">
        <v>TI</v>
      </c>
      <c r="DX15" s="146"/>
      <c r="DY15" s="598" t="str">
        <v>Lev A (TowPack)</v>
      </c>
      <c r="DZ15" s="598" t="str">
        <v>Lev B (TowPack)</v>
      </c>
      <c r="EA15" s="144" t="s">
        <v>1117</v>
      </c>
    </row>
    <row r="16" spans="1:132" x14ac:dyDescent="0.2">
      <c r="A16" s="142" t="s">
        <v>36</v>
      </c>
      <c r="B16" s="142" t="s">
        <v>1120</v>
      </c>
      <c r="C16" s="114">
        <v>3</v>
      </c>
      <c r="D16" s="114" t="s">
        <v>41</v>
      </c>
      <c r="F16" s="598">
        <v>5</v>
      </c>
      <c r="G16" s="598">
        <v>5</v>
      </c>
      <c r="H16" s="148"/>
      <c r="I16" s="598">
        <v>5</v>
      </c>
      <c r="J16" s="598">
        <v>5</v>
      </c>
      <c r="K16" s="148"/>
      <c r="L16" s="598">
        <v>5</v>
      </c>
      <c r="M16" s="598">
        <v>5</v>
      </c>
      <c r="N16" s="148"/>
      <c r="O16" s="598">
        <v>5</v>
      </c>
      <c r="P16" s="598">
        <v>5</v>
      </c>
      <c r="Q16" s="148"/>
      <c r="R16" s="598">
        <v>5</v>
      </c>
      <c r="S16" s="598">
        <v>5</v>
      </c>
      <c r="T16" s="148"/>
      <c r="U16" s="598">
        <v>5</v>
      </c>
      <c r="V16" s="598">
        <v>5</v>
      </c>
      <c r="W16" s="148"/>
      <c r="X16" s="598">
        <v>5</v>
      </c>
      <c r="Y16" s="598">
        <v>5</v>
      </c>
      <c r="Z16" s="146"/>
      <c r="AA16" s="598">
        <v>5</v>
      </c>
      <c r="AB16" s="598">
        <v>5</v>
      </c>
      <c r="AC16" s="148"/>
      <c r="AD16" s="598">
        <v>5</v>
      </c>
      <c r="AE16" s="598">
        <v>5</v>
      </c>
      <c r="AF16" s="148"/>
      <c r="AG16" s="598">
        <v>5</v>
      </c>
      <c r="AH16" s="598">
        <v>5</v>
      </c>
      <c r="AI16" s="148"/>
      <c r="AJ16" s="598">
        <v>5</v>
      </c>
      <c r="AK16" s="598">
        <v>5</v>
      </c>
      <c r="AL16" s="146"/>
      <c r="AM16" s="598">
        <v>5</v>
      </c>
      <c r="AN16" s="598">
        <v>5</v>
      </c>
      <c r="AO16" s="148"/>
      <c r="AP16" s="598"/>
      <c r="AQ16" s="598"/>
      <c r="AR16" s="148"/>
      <c r="AS16" s="598"/>
      <c r="AT16" s="598"/>
      <c r="AU16" s="148"/>
      <c r="AV16" s="598">
        <v>5</v>
      </c>
      <c r="AW16" s="598">
        <v>5</v>
      </c>
      <c r="AX16" s="148"/>
      <c r="AY16" s="598">
        <v>5</v>
      </c>
      <c r="AZ16" s="598">
        <v>5</v>
      </c>
      <c r="BA16" s="146"/>
      <c r="BB16" s="598">
        <v>5</v>
      </c>
      <c r="BC16" s="598">
        <v>5</v>
      </c>
      <c r="BD16" s="148"/>
      <c r="BE16" s="598">
        <v>5</v>
      </c>
      <c r="BF16" s="598">
        <v>5</v>
      </c>
      <c r="BG16" s="598">
        <v>5</v>
      </c>
      <c r="BH16" s="598">
        <v>5</v>
      </c>
      <c r="BI16" s="598">
        <v>5</v>
      </c>
      <c r="BJ16" s="598">
        <v>5</v>
      </c>
      <c r="BK16" s="598"/>
      <c r="BL16" s="598"/>
      <c r="BM16" s="598"/>
      <c r="BN16" s="598">
        <v>5</v>
      </c>
      <c r="BO16" s="598">
        <v>5</v>
      </c>
      <c r="BP16" s="598">
        <v>5</v>
      </c>
      <c r="BQ16" s="146"/>
      <c r="BR16" s="598">
        <v>5</v>
      </c>
      <c r="BS16" s="598">
        <v>5</v>
      </c>
      <c r="BT16" s="148"/>
      <c r="BU16" s="598">
        <v>5</v>
      </c>
      <c r="BV16" s="598">
        <v>5</v>
      </c>
      <c r="BW16" s="148"/>
      <c r="BX16" s="598">
        <v>5</v>
      </c>
      <c r="BY16" s="598">
        <v>5</v>
      </c>
      <c r="BZ16" s="148"/>
      <c r="CA16" s="598">
        <v>5</v>
      </c>
      <c r="CB16" s="598">
        <v>5</v>
      </c>
      <c r="CC16" s="148"/>
      <c r="CD16" s="598">
        <v>5</v>
      </c>
      <c r="CE16" s="598">
        <v>5</v>
      </c>
      <c r="CF16" s="148"/>
      <c r="CG16" s="598">
        <v>5</v>
      </c>
      <c r="CH16" s="598">
        <v>5</v>
      </c>
      <c r="CI16" s="148"/>
      <c r="CJ16" s="598">
        <v>7</v>
      </c>
      <c r="CK16" s="598">
        <v>7</v>
      </c>
      <c r="CL16" s="148"/>
      <c r="CM16" s="598">
        <v>7</v>
      </c>
      <c r="CN16" s="598">
        <v>7</v>
      </c>
      <c r="CO16" s="148"/>
      <c r="CP16" s="598">
        <v>7</v>
      </c>
      <c r="CQ16" s="598">
        <v>7</v>
      </c>
      <c r="CR16" s="148"/>
      <c r="CS16" s="598">
        <v>7</v>
      </c>
      <c r="CT16" s="598">
        <v>7</v>
      </c>
      <c r="CU16" s="148"/>
      <c r="CV16" s="598">
        <v>7</v>
      </c>
      <c r="CW16" s="598">
        <v>7</v>
      </c>
      <c r="CX16" s="148"/>
      <c r="CY16" s="598">
        <v>7</v>
      </c>
      <c r="CZ16" s="598">
        <v>7</v>
      </c>
      <c r="DA16" s="148"/>
      <c r="DB16" s="598">
        <v>7</v>
      </c>
      <c r="DC16" s="598">
        <v>7</v>
      </c>
      <c r="DD16" s="146"/>
      <c r="DE16" s="598">
        <v>5</v>
      </c>
      <c r="DF16" s="598">
        <v>5</v>
      </c>
      <c r="DG16" s="148"/>
      <c r="DH16" s="598">
        <v>5</v>
      </c>
      <c r="DI16" s="598">
        <v>5</v>
      </c>
      <c r="DJ16" s="148"/>
      <c r="DK16" s="598"/>
      <c r="DL16" s="598"/>
      <c r="DM16" s="598"/>
      <c r="DN16" s="598">
        <v>5</v>
      </c>
      <c r="DO16" s="598">
        <v>5</v>
      </c>
      <c r="DP16" s="598">
        <v>5</v>
      </c>
      <c r="DQ16" s="148"/>
      <c r="DR16" s="598">
        <v>5</v>
      </c>
      <c r="DS16" s="598">
        <v>5</v>
      </c>
      <c r="DT16" s="598">
        <v>5</v>
      </c>
      <c r="DU16" s="148"/>
      <c r="DV16" s="598">
        <v>5</v>
      </c>
      <c r="DW16" s="598">
        <v>5</v>
      </c>
      <c r="DX16" s="146"/>
      <c r="DY16" s="598">
        <v>5</v>
      </c>
      <c r="DZ16" s="598">
        <v>5</v>
      </c>
      <c r="EA16" s="144" t="s">
        <v>1117</v>
      </c>
    </row>
    <row r="17" spans="1:131" s="158" customFormat="1" ht="24" x14ac:dyDescent="0.2">
      <c r="A17" s="748" t="s">
        <v>33</v>
      </c>
      <c r="B17" s="748" t="s">
        <v>1121</v>
      </c>
      <c r="C17" s="159">
        <v>4</v>
      </c>
      <c r="D17" s="159" t="s">
        <v>35</v>
      </c>
      <c r="E17" s="159"/>
      <c r="F17" s="749" t="str">
        <v>MHEV (2024)</v>
      </c>
      <c r="G17" s="749" t="str">
        <v>MHEV (2024)</v>
      </c>
      <c r="H17" s="750"/>
      <c r="I17" s="749" t="str">
        <v>MHEV (2024)</v>
      </c>
      <c r="J17" s="749" t="str">
        <v>MHEV (2024)</v>
      </c>
      <c r="K17" s="750"/>
      <c r="L17" s="749" t="str">
        <v>MHEV (2028)</v>
      </c>
      <c r="M17" s="749" t="str">
        <v>MHEV (2028)</v>
      </c>
      <c r="N17" s="750"/>
      <c r="O17" s="749" t="str">
        <v>MHEV (2028)</v>
      </c>
      <c r="P17" s="749" t="str">
        <v>MHEV (2028)</v>
      </c>
      <c r="Q17" s="750"/>
      <c r="R17" s="749" t="str">
        <v>HEV EB2 (FORECAST)</v>
      </c>
      <c r="S17" s="749" t="str">
        <v>HEV EB2 (FORECAST)</v>
      </c>
      <c r="T17" s="750"/>
      <c r="U17" s="749" t="str">
        <v>HEV EB2 (FORECAST)</v>
      </c>
      <c r="V17" s="749" t="str">
        <v>HEV EB2 (FORECAST)</v>
      </c>
      <c r="W17" s="750"/>
      <c r="X17" s="749" t="str">
        <v>HEV EB2 (TARGET)</v>
      </c>
      <c r="Y17" s="749" t="str">
        <v>HEV EB2 (TARGET)</v>
      </c>
      <c r="Z17" s="751"/>
      <c r="AA17" s="749" t="str">
        <v>MHEV (2024)</v>
      </c>
      <c r="AB17" s="749" t="str">
        <v>MHEV (2024)</v>
      </c>
      <c r="AC17" s="750"/>
      <c r="AD17" s="749" t="str">
        <v>MHEV (2028)</v>
      </c>
      <c r="AE17" s="749" t="str">
        <v>MHEV (2028)</v>
      </c>
      <c r="AF17" s="750"/>
      <c r="AG17" s="749" t="str">
        <v>HEV EB2 (FORECAST)</v>
      </c>
      <c r="AH17" s="749" t="str">
        <v>HEV EB2 (FORECAST)</v>
      </c>
      <c r="AI17" s="750"/>
      <c r="AJ17" s="749" t="str">
        <v>HEV EP6 (OPTIM)</v>
      </c>
      <c r="AK17" s="749" t="str">
        <v>HEV EP6 (OPTIM)</v>
      </c>
      <c r="AL17" s="751"/>
      <c r="AM17" s="749" t="str">
        <v>HEV EB2 (FORECAST)</v>
      </c>
      <c r="AN17" s="749" t="str">
        <v>HEV EB2 (FORECAST)</v>
      </c>
      <c r="AO17" s="750"/>
      <c r="AP17" s="749"/>
      <c r="AQ17" s="749"/>
      <c r="AR17" s="750"/>
      <c r="AS17" s="749"/>
      <c r="AT17" s="749"/>
      <c r="AU17" s="750"/>
      <c r="AV17" s="749" t="str">
        <v>HEV EP6 (OPTIM)</v>
      </c>
      <c r="AW17" s="749" t="str">
        <v>HEV EP6 (OPTIM)</v>
      </c>
      <c r="AX17" s="750"/>
      <c r="AY17" s="749" t="str">
        <v>HEV EP6 (OPTIM)</v>
      </c>
      <c r="AZ17" s="749" t="str">
        <v>HEV EP6 (OPTIM)</v>
      </c>
      <c r="BA17" s="751"/>
      <c r="BB17" s="749" t="str">
        <v>MHEV (2024)</v>
      </c>
      <c r="BC17" s="749" t="str">
        <v>MHEV (2024)</v>
      </c>
      <c r="BD17" s="750"/>
      <c r="BE17" s="749" t="str">
        <v>HEV EB2 (FORECAST)</v>
      </c>
      <c r="BF17" s="749" t="str">
        <v>HEV EB2 (FORECAST)</v>
      </c>
      <c r="BG17" s="749" t="str">
        <v>HEV EB2 (FORECAST)</v>
      </c>
      <c r="BH17" s="749" t="str">
        <v>HEV EP6 (OPTIM)</v>
      </c>
      <c r="BI17" s="749" t="str">
        <v>HEV EP6 (OPTIM)</v>
      </c>
      <c r="BJ17" s="749" t="str">
        <v>HEV EP6 (OPTIM)</v>
      </c>
      <c r="BK17" s="749"/>
      <c r="BL17" s="749"/>
      <c r="BM17" s="749"/>
      <c r="BN17" s="749" t="str">
        <v>HEV EP6 (OPTIM - Wheel730)</v>
      </c>
      <c r="BO17" s="749" t="str">
        <v>HEV EP6 (OPTIM - Wheel730)</v>
      </c>
      <c r="BP17" s="749" t="str">
        <v>HEV EP6 (OPTIM - Wheel730)</v>
      </c>
      <c r="BQ17" s="751"/>
      <c r="BR17" s="749" t="str">
        <v>MHEV (2024)</v>
      </c>
      <c r="BS17" s="749" t="str">
        <v>MHEV (2024)</v>
      </c>
      <c r="BT17" s="750"/>
      <c r="BU17" s="749" t="str">
        <v>MHEV (2024)</v>
      </c>
      <c r="BV17" s="749" t="str">
        <v>MHEV (2024)</v>
      </c>
      <c r="BW17" s="750"/>
      <c r="BX17" s="749" t="str">
        <v>MHEV (2028)</v>
      </c>
      <c r="BY17" s="749" t="str">
        <v>MHEV (2028)</v>
      </c>
      <c r="BZ17" s="750"/>
      <c r="CA17" s="749" t="str">
        <v>MHEV (2028)</v>
      </c>
      <c r="CB17" s="749" t="str">
        <v>MHEV (2028)</v>
      </c>
      <c r="CC17" s="750"/>
      <c r="CD17" s="749" t="str">
        <v>HEV EB2 (FORECAST)</v>
      </c>
      <c r="CE17" s="749" t="str">
        <v>HEV EB2 (FORECAST)</v>
      </c>
      <c r="CF17" s="750"/>
      <c r="CG17" s="749" t="str">
        <v>HEV EB2 (FORECAST)</v>
      </c>
      <c r="CH17" s="749" t="str">
        <v>HEV EB2 (FORECAST)</v>
      </c>
      <c r="CI17" s="750"/>
      <c r="CJ17" s="749" t="str">
        <v>MHEV (2024)</v>
      </c>
      <c r="CK17" s="749" t="str">
        <v>MHEV (2024)</v>
      </c>
      <c r="CL17" s="750"/>
      <c r="CM17" s="749" t="str">
        <v>MHEV (2024)</v>
      </c>
      <c r="CN17" s="749" t="str">
        <v>MHEV (2024)</v>
      </c>
      <c r="CO17" s="750"/>
      <c r="CP17" s="749" t="str">
        <v>MHEV (2028)</v>
      </c>
      <c r="CQ17" s="749" t="str">
        <v>MHEV (2028)</v>
      </c>
      <c r="CR17" s="750"/>
      <c r="CS17" s="749" t="str">
        <v>MHEV (2028)</v>
      </c>
      <c r="CT17" s="749" t="str">
        <v>MHEV (2028)</v>
      </c>
      <c r="CU17" s="750"/>
      <c r="CV17" s="749" t="str">
        <v>HEV EB2 (FORECAST)</v>
      </c>
      <c r="CW17" s="749" t="str">
        <v>HEV EB2 (FORECAST)</v>
      </c>
      <c r="CX17" s="750"/>
      <c r="CY17" s="749" t="str">
        <v>HEV EB2 (FORECAST)</v>
      </c>
      <c r="CZ17" s="749" t="str">
        <v>HEV EB2 (FORECAST)</v>
      </c>
      <c r="DA17" s="750"/>
      <c r="DB17" s="749" t="str">
        <v>HEV EP6 (GOFAST)</v>
      </c>
      <c r="DC17" s="749" t="str">
        <v>HEV EP6 (GOFAST)</v>
      </c>
      <c r="DD17" s="751"/>
      <c r="DE17" s="749" t="str">
        <v>MHEV (SOP)</v>
      </c>
      <c r="DF17" s="749" t="str">
        <v>MHEV (SOP)</v>
      </c>
      <c r="DG17" s="750"/>
      <c r="DH17" s="749" t="str">
        <v>HEV EB2 (FORECAST)</v>
      </c>
      <c r="DI17" s="749" t="str">
        <v>HEV EB2 (FORECAST)</v>
      </c>
      <c r="DJ17" s="750"/>
      <c r="DK17" s="749"/>
      <c r="DL17" s="749"/>
      <c r="DM17" s="749"/>
      <c r="DN17" s="749" t="str">
        <v>HEV EP6 (OPTIM)</v>
      </c>
      <c r="DO17" s="749" t="str">
        <v>HEV EP6 (OPTIM)</v>
      </c>
      <c r="DP17" s="749" t="str">
        <v>HEV EP6 (OPTIM)</v>
      </c>
      <c r="DQ17" s="750"/>
      <c r="DR17" s="749" t="str">
        <v>HEV EP6 (OPTIM)</v>
      </c>
      <c r="DS17" s="749" t="str">
        <v>HEV EP6 (OPTIM)</v>
      </c>
      <c r="DT17" s="749" t="str">
        <v>HEV EP6 (OPTIM)</v>
      </c>
      <c r="DU17" s="750"/>
      <c r="DV17" s="749" t="str">
        <v>HEV EP6 (OPTIM - Wheel730)</v>
      </c>
      <c r="DW17" s="749" t="str">
        <v>HEV EP6 (OPTIM - Wheel730)</v>
      </c>
      <c r="DX17" s="751"/>
      <c r="DY17" s="749" t="str">
        <v>MHEV (2024)</v>
      </c>
      <c r="DZ17" s="749" t="str">
        <v>MHEV (2024)</v>
      </c>
      <c r="EA17" s="752" t="s">
        <v>1117</v>
      </c>
    </row>
    <row r="18" spans="1:131" x14ac:dyDescent="0.2">
      <c r="A18" s="142" t="s">
        <v>42</v>
      </c>
      <c r="B18" s="142" t="s">
        <v>1122</v>
      </c>
      <c r="C18" s="114">
        <v>5</v>
      </c>
      <c r="D18" s="114" t="s">
        <v>1123</v>
      </c>
      <c r="F18" s="598" t="str">
        <v>TB</v>
      </c>
      <c r="G18" s="598" t="str">
        <v>TB</v>
      </c>
      <c r="H18" s="148"/>
      <c r="I18" s="598" t="str">
        <v>TB</v>
      </c>
      <c r="J18" s="598" t="str">
        <v>TB</v>
      </c>
      <c r="K18" s="148"/>
      <c r="L18" s="598" t="str">
        <v>TB</v>
      </c>
      <c r="M18" s="598" t="str">
        <v>TB</v>
      </c>
      <c r="N18" s="148"/>
      <c r="O18" s="598" t="str">
        <v>TB</v>
      </c>
      <c r="P18" s="598" t="str">
        <v>TB</v>
      </c>
      <c r="Q18" s="148"/>
      <c r="R18" s="598" t="str">
        <v>TB</v>
      </c>
      <c r="S18" s="598" t="str">
        <v>TB</v>
      </c>
      <c r="T18" s="148"/>
      <c r="U18" s="598" t="str">
        <v>TB</v>
      </c>
      <c r="V18" s="598" t="str">
        <v>TB</v>
      </c>
      <c r="W18" s="148"/>
      <c r="X18" s="598" t="str">
        <v>TB</v>
      </c>
      <c r="Y18" s="598" t="str">
        <v>TB</v>
      </c>
      <c r="Z18" s="146"/>
      <c r="AA18" s="598" t="str">
        <v>TB</v>
      </c>
      <c r="AB18" s="598" t="str">
        <v>TB</v>
      </c>
      <c r="AC18" s="148"/>
      <c r="AD18" s="598" t="str">
        <v>TB</v>
      </c>
      <c r="AE18" s="598" t="str">
        <v>TB</v>
      </c>
      <c r="AF18" s="148"/>
      <c r="AG18" s="598" t="str">
        <v>TB</v>
      </c>
      <c r="AH18" s="598" t="str">
        <v>TB</v>
      </c>
      <c r="AI18" s="148"/>
      <c r="AJ18" s="598" t="str">
        <v>TB</v>
      </c>
      <c r="AK18" s="598" t="str">
        <v>TB</v>
      </c>
      <c r="AL18" s="146"/>
      <c r="AM18" s="598" t="str">
        <v>TB</v>
      </c>
      <c r="AN18" s="598" t="str">
        <v>TB</v>
      </c>
      <c r="AO18" s="148"/>
      <c r="AP18" s="598"/>
      <c r="AQ18" s="598"/>
      <c r="AR18" s="148"/>
      <c r="AS18" s="598"/>
      <c r="AT18" s="598"/>
      <c r="AU18" s="148"/>
      <c r="AV18" s="598" t="str">
        <v>TB</v>
      </c>
      <c r="AW18" s="598" t="str">
        <v>TB</v>
      </c>
      <c r="AX18" s="148"/>
      <c r="AY18" s="598" t="str">
        <v>TB</v>
      </c>
      <c r="AZ18" s="598" t="str">
        <v>TB</v>
      </c>
      <c r="BA18" s="146"/>
      <c r="BB18" s="598" t="str">
        <v>TB</v>
      </c>
      <c r="BC18" s="598" t="str">
        <v>TB</v>
      </c>
      <c r="BD18" s="148"/>
      <c r="BE18" s="598" t="str">
        <v>TB</v>
      </c>
      <c r="BF18" s="598" t="str">
        <v>TB</v>
      </c>
      <c r="BG18" s="598" t="str">
        <v>TB</v>
      </c>
      <c r="BH18" s="598" t="str">
        <v>TB</v>
      </c>
      <c r="BI18" s="598" t="str">
        <v>TB</v>
      </c>
      <c r="BJ18" s="598" t="str">
        <v>TB</v>
      </c>
      <c r="BK18" s="598"/>
      <c r="BL18" s="598"/>
      <c r="BM18" s="598"/>
      <c r="BN18" s="598" t="str">
        <v>TB</v>
      </c>
      <c r="BO18" s="598" t="str">
        <v>TB</v>
      </c>
      <c r="BP18" s="598" t="str">
        <v>TB</v>
      </c>
      <c r="BQ18" s="146"/>
      <c r="BR18" s="598" t="str">
        <v>TB</v>
      </c>
      <c r="BS18" s="598" t="str">
        <v>TB</v>
      </c>
      <c r="BT18" s="148"/>
      <c r="BU18" s="598" t="str">
        <v>TB</v>
      </c>
      <c r="BV18" s="598" t="str">
        <v>TB</v>
      </c>
      <c r="BW18" s="148"/>
      <c r="BX18" s="598" t="str">
        <v>TB</v>
      </c>
      <c r="BY18" s="598" t="str">
        <v>TB</v>
      </c>
      <c r="BZ18" s="148"/>
      <c r="CA18" s="598" t="str">
        <v>TB</v>
      </c>
      <c r="CB18" s="598" t="str">
        <v>TB</v>
      </c>
      <c r="CC18" s="148"/>
      <c r="CD18" s="598" t="str">
        <v>TB</v>
      </c>
      <c r="CE18" s="598" t="str">
        <v>TB</v>
      </c>
      <c r="CF18" s="148"/>
      <c r="CG18" s="598" t="str">
        <v>TB</v>
      </c>
      <c r="CH18" s="598" t="str">
        <v>TB</v>
      </c>
      <c r="CI18" s="148"/>
      <c r="CJ18" s="598" t="str">
        <v>TB</v>
      </c>
      <c r="CK18" s="598" t="str">
        <v>TB</v>
      </c>
      <c r="CL18" s="148"/>
      <c r="CM18" s="598" t="str">
        <v>TB</v>
      </c>
      <c r="CN18" s="598" t="str">
        <v>TB</v>
      </c>
      <c r="CO18" s="148"/>
      <c r="CP18" s="598" t="str">
        <v>TB</v>
      </c>
      <c r="CQ18" s="598" t="str">
        <v>TB</v>
      </c>
      <c r="CR18" s="148"/>
      <c r="CS18" s="598" t="str">
        <v>TB</v>
      </c>
      <c r="CT18" s="598" t="str">
        <v>TB</v>
      </c>
      <c r="CU18" s="148"/>
      <c r="CV18" s="598" t="str">
        <v>TB</v>
      </c>
      <c r="CW18" s="598" t="str">
        <v>TB</v>
      </c>
      <c r="CX18" s="148"/>
      <c r="CY18" s="598" t="str">
        <v>TB</v>
      </c>
      <c r="CZ18" s="598" t="str">
        <v>TB</v>
      </c>
      <c r="DA18" s="148"/>
      <c r="DB18" s="598" t="str">
        <v>TB</v>
      </c>
      <c r="DC18" s="598" t="str">
        <v>TB</v>
      </c>
      <c r="DD18" s="146"/>
      <c r="DE18" s="598" t="str">
        <v>TB</v>
      </c>
      <c r="DF18" s="598" t="str">
        <v>TB</v>
      </c>
      <c r="DG18" s="148"/>
      <c r="DH18" s="598" t="str">
        <v>TB</v>
      </c>
      <c r="DI18" s="598" t="str">
        <v>TB</v>
      </c>
      <c r="DJ18" s="148"/>
      <c r="DK18" s="598"/>
      <c r="DL18" s="598"/>
      <c r="DM18" s="598"/>
      <c r="DN18" s="598" t="str">
        <v>TB</v>
      </c>
      <c r="DO18" s="598" t="str">
        <v>TB</v>
      </c>
      <c r="DP18" s="598" t="str">
        <v>TB</v>
      </c>
      <c r="DQ18" s="148"/>
      <c r="DR18" s="598" t="str">
        <v>TB</v>
      </c>
      <c r="DS18" s="598" t="str">
        <v>TB</v>
      </c>
      <c r="DT18" s="598" t="str">
        <v>TB</v>
      </c>
      <c r="DU18" s="148"/>
      <c r="DV18" s="598" t="str">
        <v>TB</v>
      </c>
      <c r="DW18" s="598" t="str">
        <v>TB</v>
      </c>
      <c r="DX18" s="146"/>
      <c r="DY18" s="598" t="str">
        <v>TB</v>
      </c>
      <c r="DZ18" s="598" t="str">
        <v>TB</v>
      </c>
      <c r="EA18" s="144" t="s">
        <v>1117</v>
      </c>
    </row>
    <row r="19" spans="1:131" x14ac:dyDescent="0.2">
      <c r="A19" s="142" t="s">
        <v>1124</v>
      </c>
      <c r="B19" s="142" t="s">
        <v>1125</v>
      </c>
      <c r="C19" s="114">
        <v>6</v>
      </c>
      <c r="D19" s="114" t="s">
        <v>38</v>
      </c>
      <c r="F19" s="598" t="str">
        <v>FWD</v>
      </c>
      <c r="G19" s="598" t="str">
        <v>FWD</v>
      </c>
      <c r="H19" s="148"/>
      <c r="I19" s="598" t="str">
        <v>FWD</v>
      </c>
      <c r="J19" s="598" t="str">
        <v>FWD</v>
      </c>
      <c r="K19" s="148"/>
      <c r="L19" s="598" t="str">
        <v>FWD</v>
      </c>
      <c r="M19" s="598" t="str">
        <v>FWD</v>
      </c>
      <c r="N19" s="148"/>
      <c r="O19" s="598" t="str">
        <v>FWD</v>
      </c>
      <c r="P19" s="598" t="str">
        <v>FWD</v>
      </c>
      <c r="Q19" s="148"/>
      <c r="R19" s="598" t="str">
        <v>FWD</v>
      </c>
      <c r="S19" s="598" t="str">
        <v>FWD</v>
      </c>
      <c r="T19" s="148"/>
      <c r="U19" s="598" t="str">
        <v>FWD</v>
      </c>
      <c r="V19" s="598" t="str">
        <v>FWD</v>
      </c>
      <c r="W19" s="148"/>
      <c r="X19" s="598" t="str">
        <v>FWD</v>
      </c>
      <c r="Y19" s="598" t="str">
        <v>FWD</v>
      </c>
      <c r="Z19" s="146"/>
      <c r="AA19" s="598" t="str">
        <v>FWD</v>
      </c>
      <c r="AB19" s="598" t="str">
        <v>FWD</v>
      </c>
      <c r="AC19" s="148"/>
      <c r="AD19" s="598" t="str">
        <v>FWD</v>
      </c>
      <c r="AE19" s="598" t="str">
        <v>FWD</v>
      </c>
      <c r="AF19" s="148"/>
      <c r="AG19" s="598" t="str">
        <v>FWD</v>
      </c>
      <c r="AH19" s="598" t="str">
        <v>FWD</v>
      </c>
      <c r="AI19" s="148"/>
      <c r="AJ19" s="598" t="str">
        <v>FWD</v>
      </c>
      <c r="AK19" s="598" t="str">
        <v>FWD</v>
      </c>
      <c r="AL19" s="146"/>
      <c r="AM19" s="598" t="str">
        <v>FWD</v>
      </c>
      <c r="AN19" s="598" t="str">
        <v>FWD</v>
      </c>
      <c r="AO19" s="148"/>
      <c r="AP19" s="598"/>
      <c r="AQ19" s="598"/>
      <c r="AR19" s="148"/>
      <c r="AS19" s="598"/>
      <c r="AT19" s="598"/>
      <c r="AU19" s="148"/>
      <c r="AV19" s="598" t="str">
        <v>FWD</v>
      </c>
      <c r="AW19" s="598" t="str">
        <v>FWD</v>
      </c>
      <c r="AX19" s="148"/>
      <c r="AY19" s="598" t="str">
        <v>AWD</v>
      </c>
      <c r="AZ19" s="598" t="str">
        <v>AWD</v>
      </c>
      <c r="BA19" s="146"/>
      <c r="BB19" s="598" t="str">
        <v>FWD</v>
      </c>
      <c r="BC19" s="598" t="str">
        <v>FWD</v>
      </c>
      <c r="BD19" s="148"/>
      <c r="BE19" s="598" t="str">
        <v>FWD</v>
      </c>
      <c r="BF19" s="598" t="str">
        <v>FWD</v>
      </c>
      <c r="BG19" s="598" t="str">
        <v>FWD</v>
      </c>
      <c r="BH19" s="598" t="str">
        <v>FWD</v>
      </c>
      <c r="BI19" s="598" t="str">
        <v>FWD</v>
      </c>
      <c r="BJ19" s="598" t="str">
        <v>FWD</v>
      </c>
      <c r="BK19" s="598"/>
      <c r="BL19" s="598"/>
      <c r="BM19" s="598"/>
      <c r="BN19" s="598" t="str">
        <v>FWD</v>
      </c>
      <c r="BO19" s="598" t="str">
        <v>FWD</v>
      </c>
      <c r="BP19" s="598" t="str">
        <v>FWD</v>
      </c>
      <c r="BQ19" s="146"/>
      <c r="BR19" s="598" t="str">
        <v>FWD</v>
      </c>
      <c r="BS19" s="598" t="str">
        <v>FWD</v>
      </c>
      <c r="BT19" s="148"/>
      <c r="BU19" s="598" t="str">
        <v>FWD</v>
      </c>
      <c r="BV19" s="598" t="str">
        <v>FWD</v>
      </c>
      <c r="BW19" s="148"/>
      <c r="BX19" s="598" t="str">
        <v>FWD</v>
      </c>
      <c r="BY19" s="598" t="str">
        <v>FWD</v>
      </c>
      <c r="BZ19" s="148"/>
      <c r="CA19" s="598" t="str">
        <v>FWD</v>
      </c>
      <c r="CB19" s="598" t="str">
        <v>FWD</v>
      </c>
      <c r="CC19" s="148"/>
      <c r="CD19" s="598" t="str">
        <v>FWD</v>
      </c>
      <c r="CE19" s="598" t="str">
        <v>FWD</v>
      </c>
      <c r="CF19" s="148"/>
      <c r="CG19" s="598" t="str">
        <v>FWD</v>
      </c>
      <c r="CH19" s="598" t="str">
        <v>FWD</v>
      </c>
      <c r="CI19" s="148"/>
      <c r="CJ19" s="598" t="str">
        <v>FWD</v>
      </c>
      <c r="CK19" s="598" t="str">
        <v>FWD</v>
      </c>
      <c r="CL19" s="148"/>
      <c r="CM19" s="598" t="str">
        <v>FWD</v>
      </c>
      <c r="CN19" s="598" t="str">
        <v>FWD</v>
      </c>
      <c r="CO19" s="148"/>
      <c r="CP19" s="598" t="str">
        <v>FWD</v>
      </c>
      <c r="CQ19" s="598" t="str">
        <v>FWD</v>
      </c>
      <c r="CR19" s="148"/>
      <c r="CS19" s="598" t="str">
        <v>FWD</v>
      </c>
      <c r="CT19" s="598" t="str">
        <v>FWD</v>
      </c>
      <c r="CU19" s="148"/>
      <c r="CV19" s="598" t="str">
        <v>FWD</v>
      </c>
      <c r="CW19" s="598" t="str">
        <v>FWD</v>
      </c>
      <c r="CX19" s="148"/>
      <c r="CY19" s="598" t="str">
        <v>FWD</v>
      </c>
      <c r="CZ19" s="598" t="str">
        <v>FWD</v>
      </c>
      <c r="DA19" s="148"/>
      <c r="DB19" s="598" t="str">
        <v>FWD</v>
      </c>
      <c r="DC19" s="598" t="str">
        <v>FWD</v>
      </c>
      <c r="DD19" s="146"/>
      <c r="DE19" s="598" t="str">
        <v>FWD</v>
      </c>
      <c r="DF19" s="598" t="str">
        <v>FWD</v>
      </c>
      <c r="DG19" s="148"/>
      <c r="DH19" s="598" t="str">
        <v>FWD</v>
      </c>
      <c r="DI19" s="598" t="str">
        <v>FWD</v>
      </c>
      <c r="DJ19" s="148"/>
      <c r="DK19" s="598"/>
      <c r="DL19" s="598"/>
      <c r="DM19" s="598"/>
      <c r="DN19" s="598" t="str">
        <v>FWD</v>
      </c>
      <c r="DO19" s="598" t="str">
        <v>FWD</v>
      </c>
      <c r="DP19" s="598" t="str">
        <v>FWD</v>
      </c>
      <c r="DQ19" s="148"/>
      <c r="DR19" s="598" t="str">
        <v>AWD</v>
      </c>
      <c r="DS19" s="598" t="str">
        <v>AWD</v>
      </c>
      <c r="DT19" s="598" t="str">
        <v>AWD</v>
      </c>
      <c r="DU19" s="148"/>
      <c r="DV19" s="598" t="str">
        <v>FWD</v>
      </c>
      <c r="DW19" s="598" t="str">
        <v>FWD</v>
      </c>
      <c r="DX19" s="146"/>
      <c r="DY19" s="598" t="str">
        <v>FWD</v>
      </c>
      <c r="DZ19" s="598" t="str">
        <v>FWD</v>
      </c>
      <c r="EA19" s="144" t="s">
        <v>1117</v>
      </c>
    </row>
    <row r="20" spans="1:131" x14ac:dyDescent="0.2">
      <c r="A20" s="142" t="s">
        <v>40</v>
      </c>
      <c r="B20" s="142" t="s">
        <v>1126</v>
      </c>
      <c r="C20" s="114">
        <v>7</v>
      </c>
      <c r="D20" s="114" t="s">
        <v>41</v>
      </c>
      <c r="F20" s="598" t="str">
        <v>TowingPack</v>
      </c>
      <c r="G20" s="598" t="str">
        <v>TowingPack</v>
      </c>
      <c r="H20" s="148"/>
      <c r="I20" s="598" t="str">
        <v>TT</v>
      </c>
      <c r="J20" s="598" t="str">
        <v>TT</v>
      </c>
      <c r="K20" s="148"/>
      <c r="L20" s="598" t="str">
        <v>TowingPack</v>
      </c>
      <c r="M20" s="598" t="str">
        <v>TowingPack</v>
      </c>
      <c r="N20" s="148"/>
      <c r="O20" s="598" t="str">
        <v>TT</v>
      </c>
      <c r="P20" s="598" t="str">
        <v>TT</v>
      </c>
      <c r="Q20" s="148"/>
      <c r="R20" s="598" t="str">
        <v>TT</v>
      </c>
      <c r="S20" s="598" t="str">
        <v>TT</v>
      </c>
      <c r="T20" s="148"/>
      <c r="U20" s="598" t="str">
        <v>TT</v>
      </c>
      <c r="V20" s="598" t="str">
        <v>TT</v>
      </c>
      <c r="W20" s="148"/>
      <c r="X20" s="598" t="str">
        <v>TT</v>
      </c>
      <c r="Y20" s="598" t="str">
        <v>TT</v>
      </c>
      <c r="Z20" s="146"/>
      <c r="AA20" s="598" t="str">
        <v>TowingPack</v>
      </c>
      <c r="AB20" s="598" t="str">
        <v>TowingPack</v>
      </c>
      <c r="AC20" s="148"/>
      <c r="AD20" s="598" t="str">
        <v>TowingPack</v>
      </c>
      <c r="AE20" s="598" t="str">
        <v>TowingPack</v>
      </c>
      <c r="AF20" s="148"/>
      <c r="AG20" s="598" t="str">
        <v>TT</v>
      </c>
      <c r="AH20" s="598" t="str">
        <v>TT</v>
      </c>
      <c r="AI20" s="148"/>
      <c r="AJ20" s="598" t="str">
        <v>TT</v>
      </c>
      <c r="AK20" s="598" t="str">
        <v>TT</v>
      </c>
      <c r="AL20" s="146"/>
      <c r="AM20" s="598" t="str">
        <v>TT</v>
      </c>
      <c r="AN20" s="598" t="str">
        <v>TT</v>
      </c>
      <c r="AO20" s="148"/>
      <c r="AP20" s="598"/>
      <c r="AQ20" s="598"/>
      <c r="AR20" s="148"/>
      <c r="AS20" s="598"/>
      <c r="AT20" s="598"/>
      <c r="AU20" s="148"/>
      <c r="AV20" s="598" t="str">
        <v>TT</v>
      </c>
      <c r="AW20" s="598" t="str">
        <v>TT</v>
      </c>
      <c r="AX20" s="148"/>
      <c r="AY20" s="598" t="str">
        <v>TT</v>
      </c>
      <c r="AZ20" s="598" t="str">
        <v>TT</v>
      </c>
      <c r="BA20" s="146"/>
      <c r="BB20" s="598" t="str">
        <v>TT</v>
      </c>
      <c r="BC20" s="598" t="str">
        <v>TT</v>
      </c>
      <c r="BD20" s="148"/>
      <c r="BE20" s="598" t="str">
        <v>TT</v>
      </c>
      <c r="BF20" s="598" t="str">
        <v>TT</v>
      </c>
      <c r="BG20" s="598" t="str">
        <v>TT</v>
      </c>
      <c r="BH20" s="598" t="str">
        <v>TT</v>
      </c>
      <c r="BI20" s="598" t="str">
        <v>TT</v>
      </c>
      <c r="BJ20" s="598" t="str">
        <v>TT</v>
      </c>
      <c r="BK20" s="598"/>
      <c r="BL20" s="598"/>
      <c r="BM20" s="598"/>
      <c r="BN20" s="598" t="str">
        <v>TT</v>
      </c>
      <c r="BO20" s="598" t="str">
        <v>TT</v>
      </c>
      <c r="BP20" s="598" t="str">
        <v>TT</v>
      </c>
      <c r="BQ20" s="146"/>
      <c r="BR20" s="598" t="str">
        <v>TowingPack</v>
      </c>
      <c r="BS20" s="598" t="str">
        <v>TowingPack</v>
      </c>
      <c r="BT20" s="148"/>
      <c r="BU20" s="598" t="str">
        <v>TT</v>
      </c>
      <c r="BV20" s="598" t="str">
        <v>TT</v>
      </c>
      <c r="BW20" s="148"/>
      <c r="BX20" s="598" t="str">
        <v>TowingPack</v>
      </c>
      <c r="BY20" s="598" t="str">
        <v>TowingPack</v>
      </c>
      <c r="BZ20" s="148"/>
      <c r="CA20" s="598" t="str">
        <v>TT</v>
      </c>
      <c r="CB20" s="598" t="str">
        <v>TT</v>
      </c>
      <c r="CC20" s="148"/>
      <c r="CD20" s="598" t="str">
        <v>TT</v>
      </c>
      <c r="CE20" s="598" t="str">
        <v>TT</v>
      </c>
      <c r="CF20" s="148"/>
      <c r="CG20" s="598" t="str">
        <v>TT</v>
      </c>
      <c r="CH20" s="598" t="str">
        <v>TT</v>
      </c>
      <c r="CI20" s="148"/>
      <c r="CJ20" s="598" t="str">
        <v>TowingPack</v>
      </c>
      <c r="CK20" s="598" t="str">
        <v>TowingPack</v>
      </c>
      <c r="CL20" s="148"/>
      <c r="CM20" s="598" t="str">
        <v>TT</v>
      </c>
      <c r="CN20" s="598" t="str">
        <v>TT</v>
      </c>
      <c r="CO20" s="148"/>
      <c r="CP20" s="598" t="str">
        <v>TowingPack</v>
      </c>
      <c r="CQ20" s="598" t="str">
        <v>TowingPack</v>
      </c>
      <c r="CR20" s="148"/>
      <c r="CS20" s="598" t="str">
        <v>TT</v>
      </c>
      <c r="CT20" s="598" t="str">
        <v>TT</v>
      </c>
      <c r="CU20" s="148"/>
      <c r="CV20" s="598" t="str">
        <v>TT</v>
      </c>
      <c r="CW20" s="598" t="str">
        <v>TT</v>
      </c>
      <c r="CX20" s="148"/>
      <c r="CY20" s="598" t="str">
        <v>TT</v>
      </c>
      <c r="CZ20" s="598" t="str">
        <v>TT</v>
      </c>
      <c r="DA20" s="148"/>
      <c r="DB20" s="598" t="str">
        <v>TT</v>
      </c>
      <c r="DC20" s="598" t="str">
        <v>TT</v>
      </c>
      <c r="DD20" s="146"/>
      <c r="DE20" s="598" t="str">
        <v>TT</v>
      </c>
      <c r="DF20" s="598" t="str">
        <v>TT</v>
      </c>
      <c r="DG20" s="148"/>
      <c r="DH20" s="598" t="str">
        <v>TT</v>
      </c>
      <c r="DI20" s="598" t="str">
        <v>TT</v>
      </c>
      <c r="DJ20" s="148"/>
      <c r="DK20" s="598"/>
      <c r="DL20" s="598"/>
      <c r="DM20" s="598"/>
      <c r="DN20" s="598" t="str">
        <v>TT</v>
      </c>
      <c r="DO20" s="598" t="str">
        <v>TT</v>
      </c>
      <c r="DP20" s="598" t="str">
        <v>TT</v>
      </c>
      <c r="DQ20" s="148"/>
      <c r="DR20" s="598" t="str">
        <v>TT</v>
      </c>
      <c r="DS20" s="598" t="str">
        <v>TT</v>
      </c>
      <c r="DT20" s="598" t="str">
        <v>TT</v>
      </c>
      <c r="DU20" s="148"/>
      <c r="DV20" s="598" t="str">
        <v>TT</v>
      </c>
      <c r="DW20" s="598" t="str">
        <v>TT</v>
      </c>
      <c r="DX20" s="146"/>
      <c r="DY20" s="598" t="str">
        <v>TowingPack</v>
      </c>
      <c r="DZ20" s="598" t="str">
        <v>TowingPack</v>
      </c>
      <c r="EA20" s="144" t="s">
        <v>1117</v>
      </c>
    </row>
    <row r="21" spans="1:131" x14ac:dyDescent="0.2">
      <c r="A21" s="142" t="s">
        <v>43</v>
      </c>
      <c r="B21" s="142" t="s">
        <v>199</v>
      </c>
      <c r="C21" s="114">
        <v>8</v>
      </c>
      <c r="D21" s="114" t="s">
        <v>46</v>
      </c>
      <c r="F21" s="598" t="str">
        <v>225/60R18 Alu</v>
      </c>
      <c r="G21" s="598" t="str">
        <v>225/55R19 Alu</v>
      </c>
      <c r="H21" s="148"/>
      <c r="I21" s="598" t="str">
        <v>225/55R19 Alu</v>
      </c>
      <c r="J21" s="598" t="str">
        <v>225/55R19 Alu</v>
      </c>
      <c r="K21" s="148"/>
      <c r="L21" s="598" t="str">
        <v>225/60R18 Alu</v>
      </c>
      <c r="M21" s="598" t="str">
        <v>225/55R19 Alu</v>
      </c>
      <c r="N21" s="148"/>
      <c r="O21" s="598" t="str">
        <v>225/55R19 Alu</v>
      </c>
      <c r="P21" s="598" t="str">
        <v>225/55R19 Alu</v>
      </c>
      <c r="Q21" s="148"/>
      <c r="R21" s="598" t="str">
        <v>225/60R18 Alu</v>
      </c>
      <c r="S21" s="598" t="str">
        <v>225/55R19 Alu</v>
      </c>
      <c r="T21" s="148"/>
      <c r="U21" s="598" t="str">
        <v>225/55R19 Alu</v>
      </c>
      <c r="V21" s="598" t="str">
        <v>225/55R19 Alu</v>
      </c>
      <c r="W21" s="148"/>
      <c r="X21" s="598">
        <v>0</v>
      </c>
      <c r="Y21" s="598">
        <v>0</v>
      </c>
      <c r="Z21" s="146"/>
      <c r="AA21" s="598" t="str">
        <v>225/55R19 Alu</v>
      </c>
      <c r="AB21" s="598" t="str">
        <v>225/55R19 Alu</v>
      </c>
      <c r="AC21" s="148"/>
      <c r="AD21" s="598" t="str">
        <v>225/55R19 Alu</v>
      </c>
      <c r="AE21" s="598" t="str">
        <v>225/55R19 Alu</v>
      </c>
      <c r="AF21" s="148"/>
      <c r="AG21" s="598" t="str">
        <v>225/55R19 Alu</v>
      </c>
      <c r="AH21" s="598" t="str">
        <v>225/55R19 Alu</v>
      </c>
      <c r="AI21" s="148"/>
      <c r="AJ21" s="598" t="str">
        <v>235/55R19 Alu</v>
      </c>
      <c r="AK21" s="598" t="str">
        <v>235/55R19 Alu</v>
      </c>
      <c r="AL21" s="146"/>
      <c r="AM21" s="598" t="str">
        <v>225/60R18 Alu</v>
      </c>
      <c r="AN21" s="598" t="str">
        <v>225/55R19 Alu</v>
      </c>
      <c r="AO21" s="148"/>
      <c r="AP21" s="598"/>
      <c r="AQ21" s="598"/>
      <c r="AR21" s="148"/>
      <c r="AS21" s="598"/>
      <c r="AT21" s="598"/>
      <c r="AU21" s="148"/>
      <c r="AV21" s="598" t="str">
        <v>235/55R19 Alu</v>
      </c>
      <c r="AW21" s="598" t="str">
        <v>235/50R20 Alu</v>
      </c>
      <c r="AX21" s="148"/>
      <c r="AY21" s="598" t="str">
        <v>235/55R19 Alu</v>
      </c>
      <c r="AZ21" s="598" t="str">
        <v>235/50R20 Alu</v>
      </c>
      <c r="BA21" s="146"/>
      <c r="BB21" s="598" t="str">
        <v>225/60R18 Alu</v>
      </c>
      <c r="BC21" s="598" t="str">
        <v>225/55R19 Alu</v>
      </c>
      <c r="BD21" s="148"/>
      <c r="BE21" s="598" t="str">
        <v>225/60R18 Alu</v>
      </c>
      <c r="BF21" s="598" t="str">
        <v>225/60R18 Alu</v>
      </c>
      <c r="BG21" s="598" t="str">
        <v>225/55R19 Alu</v>
      </c>
      <c r="BH21" s="598" t="str">
        <v>235/50R19 Alu</v>
      </c>
      <c r="BI21" s="598" t="str">
        <v>235/50R20 Alu</v>
      </c>
      <c r="BJ21" s="598" t="str">
        <v>255/40R21 Struct</v>
      </c>
      <c r="BK21" s="598"/>
      <c r="BL21" s="598"/>
      <c r="BM21" s="598"/>
      <c r="BN21" s="598" t="str">
        <v>225/60R18 Alu</v>
      </c>
      <c r="BO21" s="598" t="str">
        <v>225/55R19 Alu</v>
      </c>
      <c r="BP21" s="598" t="str">
        <v>225/55R19 Alu</v>
      </c>
      <c r="BQ21" s="146"/>
      <c r="BR21" s="598" t="str">
        <v>225/60R18 Alu</v>
      </c>
      <c r="BS21" s="598" t="str">
        <v>225/55R19 Alu</v>
      </c>
      <c r="BT21" s="148"/>
      <c r="BU21" s="598" t="str">
        <v>225/55R19 Alu</v>
      </c>
      <c r="BV21" s="598" t="str">
        <v>225/55R19 Alu</v>
      </c>
      <c r="BW21" s="148"/>
      <c r="BX21" s="598" t="str">
        <v xml:space="preserve"> 225/60R18</v>
      </c>
      <c r="BY21" s="598" t="str">
        <v>225/55R19 Alu</v>
      </c>
      <c r="BZ21" s="148"/>
      <c r="CA21" s="598" t="str">
        <v>225/55R19 Alu</v>
      </c>
      <c r="CB21" s="598" t="str">
        <v>225/55R19 Alu</v>
      </c>
      <c r="CC21" s="148"/>
      <c r="CD21" s="598" t="str">
        <v xml:space="preserve"> 225/60R18</v>
      </c>
      <c r="CE21" s="598" t="str">
        <v>225/55R19 Alu</v>
      </c>
      <c r="CF21" s="148"/>
      <c r="CG21" s="598" t="str">
        <v>225/55R19 Alu ??</v>
      </c>
      <c r="CH21" s="598" t="str">
        <v>225/55R19 Alu</v>
      </c>
      <c r="CI21" s="148"/>
      <c r="CJ21" s="598" t="str">
        <v>225/60R18 Alu</v>
      </c>
      <c r="CK21" s="598" t="str">
        <v>225/55R19 Alu</v>
      </c>
      <c r="CL21" s="148"/>
      <c r="CM21" s="598" t="str">
        <v>225/55R19 Alu</v>
      </c>
      <c r="CN21" s="598" t="str">
        <v>225/55R19 Alu</v>
      </c>
      <c r="CO21" s="148"/>
      <c r="CP21" s="598" t="str">
        <v xml:space="preserve"> 225/60R18</v>
      </c>
      <c r="CQ21" s="598" t="str">
        <v>225/55R19 Alu</v>
      </c>
      <c r="CR21" s="148"/>
      <c r="CS21" s="598" t="str">
        <v>225/55R19 Alu</v>
      </c>
      <c r="CT21" s="598" t="str">
        <v>225/55R19 Alu</v>
      </c>
      <c r="CU21" s="148"/>
      <c r="CV21" s="598" t="str">
        <v xml:space="preserve"> 225/60R18</v>
      </c>
      <c r="CW21" s="598" t="str">
        <v>225/55R19 Alu</v>
      </c>
      <c r="CX21" s="148"/>
      <c r="CY21" s="598" t="str">
        <v>225/55R19 Alu</v>
      </c>
      <c r="CZ21" s="598" t="str">
        <v>225/55R19 Alu</v>
      </c>
      <c r="DA21" s="148"/>
      <c r="DB21" s="598" t="str">
        <v>235/55R19 Struct</v>
      </c>
      <c r="DC21" s="598" t="str">
        <v>235/55R19 Alu</v>
      </c>
      <c r="DD21" s="146"/>
      <c r="DE21" s="598" t="str">
        <v>225/55R19 Alu</v>
      </c>
      <c r="DF21" s="598" t="str">
        <v>245/45R20 Alu</v>
      </c>
      <c r="DG21" s="148"/>
      <c r="DH21" s="598" t="str">
        <v>225/55R19 Alu</v>
      </c>
      <c r="DI21" s="598" t="str">
        <v>245/45R20 Alu</v>
      </c>
      <c r="DJ21" s="148"/>
      <c r="DK21" s="598"/>
      <c r="DL21" s="598"/>
      <c r="DM21" s="598"/>
      <c r="DN21" s="598" t="str">
        <v>235/55R19 Alu</v>
      </c>
      <c r="DO21" s="598" t="str">
        <v>255/45R20 Alu</v>
      </c>
      <c r="DP21" s="598" t="str">
        <v>255/40R21 Alu</v>
      </c>
      <c r="DQ21" s="148"/>
      <c r="DR21" s="598" t="str">
        <v>235/55R19 Alu</v>
      </c>
      <c r="DS21" s="598" t="str">
        <v>255/45R20 Alu</v>
      </c>
      <c r="DT21" s="598" t="str">
        <v>255/40R21 Alu</v>
      </c>
      <c r="DU21" s="148"/>
      <c r="DV21" s="598" t="str">
        <v>225/60R18 Alu</v>
      </c>
      <c r="DW21" s="598" t="str">
        <v>225/55R19 Alu</v>
      </c>
      <c r="DX21" s="146"/>
      <c r="DY21" s="598" t="str">
        <v>225/60R18 Alu</v>
      </c>
      <c r="DZ21" s="598" t="str">
        <v>225/55R19 Alu</v>
      </c>
      <c r="EA21" s="144" t="s">
        <v>1117</v>
      </c>
    </row>
    <row r="22" spans="1:131" x14ac:dyDescent="0.2">
      <c r="A22" s="142" t="s">
        <v>47</v>
      </c>
      <c r="B22" s="142" t="s">
        <v>1127</v>
      </c>
      <c r="C22" s="114">
        <v>9</v>
      </c>
      <c r="D22" s="114" t="s">
        <v>1128</v>
      </c>
      <c r="F22" s="598" t="str">
        <v>TT</v>
      </c>
      <c r="G22" s="598" t="str">
        <v>TT</v>
      </c>
      <c r="H22" s="148"/>
      <c r="I22" s="598" t="str">
        <v>TT</v>
      </c>
      <c r="J22" s="598" t="str">
        <v>TT</v>
      </c>
      <c r="K22" s="148"/>
      <c r="L22" s="598" t="str">
        <v>TT</v>
      </c>
      <c r="M22" s="598" t="str">
        <v>TT</v>
      </c>
      <c r="N22" s="148"/>
      <c r="O22" s="598" t="str">
        <v>TT</v>
      </c>
      <c r="P22" s="598" t="str">
        <v>TT</v>
      </c>
      <c r="Q22" s="148"/>
      <c r="R22" s="598" t="str">
        <v>TT</v>
      </c>
      <c r="S22" s="598" t="str">
        <v>TT</v>
      </c>
      <c r="T22" s="148"/>
      <c r="U22" s="598" t="str">
        <v>TT</v>
      </c>
      <c r="V22" s="598" t="str">
        <v>TT</v>
      </c>
      <c r="W22" s="148"/>
      <c r="X22" s="598" t="str">
        <v>TT</v>
      </c>
      <c r="Y22" s="598" t="str">
        <v>TT</v>
      </c>
      <c r="Z22" s="146"/>
      <c r="AA22" s="598" t="str">
        <v>TT</v>
      </c>
      <c r="AB22" s="598" t="str">
        <v>TT</v>
      </c>
      <c r="AC22" s="148"/>
      <c r="AD22" s="598" t="str">
        <v>TT</v>
      </c>
      <c r="AE22" s="598" t="str">
        <v>TT</v>
      </c>
      <c r="AF22" s="148"/>
      <c r="AG22" s="598" t="str">
        <v>TT</v>
      </c>
      <c r="AH22" s="598" t="str">
        <v>TT</v>
      </c>
      <c r="AI22" s="148"/>
      <c r="AJ22" s="598" t="str">
        <v>TT</v>
      </c>
      <c r="AK22" s="598" t="str">
        <v>TT</v>
      </c>
      <c r="AL22" s="146"/>
      <c r="AM22" s="598" t="str">
        <v>TT</v>
      </c>
      <c r="AN22" s="598" t="str">
        <v>TT</v>
      </c>
      <c r="AO22" s="148"/>
      <c r="AP22" s="598"/>
      <c r="AQ22" s="598"/>
      <c r="AR22" s="148"/>
      <c r="AS22" s="598"/>
      <c r="AT22" s="598"/>
      <c r="AU22" s="148"/>
      <c r="AV22" s="598" t="str">
        <v>TT</v>
      </c>
      <c r="AW22" s="598" t="str">
        <v>TT</v>
      </c>
      <c r="AX22" s="148"/>
      <c r="AY22" s="598" t="str">
        <v>TT</v>
      </c>
      <c r="AZ22" s="598" t="str">
        <v>TT</v>
      </c>
      <c r="BA22" s="146"/>
      <c r="BB22" s="598" t="str">
        <v>TT</v>
      </c>
      <c r="BC22" s="598" t="str">
        <v>TT</v>
      </c>
      <c r="BD22" s="148"/>
      <c r="BE22" s="598" t="str">
        <v>TT</v>
      </c>
      <c r="BF22" s="598" t="str">
        <v>TT</v>
      </c>
      <c r="BG22" s="598" t="str">
        <v>TT</v>
      </c>
      <c r="BH22" s="598" t="str">
        <v>TT</v>
      </c>
      <c r="BI22" s="598" t="str">
        <v>TT</v>
      </c>
      <c r="BJ22" s="598" t="str">
        <v>TT</v>
      </c>
      <c r="BK22" s="598"/>
      <c r="BL22" s="598"/>
      <c r="BM22" s="598"/>
      <c r="BN22" s="598" t="str">
        <v>TT</v>
      </c>
      <c r="BO22" s="598" t="str">
        <v>TT</v>
      </c>
      <c r="BP22" s="598" t="str">
        <v>TT</v>
      </c>
      <c r="BQ22" s="146"/>
      <c r="BR22" s="598" t="str">
        <v>TT</v>
      </c>
      <c r="BS22" s="598" t="str">
        <v>TT</v>
      </c>
      <c r="BT22" s="148"/>
      <c r="BU22" s="598" t="str">
        <v>TT</v>
      </c>
      <c r="BV22" s="598" t="str">
        <v>TT</v>
      </c>
      <c r="BW22" s="148"/>
      <c r="BX22" s="598" t="str">
        <v>TT</v>
      </c>
      <c r="BY22" s="598" t="str">
        <v>TT</v>
      </c>
      <c r="BZ22" s="148"/>
      <c r="CA22" s="598" t="str">
        <v>TT</v>
      </c>
      <c r="CB22" s="598" t="str">
        <v>TT</v>
      </c>
      <c r="CC22" s="148"/>
      <c r="CD22" s="598" t="str">
        <v>TT</v>
      </c>
      <c r="CE22" s="598" t="str">
        <v>TT</v>
      </c>
      <c r="CF22" s="148"/>
      <c r="CG22" s="598" t="str">
        <v>TT</v>
      </c>
      <c r="CH22" s="598" t="str">
        <v>TT</v>
      </c>
      <c r="CI22" s="148"/>
      <c r="CJ22" s="598" t="str">
        <v>TT</v>
      </c>
      <c r="CK22" s="598" t="str">
        <v>TT</v>
      </c>
      <c r="CL22" s="148"/>
      <c r="CM22" s="598" t="str">
        <v>TT</v>
      </c>
      <c r="CN22" s="598" t="str">
        <v>TT</v>
      </c>
      <c r="CO22" s="148"/>
      <c r="CP22" s="598" t="str">
        <v>TT</v>
      </c>
      <c r="CQ22" s="598" t="str">
        <v>TT</v>
      </c>
      <c r="CR22" s="148"/>
      <c r="CS22" s="598" t="str">
        <v>TT</v>
      </c>
      <c r="CT22" s="598" t="str">
        <v>TT</v>
      </c>
      <c r="CU22" s="148"/>
      <c r="CV22" s="598" t="str">
        <v>TT</v>
      </c>
      <c r="CW22" s="598" t="str">
        <v>TT</v>
      </c>
      <c r="CX22" s="148"/>
      <c r="CY22" s="598" t="str">
        <v>TT</v>
      </c>
      <c r="CZ22" s="598" t="str">
        <v>TT</v>
      </c>
      <c r="DA22" s="148"/>
      <c r="DB22" s="598" t="str">
        <v>TT</v>
      </c>
      <c r="DC22" s="598" t="str">
        <v>TT</v>
      </c>
      <c r="DD22" s="146"/>
      <c r="DE22" s="598" t="str">
        <v>TT</v>
      </c>
      <c r="DF22" s="598" t="str">
        <v>TT</v>
      </c>
      <c r="DG22" s="148"/>
      <c r="DH22" s="598" t="str">
        <v>TT</v>
      </c>
      <c r="DI22" s="598" t="str">
        <v>TT</v>
      </c>
      <c r="DJ22" s="148"/>
      <c r="DK22" s="598"/>
      <c r="DL22" s="598"/>
      <c r="DM22" s="598"/>
      <c r="DN22" s="598" t="str">
        <v>TT</v>
      </c>
      <c r="DO22" s="598" t="str">
        <v>TT</v>
      </c>
      <c r="DP22" s="598" t="str">
        <v>TT</v>
      </c>
      <c r="DQ22" s="148"/>
      <c r="DR22" s="598" t="str">
        <v>TT</v>
      </c>
      <c r="DS22" s="598" t="str">
        <v>TT</v>
      </c>
      <c r="DT22" s="598" t="str">
        <v>TT</v>
      </c>
      <c r="DU22" s="148"/>
      <c r="DV22" s="598" t="str">
        <v>TT</v>
      </c>
      <c r="DW22" s="598" t="str">
        <v>TT</v>
      </c>
      <c r="DX22" s="146"/>
      <c r="DY22" s="598" t="str">
        <v>TT</v>
      </c>
      <c r="DZ22" s="598" t="str">
        <v>TT</v>
      </c>
      <c r="EA22" s="144" t="s">
        <v>1117</v>
      </c>
    </row>
    <row r="23" spans="1:131" x14ac:dyDescent="0.2">
      <c r="A23" s="142" t="s">
        <v>49</v>
      </c>
      <c r="B23" s="142" t="s">
        <v>784</v>
      </c>
      <c r="C23" s="114">
        <v>10</v>
      </c>
      <c r="D23" s="114" t="s">
        <v>1129</v>
      </c>
      <c r="F23" s="598" t="str">
        <v>EB2</v>
      </c>
      <c r="G23" s="598" t="str">
        <v>EB2</v>
      </c>
      <c r="H23" s="148"/>
      <c r="I23" s="598" t="str">
        <v>EB2</v>
      </c>
      <c r="J23" s="598" t="str">
        <v>EB2</v>
      </c>
      <c r="K23" s="148"/>
      <c r="L23" s="598" t="str">
        <v>EB2</v>
      </c>
      <c r="M23" s="598" t="str">
        <v>EB2</v>
      </c>
      <c r="N23" s="148"/>
      <c r="O23" s="598" t="str">
        <v>EB2</v>
      </c>
      <c r="P23" s="598" t="str">
        <v>EB2</v>
      </c>
      <c r="Q23" s="148"/>
      <c r="R23" s="598" t="str">
        <v>EB2 DHE</v>
      </c>
      <c r="S23" s="598" t="str">
        <v>EB2 DHE</v>
      </c>
      <c r="T23" s="148"/>
      <c r="U23" s="598" t="str">
        <v>EB2 DHE</v>
      </c>
      <c r="V23" s="598" t="str">
        <v>EB2 DHE</v>
      </c>
      <c r="W23" s="148"/>
      <c r="X23" s="598" t="str">
        <v>EB2 DHE</v>
      </c>
      <c r="Y23" s="598" t="str">
        <v>EB2 DHE</v>
      </c>
      <c r="Z23" s="146"/>
      <c r="AA23" s="598" t="str">
        <v>EB2</v>
      </c>
      <c r="AB23" s="598" t="str">
        <v>EB2</v>
      </c>
      <c r="AC23" s="148"/>
      <c r="AD23" s="598" t="str">
        <v>EB2</v>
      </c>
      <c r="AE23" s="598" t="str">
        <v>EB2</v>
      </c>
      <c r="AF23" s="148"/>
      <c r="AG23" s="598" t="str">
        <v>EB2 DHE</v>
      </c>
      <c r="AH23" s="598" t="str">
        <v>EB2 DHE</v>
      </c>
      <c r="AI23" s="148"/>
      <c r="AJ23" s="598" t="str">
        <v>EP6 Gen4 DHE</v>
      </c>
      <c r="AK23" s="598" t="str">
        <v>EP6 Gen4 DHE</v>
      </c>
      <c r="AL23" s="146"/>
      <c r="AM23" s="598" t="str">
        <v>EB2 DHE</v>
      </c>
      <c r="AN23" s="598" t="str">
        <v>EB2 DHE</v>
      </c>
      <c r="AO23" s="148"/>
      <c r="AP23" s="598"/>
      <c r="AQ23" s="598"/>
      <c r="AR23" s="148"/>
      <c r="AS23" s="598"/>
      <c r="AT23" s="598"/>
      <c r="AU23" s="148"/>
      <c r="AV23" s="598" t="str">
        <v>EP6 Gen4 DHE</v>
      </c>
      <c r="AW23" s="598" t="str">
        <v>EP6 Gen4 DHE</v>
      </c>
      <c r="AX23" s="148"/>
      <c r="AY23" s="598" t="str">
        <v>EP6 Gen4 DHE</v>
      </c>
      <c r="AZ23" s="598" t="str">
        <v>EP6 Gen4 DHE</v>
      </c>
      <c r="BA23" s="146"/>
      <c r="BB23" s="598" t="str">
        <v>EB2</v>
      </c>
      <c r="BC23" s="598" t="str">
        <v>EB2</v>
      </c>
      <c r="BD23" s="148"/>
      <c r="BE23" s="598" t="str">
        <v>EB2 DHE</v>
      </c>
      <c r="BF23" s="598" t="str">
        <v>EB2 DHE</v>
      </c>
      <c r="BG23" s="598" t="str">
        <v>EB2 DHE</v>
      </c>
      <c r="BH23" s="598" t="str">
        <v>EP6 Gen4 DHE</v>
      </c>
      <c r="BI23" s="598" t="str">
        <v>EP6 Gen4 DHE</v>
      </c>
      <c r="BJ23" s="598" t="str">
        <v>EP6 Gen4 DHE</v>
      </c>
      <c r="BK23" s="598"/>
      <c r="BL23" s="598"/>
      <c r="BM23" s="598"/>
      <c r="BN23" s="598" t="str">
        <v>EP6 Gen4 DHE</v>
      </c>
      <c r="BO23" s="598" t="str">
        <v>EP6 Gen4 DHE</v>
      </c>
      <c r="BP23" s="598" t="str">
        <v>EP6 Gen4 DHE</v>
      </c>
      <c r="BQ23" s="146"/>
      <c r="BR23" s="598" t="str">
        <v>EB2</v>
      </c>
      <c r="BS23" s="598" t="str">
        <v>EB2</v>
      </c>
      <c r="BT23" s="148"/>
      <c r="BU23" s="598" t="str">
        <v>EB2</v>
      </c>
      <c r="BV23" s="598" t="str">
        <v>EB2</v>
      </c>
      <c r="BW23" s="148"/>
      <c r="BX23" s="598" t="str">
        <v>EB2</v>
      </c>
      <c r="BY23" s="598" t="str">
        <v>EB2</v>
      </c>
      <c r="BZ23" s="148"/>
      <c r="CA23" s="598" t="str">
        <v>EB2</v>
      </c>
      <c r="CB23" s="598" t="str">
        <v>EB2</v>
      </c>
      <c r="CC23" s="148"/>
      <c r="CD23" s="598" t="str">
        <v>EB2 DHE</v>
      </c>
      <c r="CE23" s="598" t="str">
        <v>EB2 DHE</v>
      </c>
      <c r="CF23" s="148"/>
      <c r="CG23" s="598" t="str">
        <v>EB2 DHE</v>
      </c>
      <c r="CH23" s="598" t="str">
        <v>EB2 DHE</v>
      </c>
      <c r="CI23" s="148"/>
      <c r="CJ23" s="598" t="str">
        <v>EB2</v>
      </c>
      <c r="CK23" s="598" t="str">
        <v>EB2</v>
      </c>
      <c r="CL23" s="148"/>
      <c r="CM23" s="598" t="str">
        <v>EB2</v>
      </c>
      <c r="CN23" s="598" t="str">
        <v>EB2</v>
      </c>
      <c r="CO23" s="148"/>
      <c r="CP23" s="598" t="str">
        <v>EB2</v>
      </c>
      <c r="CQ23" s="598" t="str">
        <v>EB2</v>
      </c>
      <c r="CR23" s="148"/>
      <c r="CS23" s="598" t="str">
        <v>EB2</v>
      </c>
      <c r="CT23" s="598" t="str">
        <v>EB2</v>
      </c>
      <c r="CU23" s="148"/>
      <c r="CV23" s="598" t="str">
        <v>EB2 DHE</v>
      </c>
      <c r="CW23" s="598" t="str">
        <v>EB2 DHE</v>
      </c>
      <c r="CX23" s="148"/>
      <c r="CY23" s="598" t="str">
        <v>EB2 DHE</v>
      </c>
      <c r="CZ23" s="598" t="str">
        <v>EB2 DHE</v>
      </c>
      <c r="DA23" s="148"/>
      <c r="DB23" s="598" t="str">
        <v>EP6 Gen4 DHE</v>
      </c>
      <c r="DC23" s="598" t="str">
        <v>EP6 Gen4 DHE</v>
      </c>
      <c r="DD23" s="146"/>
      <c r="DE23" s="598" t="str">
        <v>EB2</v>
      </c>
      <c r="DF23" s="598" t="str">
        <v>EB2</v>
      </c>
      <c r="DG23" s="148"/>
      <c r="DH23" s="598" t="str">
        <v>EB2 DHE</v>
      </c>
      <c r="DI23" s="598" t="str">
        <v>EB2 DHE</v>
      </c>
      <c r="DJ23" s="148"/>
      <c r="DK23" s="598"/>
      <c r="DL23" s="598"/>
      <c r="DM23" s="598"/>
      <c r="DN23" s="598" t="str">
        <v>EP6 Gen4 DHE</v>
      </c>
      <c r="DO23" s="598" t="str">
        <v>EP6 Gen4 DHE</v>
      </c>
      <c r="DP23" s="598" t="str">
        <v>EP6 Gen4 DHE</v>
      </c>
      <c r="DQ23" s="148"/>
      <c r="DR23" s="598" t="str">
        <v>EP6 Gen4 DHE</v>
      </c>
      <c r="DS23" s="598" t="str">
        <v>EP6 Gen4 DHE</v>
      </c>
      <c r="DT23" s="598" t="str">
        <v>EP6 Gen4 DHE</v>
      </c>
      <c r="DU23" s="148"/>
      <c r="DV23" s="598" t="str">
        <v>EP6 Gen4 DHE</v>
      </c>
      <c r="DW23" s="598" t="str">
        <v>EP6 Gen4 DHE</v>
      </c>
      <c r="DX23" s="146"/>
      <c r="DY23" s="598" t="str">
        <v>EB2</v>
      </c>
      <c r="DZ23" s="598" t="str">
        <v>EB2</v>
      </c>
      <c r="EA23" s="144" t="s">
        <v>1117</v>
      </c>
    </row>
    <row r="24" spans="1:131" x14ac:dyDescent="0.2">
      <c r="A24" s="142" t="s">
        <v>1037</v>
      </c>
      <c r="B24" s="142" t="s">
        <v>787</v>
      </c>
      <c r="C24" s="114">
        <v>11</v>
      </c>
      <c r="D24" s="114" t="s">
        <v>1130</v>
      </c>
      <c r="F24" s="598" t="str">
        <v>eDCT</v>
      </c>
      <c r="G24" s="598" t="str">
        <v>eDCT</v>
      </c>
      <c r="H24" s="148"/>
      <c r="I24" s="598" t="str">
        <v>eDCT</v>
      </c>
      <c r="J24" s="598" t="str">
        <v>eDCT</v>
      </c>
      <c r="K24" s="148"/>
      <c r="L24" s="598" t="str">
        <v>eDCT</v>
      </c>
      <c r="M24" s="598" t="str">
        <v>eDCT</v>
      </c>
      <c r="N24" s="148"/>
      <c r="O24" s="598" t="str">
        <v>eDCT</v>
      </c>
      <c r="P24" s="598" t="str">
        <v>eDCT</v>
      </c>
      <c r="Q24" s="148"/>
      <c r="R24" s="598" t="str">
        <v>eDCT</v>
      </c>
      <c r="S24" s="598" t="str">
        <v>eDCT</v>
      </c>
      <c r="T24" s="148"/>
      <c r="U24" s="598" t="str">
        <v>eDCT</v>
      </c>
      <c r="V24" s="598" t="str">
        <v>eDCT</v>
      </c>
      <c r="W24" s="148"/>
      <c r="X24" s="598" t="str">
        <v>eDCT</v>
      </c>
      <c r="Y24" s="598" t="str">
        <v>eDCT</v>
      </c>
      <c r="Z24" s="146"/>
      <c r="AA24" s="598" t="str">
        <v>eDCT</v>
      </c>
      <c r="AB24" s="598" t="str">
        <v>eDCT</v>
      </c>
      <c r="AC24" s="148"/>
      <c r="AD24" s="598" t="str">
        <v>eDCT</v>
      </c>
      <c r="AE24" s="598" t="str">
        <v>eDCT</v>
      </c>
      <c r="AF24" s="148"/>
      <c r="AG24" s="598" t="str">
        <v>eDCT</v>
      </c>
      <c r="AH24" s="598" t="str">
        <v>eDCT</v>
      </c>
      <c r="AI24" s="148"/>
      <c r="AJ24" s="598" t="str">
        <v>eDCT HEV</v>
      </c>
      <c r="AK24" s="598" t="str">
        <v>eDCT HEV</v>
      </c>
      <c r="AL24" s="146"/>
      <c r="AM24" s="598" t="str">
        <v>eDCT</v>
      </c>
      <c r="AN24" s="598" t="str">
        <v>eDCT</v>
      </c>
      <c r="AO24" s="148"/>
      <c r="AP24" s="598"/>
      <c r="AQ24" s="598"/>
      <c r="AR24" s="148"/>
      <c r="AS24" s="598"/>
      <c r="AT24" s="598"/>
      <c r="AU24" s="148"/>
      <c r="AV24" s="598" t="str">
        <v>eDCT HEV</v>
      </c>
      <c r="AW24" s="598" t="str">
        <v>eDCT HEV</v>
      </c>
      <c r="AX24" s="148"/>
      <c r="AY24" s="598" t="str">
        <v>eDCT HEV</v>
      </c>
      <c r="AZ24" s="598" t="str">
        <v>eDCT HEV</v>
      </c>
      <c r="BA24" s="146"/>
      <c r="BB24" s="598" t="str">
        <v>eDCT</v>
      </c>
      <c r="BC24" s="598" t="str">
        <v>eDCT</v>
      </c>
      <c r="BD24" s="148"/>
      <c r="BE24" s="598" t="str">
        <v>eDCT</v>
      </c>
      <c r="BF24" s="598" t="str">
        <v>eDCT</v>
      </c>
      <c r="BG24" s="598" t="str">
        <v>eDCT</v>
      </c>
      <c r="BH24" s="598" t="str">
        <v>eDCT HEV</v>
      </c>
      <c r="BI24" s="598" t="str">
        <v>eDCT HEV</v>
      </c>
      <c r="BJ24" s="598" t="str">
        <v>eDCT HEV</v>
      </c>
      <c r="BK24" s="598"/>
      <c r="BL24" s="598"/>
      <c r="BM24" s="598"/>
      <c r="BN24" s="598" t="str">
        <v>eDCT HEV</v>
      </c>
      <c r="BO24" s="598" t="str">
        <v>eDCT HEV</v>
      </c>
      <c r="BP24" s="598" t="str">
        <v>eDCT HEV</v>
      </c>
      <c r="BQ24" s="146"/>
      <c r="BR24" s="598" t="str">
        <v>eDCT</v>
      </c>
      <c r="BS24" s="598" t="str">
        <v>eDCT</v>
      </c>
      <c r="BT24" s="148"/>
      <c r="BU24" s="598" t="str">
        <v>eDCT</v>
      </c>
      <c r="BV24" s="598" t="str">
        <v>eDCT</v>
      </c>
      <c r="BW24" s="148"/>
      <c r="BX24" s="598" t="str">
        <v>eDCT</v>
      </c>
      <c r="BY24" s="598" t="str">
        <v>eDCT</v>
      </c>
      <c r="BZ24" s="148"/>
      <c r="CA24" s="598" t="str">
        <v>eDCT</v>
      </c>
      <c r="CB24" s="598" t="str">
        <v>eDCT</v>
      </c>
      <c r="CC24" s="148"/>
      <c r="CD24" s="598" t="str">
        <v>eDCT</v>
      </c>
      <c r="CE24" s="598" t="str">
        <v>eDCT</v>
      </c>
      <c r="CF24" s="148"/>
      <c r="CG24" s="598" t="str">
        <v>eDCT</v>
      </c>
      <c r="CH24" s="598" t="str">
        <v>eDCT</v>
      </c>
      <c r="CI24" s="148"/>
      <c r="CJ24" s="598" t="str">
        <v>eDCT</v>
      </c>
      <c r="CK24" s="598" t="str">
        <v>eDCT</v>
      </c>
      <c r="CL24" s="148"/>
      <c r="CM24" s="598" t="str">
        <v>eDCT</v>
      </c>
      <c r="CN24" s="598" t="str">
        <v>eDCT</v>
      </c>
      <c r="CO24" s="148"/>
      <c r="CP24" s="598" t="str">
        <v>eDCT</v>
      </c>
      <c r="CQ24" s="598" t="str">
        <v>eDCT</v>
      </c>
      <c r="CR24" s="148"/>
      <c r="CS24" s="598" t="str">
        <v>eDCT</v>
      </c>
      <c r="CT24" s="598" t="str">
        <v>eDCT</v>
      </c>
      <c r="CU24" s="148"/>
      <c r="CV24" s="598" t="str">
        <v>eDCT</v>
      </c>
      <c r="CW24" s="598" t="str">
        <v>eDCT</v>
      </c>
      <c r="CX24" s="148"/>
      <c r="CY24" s="598" t="str">
        <v>eDCT</v>
      </c>
      <c r="CZ24" s="598" t="str">
        <v>eDCT</v>
      </c>
      <c r="DA24" s="148"/>
      <c r="DB24" s="598" t="str">
        <v>eDCT HEV</v>
      </c>
      <c r="DC24" s="598" t="str">
        <v>eDCT HEV</v>
      </c>
      <c r="DD24" s="146"/>
      <c r="DE24" s="598" t="str">
        <v>eDCT</v>
      </c>
      <c r="DF24" s="598" t="str">
        <v>eDCT</v>
      </c>
      <c r="DG24" s="148"/>
      <c r="DH24" s="598" t="str">
        <v>eDCT</v>
      </c>
      <c r="DI24" s="598" t="str">
        <v>eDCT</v>
      </c>
      <c r="DJ24" s="148"/>
      <c r="DK24" s="598"/>
      <c r="DL24" s="598"/>
      <c r="DM24" s="598"/>
      <c r="DN24" s="598" t="str">
        <v>eDCT HEV</v>
      </c>
      <c r="DO24" s="598" t="str">
        <v>eDCT HEV</v>
      </c>
      <c r="DP24" s="598" t="str">
        <v>eDCT HEV</v>
      </c>
      <c r="DQ24" s="148"/>
      <c r="DR24" s="598" t="str">
        <v>eDCT HEV</v>
      </c>
      <c r="DS24" s="598" t="str">
        <v>eDCT HEV</v>
      </c>
      <c r="DT24" s="598" t="str">
        <v>eDCT HEV</v>
      </c>
      <c r="DU24" s="148"/>
      <c r="DV24" s="598" t="str">
        <v>eDCT HEV</v>
      </c>
      <c r="DW24" s="598" t="str">
        <v>eDCT HEV</v>
      </c>
      <c r="DX24" s="146"/>
      <c r="DY24" s="598" t="str">
        <v>eDCT</v>
      </c>
      <c r="DZ24" s="598" t="str">
        <v>eDCT</v>
      </c>
      <c r="EA24" s="144" t="s">
        <v>1117</v>
      </c>
    </row>
    <row r="25" spans="1:131" x14ac:dyDescent="0.2">
      <c r="A25" s="142" t="s">
        <v>1131</v>
      </c>
      <c r="B25" s="142" t="s">
        <v>1131</v>
      </c>
      <c r="C25" s="114">
        <v>12</v>
      </c>
      <c r="D25" s="114" t="s">
        <v>1132</v>
      </c>
      <c r="F25" s="598" t="str">
        <v>TT</v>
      </c>
      <c r="G25" s="598" t="str">
        <v>TT</v>
      </c>
      <c r="H25" s="148"/>
      <c r="I25" s="598" t="str">
        <v>TT</v>
      </c>
      <c r="J25" s="598" t="str">
        <v>TT</v>
      </c>
      <c r="K25" s="148"/>
      <c r="L25" s="598" t="str">
        <v>TT</v>
      </c>
      <c r="M25" s="598" t="str">
        <v>TT</v>
      </c>
      <c r="N25" s="148"/>
      <c r="O25" s="598" t="str">
        <v>TT</v>
      </c>
      <c r="P25" s="598" t="str">
        <v>TT</v>
      </c>
      <c r="Q25" s="148"/>
      <c r="R25" s="598" t="str">
        <v>TT</v>
      </c>
      <c r="S25" s="598" t="str">
        <v>TT</v>
      </c>
      <c r="T25" s="148"/>
      <c r="U25" s="598" t="str">
        <v>TT</v>
      </c>
      <c r="V25" s="598" t="str">
        <v>TT</v>
      </c>
      <c r="W25" s="148"/>
      <c r="X25" s="598" t="str">
        <v>TT</v>
      </c>
      <c r="Y25" s="598" t="str">
        <v>TT</v>
      </c>
      <c r="Z25" s="146"/>
      <c r="AA25" s="598" t="str">
        <v>TT</v>
      </c>
      <c r="AB25" s="598" t="str">
        <v>TT</v>
      </c>
      <c r="AC25" s="148"/>
      <c r="AD25" s="598" t="str">
        <v>TT</v>
      </c>
      <c r="AE25" s="598" t="str">
        <v>TT</v>
      </c>
      <c r="AF25" s="148"/>
      <c r="AG25" s="598" t="str">
        <v>TT</v>
      </c>
      <c r="AH25" s="598" t="str">
        <v>TT</v>
      </c>
      <c r="AI25" s="148"/>
      <c r="AJ25" s="598" t="str">
        <v>TT</v>
      </c>
      <c r="AK25" s="598" t="str">
        <v>TT</v>
      </c>
      <c r="AL25" s="146"/>
      <c r="AM25" s="598" t="str">
        <v>TT</v>
      </c>
      <c r="AN25" s="598" t="str">
        <v>TT</v>
      </c>
      <c r="AO25" s="148"/>
      <c r="AP25" s="598"/>
      <c r="AQ25" s="598"/>
      <c r="AR25" s="148"/>
      <c r="AS25" s="598"/>
      <c r="AT25" s="598"/>
      <c r="AU25" s="148"/>
      <c r="AV25" s="598" t="str">
        <v>TT</v>
      </c>
      <c r="AW25" s="598" t="str">
        <v>TT</v>
      </c>
      <c r="AX25" s="148"/>
      <c r="AY25" s="598" t="str">
        <v>TT</v>
      </c>
      <c r="AZ25" s="598" t="str">
        <v>TT</v>
      </c>
      <c r="BA25" s="146"/>
      <c r="BB25" s="598" t="str">
        <v>TT</v>
      </c>
      <c r="BC25" s="598" t="str">
        <v>TT</v>
      </c>
      <c r="BD25" s="148"/>
      <c r="BE25" s="598" t="str">
        <v>TT</v>
      </c>
      <c r="BF25" s="598" t="str">
        <v>TT</v>
      </c>
      <c r="BG25" s="598" t="str">
        <v>TT</v>
      </c>
      <c r="BH25" s="598" t="str">
        <v>TT</v>
      </c>
      <c r="BI25" s="598" t="str">
        <v>TT</v>
      </c>
      <c r="BJ25" s="598" t="str">
        <v>TT</v>
      </c>
      <c r="BK25" s="598"/>
      <c r="BL25" s="598"/>
      <c r="BM25" s="598"/>
      <c r="BN25" s="598" t="str">
        <v>TT</v>
      </c>
      <c r="BO25" s="598" t="str">
        <v>TT</v>
      </c>
      <c r="BP25" s="598" t="str">
        <v>TT</v>
      </c>
      <c r="BQ25" s="146"/>
      <c r="BR25" s="598" t="str">
        <v>TT</v>
      </c>
      <c r="BS25" s="598" t="str">
        <v>TT</v>
      </c>
      <c r="BT25" s="148"/>
      <c r="BU25" s="598" t="str">
        <v>TT</v>
      </c>
      <c r="BV25" s="598" t="str">
        <v>TT</v>
      </c>
      <c r="BW25" s="148"/>
      <c r="BX25" s="598" t="str">
        <v>TT</v>
      </c>
      <c r="BY25" s="598" t="str">
        <v>TT</v>
      </c>
      <c r="BZ25" s="148"/>
      <c r="CA25" s="598" t="str">
        <v>TT</v>
      </c>
      <c r="CB25" s="598" t="str">
        <v>TT</v>
      </c>
      <c r="CC25" s="148"/>
      <c r="CD25" s="598" t="str">
        <v>TT</v>
      </c>
      <c r="CE25" s="598" t="str">
        <v>TT</v>
      </c>
      <c r="CF25" s="148"/>
      <c r="CG25" s="598" t="str">
        <v>TT</v>
      </c>
      <c r="CH25" s="598" t="str">
        <v>TT</v>
      </c>
      <c r="CI25" s="148"/>
      <c r="CJ25" s="598" t="str">
        <v>TT</v>
      </c>
      <c r="CK25" s="598" t="str">
        <v>TT</v>
      </c>
      <c r="CL25" s="148"/>
      <c r="CM25" s="598" t="str">
        <v>TT</v>
      </c>
      <c r="CN25" s="598" t="str">
        <v>TT</v>
      </c>
      <c r="CO25" s="148"/>
      <c r="CP25" s="598" t="str">
        <v>TT</v>
      </c>
      <c r="CQ25" s="598" t="str">
        <v>TT</v>
      </c>
      <c r="CR25" s="148"/>
      <c r="CS25" s="598" t="str">
        <v>TT</v>
      </c>
      <c r="CT25" s="598" t="str">
        <v>TT</v>
      </c>
      <c r="CU25" s="148"/>
      <c r="CV25" s="598" t="str">
        <v>TT</v>
      </c>
      <c r="CW25" s="598" t="str">
        <v>TT</v>
      </c>
      <c r="CX25" s="148"/>
      <c r="CY25" s="598" t="str">
        <v>TT</v>
      </c>
      <c r="CZ25" s="598" t="str">
        <v>TT</v>
      </c>
      <c r="DA25" s="148"/>
      <c r="DB25" s="598" t="str">
        <v>TT</v>
      </c>
      <c r="DC25" s="598" t="str">
        <v>TT</v>
      </c>
      <c r="DD25" s="146"/>
      <c r="DE25" s="598" t="str">
        <v>TT</v>
      </c>
      <c r="DF25" s="598" t="str">
        <v>TT</v>
      </c>
      <c r="DG25" s="148"/>
      <c r="DH25" s="598" t="str">
        <v>TT</v>
      </c>
      <c r="DI25" s="598" t="str">
        <v>TT</v>
      </c>
      <c r="DJ25" s="148"/>
      <c r="DK25" s="598"/>
      <c r="DL25" s="598"/>
      <c r="DM25" s="598"/>
      <c r="DN25" s="598" t="str">
        <v>TT</v>
      </c>
      <c r="DO25" s="598" t="str">
        <v>TT</v>
      </c>
      <c r="DP25" s="598" t="str">
        <v>TT</v>
      </c>
      <c r="DQ25" s="148"/>
      <c r="DR25" s="598" t="str">
        <v>TT</v>
      </c>
      <c r="DS25" s="598" t="str">
        <v>TT</v>
      </c>
      <c r="DT25" s="598" t="str">
        <v>TT</v>
      </c>
      <c r="DU25" s="148"/>
      <c r="DV25" s="598" t="str">
        <v>TT</v>
      </c>
      <c r="DW25" s="598" t="str">
        <v>TT</v>
      </c>
      <c r="DX25" s="146"/>
      <c r="DY25" s="598" t="str">
        <v>TT</v>
      </c>
      <c r="DZ25" s="598" t="str">
        <v>TT</v>
      </c>
      <c r="EA25" s="144" t="s">
        <v>1117</v>
      </c>
    </row>
    <row r="26" spans="1:131" x14ac:dyDescent="0.2">
      <c r="A26" s="147"/>
      <c r="B26" s="147"/>
      <c r="F26" s="148"/>
      <c r="G26" s="148"/>
      <c r="H26" s="148"/>
      <c r="I26" s="148"/>
      <c r="J26" s="148"/>
      <c r="K26" s="148"/>
      <c r="L26" s="148"/>
      <c r="M26" s="148"/>
      <c r="N26" s="148"/>
      <c r="O26" s="148"/>
      <c r="P26" s="148"/>
      <c r="Q26" s="148"/>
      <c r="R26" s="148"/>
      <c r="S26" s="148"/>
      <c r="T26" s="148"/>
      <c r="U26" s="148"/>
      <c r="V26" s="148"/>
      <c r="W26" s="148"/>
      <c r="X26" s="148"/>
      <c r="Y26" s="148"/>
      <c r="Z26" s="146"/>
      <c r="AA26" s="148"/>
      <c r="AB26" s="148"/>
      <c r="AC26" s="148"/>
      <c r="AD26" s="148"/>
      <c r="AE26" s="148"/>
      <c r="AF26" s="148"/>
      <c r="AG26" s="148"/>
      <c r="AH26" s="148"/>
      <c r="AI26" s="148"/>
      <c r="AJ26" s="148"/>
      <c r="AK26" s="148"/>
      <c r="AL26" s="146"/>
      <c r="AM26" s="148"/>
      <c r="AN26" s="148"/>
      <c r="AO26" s="148"/>
      <c r="AP26" s="148"/>
      <c r="AQ26" s="148"/>
      <c r="AR26" s="148"/>
      <c r="AS26" s="148"/>
      <c r="AT26" s="148"/>
      <c r="AU26" s="148"/>
      <c r="AV26" s="148"/>
      <c r="AW26" s="148"/>
      <c r="AX26" s="148"/>
      <c r="AY26" s="148"/>
      <c r="AZ26" s="148"/>
      <c r="BA26" s="146"/>
      <c r="BB26" s="148"/>
      <c r="BC26" s="148"/>
      <c r="BD26" s="148"/>
      <c r="BE26" s="148"/>
      <c r="BF26" s="148"/>
      <c r="BG26" s="148"/>
      <c r="BH26" s="148"/>
      <c r="BI26" s="148"/>
      <c r="BJ26" s="148"/>
      <c r="BK26" s="148"/>
      <c r="BL26" s="148"/>
      <c r="BM26" s="148"/>
      <c r="BN26" s="148"/>
      <c r="BO26" s="148"/>
      <c r="BP26" s="148"/>
      <c r="BQ26" s="146"/>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6"/>
      <c r="DE26" s="148"/>
      <c r="DF26" s="148"/>
      <c r="DG26" s="148"/>
      <c r="DH26" s="148"/>
      <c r="DI26" s="148"/>
      <c r="DJ26" s="148"/>
      <c r="DK26" s="148"/>
      <c r="DL26" s="148"/>
      <c r="DM26" s="148"/>
      <c r="DN26" s="148"/>
      <c r="DO26" s="148"/>
      <c r="DP26" s="148"/>
      <c r="DQ26" s="148"/>
      <c r="DR26" s="148"/>
      <c r="DS26" s="148"/>
      <c r="DT26" s="148"/>
      <c r="DU26" s="148"/>
      <c r="DV26" s="148"/>
      <c r="DW26" s="148"/>
      <c r="DX26" s="146"/>
      <c r="DY26" s="148"/>
      <c r="DZ26" s="148"/>
      <c r="EA26" s="148"/>
    </row>
    <row r="27" spans="1:131" ht="15" x14ac:dyDescent="0.25">
      <c r="A27" s="115" t="s">
        <v>1133</v>
      </c>
      <c r="B27" s="115" t="s">
        <v>1134</v>
      </c>
      <c r="C27" s="114">
        <v>18</v>
      </c>
      <c r="D27" s="149">
        <v>0.5405696617633281</v>
      </c>
      <c r="E27" s="149"/>
      <c r="F27" s="150"/>
      <c r="G27" s="150"/>
      <c r="H27" s="597"/>
      <c r="I27" s="150"/>
      <c r="J27" s="150"/>
      <c r="K27" s="597"/>
      <c r="L27" s="150"/>
      <c r="M27" s="150"/>
      <c r="N27" s="597"/>
      <c r="O27" s="150"/>
      <c r="P27" s="150"/>
      <c r="Q27" s="597"/>
      <c r="R27" s="150"/>
      <c r="S27" s="150"/>
      <c r="T27" s="597"/>
      <c r="U27" s="150"/>
      <c r="V27" s="150"/>
      <c r="W27" s="597"/>
      <c r="X27" s="150"/>
      <c r="Y27" s="150"/>
      <c r="Z27" s="151"/>
      <c r="AA27" s="150"/>
      <c r="AB27" s="150"/>
      <c r="AC27" s="597"/>
      <c r="AD27" s="150"/>
      <c r="AE27" s="150"/>
      <c r="AF27" s="597"/>
      <c r="AG27" s="150"/>
      <c r="AH27" s="150"/>
      <c r="AI27" s="597"/>
      <c r="AJ27" s="150"/>
      <c r="AK27" s="150"/>
      <c r="AL27" s="151"/>
      <c r="AM27" s="150"/>
      <c r="AN27" s="150"/>
      <c r="AO27" s="597"/>
      <c r="AP27" s="150"/>
      <c r="AQ27" s="150"/>
      <c r="AR27" s="597"/>
      <c r="AS27" s="150"/>
      <c r="AT27" s="150"/>
      <c r="AU27" s="597"/>
      <c r="AV27" s="150"/>
      <c r="AW27" s="150"/>
      <c r="AX27" s="597"/>
      <c r="AY27" s="150"/>
      <c r="AZ27" s="150"/>
      <c r="BA27" s="151"/>
      <c r="BB27" s="150"/>
      <c r="BC27" s="150"/>
      <c r="BD27" s="597"/>
      <c r="BE27" s="150"/>
      <c r="BF27" s="150"/>
      <c r="BG27" s="150"/>
      <c r="BH27" s="150"/>
      <c r="BI27" s="150"/>
      <c r="BJ27" s="150"/>
      <c r="BK27" s="150"/>
      <c r="BL27" s="150"/>
      <c r="BM27" s="150"/>
      <c r="BN27" s="150"/>
      <c r="BO27" s="150"/>
      <c r="BP27" s="150"/>
      <c r="BQ27" s="151"/>
      <c r="BR27" s="150"/>
      <c r="BS27" s="150"/>
      <c r="BT27" s="597"/>
      <c r="BU27" s="150"/>
      <c r="BV27" s="150"/>
      <c r="BW27" s="597"/>
      <c r="BX27" s="152"/>
      <c r="BY27" s="152"/>
      <c r="BZ27" s="597"/>
      <c r="CA27" s="152"/>
      <c r="CB27" s="152"/>
      <c r="CC27" s="597"/>
      <c r="CD27" s="152"/>
      <c r="CE27" s="152"/>
      <c r="CF27" s="597"/>
      <c r="CG27" s="152"/>
      <c r="CH27" s="152"/>
      <c r="CI27" s="597"/>
      <c r="CJ27" s="150"/>
      <c r="CK27" s="150"/>
      <c r="CL27" s="597"/>
      <c r="CM27" s="150"/>
      <c r="CN27" s="150"/>
      <c r="CO27" s="597"/>
      <c r="CP27" s="150"/>
      <c r="CQ27" s="150"/>
      <c r="CR27" s="597"/>
      <c r="CS27" s="150"/>
      <c r="CT27" s="150"/>
      <c r="CU27" s="597"/>
      <c r="CV27" s="152"/>
      <c r="CW27" s="152"/>
      <c r="CX27" s="597"/>
      <c r="CY27" s="152"/>
      <c r="CZ27" s="152"/>
      <c r="DA27" s="597"/>
      <c r="DB27" s="150"/>
      <c r="DC27" s="150"/>
      <c r="DD27" s="151"/>
      <c r="DE27" s="150"/>
      <c r="DF27" s="150"/>
      <c r="DG27" s="597"/>
      <c r="DH27" s="150"/>
      <c r="DI27" s="150"/>
      <c r="DJ27" s="597"/>
      <c r="DK27" s="150"/>
      <c r="DL27" s="150"/>
      <c r="DM27" s="150"/>
      <c r="DN27" s="150"/>
      <c r="DO27" s="150"/>
      <c r="DP27" s="150"/>
      <c r="DQ27" s="597"/>
      <c r="DR27" s="150"/>
      <c r="DS27" s="150"/>
      <c r="DT27" s="150"/>
      <c r="DU27" s="597"/>
      <c r="DV27" s="150"/>
      <c r="DW27" s="150"/>
      <c r="DX27" s="151"/>
      <c r="DY27" s="150"/>
      <c r="DZ27" s="150"/>
      <c r="EA27" s="153" t="s">
        <v>990</v>
      </c>
    </row>
    <row r="28" spans="1:131" x14ac:dyDescent="0.2">
      <c r="A28" s="115" t="s">
        <v>991</v>
      </c>
      <c r="B28" s="115" t="s">
        <v>1135</v>
      </c>
      <c r="C28" s="114">
        <v>24</v>
      </c>
      <c r="D28" s="114">
        <v>4526</v>
      </c>
      <c r="F28" s="588">
        <f>HLOOKUP(F$12,'CdC-GAP_value'!$E$5:$AK$29,MATCH($A28,'CdC-GAP_value'!$A$5:$A$101,0),FALSE)</f>
        <v>4542</v>
      </c>
      <c r="G28" s="588">
        <f>HLOOKUP(G$12,'CdC-GAP_value'!$E$5:$AK$29,MATCH($A28,'CdC-GAP_value'!$A$5:$A$101,0),FALSE)</f>
        <v>4542</v>
      </c>
      <c r="I28" s="588">
        <f>HLOOKUP(I$12,'CdC-GAP_value'!$E$5:$AK$29,MATCH($A28,'CdC-GAP_value'!$A$5:$A$101,0),FALSE)</f>
        <v>4542</v>
      </c>
      <c r="J28" s="588">
        <f>HLOOKUP(J$12,'CdC-GAP_value'!$E$5:$AK$29,MATCH($A28,'CdC-GAP_value'!$A$5:$A$101,0),FALSE)</f>
        <v>4542</v>
      </c>
      <c r="L28" s="588">
        <f>HLOOKUP(L$12,'CdC-GAP_value'!$E$5:$AK$29,MATCH($A28,'CdC-GAP_value'!$A$5:$A$101,0),FALSE)</f>
        <v>4542</v>
      </c>
      <c r="M28" s="588">
        <f>HLOOKUP(M$12,'CdC-GAP_value'!$E$5:$AK$29,MATCH($A28,'CdC-GAP_value'!$A$5:$A$101,0),FALSE)</f>
        <v>4542</v>
      </c>
      <c r="O28" s="588">
        <f>HLOOKUP(O$12,'CdC-GAP_value'!$E$5:$AK$29,MATCH($A28,'CdC-GAP_value'!$A$5:$A$101,0),FALSE)</f>
        <v>4542</v>
      </c>
      <c r="P28" s="588">
        <f>HLOOKUP(P$12,'CdC-GAP_value'!$E$5:$AK$29,MATCH($A28,'CdC-GAP_value'!$A$5:$A$101,0),FALSE)</f>
        <v>4542</v>
      </c>
      <c r="R28" s="588">
        <f>HLOOKUP(R$12,'CdC-GAP_value'!$E$5:$AK$29,MATCH($A28,'CdC-GAP_value'!$A$5:$A$101,0),FALSE)</f>
        <v>4542</v>
      </c>
      <c r="S28" s="588">
        <f>HLOOKUP(S$12,'CdC-GAP_value'!$E$5:$AK$29,MATCH($A28,'CdC-GAP_value'!$A$5:$A$101,0),FALSE)</f>
        <v>4542</v>
      </c>
      <c r="U28" s="588">
        <f>HLOOKUP(U$12,'CdC-GAP_value'!$E$5:$AK$29,MATCH($A28,'CdC-GAP_value'!$A$5:$A$101,0),FALSE)</f>
        <v>4542</v>
      </c>
      <c r="V28" s="588">
        <f>HLOOKUP(V$12,'CdC-GAP_value'!$E$5:$AK$29,MATCH($A28,'CdC-GAP_value'!$A$5:$A$101,0),FALSE)</f>
        <v>4542</v>
      </c>
      <c r="X28" s="588">
        <f>HLOOKUP(X$12,'CdC-GAP_value'!$E$5:$AK$29,MATCH($A28,'CdC-GAP_value'!$A$5:$A$101,0),FALSE)</f>
        <v>4542</v>
      </c>
      <c r="Y28" s="588">
        <f>HLOOKUP(Y$12,'CdC-GAP_value'!$E$5:$AK$29,MATCH($A28,'CdC-GAP_value'!$A$5:$A$101,0),FALSE)</f>
        <v>4542</v>
      </c>
      <c r="AA28" s="588">
        <f>HLOOKUP(AA$12,'CdC-GAP_value'!$E$5:$AK$29,MATCH($A28,'CdC-GAP_value'!$A$5:$A$101,0),FALSE)</f>
        <v>4650</v>
      </c>
      <c r="AB28" s="588">
        <f>HLOOKUP(AB$12,'CdC-GAP_value'!$E$5:$AK$29,MATCH($A28,'CdC-GAP_value'!$A$5:$A$101,0),FALSE)</f>
        <v>4650</v>
      </c>
      <c r="AD28" s="588">
        <f>HLOOKUP(AD$12,'CdC-GAP_value'!$E$5:$AK$29,MATCH($A28,'CdC-GAP_value'!$A$5:$A$101,0),FALSE)</f>
        <v>4650</v>
      </c>
      <c r="AE28" s="588">
        <f>HLOOKUP(AE$12,'CdC-GAP_value'!$E$5:$AK$29,MATCH($A28,'CdC-GAP_value'!$A$5:$A$101,0),FALSE)</f>
        <v>4650</v>
      </c>
      <c r="AG28" s="588">
        <f>HLOOKUP(AG$12,'CdC-GAP_value'!$E$5:$AK$29,MATCH($A28,'CdC-GAP_value'!$A$5:$A$101,0),FALSE)</f>
        <v>4650</v>
      </c>
      <c r="AH28" s="588">
        <f>HLOOKUP(AH$12,'CdC-GAP_value'!$E$5:$AK$29,MATCH($A28,'CdC-GAP_value'!$A$5:$A$101,0),FALSE)</f>
        <v>4650</v>
      </c>
      <c r="AJ28" s="588">
        <f>HLOOKUP(AJ$12,'CdC-GAP_value'!$E$5:$AK$29,MATCH($A28,'CdC-GAP_value'!$A$5:$A$101,0),FALSE)</f>
        <v>4650</v>
      </c>
      <c r="AK28" s="588">
        <f>HLOOKUP(AK$12,'CdC-GAP_value'!$E$5:$AK$29,MATCH($A28,'CdC-GAP_value'!$A$5:$A$101,0),FALSE)</f>
        <v>4650</v>
      </c>
      <c r="AM28" s="588">
        <f>HLOOKUP(AM$12,'CdC-GAP_value'!$E$5:$AK$29,MATCH($A28,'CdC-GAP_value'!$A$5:$A$101,0),FALSE)</f>
        <v>4550</v>
      </c>
      <c r="AN28" s="588">
        <f>HLOOKUP(AN$12,'CdC-GAP_value'!$E$5:$AK$29,MATCH($A28,'CdC-GAP_value'!$A$5:$A$101,0),FALSE)</f>
        <v>4550</v>
      </c>
      <c r="AP28" s="588">
        <f>HLOOKUP(AP$12,'CdC-GAP_value'!$E$5:$AK$29,MATCH($A28,'CdC-GAP_value'!$A$5:$A$101,0),FALSE)</f>
        <v>4550</v>
      </c>
      <c r="AQ28" s="588">
        <f>HLOOKUP(AQ$12,'CdC-GAP_value'!$E$5:$AK$29,MATCH($A28,'CdC-GAP_value'!$A$5:$A$101,0),FALSE)</f>
        <v>4550</v>
      </c>
      <c r="AS28" s="588">
        <f>HLOOKUP(AS$12,'CdC-GAP_value'!$E$5:$AK$29,MATCH($A28,'CdC-GAP_value'!$A$5:$A$101,0),FALSE)</f>
        <v>4550</v>
      </c>
      <c r="AT28" s="588">
        <f>HLOOKUP(AT$12,'CdC-GAP_value'!$E$5:$AK$29,MATCH($A28,'CdC-GAP_value'!$A$5:$A$101,0),FALSE)</f>
        <v>4550</v>
      </c>
      <c r="AV28" s="588">
        <f>HLOOKUP(AV$12,'CdC-GAP_value'!$E$5:$AK$29,MATCH($A28,'CdC-GAP_value'!$A$5:$A$101,0),FALSE)</f>
        <v>4550</v>
      </c>
      <c r="AW28" s="588">
        <f>HLOOKUP(AW$12,'CdC-GAP_value'!$E$5:$AK$29,MATCH($A28,'CdC-GAP_value'!$A$5:$A$101,0),FALSE)</f>
        <v>4550</v>
      </c>
      <c r="AY28" s="588">
        <f>HLOOKUP(AY$12,'CdC-GAP_value'!$E$5:$AK$29,MATCH($A28,'CdC-GAP_value'!$A$5:$A$101,0),FALSE)</f>
        <v>4550</v>
      </c>
      <c r="AZ28" s="588">
        <f>HLOOKUP(AZ$12,'CdC-GAP_value'!$E$5:$AK$29,MATCH($A28,'CdC-GAP_value'!$A$5:$A$101,0),FALSE)</f>
        <v>4550</v>
      </c>
      <c r="BB28" s="588">
        <f>HLOOKUP(BB$12,'CdC-GAP_value'!$E$5:$AK$29,MATCH($A28,'CdC-GAP_value'!$A$5:$A$101,0),FALSE)</f>
        <v>4615.8</v>
      </c>
      <c r="BC28" s="588">
        <f>HLOOKUP(BC$12,'CdC-GAP_value'!$E$5:$AK$29,MATCH($A28,'CdC-GAP_value'!$A$5:$A$101,0),FALSE)</f>
        <v>4615.8</v>
      </c>
      <c r="BE28" s="588">
        <f>HLOOKUP(BE$12,'CdC-GAP_value'!$E$5:$AK$29,MATCH($A28,'CdC-GAP_value'!$A$5:$A$101,0),FALSE)</f>
        <v>4615.8</v>
      </c>
      <c r="BF28" s="588">
        <f>HLOOKUP(BF$12,'CdC-GAP_value'!$E$5:$AK$29,MATCH($A28,'CdC-GAP_value'!$A$5:$A$101,0),FALSE)</f>
        <v>4615.8</v>
      </c>
      <c r="BG28" s="588">
        <f>HLOOKUP(BG$12,'CdC-GAP_value'!$E$5:$AK$29,MATCH($A28,'CdC-GAP_value'!$A$5:$A$101,0),FALSE)</f>
        <v>4615.8</v>
      </c>
      <c r="BH28" s="588">
        <f>HLOOKUP(BH$12,'CdC-GAP_value'!$E$5:$AK$29,MATCH($A28,'CdC-GAP_value'!$A$5:$A$101,0),FALSE)</f>
        <v>4615.8</v>
      </c>
      <c r="BI28" s="588">
        <f>HLOOKUP(BI$12,'CdC-GAP_value'!$E$5:$AK$29,MATCH($A28,'CdC-GAP_value'!$A$5:$A$101,0),FALSE)</f>
        <v>4615.8</v>
      </c>
      <c r="BJ28" s="588">
        <f>HLOOKUP(BJ$12,'CdC-GAP_value'!$E$5:$AK$29,MATCH($A28,'CdC-GAP_value'!$A$5:$A$101,0),FALSE)</f>
        <v>4615.8</v>
      </c>
      <c r="BK28" s="588">
        <f>HLOOKUP(BK$12,'CdC-GAP_value'!$E$5:$AK$29,MATCH($A28,'CdC-GAP_value'!$A$5:$A$101,0),FALSE)</f>
        <v>4615.8</v>
      </c>
      <c r="BL28" s="588">
        <f>HLOOKUP(BL$12,'CdC-GAP_value'!$E$5:$AK$29,MATCH($A28,'CdC-GAP_value'!$A$5:$A$101,0),FALSE)</f>
        <v>4615.8</v>
      </c>
      <c r="BM28" s="588">
        <f>HLOOKUP(BM$12,'CdC-GAP_value'!$E$5:$AK$29,MATCH($A28,'CdC-GAP_value'!$A$5:$A$101,0),FALSE)</f>
        <v>4615.8</v>
      </c>
      <c r="BN28" s="588">
        <f>HLOOKUP(BN$12,'CdC-GAP_value'!$E$5:$AK$29,MATCH($A28,'CdC-GAP_value'!$A$5:$A$101,0),FALSE)</f>
        <v>4615.8</v>
      </c>
      <c r="BO28" s="588">
        <f>HLOOKUP(BO$12,'CdC-GAP_value'!$E$5:$AK$29,MATCH($A28,'CdC-GAP_value'!$A$5:$A$101,0),FALSE)</f>
        <v>4615.8</v>
      </c>
      <c r="BP28" s="588">
        <f>HLOOKUP(BP$12,'CdC-GAP_value'!$E$5:$AK$29,MATCH($A28,'CdC-GAP_value'!$A$5:$A$101,0),FALSE)</f>
        <v>4615.8</v>
      </c>
      <c r="BR28" s="588">
        <f>HLOOKUP(BR$12,'CdC-GAP_value'!$E$5:$AK$29,MATCH($A28,'CdC-GAP_value'!$A$5:$A$101,0),FALSE)</f>
        <v>4790.7</v>
      </c>
      <c r="BS28" s="588">
        <f>HLOOKUP(BS$12,'CdC-GAP_value'!$E$5:$AK$29,MATCH($A28,'CdC-GAP_value'!$A$5:$A$101,0),FALSE)</f>
        <v>4790.7</v>
      </c>
      <c r="BU28" s="588">
        <f>HLOOKUP(BU$12,'CdC-GAP_value'!$E$5:$AK$29,MATCH($A28,'CdC-GAP_value'!$A$5:$A$101,0),FALSE)</f>
        <v>4790.7</v>
      </c>
      <c r="BV28" s="588">
        <f>HLOOKUP(BV$12,'CdC-GAP_value'!$E$5:$AK$29,MATCH($A28,'CdC-GAP_value'!$A$5:$A$101,0),FALSE)</f>
        <v>4790.7</v>
      </c>
      <c r="BX28" s="588">
        <f>HLOOKUP(BX$12,'CdC-GAP_value'!$E$5:$AK$29,MATCH($A28,'CdC-GAP_value'!$A$5:$A$101,0),FALSE)</f>
        <v>4790.7</v>
      </c>
      <c r="BY28" s="588">
        <f>HLOOKUP(BY$12,'CdC-GAP_value'!$E$5:$AK$29,MATCH($A28,'CdC-GAP_value'!$A$5:$A$101,0),FALSE)</f>
        <v>4790.7</v>
      </c>
      <c r="CA28" s="588">
        <f>HLOOKUP(CA$12,'CdC-GAP_value'!$E$5:$AK$29,MATCH($A28,'CdC-GAP_value'!$A$5:$A$101,0),FALSE)</f>
        <v>4790.7</v>
      </c>
      <c r="CB28" s="588">
        <f>HLOOKUP(CB$12,'CdC-GAP_value'!$E$5:$AK$29,MATCH($A28,'CdC-GAP_value'!$A$5:$A$101,0),FALSE)</f>
        <v>4790.7</v>
      </c>
      <c r="CD28" s="588">
        <f>HLOOKUP(CD$12,'CdC-GAP_value'!$E$5:$AK$29,MATCH($A28,'CdC-GAP_value'!$A$5:$A$101,0),FALSE)</f>
        <v>4790.7</v>
      </c>
      <c r="CE28" s="588">
        <f>HLOOKUP(CE$12,'CdC-GAP_value'!$E$5:$AK$29,MATCH($A28,'CdC-GAP_value'!$A$5:$A$101,0),FALSE)</f>
        <v>4790.7</v>
      </c>
      <c r="CG28" s="588">
        <f>HLOOKUP(CG$12,'CdC-GAP_value'!$E$5:$AK$29,MATCH($A28,'CdC-GAP_value'!$A$5:$A$101,0),FALSE)</f>
        <v>4790.7</v>
      </c>
      <c r="CH28" s="588">
        <f>HLOOKUP(CH$12,'CdC-GAP_value'!$E$5:$AK$29,MATCH($A28,'CdC-GAP_value'!$A$5:$A$101,0),FALSE)</f>
        <v>4790.7</v>
      </c>
      <c r="CJ28" s="588">
        <f>HLOOKUP(CJ$12,'CdC-GAP_value'!$E$5:$AK$29,MATCH($A28,'CdC-GAP_value'!$A$5:$A$101,0),FALSE)</f>
        <v>4790.7</v>
      </c>
      <c r="CK28" s="588">
        <f>HLOOKUP(CK$12,'CdC-GAP_value'!$E$5:$AK$29,MATCH($A28,'CdC-GAP_value'!$A$5:$A$101,0),FALSE)</f>
        <v>4790.7</v>
      </c>
      <c r="CM28" s="588">
        <f>HLOOKUP(CM$12,'CdC-GAP_value'!$E$5:$AK$29,MATCH($A28,'CdC-GAP_value'!$A$5:$A$101,0),FALSE)</f>
        <v>4790.7</v>
      </c>
      <c r="CN28" s="588">
        <f>HLOOKUP(CN$12,'CdC-GAP_value'!$E$5:$AK$29,MATCH($A28,'CdC-GAP_value'!$A$5:$A$101,0),FALSE)</f>
        <v>4790.7</v>
      </c>
      <c r="CP28" s="588">
        <f>HLOOKUP(CP$12,'CdC-GAP_value'!$E$5:$AK$29,MATCH($A28,'CdC-GAP_value'!$A$5:$A$101,0),FALSE)</f>
        <v>4790.7</v>
      </c>
      <c r="CQ28" s="588">
        <f>HLOOKUP(CQ$12,'CdC-GAP_value'!$E$5:$AK$29,MATCH($A28,'CdC-GAP_value'!$A$5:$A$101,0),FALSE)</f>
        <v>4790.7</v>
      </c>
      <c r="CS28" s="588">
        <f>HLOOKUP(CS$12,'CdC-GAP_value'!$E$5:$AK$29,MATCH($A28,'CdC-GAP_value'!$A$5:$A$101,0),FALSE)</f>
        <v>4790.7</v>
      </c>
      <c r="CT28" s="588">
        <f>HLOOKUP(CT$12,'CdC-GAP_value'!$E$5:$AK$29,MATCH($A28,'CdC-GAP_value'!$A$5:$A$101,0),FALSE)</f>
        <v>4790.7</v>
      </c>
      <c r="CV28" s="588">
        <f>HLOOKUP(CV$12,'CdC-GAP_value'!$E$5:$AK$29,MATCH($A28,'CdC-GAP_value'!$A$5:$A$101,0),FALSE)</f>
        <v>4790.7</v>
      </c>
      <c r="CW28" s="588">
        <f>HLOOKUP(CW$12,'CdC-GAP_value'!$E$5:$AK$29,MATCH($A28,'CdC-GAP_value'!$A$5:$A$101,0),FALSE)</f>
        <v>4790.7</v>
      </c>
      <c r="CY28" s="588">
        <f>HLOOKUP(CY$12,'CdC-GAP_value'!$E$5:$AK$29,MATCH($A28,'CdC-GAP_value'!$A$5:$A$101,0),FALSE)</f>
        <v>4790.7</v>
      </c>
      <c r="CZ28" s="588">
        <f>HLOOKUP(CZ$12,'CdC-GAP_value'!$E$5:$AK$29,MATCH($A28,'CdC-GAP_value'!$A$5:$A$101,0),FALSE)</f>
        <v>4790.7</v>
      </c>
      <c r="DB28" s="588">
        <f>HLOOKUP(DB$12,'CdC-GAP_value'!$E$5:$AK$29,MATCH($A28,'CdC-GAP_value'!$A$5:$A$101,0),FALSE)</f>
        <v>4790.7</v>
      </c>
      <c r="DC28" s="588">
        <f>HLOOKUP(DC$12,'CdC-GAP_value'!$E$5:$AK$29,MATCH($A28,'CdC-GAP_value'!$A$5:$A$101,0),FALSE)</f>
        <v>4790.7</v>
      </c>
      <c r="DE28" s="588">
        <f>HLOOKUP(DE$12,'CdC-GAP_value'!$E$5:$AK$29,MATCH($A28,'CdC-GAP_value'!$A$5:$A$101,0),FALSE)</f>
        <v>4685</v>
      </c>
      <c r="DF28" s="588">
        <f>HLOOKUP(DF$12,'CdC-GAP_value'!$E$5:$AK$29,MATCH($A28,'CdC-GAP_value'!$A$5:$A$101,0),FALSE)</f>
        <v>4685</v>
      </c>
      <c r="DH28" s="588">
        <f>HLOOKUP(DH$12,'CdC-GAP_value'!$E$5:$AK$29,MATCH($A28,'CdC-GAP_value'!$A$5:$A$101,0),FALSE)</f>
        <v>4685</v>
      </c>
      <c r="DI28" s="588">
        <f>HLOOKUP(DI$12,'CdC-GAP_value'!$E$5:$AK$29,MATCH($A28,'CdC-GAP_value'!$A$5:$A$101,0),FALSE)</f>
        <v>4685</v>
      </c>
      <c r="DK28" s="588">
        <f>HLOOKUP(DK$12,'CdC-GAP_value'!$E$5:$AK$29,MATCH($A28,'CdC-GAP_value'!$A$5:$A$101,0),FALSE)</f>
        <v>4685</v>
      </c>
      <c r="DL28" s="588">
        <f>HLOOKUP(DL$12,'CdC-GAP_value'!$E$5:$AK$29,MATCH($A28,'CdC-GAP_value'!$A$5:$A$101,0),FALSE)</f>
        <v>4685</v>
      </c>
      <c r="DM28" s="588">
        <f>HLOOKUP(DM$12,'CdC-GAP_value'!$E$5:$AK$29,MATCH($A28,'CdC-GAP_value'!$A$5:$A$101,0),FALSE)</f>
        <v>4685</v>
      </c>
      <c r="DN28" s="588">
        <f>HLOOKUP(DN$12,'CdC-GAP_value'!$E$5:$AK$29,MATCH($A28,'CdC-GAP_value'!$A$5:$A$101,0),FALSE)</f>
        <v>4685</v>
      </c>
      <c r="DO28" s="588">
        <f>HLOOKUP(DO$12,'CdC-GAP_value'!$E$5:$AK$29,MATCH($A28,'CdC-GAP_value'!$A$5:$A$101,0),FALSE)</f>
        <v>4685</v>
      </c>
      <c r="DP28" s="588">
        <f>HLOOKUP(DP$12,'CdC-GAP_value'!$E$5:$AK$29,MATCH($A28,'CdC-GAP_value'!$A$5:$A$101,0),FALSE)</f>
        <v>4685</v>
      </c>
      <c r="DR28" s="588">
        <f>HLOOKUP(DR$12,'CdC-GAP_value'!$E$5:$AK$29,MATCH($A28,'CdC-GAP_value'!$A$5:$A$101,0),FALSE)</f>
        <v>4685</v>
      </c>
      <c r="DS28" s="588">
        <f>HLOOKUP(DS$12,'CdC-GAP_value'!$E$5:$AK$29,MATCH($A28,'CdC-GAP_value'!$A$5:$A$101,0),FALSE)</f>
        <v>4685</v>
      </c>
      <c r="DT28" s="588">
        <f>HLOOKUP(DT$12,'CdC-GAP_value'!$E$5:$AK$29,MATCH($A28,'CdC-GAP_value'!$A$5:$A$101,0),FALSE)</f>
        <v>4685</v>
      </c>
      <c r="DV28" s="588">
        <f>HLOOKUP(DV$12,'CdC-GAP_value'!$E$5:$AK$29,MATCH($A28,'CdC-GAP_value'!$A$5:$A$101,0),FALSE)</f>
        <v>4685</v>
      </c>
      <c r="DW28" s="588">
        <f>HLOOKUP(DW$12,'CdC-GAP_value'!$E$5:$AK$29,MATCH($A28,'CdC-GAP_value'!$A$5:$A$101,0),FALSE)</f>
        <v>4685</v>
      </c>
      <c r="DY28" s="588">
        <f>HLOOKUP(DY$12,'CdC-GAP_value'!$E$5:$AK$29,MATCH($A28,'CdC-GAP_value'!$A$5:$A$101,0),FALSE)</f>
        <v>4542</v>
      </c>
      <c r="DZ28" s="588">
        <f>HLOOKUP(DZ$12,'CdC-GAP_value'!$E$5:$AK$29,MATCH($A28,'CdC-GAP_value'!$A$5:$A$101,0),FALSE)</f>
        <v>4542</v>
      </c>
      <c r="EA28" s="154" t="str">
        <f>HLOOKUP(EA$12,'CdC-GAP_value'!$AF$5:$AH$29,MATCH($A28,'CdC-GAP_value'!$A$5:$A$101,0),FALSE)</f>
        <v>RENSEIGNER LIGNE 6</v>
      </c>
    </row>
    <row r="29" spans="1:131" x14ac:dyDescent="0.2">
      <c r="A29" s="115" t="s">
        <v>995</v>
      </c>
      <c r="B29" s="115" t="s">
        <v>1136</v>
      </c>
      <c r="C29" s="114">
        <v>25</v>
      </c>
      <c r="D29" s="114">
        <v>1905</v>
      </c>
      <c r="F29" s="588">
        <f>HLOOKUP(F$12,'CdC-GAP_value'!$E$5:$AK$29,MATCH($A29,'CdC-GAP_value'!$A$5:$A$101,0),FALSE)</f>
        <v>1895</v>
      </c>
      <c r="G29" s="588">
        <f>HLOOKUP(G$12,'CdC-GAP_value'!$E$5:$AK$29,MATCH($A29,'CdC-GAP_value'!$A$5:$A$101,0),FALSE)</f>
        <v>1895</v>
      </c>
      <c r="I29" s="588">
        <f>HLOOKUP(I$12,'CdC-GAP_value'!$E$5:$AK$29,MATCH($A29,'CdC-GAP_value'!$A$5:$A$101,0),FALSE)</f>
        <v>1895</v>
      </c>
      <c r="J29" s="588">
        <f>HLOOKUP(J$12,'CdC-GAP_value'!$E$5:$AK$29,MATCH($A29,'CdC-GAP_value'!$A$5:$A$101,0),FALSE)</f>
        <v>1895</v>
      </c>
      <c r="L29" s="588">
        <f>HLOOKUP(L$12,'CdC-GAP_value'!$E$5:$AK$29,MATCH($A29,'CdC-GAP_value'!$A$5:$A$101,0),FALSE)</f>
        <v>1895</v>
      </c>
      <c r="M29" s="588">
        <f>HLOOKUP(M$12,'CdC-GAP_value'!$E$5:$AK$29,MATCH($A29,'CdC-GAP_value'!$A$5:$A$101,0),FALSE)</f>
        <v>1895</v>
      </c>
      <c r="O29" s="588">
        <f>HLOOKUP(O$12,'CdC-GAP_value'!$E$5:$AK$29,MATCH($A29,'CdC-GAP_value'!$A$5:$A$101,0),FALSE)</f>
        <v>1895</v>
      </c>
      <c r="P29" s="588">
        <f>HLOOKUP(P$12,'CdC-GAP_value'!$E$5:$AK$29,MATCH($A29,'CdC-GAP_value'!$A$5:$A$101,0),FALSE)</f>
        <v>1895</v>
      </c>
      <c r="R29" s="588">
        <f>HLOOKUP(R$12,'CdC-GAP_value'!$E$5:$AK$29,MATCH($A29,'CdC-GAP_value'!$A$5:$A$101,0),FALSE)</f>
        <v>1895</v>
      </c>
      <c r="S29" s="588">
        <f>HLOOKUP(S$12,'CdC-GAP_value'!$E$5:$AK$29,MATCH($A29,'CdC-GAP_value'!$A$5:$A$101,0),FALSE)</f>
        <v>1895</v>
      </c>
      <c r="U29" s="588">
        <f>HLOOKUP(U$12,'CdC-GAP_value'!$E$5:$AK$29,MATCH($A29,'CdC-GAP_value'!$A$5:$A$101,0),FALSE)</f>
        <v>1895</v>
      </c>
      <c r="V29" s="588">
        <f>HLOOKUP(V$12,'CdC-GAP_value'!$E$5:$AK$29,MATCH($A29,'CdC-GAP_value'!$A$5:$A$101,0),FALSE)</f>
        <v>1895</v>
      </c>
      <c r="X29" s="588">
        <f>HLOOKUP(X$12,'CdC-GAP_value'!$E$5:$AK$29,MATCH($A29,'CdC-GAP_value'!$A$5:$A$101,0),FALSE)</f>
        <v>1895</v>
      </c>
      <c r="Y29" s="588">
        <f>HLOOKUP(Y$12,'CdC-GAP_value'!$E$5:$AK$29,MATCH($A29,'CdC-GAP_value'!$A$5:$A$101,0),FALSE)</f>
        <v>1895</v>
      </c>
      <c r="AA29" s="588">
        <f>HLOOKUP(AA$12,'CdC-GAP_value'!$E$5:$AK$29,MATCH($A29,'CdC-GAP_value'!$A$5:$A$101,0),FALSE)</f>
        <v>1905</v>
      </c>
      <c r="AB29" s="588">
        <f>HLOOKUP(AB$12,'CdC-GAP_value'!$E$5:$AK$29,MATCH($A29,'CdC-GAP_value'!$A$5:$A$101,0),FALSE)</f>
        <v>1905</v>
      </c>
      <c r="AD29" s="588">
        <f>HLOOKUP(AD$12,'CdC-GAP_value'!$E$5:$AK$29,MATCH($A29,'CdC-GAP_value'!$A$5:$A$101,0),FALSE)</f>
        <v>1905</v>
      </c>
      <c r="AE29" s="588">
        <f>HLOOKUP(AE$12,'CdC-GAP_value'!$E$5:$AK$29,MATCH($A29,'CdC-GAP_value'!$A$5:$A$101,0),FALSE)</f>
        <v>1905</v>
      </c>
      <c r="AG29" s="588">
        <f>HLOOKUP(AG$12,'CdC-GAP_value'!$E$5:$AK$29,MATCH($A29,'CdC-GAP_value'!$A$5:$A$101,0),FALSE)</f>
        <v>1905</v>
      </c>
      <c r="AH29" s="588">
        <f>HLOOKUP(AH$12,'CdC-GAP_value'!$E$5:$AK$29,MATCH($A29,'CdC-GAP_value'!$A$5:$A$101,0),FALSE)</f>
        <v>1905</v>
      </c>
      <c r="AJ29" s="588">
        <f>HLOOKUP(AJ$12,'CdC-GAP_value'!$E$5:$AK$29,MATCH($A29,'CdC-GAP_value'!$A$5:$A$101,0),FALSE)</f>
        <v>1905</v>
      </c>
      <c r="AK29" s="588">
        <f>HLOOKUP(AK$12,'CdC-GAP_value'!$E$5:$AK$29,MATCH($A29,'CdC-GAP_value'!$A$5:$A$101,0),FALSE)</f>
        <v>1905</v>
      </c>
      <c r="AM29" s="588">
        <f>HLOOKUP(AM$12,'CdC-GAP_value'!$E$5:$AK$29,MATCH($A29,'CdC-GAP_value'!$A$5:$A$101,0),FALSE)</f>
        <v>1881</v>
      </c>
      <c r="AN29" s="588">
        <f>HLOOKUP(AN$12,'CdC-GAP_value'!$E$5:$AK$29,MATCH($A29,'CdC-GAP_value'!$A$5:$A$101,0),FALSE)</f>
        <v>1881</v>
      </c>
      <c r="AP29" s="588">
        <f>HLOOKUP(AP$12,'CdC-GAP_value'!$E$5:$AK$29,MATCH($A29,'CdC-GAP_value'!$A$5:$A$101,0),FALSE)</f>
        <v>1881</v>
      </c>
      <c r="AQ29" s="588">
        <f>HLOOKUP(AQ$12,'CdC-GAP_value'!$E$5:$AK$29,MATCH($A29,'CdC-GAP_value'!$A$5:$A$101,0),FALSE)</f>
        <v>1881</v>
      </c>
      <c r="AS29" s="588">
        <f>HLOOKUP(AS$12,'CdC-GAP_value'!$E$5:$AK$29,MATCH($A29,'CdC-GAP_value'!$A$5:$A$101,0),FALSE)</f>
        <v>1881</v>
      </c>
      <c r="AT29" s="588">
        <f>HLOOKUP(AT$12,'CdC-GAP_value'!$E$5:$AK$29,MATCH($A29,'CdC-GAP_value'!$A$5:$A$101,0),FALSE)</f>
        <v>1881</v>
      </c>
      <c r="AV29" s="588">
        <f>HLOOKUP(AV$12,'CdC-GAP_value'!$E$5:$AK$29,MATCH($A29,'CdC-GAP_value'!$A$5:$A$101,0),FALSE)</f>
        <v>1881</v>
      </c>
      <c r="AW29" s="588">
        <f>HLOOKUP(AW$12,'CdC-GAP_value'!$E$5:$AK$29,MATCH($A29,'CdC-GAP_value'!$A$5:$A$101,0),FALSE)</f>
        <v>1881</v>
      </c>
      <c r="AY29" s="588">
        <f>HLOOKUP(AY$12,'CdC-GAP_value'!$E$5:$AK$29,MATCH($A29,'CdC-GAP_value'!$A$5:$A$101,0),FALSE)</f>
        <v>1881</v>
      </c>
      <c r="AZ29" s="588">
        <f>HLOOKUP(AZ$12,'CdC-GAP_value'!$E$5:$AK$29,MATCH($A29,'CdC-GAP_value'!$A$5:$A$101,0),FALSE)</f>
        <v>1881</v>
      </c>
      <c r="BB29" s="588">
        <f>HLOOKUP(BB$12,'CdC-GAP_value'!$E$5:$AK$29,MATCH($A29,'CdC-GAP_value'!$A$5:$A$101,0),FALSE)</f>
        <v>1890</v>
      </c>
      <c r="BC29" s="588">
        <f>HLOOKUP(BC$12,'CdC-GAP_value'!$E$5:$AK$29,MATCH($A29,'CdC-GAP_value'!$A$5:$A$101,0),FALSE)</f>
        <v>1890</v>
      </c>
      <c r="BE29" s="588">
        <f>HLOOKUP(BE$12,'CdC-GAP_value'!$E$5:$AK$29,MATCH($A29,'CdC-GAP_value'!$A$5:$A$101,0),FALSE)</f>
        <v>1890</v>
      </c>
      <c r="BF29" s="588">
        <f>HLOOKUP(BF$12,'CdC-GAP_value'!$E$5:$AK$29,MATCH($A29,'CdC-GAP_value'!$A$5:$A$101,0),FALSE)</f>
        <v>1890</v>
      </c>
      <c r="BG29" s="588">
        <f>HLOOKUP(BG$12,'CdC-GAP_value'!$E$5:$AK$29,MATCH($A29,'CdC-GAP_value'!$A$5:$A$101,0),FALSE)</f>
        <v>1890</v>
      </c>
      <c r="BH29" s="588">
        <f>HLOOKUP(BH$12,'CdC-GAP_value'!$E$5:$AK$29,MATCH($A29,'CdC-GAP_value'!$A$5:$A$101,0),FALSE)</f>
        <v>1890</v>
      </c>
      <c r="BI29" s="588">
        <f>HLOOKUP(BI$12,'CdC-GAP_value'!$E$5:$AK$29,MATCH($A29,'CdC-GAP_value'!$A$5:$A$101,0),FALSE)</f>
        <v>1890</v>
      </c>
      <c r="BJ29" s="588">
        <f>HLOOKUP(BJ$12,'CdC-GAP_value'!$E$5:$AK$29,MATCH($A29,'CdC-GAP_value'!$A$5:$A$101,0),FALSE)</f>
        <v>1890</v>
      </c>
      <c r="BK29" s="588">
        <f>HLOOKUP(BK$12,'CdC-GAP_value'!$E$5:$AK$29,MATCH($A29,'CdC-GAP_value'!$A$5:$A$101,0),FALSE)</f>
        <v>1890</v>
      </c>
      <c r="BL29" s="588">
        <f>HLOOKUP(BL$12,'CdC-GAP_value'!$E$5:$AK$29,MATCH($A29,'CdC-GAP_value'!$A$5:$A$101,0),FALSE)</f>
        <v>1890</v>
      </c>
      <c r="BM29" s="588">
        <f>HLOOKUP(BM$12,'CdC-GAP_value'!$E$5:$AK$29,MATCH($A29,'CdC-GAP_value'!$A$5:$A$101,0),FALSE)</f>
        <v>1890</v>
      </c>
      <c r="BN29" s="588">
        <f>HLOOKUP(BN$12,'CdC-GAP_value'!$E$5:$AK$29,MATCH($A29,'CdC-GAP_value'!$A$5:$A$101,0),FALSE)</f>
        <v>1890</v>
      </c>
      <c r="BO29" s="588">
        <f>HLOOKUP(BO$12,'CdC-GAP_value'!$E$5:$AK$29,MATCH($A29,'CdC-GAP_value'!$A$5:$A$101,0),FALSE)</f>
        <v>1890</v>
      </c>
      <c r="BP29" s="588">
        <f>HLOOKUP(BP$12,'CdC-GAP_value'!$E$5:$AK$29,MATCH($A29,'CdC-GAP_value'!$A$5:$A$101,0),FALSE)</f>
        <v>1890</v>
      </c>
      <c r="BR29" s="588">
        <f>HLOOKUP(BR$12,'CdC-GAP_value'!$E$5:$AK$29,MATCH($A29,'CdC-GAP_value'!$A$5:$A$101,0),FALSE)</f>
        <v>1858</v>
      </c>
      <c r="BS29" s="588">
        <f>HLOOKUP(BS$12,'CdC-GAP_value'!$E$5:$AK$29,MATCH($A29,'CdC-GAP_value'!$A$5:$A$101,0),FALSE)</f>
        <v>1858</v>
      </c>
      <c r="BU29" s="588">
        <f>HLOOKUP(BU$12,'CdC-GAP_value'!$E$5:$AK$29,MATCH($A29,'CdC-GAP_value'!$A$5:$A$101,0),FALSE)</f>
        <v>1858</v>
      </c>
      <c r="BV29" s="588">
        <f>HLOOKUP(BV$12,'CdC-GAP_value'!$E$5:$AK$29,MATCH($A29,'CdC-GAP_value'!$A$5:$A$101,0),FALSE)</f>
        <v>1858</v>
      </c>
      <c r="BX29" s="588">
        <f>HLOOKUP(BX$12,'CdC-GAP_value'!$E$5:$AK$29,MATCH($A29,'CdC-GAP_value'!$A$5:$A$101,0),FALSE)</f>
        <v>1858</v>
      </c>
      <c r="BY29" s="588">
        <f>HLOOKUP(BY$12,'CdC-GAP_value'!$E$5:$AK$29,MATCH($A29,'CdC-GAP_value'!$A$5:$A$101,0),FALSE)</f>
        <v>1858</v>
      </c>
      <c r="CA29" s="588">
        <f>HLOOKUP(CA$12,'CdC-GAP_value'!$E$5:$AK$29,MATCH($A29,'CdC-GAP_value'!$A$5:$A$101,0),FALSE)</f>
        <v>1858</v>
      </c>
      <c r="CB29" s="588">
        <f>HLOOKUP(CB$12,'CdC-GAP_value'!$E$5:$AK$29,MATCH($A29,'CdC-GAP_value'!$A$5:$A$101,0),FALSE)</f>
        <v>1858</v>
      </c>
      <c r="CD29" s="588">
        <f>HLOOKUP(CD$12,'CdC-GAP_value'!$E$5:$AK$29,MATCH($A29,'CdC-GAP_value'!$A$5:$A$101,0),FALSE)</f>
        <v>1858</v>
      </c>
      <c r="CE29" s="588">
        <f>HLOOKUP(CE$12,'CdC-GAP_value'!$E$5:$AK$29,MATCH($A29,'CdC-GAP_value'!$A$5:$A$101,0),FALSE)</f>
        <v>1858</v>
      </c>
      <c r="CG29" s="588">
        <f>HLOOKUP(CG$12,'CdC-GAP_value'!$E$5:$AK$29,MATCH($A29,'CdC-GAP_value'!$A$5:$A$101,0),FALSE)</f>
        <v>1858</v>
      </c>
      <c r="CH29" s="588">
        <f>HLOOKUP(CH$12,'CdC-GAP_value'!$E$5:$AK$29,MATCH($A29,'CdC-GAP_value'!$A$5:$A$101,0),FALSE)</f>
        <v>1858</v>
      </c>
      <c r="CJ29" s="588">
        <f>HLOOKUP(CJ$12,'CdC-GAP_value'!$E$5:$AK$29,MATCH($A29,'CdC-GAP_value'!$A$5:$A$101,0),FALSE)</f>
        <v>1858</v>
      </c>
      <c r="CK29" s="588">
        <f>HLOOKUP(CK$12,'CdC-GAP_value'!$E$5:$AK$29,MATCH($A29,'CdC-GAP_value'!$A$5:$A$101,0),FALSE)</f>
        <v>1858</v>
      </c>
      <c r="CM29" s="588">
        <f>HLOOKUP(CM$12,'CdC-GAP_value'!$E$5:$AK$29,MATCH($A29,'CdC-GAP_value'!$A$5:$A$101,0),FALSE)</f>
        <v>1858</v>
      </c>
      <c r="CN29" s="588">
        <f>HLOOKUP(CN$12,'CdC-GAP_value'!$E$5:$AK$29,MATCH($A29,'CdC-GAP_value'!$A$5:$A$101,0),FALSE)</f>
        <v>1858</v>
      </c>
      <c r="CP29" s="588">
        <f>HLOOKUP(CP$12,'CdC-GAP_value'!$E$5:$AK$29,MATCH($A29,'CdC-GAP_value'!$A$5:$A$101,0),FALSE)</f>
        <v>1858</v>
      </c>
      <c r="CQ29" s="588">
        <f>HLOOKUP(CQ$12,'CdC-GAP_value'!$E$5:$AK$29,MATCH($A29,'CdC-GAP_value'!$A$5:$A$101,0),FALSE)</f>
        <v>1858</v>
      </c>
      <c r="CS29" s="588">
        <f>HLOOKUP(CS$12,'CdC-GAP_value'!$E$5:$AK$29,MATCH($A29,'CdC-GAP_value'!$A$5:$A$101,0),FALSE)</f>
        <v>1858</v>
      </c>
      <c r="CT29" s="588">
        <f>HLOOKUP(CT$12,'CdC-GAP_value'!$E$5:$AK$29,MATCH($A29,'CdC-GAP_value'!$A$5:$A$101,0),FALSE)</f>
        <v>1858</v>
      </c>
      <c r="CV29" s="588">
        <f>HLOOKUP(CV$12,'CdC-GAP_value'!$E$5:$AK$29,MATCH($A29,'CdC-GAP_value'!$A$5:$A$101,0),FALSE)</f>
        <v>1858</v>
      </c>
      <c r="CW29" s="588">
        <f>HLOOKUP(CW$12,'CdC-GAP_value'!$E$5:$AK$29,MATCH($A29,'CdC-GAP_value'!$A$5:$A$101,0),FALSE)</f>
        <v>1858</v>
      </c>
      <c r="CY29" s="588">
        <f>HLOOKUP(CY$12,'CdC-GAP_value'!$E$5:$AK$29,MATCH($A29,'CdC-GAP_value'!$A$5:$A$101,0),FALSE)</f>
        <v>1858</v>
      </c>
      <c r="CZ29" s="588">
        <f>HLOOKUP(CZ$12,'CdC-GAP_value'!$E$5:$AK$29,MATCH($A29,'CdC-GAP_value'!$A$5:$A$101,0),FALSE)</f>
        <v>1858</v>
      </c>
      <c r="DB29" s="588">
        <f>HLOOKUP(DB$12,'CdC-GAP_value'!$E$5:$AK$29,MATCH($A29,'CdC-GAP_value'!$A$5:$A$101,0),FALSE)</f>
        <v>1858</v>
      </c>
      <c r="DC29" s="588">
        <f>HLOOKUP(DC$12,'CdC-GAP_value'!$E$5:$AK$29,MATCH($A29,'CdC-GAP_value'!$A$5:$A$101,0),FALSE)</f>
        <v>1858</v>
      </c>
      <c r="DE29" s="588">
        <f>HLOOKUP(DE$12,'CdC-GAP_value'!$E$5:$AK$29,MATCH($A29,'CdC-GAP_value'!$A$5:$A$101,0),FALSE)</f>
        <v>1899</v>
      </c>
      <c r="DF29" s="588">
        <f>HLOOKUP(DF$12,'CdC-GAP_value'!$E$5:$AK$29,MATCH($A29,'CdC-GAP_value'!$A$5:$A$101,0),FALSE)</f>
        <v>1899</v>
      </c>
      <c r="DH29" s="588">
        <f>HLOOKUP(DH$12,'CdC-GAP_value'!$E$5:$AK$29,MATCH($A29,'CdC-GAP_value'!$A$5:$A$101,0),FALSE)</f>
        <v>1899</v>
      </c>
      <c r="DI29" s="588">
        <f>HLOOKUP(DI$12,'CdC-GAP_value'!$E$5:$AK$29,MATCH($A29,'CdC-GAP_value'!$A$5:$A$101,0),FALSE)</f>
        <v>1899</v>
      </c>
      <c r="DK29" s="588">
        <f>HLOOKUP(DK$12,'CdC-GAP_value'!$E$5:$AK$29,MATCH($A29,'CdC-GAP_value'!$A$5:$A$101,0),FALSE)</f>
        <v>1899</v>
      </c>
      <c r="DL29" s="588">
        <f>HLOOKUP(DL$12,'CdC-GAP_value'!$E$5:$AK$29,MATCH($A29,'CdC-GAP_value'!$A$5:$A$101,0),FALSE)</f>
        <v>1899</v>
      </c>
      <c r="DM29" s="588">
        <f>HLOOKUP(DM$12,'CdC-GAP_value'!$E$5:$AK$29,MATCH($A29,'CdC-GAP_value'!$A$5:$A$101,0),FALSE)</f>
        <v>1899</v>
      </c>
      <c r="DN29" s="588">
        <f>HLOOKUP(DN$12,'CdC-GAP_value'!$E$5:$AK$29,MATCH($A29,'CdC-GAP_value'!$A$5:$A$101,0),FALSE)</f>
        <v>1899</v>
      </c>
      <c r="DO29" s="588">
        <f>HLOOKUP(DO$12,'CdC-GAP_value'!$E$5:$AK$29,MATCH($A29,'CdC-GAP_value'!$A$5:$A$101,0),FALSE)</f>
        <v>1899</v>
      </c>
      <c r="DP29" s="588">
        <f>HLOOKUP(DP$12,'CdC-GAP_value'!$E$5:$AK$29,MATCH($A29,'CdC-GAP_value'!$A$5:$A$101,0),FALSE)</f>
        <v>1899</v>
      </c>
      <c r="DR29" s="588">
        <f>HLOOKUP(DR$12,'CdC-GAP_value'!$E$5:$AK$29,MATCH($A29,'CdC-GAP_value'!$A$5:$A$101,0),FALSE)</f>
        <v>1899</v>
      </c>
      <c r="DS29" s="588">
        <f>HLOOKUP(DS$12,'CdC-GAP_value'!$E$5:$AK$29,MATCH($A29,'CdC-GAP_value'!$A$5:$A$101,0),FALSE)</f>
        <v>1899</v>
      </c>
      <c r="DT29" s="588">
        <f>HLOOKUP(DT$12,'CdC-GAP_value'!$E$5:$AK$29,MATCH($A29,'CdC-GAP_value'!$A$5:$A$101,0),FALSE)</f>
        <v>1899</v>
      </c>
      <c r="DV29" s="588">
        <f>HLOOKUP(DV$12,'CdC-GAP_value'!$E$5:$AK$29,MATCH($A29,'CdC-GAP_value'!$A$5:$A$101,0),FALSE)</f>
        <v>1899</v>
      </c>
      <c r="DW29" s="588">
        <f>HLOOKUP(DW$12,'CdC-GAP_value'!$E$5:$AK$29,MATCH($A29,'CdC-GAP_value'!$A$5:$A$101,0),FALSE)</f>
        <v>1899</v>
      </c>
      <c r="DY29" s="588">
        <f>HLOOKUP(DY$12,'CdC-GAP_value'!$E$5:$AK$29,MATCH($A29,'CdC-GAP_value'!$A$5:$A$101,0),FALSE)</f>
        <v>1895</v>
      </c>
      <c r="DZ29" s="588">
        <f>HLOOKUP(DZ$12,'CdC-GAP_value'!$E$5:$AK$29,MATCH($A29,'CdC-GAP_value'!$A$5:$A$101,0),FALSE)</f>
        <v>1895</v>
      </c>
      <c r="EA29" s="154" t="str">
        <f>HLOOKUP(EA$12,'CdC-GAP_value'!$AF$5:$AH$29,MATCH($A29,'CdC-GAP_value'!$A$5:$A$101,0),FALSE)</f>
        <v>RENSEIGNER LIGNE 6</v>
      </c>
    </row>
    <row r="30" spans="1:131" x14ac:dyDescent="0.2">
      <c r="A30" s="115" t="s">
        <v>997</v>
      </c>
      <c r="B30" s="115" t="s">
        <v>1137</v>
      </c>
      <c r="C30" s="114">
        <v>26</v>
      </c>
      <c r="D30" s="114">
        <v>1660</v>
      </c>
      <c r="F30" s="588">
        <f>HLOOKUP(F$12,'CdC-GAP_value'!$E$5:$AK$29,MATCH($A30,'CdC-GAP_value'!$A$5:$A$101,0),FALSE)</f>
        <v>1660</v>
      </c>
      <c r="G30" s="588">
        <f>HLOOKUP(G$12,'CdC-GAP_value'!$E$5:$AK$29,MATCH($A30,'CdC-GAP_value'!$A$5:$A$101,0),FALSE)</f>
        <v>1660</v>
      </c>
      <c r="I30" s="588">
        <f>HLOOKUP(I$12,'CdC-GAP_value'!$E$5:$AK$29,MATCH($A30,'CdC-GAP_value'!$A$5:$A$101,0),FALSE)</f>
        <v>1660</v>
      </c>
      <c r="J30" s="588">
        <f>HLOOKUP(J$12,'CdC-GAP_value'!$E$5:$AK$29,MATCH($A30,'CdC-GAP_value'!$A$5:$A$101,0),FALSE)</f>
        <v>1660</v>
      </c>
      <c r="L30" s="588">
        <f>HLOOKUP(L$12,'CdC-GAP_value'!$E$5:$AK$29,MATCH($A30,'CdC-GAP_value'!$A$5:$A$101,0),FALSE)</f>
        <v>1660</v>
      </c>
      <c r="M30" s="588">
        <f>HLOOKUP(M$12,'CdC-GAP_value'!$E$5:$AK$29,MATCH($A30,'CdC-GAP_value'!$A$5:$A$101,0),FALSE)</f>
        <v>1660</v>
      </c>
      <c r="O30" s="588">
        <f>HLOOKUP(O$12,'CdC-GAP_value'!$E$5:$AK$29,MATCH($A30,'CdC-GAP_value'!$A$5:$A$101,0),FALSE)</f>
        <v>1660</v>
      </c>
      <c r="P30" s="588">
        <f>HLOOKUP(P$12,'CdC-GAP_value'!$E$5:$AK$29,MATCH($A30,'CdC-GAP_value'!$A$5:$A$101,0),FALSE)</f>
        <v>1660</v>
      </c>
      <c r="R30" s="588">
        <f>HLOOKUP(R$12,'CdC-GAP_value'!$E$5:$AK$29,MATCH($A30,'CdC-GAP_value'!$A$5:$A$101,0),FALSE)</f>
        <v>1660</v>
      </c>
      <c r="S30" s="588">
        <f>HLOOKUP(S$12,'CdC-GAP_value'!$E$5:$AK$29,MATCH($A30,'CdC-GAP_value'!$A$5:$A$101,0),FALSE)</f>
        <v>1660</v>
      </c>
      <c r="U30" s="588">
        <f>HLOOKUP(U$12,'CdC-GAP_value'!$E$5:$AK$29,MATCH($A30,'CdC-GAP_value'!$A$5:$A$101,0),FALSE)</f>
        <v>1660</v>
      </c>
      <c r="V30" s="588">
        <f>HLOOKUP(V$12,'CdC-GAP_value'!$E$5:$AK$29,MATCH($A30,'CdC-GAP_value'!$A$5:$A$101,0),FALSE)</f>
        <v>1660</v>
      </c>
      <c r="X30" s="588">
        <f>HLOOKUP(X$12,'CdC-GAP_value'!$E$5:$AK$29,MATCH($A30,'CdC-GAP_value'!$A$5:$A$101,0),FALSE)</f>
        <v>1660</v>
      </c>
      <c r="Y30" s="588">
        <f>HLOOKUP(Y$12,'CdC-GAP_value'!$E$5:$AK$29,MATCH($A30,'CdC-GAP_value'!$A$5:$A$101,0),FALSE)</f>
        <v>1660</v>
      </c>
      <c r="AA30" s="588">
        <f>HLOOKUP(AA$12,'CdC-GAP_value'!$E$5:$AK$29,MATCH($A30,'CdC-GAP_value'!$A$5:$A$101,0),FALSE)</f>
        <v>1658</v>
      </c>
      <c r="AB30" s="588">
        <f>HLOOKUP(AB$12,'CdC-GAP_value'!$E$5:$AK$29,MATCH($A30,'CdC-GAP_value'!$A$5:$A$101,0),FALSE)</f>
        <v>1658</v>
      </c>
      <c r="AD30" s="588">
        <f>HLOOKUP(AD$12,'CdC-GAP_value'!$E$5:$AK$29,MATCH($A30,'CdC-GAP_value'!$A$5:$A$101,0),FALSE)</f>
        <v>1658</v>
      </c>
      <c r="AE30" s="588">
        <f>HLOOKUP(AE$12,'CdC-GAP_value'!$E$5:$AK$29,MATCH($A30,'CdC-GAP_value'!$A$5:$A$101,0),FALSE)</f>
        <v>1658</v>
      </c>
      <c r="AG30" s="588">
        <f>HLOOKUP(AG$12,'CdC-GAP_value'!$E$5:$AK$29,MATCH($A30,'CdC-GAP_value'!$A$5:$A$101,0),FALSE)</f>
        <v>1658</v>
      </c>
      <c r="AH30" s="588">
        <f>HLOOKUP(AH$12,'CdC-GAP_value'!$E$5:$AK$29,MATCH($A30,'CdC-GAP_value'!$A$5:$A$101,0),FALSE)</f>
        <v>1658</v>
      </c>
      <c r="AJ30" s="588">
        <f>HLOOKUP(AJ$12,'CdC-GAP_value'!$E$5:$AK$29,MATCH($A30,'CdC-GAP_value'!$A$5:$A$101,0),FALSE)</f>
        <v>1658</v>
      </c>
      <c r="AK30" s="588">
        <f>HLOOKUP(AK$12,'CdC-GAP_value'!$E$5:$AK$29,MATCH($A30,'CdC-GAP_value'!$A$5:$A$101,0),FALSE)</f>
        <v>1658</v>
      </c>
      <c r="AM30" s="588">
        <f>HLOOKUP(AM$12,'CdC-GAP_value'!$E$5:$AK$29,MATCH($A30,'CdC-GAP_value'!$A$5:$A$101,0),FALSE)</f>
        <v>1652</v>
      </c>
      <c r="AN30" s="588">
        <f>HLOOKUP(AN$12,'CdC-GAP_value'!$E$5:$AK$29,MATCH($A30,'CdC-GAP_value'!$A$5:$A$101,0),FALSE)</f>
        <v>1652</v>
      </c>
      <c r="AP30" s="588">
        <f>HLOOKUP(AP$12,'CdC-GAP_value'!$E$5:$AK$29,MATCH($A30,'CdC-GAP_value'!$A$5:$A$101,0),FALSE)</f>
        <v>1652</v>
      </c>
      <c r="AQ30" s="588">
        <f>HLOOKUP(AQ$12,'CdC-GAP_value'!$E$5:$AK$29,MATCH($A30,'CdC-GAP_value'!$A$5:$A$101,0),FALSE)</f>
        <v>1652</v>
      </c>
      <c r="AS30" s="588">
        <f>HLOOKUP(AS$12,'CdC-GAP_value'!$E$5:$AK$29,MATCH($A30,'CdC-GAP_value'!$A$5:$A$101,0),FALSE)</f>
        <v>1652</v>
      </c>
      <c r="AT30" s="588">
        <f>HLOOKUP(AT$12,'CdC-GAP_value'!$E$5:$AK$29,MATCH($A30,'CdC-GAP_value'!$A$5:$A$101,0),FALSE)</f>
        <v>1652</v>
      </c>
      <c r="AV30" s="588">
        <f>HLOOKUP(AV$12,'CdC-GAP_value'!$E$5:$AK$29,MATCH($A30,'CdC-GAP_value'!$A$5:$A$101,0),FALSE)</f>
        <v>1652</v>
      </c>
      <c r="AW30" s="588">
        <f>HLOOKUP(AW$12,'CdC-GAP_value'!$E$5:$AK$29,MATCH($A30,'CdC-GAP_value'!$A$5:$A$101,0),FALSE)</f>
        <v>1652</v>
      </c>
      <c r="AY30" s="588">
        <f>HLOOKUP(AY$12,'CdC-GAP_value'!$E$5:$AK$29,MATCH($A30,'CdC-GAP_value'!$A$5:$A$101,0),FALSE)</f>
        <v>1652</v>
      </c>
      <c r="AZ30" s="588">
        <f>HLOOKUP(AZ$12,'CdC-GAP_value'!$E$5:$AK$29,MATCH($A30,'CdC-GAP_value'!$A$5:$A$101,0),FALSE)</f>
        <v>1652</v>
      </c>
      <c r="BB30" s="588">
        <f>HLOOKUP(BB$12,'CdC-GAP_value'!$E$5:$AK$29,MATCH($A30,'CdC-GAP_value'!$A$5:$A$101,0),FALSE)</f>
        <v>1647</v>
      </c>
      <c r="BC30" s="588">
        <f>HLOOKUP(BC$12,'CdC-GAP_value'!$E$5:$AK$29,MATCH($A30,'CdC-GAP_value'!$A$5:$A$101,0),FALSE)</f>
        <v>1647</v>
      </c>
      <c r="BE30" s="588">
        <f>HLOOKUP(BE$12,'CdC-GAP_value'!$E$5:$AK$29,MATCH($A30,'CdC-GAP_value'!$A$5:$A$101,0),FALSE)</f>
        <v>1647</v>
      </c>
      <c r="BF30" s="588">
        <f>HLOOKUP(BF$12,'CdC-GAP_value'!$E$5:$AK$29,MATCH($A30,'CdC-GAP_value'!$A$5:$A$101,0),FALSE)</f>
        <v>1647</v>
      </c>
      <c r="BG30" s="588">
        <f>HLOOKUP(BG$12,'CdC-GAP_value'!$E$5:$AK$29,MATCH($A30,'CdC-GAP_value'!$A$5:$A$101,0),FALSE)</f>
        <v>1647</v>
      </c>
      <c r="BH30" s="588">
        <f>HLOOKUP(BH$12,'CdC-GAP_value'!$E$5:$AK$29,MATCH($A30,'CdC-GAP_value'!$A$5:$A$101,0),FALSE)</f>
        <v>1647</v>
      </c>
      <c r="BI30" s="588">
        <f>HLOOKUP(BI$12,'CdC-GAP_value'!$E$5:$AK$29,MATCH($A30,'CdC-GAP_value'!$A$5:$A$101,0),FALSE)</f>
        <v>1647</v>
      </c>
      <c r="BJ30" s="588">
        <f>HLOOKUP(BJ$12,'CdC-GAP_value'!$E$5:$AK$29,MATCH($A30,'CdC-GAP_value'!$A$5:$A$101,0),FALSE)</f>
        <v>1647</v>
      </c>
      <c r="BK30" s="588">
        <f>HLOOKUP(BK$12,'CdC-GAP_value'!$E$5:$AK$29,MATCH($A30,'CdC-GAP_value'!$A$5:$A$101,0),FALSE)</f>
        <v>1647</v>
      </c>
      <c r="BL30" s="588">
        <f>HLOOKUP(BL$12,'CdC-GAP_value'!$E$5:$AK$29,MATCH($A30,'CdC-GAP_value'!$A$5:$A$101,0),FALSE)</f>
        <v>1647</v>
      </c>
      <c r="BM30" s="588">
        <f>HLOOKUP(BM$12,'CdC-GAP_value'!$E$5:$AK$29,MATCH($A30,'CdC-GAP_value'!$A$5:$A$101,0),FALSE)</f>
        <v>1647</v>
      </c>
      <c r="BN30" s="588">
        <f>HLOOKUP(BN$12,'CdC-GAP_value'!$E$5:$AK$29,MATCH($A30,'CdC-GAP_value'!$A$5:$A$101,0),FALSE)</f>
        <v>1647</v>
      </c>
      <c r="BO30" s="588">
        <f>HLOOKUP(BO$12,'CdC-GAP_value'!$E$5:$AK$29,MATCH($A30,'CdC-GAP_value'!$A$5:$A$101,0),FALSE)</f>
        <v>1647</v>
      </c>
      <c r="BP30" s="588">
        <f>HLOOKUP(BP$12,'CdC-GAP_value'!$E$5:$AK$29,MATCH($A30,'CdC-GAP_value'!$A$5:$A$101,0),FALSE)</f>
        <v>1647</v>
      </c>
      <c r="BR30" s="588">
        <f>HLOOKUP(BR$12,'CdC-GAP_value'!$E$5:$AK$29,MATCH($A30,'CdC-GAP_value'!$A$5:$A$101,0),FALSE)</f>
        <v>1682</v>
      </c>
      <c r="BS30" s="588">
        <f>HLOOKUP(BS$12,'CdC-GAP_value'!$E$5:$AK$29,MATCH($A30,'CdC-GAP_value'!$A$5:$A$101,0),FALSE)</f>
        <v>1682</v>
      </c>
      <c r="BU30" s="588">
        <f>HLOOKUP(BU$12,'CdC-GAP_value'!$E$5:$AK$29,MATCH($A30,'CdC-GAP_value'!$A$5:$A$101,0),FALSE)</f>
        <v>1682</v>
      </c>
      <c r="BV30" s="588">
        <f>HLOOKUP(BV$12,'CdC-GAP_value'!$E$5:$AK$29,MATCH($A30,'CdC-GAP_value'!$A$5:$A$101,0),FALSE)</f>
        <v>1682</v>
      </c>
      <c r="BX30" s="588">
        <f>HLOOKUP(BX$12,'CdC-GAP_value'!$E$5:$AK$29,MATCH($A30,'CdC-GAP_value'!$A$5:$A$101,0),FALSE)</f>
        <v>1682</v>
      </c>
      <c r="BY30" s="588">
        <f>HLOOKUP(BY$12,'CdC-GAP_value'!$E$5:$AK$29,MATCH($A30,'CdC-GAP_value'!$A$5:$A$101,0),FALSE)</f>
        <v>1682</v>
      </c>
      <c r="CA30" s="588">
        <f>HLOOKUP(CA$12,'CdC-GAP_value'!$E$5:$AK$29,MATCH($A30,'CdC-GAP_value'!$A$5:$A$101,0),FALSE)</f>
        <v>1682</v>
      </c>
      <c r="CB30" s="588">
        <f>HLOOKUP(CB$12,'CdC-GAP_value'!$E$5:$AK$29,MATCH($A30,'CdC-GAP_value'!$A$5:$A$101,0),FALSE)</f>
        <v>1682</v>
      </c>
      <c r="CD30" s="588">
        <f>HLOOKUP(CD$12,'CdC-GAP_value'!$E$5:$AK$29,MATCH($A30,'CdC-GAP_value'!$A$5:$A$101,0),FALSE)</f>
        <v>1682</v>
      </c>
      <c r="CE30" s="588">
        <f>HLOOKUP(CE$12,'CdC-GAP_value'!$E$5:$AK$29,MATCH($A30,'CdC-GAP_value'!$A$5:$A$101,0),FALSE)</f>
        <v>1682</v>
      </c>
      <c r="CG30" s="588">
        <f>HLOOKUP(CG$12,'CdC-GAP_value'!$E$5:$AK$29,MATCH($A30,'CdC-GAP_value'!$A$5:$A$101,0),FALSE)</f>
        <v>1682</v>
      </c>
      <c r="CH30" s="588">
        <f>HLOOKUP(CH$12,'CdC-GAP_value'!$E$5:$AK$29,MATCH($A30,'CdC-GAP_value'!$A$5:$A$101,0),FALSE)</f>
        <v>1682</v>
      </c>
      <c r="CJ30" s="588">
        <f>HLOOKUP(CJ$12,'CdC-GAP_value'!$E$5:$AK$29,MATCH($A30,'CdC-GAP_value'!$A$5:$A$101,0),FALSE)</f>
        <v>1682</v>
      </c>
      <c r="CK30" s="588">
        <f>HLOOKUP(CK$12,'CdC-GAP_value'!$E$5:$AK$29,MATCH($A30,'CdC-GAP_value'!$A$5:$A$101,0),FALSE)</f>
        <v>1682</v>
      </c>
      <c r="CM30" s="588">
        <f>HLOOKUP(CM$12,'CdC-GAP_value'!$E$5:$AK$29,MATCH($A30,'CdC-GAP_value'!$A$5:$A$101,0),FALSE)</f>
        <v>1682</v>
      </c>
      <c r="CN30" s="588">
        <f>HLOOKUP(CN$12,'CdC-GAP_value'!$E$5:$AK$29,MATCH($A30,'CdC-GAP_value'!$A$5:$A$101,0),FALSE)</f>
        <v>1682</v>
      </c>
      <c r="CP30" s="588">
        <f>HLOOKUP(CP$12,'CdC-GAP_value'!$E$5:$AK$29,MATCH($A30,'CdC-GAP_value'!$A$5:$A$101,0),FALSE)</f>
        <v>1682</v>
      </c>
      <c r="CQ30" s="588">
        <f>HLOOKUP(CQ$12,'CdC-GAP_value'!$E$5:$AK$29,MATCH($A30,'CdC-GAP_value'!$A$5:$A$101,0),FALSE)</f>
        <v>1682</v>
      </c>
      <c r="CS30" s="588">
        <f>HLOOKUP(CS$12,'CdC-GAP_value'!$E$5:$AK$29,MATCH($A30,'CdC-GAP_value'!$A$5:$A$101,0),FALSE)</f>
        <v>1682</v>
      </c>
      <c r="CT30" s="588">
        <f>HLOOKUP(CT$12,'CdC-GAP_value'!$E$5:$AK$29,MATCH($A30,'CdC-GAP_value'!$A$5:$A$101,0),FALSE)</f>
        <v>1682</v>
      </c>
      <c r="CV30" s="588">
        <f>HLOOKUP(CV$12,'CdC-GAP_value'!$E$5:$AK$29,MATCH($A30,'CdC-GAP_value'!$A$5:$A$101,0),FALSE)</f>
        <v>1682</v>
      </c>
      <c r="CW30" s="588">
        <f>HLOOKUP(CW$12,'CdC-GAP_value'!$E$5:$AK$29,MATCH($A30,'CdC-GAP_value'!$A$5:$A$101,0),FALSE)</f>
        <v>1682</v>
      </c>
      <c r="CY30" s="588">
        <f>HLOOKUP(CY$12,'CdC-GAP_value'!$E$5:$AK$29,MATCH($A30,'CdC-GAP_value'!$A$5:$A$101,0),FALSE)</f>
        <v>1682</v>
      </c>
      <c r="CZ30" s="588">
        <f>HLOOKUP(CZ$12,'CdC-GAP_value'!$E$5:$AK$29,MATCH($A30,'CdC-GAP_value'!$A$5:$A$101,0),FALSE)</f>
        <v>1682</v>
      </c>
      <c r="DB30" s="588">
        <f>HLOOKUP(DB$12,'CdC-GAP_value'!$E$5:$AK$29,MATCH($A30,'CdC-GAP_value'!$A$5:$A$101,0),FALSE)</f>
        <v>1682</v>
      </c>
      <c r="DC30" s="588">
        <f>HLOOKUP(DC$12,'CdC-GAP_value'!$E$5:$AK$29,MATCH($A30,'CdC-GAP_value'!$A$5:$A$101,0),FALSE)</f>
        <v>1682</v>
      </c>
      <c r="DE30" s="588">
        <f>HLOOKUP(DE$12,'CdC-GAP_value'!$E$5:$AK$29,MATCH($A30,'CdC-GAP_value'!$A$5:$A$101,0),FALSE)</f>
        <v>0</v>
      </c>
      <c r="DF30" s="588">
        <f>HLOOKUP(DF$12,'CdC-GAP_value'!$E$5:$AK$29,MATCH($A30,'CdC-GAP_value'!$A$5:$A$101,0),FALSE)</f>
        <v>0</v>
      </c>
      <c r="DH30" s="588">
        <f>HLOOKUP(DH$12,'CdC-GAP_value'!$E$5:$AK$29,MATCH($A30,'CdC-GAP_value'!$A$5:$A$101,0),FALSE)</f>
        <v>0</v>
      </c>
      <c r="DI30" s="588">
        <f>HLOOKUP(DI$12,'CdC-GAP_value'!$E$5:$AK$29,MATCH($A30,'CdC-GAP_value'!$A$5:$A$101,0),FALSE)</f>
        <v>0</v>
      </c>
      <c r="DK30" s="588">
        <f>HLOOKUP(DK$12,'CdC-GAP_value'!$E$5:$AK$29,MATCH($A30,'CdC-GAP_value'!$A$5:$A$101,0),FALSE)</f>
        <v>0</v>
      </c>
      <c r="DL30" s="588">
        <f>HLOOKUP(DL$12,'CdC-GAP_value'!$E$5:$AK$29,MATCH($A30,'CdC-GAP_value'!$A$5:$A$101,0),FALSE)</f>
        <v>0</v>
      </c>
      <c r="DM30" s="588">
        <f>HLOOKUP(DM$12,'CdC-GAP_value'!$E$5:$AK$29,MATCH($A30,'CdC-GAP_value'!$A$5:$A$101,0),FALSE)</f>
        <v>0</v>
      </c>
      <c r="DN30" s="588">
        <f>HLOOKUP(DN$12,'CdC-GAP_value'!$E$5:$AK$29,MATCH($A30,'CdC-GAP_value'!$A$5:$A$101,0),FALSE)</f>
        <v>0</v>
      </c>
      <c r="DO30" s="588">
        <f>HLOOKUP(DO$12,'CdC-GAP_value'!$E$5:$AK$29,MATCH($A30,'CdC-GAP_value'!$A$5:$A$101,0),FALSE)</f>
        <v>0</v>
      </c>
      <c r="DP30" s="588">
        <f>HLOOKUP(DP$12,'CdC-GAP_value'!$E$5:$AK$29,MATCH($A30,'CdC-GAP_value'!$A$5:$A$101,0),FALSE)</f>
        <v>0</v>
      </c>
      <c r="DR30" s="588">
        <f>HLOOKUP(DR$12,'CdC-GAP_value'!$E$5:$AK$29,MATCH($A30,'CdC-GAP_value'!$A$5:$A$101,0),FALSE)</f>
        <v>0</v>
      </c>
      <c r="DS30" s="588">
        <f>HLOOKUP(DS$12,'CdC-GAP_value'!$E$5:$AK$29,MATCH($A30,'CdC-GAP_value'!$A$5:$A$101,0),FALSE)</f>
        <v>0</v>
      </c>
      <c r="DT30" s="588">
        <f>HLOOKUP(DT$12,'CdC-GAP_value'!$E$5:$AK$29,MATCH($A30,'CdC-GAP_value'!$A$5:$A$101,0),FALSE)</f>
        <v>0</v>
      </c>
      <c r="DV30" s="588">
        <f>HLOOKUP(DV$12,'CdC-GAP_value'!$E$5:$AK$29,MATCH($A30,'CdC-GAP_value'!$A$5:$A$101,0),FALSE)</f>
        <v>0</v>
      </c>
      <c r="DW30" s="588">
        <f>HLOOKUP(DW$12,'CdC-GAP_value'!$E$5:$AK$29,MATCH($A30,'CdC-GAP_value'!$A$5:$A$101,0),FALSE)</f>
        <v>0</v>
      </c>
      <c r="DY30" s="588">
        <f>HLOOKUP(DY$12,'CdC-GAP_value'!$E$5:$AK$29,MATCH($A30,'CdC-GAP_value'!$A$5:$A$101,0),FALSE)</f>
        <v>1660</v>
      </c>
      <c r="DZ30" s="588">
        <f>HLOOKUP(DZ$12,'CdC-GAP_value'!$E$5:$AK$29,MATCH($A30,'CdC-GAP_value'!$A$5:$A$101,0),FALSE)</f>
        <v>1660</v>
      </c>
      <c r="EA30" s="154" t="str">
        <f>HLOOKUP(EA$12,'CdC-GAP_value'!$AF$5:$AH$29,MATCH($A30,'CdC-GAP_value'!$A$5:$A$101,0),FALSE)</f>
        <v>RENSEIGNER LIGNE 6</v>
      </c>
    </row>
    <row r="31" spans="1:131" x14ac:dyDescent="0.2">
      <c r="A31" s="115" t="s">
        <v>999</v>
      </c>
      <c r="B31" s="115" t="s">
        <v>1138</v>
      </c>
      <c r="C31" s="114">
        <v>27</v>
      </c>
      <c r="D31" s="114">
        <v>920</v>
      </c>
      <c r="F31" s="588">
        <f>HLOOKUP(F$12,'CdC-GAP_value'!$E$5:$AK$29,MATCH($A31,'CdC-GAP_value'!$A$5:$A$101,0),FALSE)</f>
        <v>939</v>
      </c>
      <c r="G31" s="588">
        <f>HLOOKUP(G$12,'CdC-GAP_value'!$E$5:$AK$29,MATCH($A31,'CdC-GAP_value'!$A$5:$A$101,0),FALSE)</f>
        <v>939</v>
      </c>
      <c r="I31" s="588">
        <f>HLOOKUP(I$12,'CdC-GAP_value'!$E$5:$AK$29,MATCH($A31,'CdC-GAP_value'!$A$5:$A$101,0),FALSE)</f>
        <v>939</v>
      </c>
      <c r="J31" s="588">
        <f>HLOOKUP(J$12,'CdC-GAP_value'!$E$5:$AK$29,MATCH($A31,'CdC-GAP_value'!$A$5:$A$101,0),FALSE)</f>
        <v>939</v>
      </c>
      <c r="L31" s="588">
        <f>HLOOKUP(L$12,'CdC-GAP_value'!$E$5:$AK$29,MATCH($A31,'CdC-GAP_value'!$A$5:$A$101,0),FALSE)</f>
        <v>939</v>
      </c>
      <c r="M31" s="588">
        <f>HLOOKUP(M$12,'CdC-GAP_value'!$E$5:$AK$29,MATCH($A31,'CdC-GAP_value'!$A$5:$A$101,0),FALSE)</f>
        <v>939</v>
      </c>
      <c r="O31" s="588">
        <f>HLOOKUP(O$12,'CdC-GAP_value'!$E$5:$AK$29,MATCH($A31,'CdC-GAP_value'!$A$5:$A$101,0),FALSE)</f>
        <v>939</v>
      </c>
      <c r="P31" s="588">
        <f>HLOOKUP(P$12,'CdC-GAP_value'!$E$5:$AK$29,MATCH($A31,'CdC-GAP_value'!$A$5:$A$101,0),FALSE)</f>
        <v>939</v>
      </c>
      <c r="R31" s="588">
        <f>HLOOKUP(R$12,'CdC-GAP_value'!$E$5:$AK$29,MATCH($A31,'CdC-GAP_value'!$A$5:$A$101,0),FALSE)</f>
        <v>939</v>
      </c>
      <c r="S31" s="588">
        <f>HLOOKUP(S$12,'CdC-GAP_value'!$E$5:$AK$29,MATCH($A31,'CdC-GAP_value'!$A$5:$A$101,0),FALSE)</f>
        <v>939</v>
      </c>
      <c r="U31" s="588">
        <f>HLOOKUP(U$12,'CdC-GAP_value'!$E$5:$AK$29,MATCH($A31,'CdC-GAP_value'!$A$5:$A$101,0),FALSE)</f>
        <v>939</v>
      </c>
      <c r="V31" s="588">
        <f>HLOOKUP(V$12,'CdC-GAP_value'!$E$5:$AK$29,MATCH($A31,'CdC-GAP_value'!$A$5:$A$101,0),FALSE)</f>
        <v>939</v>
      </c>
      <c r="X31" s="588">
        <f>HLOOKUP(X$12,'CdC-GAP_value'!$E$5:$AK$29,MATCH($A31,'CdC-GAP_value'!$A$5:$A$101,0),FALSE)</f>
        <v>939</v>
      </c>
      <c r="Y31" s="588">
        <f>HLOOKUP(Y$12,'CdC-GAP_value'!$E$5:$AK$29,MATCH($A31,'CdC-GAP_value'!$A$5:$A$101,0),FALSE)</f>
        <v>939</v>
      </c>
      <c r="AA31" s="588">
        <f>HLOOKUP(AA$12,'CdC-GAP_value'!$E$5:$AK$29,MATCH($A31,'CdC-GAP_value'!$A$5:$A$101,0),FALSE)</f>
        <v>962</v>
      </c>
      <c r="AB31" s="588">
        <f>HLOOKUP(AB$12,'CdC-GAP_value'!$E$5:$AK$29,MATCH($A31,'CdC-GAP_value'!$A$5:$A$101,0),FALSE)</f>
        <v>962</v>
      </c>
      <c r="AD31" s="588">
        <f>HLOOKUP(AD$12,'CdC-GAP_value'!$E$5:$AK$29,MATCH($A31,'CdC-GAP_value'!$A$5:$A$101,0),FALSE)</f>
        <v>962</v>
      </c>
      <c r="AE31" s="588">
        <f>HLOOKUP(AE$12,'CdC-GAP_value'!$E$5:$AK$29,MATCH($A31,'CdC-GAP_value'!$A$5:$A$101,0),FALSE)</f>
        <v>962</v>
      </c>
      <c r="AG31" s="588">
        <f>HLOOKUP(AG$12,'CdC-GAP_value'!$E$5:$AK$29,MATCH($A31,'CdC-GAP_value'!$A$5:$A$101,0),FALSE)</f>
        <v>962</v>
      </c>
      <c r="AH31" s="588">
        <f>HLOOKUP(AH$12,'CdC-GAP_value'!$E$5:$AK$29,MATCH($A31,'CdC-GAP_value'!$A$5:$A$101,0),FALSE)</f>
        <v>962</v>
      </c>
      <c r="AJ31" s="588">
        <f>HLOOKUP(AJ$12,'CdC-GAP_value'!$E$5:$AK$29,MATCH($A31,'CdC-GAP_value'!$A$5:$A$101,0),FALSE)</f>
        <v>962</v>
      </c>
      <c r="AK31" s="588">
        <f>HLOOKUP(AK$12,'CdC-GAP_value'!$E$5:$AK$29,MATCH($A31,'CdC-GAP_value'!$A$5:$A$101,0),FALSE)</f>
        <v>962</v>
      </c>
      <c r="AM31" s="588">
        <f>HLOOKUP(AM$12,'CdC-GAP_value'!$E$5:$AK$29,MATCH($A31,'CdC-GAP_value'!$A$5:$A$101,0),FALSE)</f>
        <v>920</v>
      </c>
      <c r="AN31" s="588">
        <f>HLOOKUP(AN$12,'CdC-GAP_value'!$E$5:$AK$29,MATCH($A31,'CdC-GAP_value'!$A$5:$A$101,0),FALSE)</f>
        <v>920</v>
      </c>
      <c r="AP31" s="588">
        <f>HLOOKUP(AP$12,'CdC-GAP_value'!$E$5:$AK$29,MATCH($A31,'CdC-GAP_value'!$A$5:$A$101,0),FALSE)</f>
        <v>920</v>
      </c>
      <c r="AQ31" s="588">
        <f>HLOOKUP(AQ$12,'CdC-GAP_value'!$E$5:$AK$29,MATCH($A31,'CdC-GAP_value'!$A$5:$A$101,0),FALSE)</f>
        <v>920</v>
      </c>
      <c r="AS31" s="588">
        <f>HLOOKUP(AS$12,'CdC-GAP_value'!$E$5:$AK$29,MATCH($A31,'CdC-GAP_value'!$A$5:$A$101,0),FALSE)</f>
        <v>920</v>
      </c>
      <c r="AT31" s="588">
        <f>HLOOKUP(AT$12,'CdC-GAP_value'!$E$5:$AK$29,MATCH($A31,'CdC-GAP_value'!$A$5:$A$101,0),FALSE)</f>
        <v>920</v>
      </c>
      <c r="AV31" s="588">
        <f>HLOOKUP(AV$12,'CdC-GAP_value'!$E$5:$AK$29,MATCH($A31,'CdC-GAP_value'!$A$5:$A$101,0),FALSE)</f>
        <v>920</v>
      </c>
      <c r="AW31" s="588">
        <f>HLOOKUP(AW$12,'CdC-GAP_value'!$E$5:$AK$29,MATCH($A31,'CdC-GAP_value'!$A$5:$A$101,0),FALSE)</f>
        <v>920</v>
      </c>
      <c r="AY31" s="588">
        <f>HLOOKUP(AY$12,'CdC-GAP_value'!$E$5:$AK$29,MATCH($A31,'CdC-GAP_value'!$A$5:$A$101,0),FALSE)</f>
        <v>920</v>
      </c>
      <c r="AZ31" s="588">
        <f>HLOOKUP(AZ$12,'CdC-GAP_value'!$E$5:$AK$29,MATCH($A31,'CdC-GAP_value'!$A$5:$A$101,0),FALSE)</f>
        <v>920</v>
      </c>
      <c r="BB31" s="588">
        <f>HLOOKUP(BB$12,'CdC-GAP_value'!$E$5:$AK$29,MATCH($A31,'CdC-GAP_value'!$A$5:$A$101,0),FALSE)</f>
        <v>920</v>
      </c>
      <c r="BC31" s="588">
        <f>HLOOKUP(BC$12,'CdC-GAP_value'!$E$5:$AK$29,MATCH($A31,'CdC-GAP_value'!$A$5:$A$101,0),FALSE)</f>
        <v>920</v>
      </c>
      <c r="BE31" s="588">
        <f>HLOOKUP(BE$12,'CdC-GAP_value'!$E$5:$AK$29,MATCH($A31,'CdC-GAP_value'!$A$5:$A$101,0),FALSE)</f>
        <v>920</v>
      </c>
      <c r="BF31" s="588">
        <f>HLOOKUP(BF$12,'CdC-GAP_value'!$E$5:$AK$29,MATCH($A31,'CdC-GAP_value'!$A$5:$A$101,0),FALSE)</f>
        <v>920</v>
      </c>
      <c r="BG31" s="588">
        <f>HLOOKUP(BG$12,'CdC-GAP_value'!$E$5:$AK$29,MATCH($A31,'CdC-GAP_value'!$A$5:$A$101,0),FALSE)</f>
        <v>920</v>
      </c>
      <c r="BH31" s="588">
        <f>HLOOKUP(BH$12,'CdC-GAP_value'!$E$5:$AK$29,MATCH($A31,'CdC-GAP_value'!$A$5:$A$101,0),FALSE)</f>
        <v>920</v>
      </c>
      <c r="BI31" s="588">
        <f>HLOOKUP(BI$12,'CdC-GAP_value'!$E$5:$AK$29,MATCH($A31,'CdC-GAP_value'!$A$5:$A$101,0),FALSE)</f>
        <v>920</v>
      </c>
      <c r="BJ31" s="588">
        <f>HLOOKUP(BJ$12,'CdC-GAP_value'!$E$5:$AK$29,MATCH($A31,'CdC-GAP_value'!$A$5:$A$101,0),FALSE)</f>
        <v>920</v>
      </c>
      <c r="BK31" s="588">
        <f>HLOOKUP(BK$12,'CdC-GAP_value'!$E$5:$AK$29,MATCH($A31,'CdC-GAP_value'!$A$5:$A$101,0),FALSE)</f>
        <v>920</v>
      </c>
      <c r="BL31" s="588">
        <f>HLOOKUP(BL$12,'CdC-GAP_value'!$E$5:$AK$29,MATCH($A31,'CdC-GAP_value'!$A$5:$A$101,0),FALSE)</f>
        <v>920</v>
      </c>
      <c r="BM31" s="588">
        <f>HLOOKUP(BM$12,'CdC-GAP_value'!$E$5:$AK$29,MATCH($A31,'CdC-GAP_value'!$A$5:$A$101,0),FALSE)</f>
        <v>920</v>
      </c>
      <c r="BN31" s="588">
        <f>HLOOKUP(BN$12,'CdC-GAP_value'!$E$5:$AK$29,MATCH($A31,'CdC-GAP_value'!$A$5:$A$101,0),FALSE)</f>
        <v>920</v>
      </c>
      <c r="BO31" s="588">
        <f>HLOOKUP(BO$12,'CdC-GAP_value'!$E$5:$AK$29,MATCH($A31,'CdC-GAP_value'!$A$5:$A$101,0),FALSE)</f>
        <v>920</v>
      </c>
      <c r="BP31" s="588">
        <f>HLOOKUP(BP$12,'CdC-GAP_value'!$E$5:$AK$29,MATCH($A31,'CdC-GAP_value'!$A$5:$A$101,0),FALSE)</f>
        <v>920</v>
      </c>
      <c r="BR31" s="588">
        <f>HLOOKUP(BR$12,'CdC-GAP_value'!$E$5:$AK$29,MATCH($A31,'CdC-GAP_value'!$A$5:$A$101,0),FALSE)</f>
        <v>939.5</v>
      </c>
      <c r="BS31" s="588">
        <f>HLOOKUP(BS$12,'CdC-GAP_value'!$E$5:$AK$29,MATCH($A31,'CdC-GAP_value'!$A$5:$A$101,0),FALSE)</f>
        <v>939.5</v>
      </c>
      <c r="BU31" s="588">
        <f>HLOOKUP(BU$12,'CdC-GAP_value'!$E$5:$AK$29,MATCH($A31,'CdC-GAP_value'!$A$5:$A$101,0),FALSE)</f>
        <v>939.5</v>
      </c>
      <c r="BV31" s="588">
        <f>HLOOKUP(BV$12,'CdC-GAP_value'!$E$5:$AK$29,MATCH($A31,'CdC-GAP_value'!$A$5:$A$101,0),FALSE)</f>
        <v>939.5</v>
      </c>
      <c r="BX31" s="588">
        <f>HLOOKUP(BX$12,'CdC-GAP_value'!$E$5:$AK$29,MATCH($A31,'CdC-GAP_value'!$A$5:$A$101,0),FALSE)</f>
        <v>939.5</v>
      </c>
      <c r="BY31" s="588">
        <f>HLOOKUP(BY$12,'CdC-GAP_value'!$E$5:$AK$29,MATCH($A31,'CdC-GAP_value'!$A$5:$A$101,0),FALSE)</f>
        <v>939.5</v>
      </c>
      <c r="CA31" s="588">
        <f>HLOOKUP(CA$12,'CdC-GAP_value'!$E$5:$AK$29,MATCH($A31,'CdC-GAP_value'!$A$5:$A$101,0),FALSE)</f>
        <v>939.5</v>
      </c>
      <c r="CB31" s="588">
        <f>HLOOKUP(CB$12,'CdC-GAP_value'!$E$5:$AK$29,MATCH($A31,'CdC-GAP_value'!$A$5:$A$101,0),FALSE)</f>
        <v>939.5</v>
      </c>
      <c r="CD31" s="588">
        <f>HLOOKUP(CD$12,'CdC-GAP_value'!$E$5:$AK$29,MATCH($A31,'CdC-GAP_value'!$A$5:$A$101,0),FALSE)</f>
        <v>939.5</v>
      </c>
      <c r="CE31" s="588">
        <f>HLOOKUP(CE$12,'CdC-GAP_value'!$E$5:$AK$29,MATCH($A31,'CdC-GAP_value'!$A$5:$A$101,0),FALSE)</f>
        <v>939.5</v>
      </c>
      <c r="CG31" s="588">
        <f>HLOOKUP(CG$12,'CdC-GAP_value'!$E$5:$AK$29,MATCH($A31,'CdC-GAP_value'!$A$5:$A$101,0),FALSE)</f>
        <v>939.5</v>
      </c>
      <c r="CH31" s="588">
        <f>HLOOKUP(CH$12,'CdC-GAP_value'!$E$5:$AK$29,MATCH($A31,'CdC-GAP_value'!$A$5:$A$101,0),FALSE)</f>
        <v>939.5</v>
      </c>
      <c r="CJ31" s="588">
        <f>HLOOKUP(CJ$12,'CdC-GAP_value'!$E$5:$AK$29,MATCH($A31,'CdC-GAP_value'!$A$5:$A$101,0),FALSE)</f>
        <v>939.5</v>
      </c>
      <c r="CK31" s="588">
        <f>HLOOKUP(CK$12,'CdC-GAP_value'!$E$5:$AK$29,MATCH($A31,'CdC-GAP_value'!$A$5:$A$101,0),FALSE)</f>
        <v>939.5</v>
      </c>
      <c r="CM31" s="588">
        <f>HLOOKUP(CM$12,'CdC-GAP_value'!$E$5:$AK$29,MATCH($A31,'CdC-GAP_value'!$A$5:$A$101,0),FALSE)</f>
        <v>939.5</v>
      </c>
      <c r="CN31" s="588">
        <f>HLOOKUP(CN$12,'CdC-GAP_value'!$E$5:$AK$29,MATCH($A31,'CdC-GAP_value'!$A$5:$A$101,0),FALSE)</f>
        <v>939.5</v>
      </c>
      <c r="CP31" s="588">
        <f>HLOOKUP(CP$12,'CdC-GAP_value'!$E$5:$AK$29,MATCH($A31,'CdC-GAP_value'!$A$5:$A$101,0),FALSE)</f>
        <v>939.5</v>
      </c>
      <c r="CQ31" s="588">
        <f>HLOOKUP(CQ$12,'CdC-GAP_value'!$E$5:$AK$29,MATCH($A31,'CdC-GAP_value'!$A$5:$A$101,0),FALSE)</f>
        <v>939.5</v>
      </c>
      <c r="CS31" s="588">
        <f>HLOOKUP(CS$12,'CdC-GAP_value'!$E$5:$AK$29,MATCH($A31,'CdC-GAP_value'!$A$5:$A$101,0),FALSE)</f>
        <v>939.5</v>
      </c>
      <c r="CT31" s="588">
        <f>HLOOKUP(CT$12,'CdC-GAP_value'!$E$5:$AK$29,MATCH($A31,'CdC-GAP_value'!$A$5:$A$101,0),FALSE)</f>
        <v>939.5</v>
      </c>
      <c r="CV31" s="588">
        <f>HLOOKUP(CV$12,'CdC-GAP_value'!$E$5:$AK$29,MATCH($A31,'CdC-GAP_value'!$A$5:$A$101,0),FALSE)</f>
        <v>939.5</v>
      </c>
      <c r="CW31" s="588">
        <f>HLOOKUP(CW$12,'CdC-GAP_value'!$E$5:$AK$29,MATCH($A31,'CdC-GAP_value'!$A$5:$A$101,0),FALSE)</f>
        <v>939.5</v>
      </c>
      <c r="CY31" s="588">
        <f>HLOOKUP(CY$12,'CdC-GAP_value'!$E$5:$AK$29,MATCH($A31,'CdC-GAP_value'!$A$5:$A$101,0),FALSE)</f>
        <v>939.5</v>
      </c>
      <c r="CZ31" s="588">
        <f>HLOOKUP(CZ$12,'CdC-GAP_value'!$E$5:$AK$29,MATCH($A31,'CdC-GAP_value'!$A$5:$A$101,0),FALSE)</f>
        <v>939.5</v>
      </c>
      <c r="DB31" s="588">
        <f>HLOOKUP(DB$12,'CdC-GAP_value'!$E$5:$AK$29,MATCH($A31,'CdC-GAP_value'!$A$5:$A$101,0),FALSE)</f>
        <v>939.5</v>
      </c>
      <c r="DC31" s="588">
        <f>HLOOKUP(DC$12,'CdC-GAP_value'!$E$5:$AK$29,MATCH($A31,'CdC-GAP_value'!$A$5:$A$101,0),FALSE)</f>
        <v>939.5</v>
      </c>
      <c r="DE31" s="588">
        <f>HLOOKUP(DE$12,'CdC-GAP_value'!$E$5:$AK$29,MATCH($A31,'CdC-GAP_value'!$A$5:$A$101,0),FALSE)</f>
        <v>970</v>
      </c>
      <c r="DF31" s="588">
        <f>HLOOKUP(DF$12,'CdC-GAP_value'!$E$5:$AK$29,MATCH($A31,'CdC-GAP_value'!$A$5:$A$101,0),FALSE)</f>
        <v>970</v>
      </c>
      <c r="DH31" s="588">
        <f>HLOOKUP(DH$12,'CdC-GAP_value'!$E$5:$AK$29,MATCH($A31,'CdC-GAP_value'!$A$5:$A$101,0),FALSE)</f>
        <v>970</v>
      </c>
      <c r="DI31" s="588">
        <f>HLOOKUP(DI$12,'CdC-GAP_value'!$E$5:$AK$29,MATCH($A31,'CdC-GAP_value'!$A$5:$A$101,0),FALSE)</f>
        <v>970</v>
      </c>
      <c r="DK31" s="588">
        <f>HLOOKUP(DK$12,'CdC-GAP_value'!$E$5:$AK$29,MATCH($A31,'CdC-GAP_value'!$A$5:$A$101,0),FALSE)</f>
        <v>970</v>
      </c>
      <c r="DL31" s="588">
        <f>HLOOKUP(DL$12,'CdC-GAP_value'!$E$5:$AK$29,MATCH($A31,'CdC-GAP_value'!$A$5:$A$101,0),FALSE)</f>
        <v>970</v>
      </c>
      <c r="DM31" s="588">
        <f>HLOOKUP(DM$12,'CdC-GAP_value'!$E$5:$AK$29,MATCH($A31,'CdC-GAP_value'!$A$5:$A$101,0),FALSE)</f>
        <v>970</v>
      </c>
      <c r="DN31" s="588">
        <f>HLOOKUP(DN$12,'CdC-GAP_value'!$E$5:$AK$29,MATCH($A31,'CdC-GAP_value'!$A$5:$A$101,0),FALSE)</f>
        <v>970</v>
      </c>
      <c r="DO31" s="588">
        <f>HLOOKUP(DO$12,'CdC-GAP_value'!$E$5:$AK$29,MATCH($A31,'CdC-GAP_value'!$A$5:$A$101,0),FALSE)</f>
        <v>970</v>
      </c>
      <c r="DP31" s="588">
        <f>HLOOKUP(DP$12,'CdC-GAP_value'!$E$5:$AK$29,MATCH($A31,'CdC-GAP_value'!$A$5:$A$101,0),FALSE)</f>
        <v>970</v>
      </c>
      <c r="DR31" s="588">
        <f>HLOOKUP(DR$12,'CdC-GAP_value'!$E$5:$AK$29,MATCH($A31,'CdC-GAP_value'!$A$5:$A$101,0),FALSE)</f>
        <v>970</v>
      </c>
      <c r="DS31" s="588">
        <f>HLOOKUP(DS$12,'CdC-GAP_value'!$E$5:$AK$29,MATCH($A31,'CdC-GAP_value'!$A$5:$A$101,0),FALSE)</f>
        <v>970</v>
      </c>
      <c r="DT31" s="588">
        <f>HLOOKUP(DT$12,'CdC-GAP_value'!$E$5:$AK$29,MATCH($A31,'CdC-GAP_value'!$A$5:$A$101,0),FALSE)</f>
        <v>970</v>
      </c>
      <c r="DV31" s="588">
        <f>HLOOKUP(DV$12,'CdC-GAP_value'!$E$5:$AK$29,MATCH($A31,'CdC-GAP_value'!$A$5:$A$101,0),FALSE)</f>
        <v>970</v>
      </c>
      <c r="DW31" s="588">
        <f>HLOOKUP(DW$12,'CdC-GAP_value'!$E$5:$AK$29,MATCH($A31,'CdC-GAP_value'!$A$5:$A$101,0),FALSE)</f>
        <v>970</v>
      </c>
      <c r="DY31" s="588">
        <f>HLOOKUP(DY$12,'CdC-GAP_value'!$E$5:$AK$29,MATCH($A31,'CdC-GAP_value'!$A$5:$A$101,0),FALSE)</f>
        <v>939</v>
      </c>
      <c r="DZ31" s="588">
        <f>HLOOKUP(DZ$12,'CdC-GAP_value'!$E$5:$AK$29,MATCH($A31,'CdC-GAP_value'!$A$5:$A$101,0),FALSE)</f>
        <v>939</v>
      </c>
      <c r="EA31" s="154" t="str">
        <f>HLOOKUP(EA$12,'CdC-GAP_value'!$AF$5:$AH$29,MATCH($A31,'CdC-GAP_value'!$A$5:$A$101,0),FALSE)</f>
        <v>RENSEIGNER LIGNE 6</v>
      </c>
    </row>
    <row r="32" spans="1:131" x14ac:dyDescent="0.2">
      <c r="A32" s="115" t="s">
        <v>1001</v>
      </c>
      <c r="B32" s="115" t="s">
        <v>1139</v>
      </c>
      <c r="C32" s="114">
        <v>28</v>
      </c>
      <c r="D32" s="114">
        <v>860</v>
      </c>
      <c r="F32" s="588">
        <f>HLOOKUP(F$12,'CdC-GAP_value'!$E$5:$AK$29,MATCH($A32,'CdC-GAP_value'!$A$5:$A$101,0),FALSE)</f>
        <v>873</v>
      </c>
      <c r="G32" s="588">
        <f>HLOOKUP(G$12,'CdC-GAP_value'!$E$5:$AK$29,MATCH($A32,'CdC-GAP_value'!$A$5:$A$101,0),FALSE)</f>
        <v>873</v>
      </c>
      <c r="I32" s="588">
        <f>HLOOKUP(I$12,'CdC-GAP_value'!$E$5:$AK$29,MATCH($A32,'CdC-GAP_value'!$A$5:$A$101,0),FALSE)</f>
        <v>873</v>
      </c>
      <c r="J32" s="588">
        <f>HLOOKUP(J$12,'CdC-GAP_value'!$E$5:$AK$29,MATCH($A32,'CdC-GAP_value'!$A$5:$A$101,0),FALSE)</f>
        <v>873</v>
      </c>
      <c r="L32" s="588">
        <f>HLOOKUP(L$12,'CdC-GAP_value'!$E$5:$AK$29,MATCH($A32,'CdC-GAP_value'!$A$5:$A$101,0),FALSE)</f>
        <v>873</v>
      </c>
      <c r="M32" s="588">
        <f>HLOOKUP(M$12,'CdC-GAP_value'!$E$5:$AK$29,MATCH($A32,'CdC-GAP_value'!$A$5:$A$101,0),FALSE)</f>
        <v>873</v>
      </c>
      <c r="O32" s="588">
        <f>HLOOKUP(O$12,'CdC-GAP_value'!$E$5:$AK$29,MATCH($A32,'CdC-GAP_value'!$A$5:$A$101,0),FALSE)</f>
        <v>873</v>
      </c>
      <c r="P32" s="588">
        <f>HLOOKUP(P$12,'CdC-GAP_value'!$E$5:$AK$29,MATCH($A32,'CdC-GAP_value'!$A$5:$A$101,0),FALSE)</f>
        <v>873</v>
      </c>
      <c r="R32" s="588">
        <f>HLOOKUP(R$12,'CdC-GAP_value'!$E$5:$AK$29,MATCH($A32,'CdC-GAP_value'!$A$5:$A$101,0),FALSE)</f>
        <v>873</v>
      </c>
      <c r="S32" s="588">
        <f>HLOOKUP(S$12,'CdC-GAP_value'!$E$5:$AK$29,MATCH($A32,'CdC-GAP_value'!$A$5:$A$101,0),FALSE)</f>
        <v>873</v>
      </c>
      <c r="U32" s="588">
        <f>HLOOKUP(U$12,'CdC-GAP_value'!$E$5:$AK$29,MATCH($A32,'CdC-GAP_value'!$A$5:$A$101,0),FALSE)</f>
        <v>873</v>
      </c>
      <c r="V32" s="588">
        <f>HLOOKUP(V$12,'CdC-GAP_value'!$E$5:$AK$29,MATCH($A32,'CdC-GAP_value'!$A$5:$A$101,0),FALSE)</f>
        <v>873</v>
      </c>
      <c r="X32" s="588">
        <f>HLOOKUP(X$12,'CdC-GAP_value'!$E$5:$AK$29,MATCH($A32,'CdC-GAP_value'!$A$5:$A$101,0),FALSE)</f>
        <v>873</v>
      </c>
      <c r="Y32" s="588">
        <f>HLOOKUP(Y$12,'CdC-GAP_value'!$E$5:$AK$29,MATCH($A32,'CdC-GAP_value'!$A$5:$A$101,0),FALSE)</f>
        <v>873</v>
      </c>
      <c r="AA32" s="588">
        <f>HLOOKUP(AA$12,'CdC-GAP_value'!$E$5:$AK$29,MATCH($A32,'CdC-GAP_value'!$A$5:$A$101,0),FALSE)</f>
        <v>904</v>
      </c>
      <c r="AB32" s="588">
        <f>HLOOKUP(AB$12,'CdC-GAP_value'!$E$5:$AK$29,MATCH($A32,'CdC-GAP_value'!$A$5:$A$101,0),FALSE)</f>
        <v>904</v>
      </c>
      <c r="AD32" s="588">
        <f>HLOOKUP(AD$12,'CdC-GAP_value'!$E$5:$AK$29,MATCH($A32,'CdC-GAP_value'!$A$5:$A$101,0),FALSE)</f>
        <v>904</v>
      </c>
      <c r="AE32" s="588">
        <f>HLOOKUP(AE$12,'CdC-GAP_value'!$E$5:$AK$29,MATCH($A32,'CdC-GAP_value'!$A$5:$A$101,0),FALSE)</f>
        <v>904</v>
      </c>
      <c r="AG32" s="588">
        <f>HLOOKUP(AG$12,'CdC-GAP_value'!$E$5:$AK$29,MATCH($A32,'CdC-GAP_value'!$A$5:$A$101,0),FALSE)</f>
        <v>904</v>
      </c>
      <c r="AH32" s="588">
        <f>HLOOKUP(AH$12,'CdC-GAP_value'!$E$5:$AK$29,MATCH($A32,'CdC-GAP_value'!$A$5:$A$101,0),FALSE)</f>
        <v>904</v>
      </c>
      <c r="AJ32" s="588">
        <f>HLOOKUP(AJ$12,'CdC-GAP_value'!$E$5:$AK$29,MATCH($A32,'CdC-GAP_value'!$A$5:$A$101,0),FALSE)</f>
        <v>904</v>
      </c>
      <c r="AK32" s="588">
        <f>HLOOKUP(AK$12,'CdC-GAP_value'!$E$5:$AK$29,MATCH($A32,'CdC-GAP_value'!$A$5:$A$101,0),FALSE)</f>
        <v>904</v>
      </c>
      <c r="AM32" s="588">
        <f>HLOOKUP(AM$12,'CdC-GAP_value'!$E$5:$AK$29,MATCH($A32,'CdC-GAP_value'!$A$5:$A$101,0),FALSE)</f>
        <v>842</v>
      </c>
      <c r="AN32" s="588">
        <f>HLOOKUP(AN$12,'CdC-GAP_value'!$E$5:$AK$29,MATCH($A32,'CdC-GAP_value'!$A$5:$A$101,0),FALSE)</f>
        <v>842</v>
      </c>
      <c r="AP32" s="588">
        <f>HLOOKUP(AP$12,'CdC-GAP_value'!$E$5:$AK$29,MATCH($A32,'CdC-GAP_value'!$A$5:$A$101,0),FALSE)</f>
        <v>842</v>
      </c>
      <c r="AQ32" s="588">
        <f>HLOOKUP(AQ$12,'CdC-GAP_value'!$E$5:$AK$29,MATCH($A32,'CdC-GAP_value'!$A$5:$A$101,0),FALSE)</f>
        <v>842</v>
      </c>
      <c r="AS32" s="588">
        <f>HLOOKUP(AS$12,'CdC-GAP_value'!$E$5:$AK$29,MATCH($A32,'CdC-GAP_value'!$A$5:$A$101,0),FALSE)</f>
        <v>842</v>
      </c>
      <c r="AT32" s="588">
        <f>HLOOKUP(AT$12,'CdC-GAP_value'!$E$5:$AK$29,MATCH($A32,'CdC-GAP_value'!$A$5:$A$101,0),FALSE)</f>
        <v>842</v>
      </c>
      <c r="AV32" s="588">
        <f>HLOOKUP(AV$12,'CdC-GAP_value'!$E$5:$AK$29,MATCH($A32,'CdC-GAP_value'!$A$5:$A$101,0),FALSE)</f>
        <v>842</v>
      </c>
      <c r="AW32" s="588">
        <f>HLOOKUP(AW$12,'CdC-GAP_value'!$E$5:$AK$29,MATCH($A32,'CdC-GAP_value'!$A$5:$A$101,0),FALSE)</f>
        <v>842</v>
      </c>
      <c r="AY32" s="588">
        <f>HLOOKUP(AY$12,'CdC-GAP_value'!$E$5:$AK$29,MATCH($A32,'CdC-GAP_value'!$A$5:$A$101,0),FALSE)</f>
        <v>842</v>
      </c>
      <c r="AZ32" s="588">
        <f>HLOOKUP(AZ$12,'CdC-GAP_value'!$E$5:$AK$29,MATCH($A32,'CdC-GAP_value'!$A$5:$A$101,0),FALSE)</f>
        <v>842</v>
      </c>
      <c r="BB32" s="588">
        <f>HLOOKUP(BB$12,'CdC-GAP_value'!$E$5:$AK$29,MATCH($A32,'CdC-GAP_value'!$A$5:$A$101,0),FALSE)</f>
        <v>905</v>
      </c>
      <c r="BC32" s="588">
        <f>HLOOKUP(BC$12,'CdC-GAP_value'!$E$5:$AK$29,MATCH($A32,'CdC-GAP_value'!$A$5:$A$101,0),FALSE)</f>
        <v>905</v>
      </c>
      <c r="BE32" s="588">
        <f>HLOOKUP(BE$12,'CdC-GAP_value'!$E$5:$AK$29,MATCH($A32,'CdC-GAP_value'!$A$5:$A$101,0),FALSE)</f>
        <v>905</v>
      </c>
      <c r="BF32" s="588">
        <f>HLOOKUP(BF$12,'CdC-GAP_value'!$E$5:$AK$29,MATCH($A32,'CdC-GAP_value'!$A$5:$A$101,0),FALSE)</f>
        <v>905</v>
      </c>
      <c r="BG32" s="588">
        <f>HLOOKUP(BG$12,'CdC-GAP_value'!$E$5:$AK$29,MATCH($A32,'CdC-GAP_value'!$A$5:$A$101,0),FALSE)</f>
        <v>905</v>
      </c>
      <c r="BH32" s="588">
        <f>HLOOKUP(BH$12,'CdC-GAP_value'!$E$5:$AK$29,MATCH($A32,'CdC-GAP_value'!$A$5:$A$101,0),FALSE)</f>
        <v>905</v>
      </c>
      <c r="BI32" s="588">
        <f>HLOOKUP(BI$12,'CdC-GAP_value'!$E$5:$AK$29,MATCH($A32,'CdC-GAP_value'!$A$5:$A$101,0),FALSE)</f>
        <v>905</v>
      </c>
      <c r="BJ32" s="588">
        <f>HLOOKUP(BJ$12,'CdC-GAP_value'!$E$5:$AK$29,MATCH($A32,'CdC-GAP_value'!$A$5:$A$101,0),FALSE)</f>
        <v>905</v>
      </c>
      <c r="BK32" s="588">
        <f>HLOOKUP(BK$12,'CdC-GAP_value'!$E$5:$AK$29,MATCH($A32,'CdC-GAP_value'!$A$5:$A$101,0),FALSE)</f>
        <v>905</v>
      </c>
      <c r="BL32" s="588">
        <f>HLOOKUP(BL$12,'CdC-GAP_value'!$E$5:$AK$29,MATCH($A32,'CdC-GAP_value'!$A$5:$A$101,0),FALSE)</f>
        <v>905</v>
      </c>
      <c r="BM32" s="588">
        <f>HLOOKUP(BM$12,'CdC-GAP_value'!$E$5:$AK$29,MATCH($A32,'CdC-GAP_value'!$A$5:$A$101,0),FALSE)</f>
        <v>905</v>
      </c>
      <c r="BN32" s="588">
        <f>HLOOKUP(BN$12,'CdC-GAP_value'!$E$5:$AK$29,MATCH($A32,'CdC-GAP_value'!$A$5:$A$101,0),FALSE)</f>
        <v>905</v>
      </c>
      <c r="BO32" s="588">
        <f>HLOOKUP(BO$12,'CdC-GAP_value'!$E$5:$AK$29,MATCH($A32,'CdC-GAP_value'!$A$5:$A$101,0),FALSE)</f>
        <v>905</v>
      </c>
      <c r="BP32" s="588">
        <f>HLOOKUP(BP$12,'CdC-GAP_value'!$E$5:$AK$29,MATCH($A32,'CdC-GAP_value'!$A$5:$A$101,0),FALSE)</f>
        <v>905</v>
      </c>
      <c r="BR32" s="588">
        <f>HLOOKUP(BR$12,'CdC-GAP_value'!$E$5:$AK$29,MATCH($A32,'CdC-GAP_value'!$A$5:$A$101,0),FALSE)</f>
        <v>956.9</v>
      </c>
      <c r="BS32" s="588">
        <f>HLOOKUP(BS$12,'CdC-GAP_value'!$E$5:$AK$29,MATCH($A32,'CdC-GAP_value'!$A$5:$A$101,0),FALSE)</f>
        <v>956.9</v>
      </c>
      <c r="BU32" s="588">
        <f>HLOOKUP(BU$12,'CdC-GAP_value'!$E$5:$AK$29,MATCH($A32,'CdC-GAP_value'!$A$5:$A$101,0),FALSE)</f>
        <v>956.9</v>
      </c>
      <c r="BV32" s="588">
        <f>HLOOKUP(BV$12,'CdC-GAP_value'!$E$5:$AK$29,MATCH($A32,'CdC-GAP_value'!$A$5:$A$101,0),FALSE)</f>
        <v>956.9</v>
      </c>
      <c r="BX32" s="588">
        <f>HLOOKUP(BX$12,'CdC-GAP_value'!$E$5:$AK$29,MATCH($A32,'CdC-GAP_value'!$A$5:$A$101,0),FALSE)</f>
        <v>956.9</v>
      </c>
      <c r="BY32" s="588">
        <f>HLOOKUP(BY$12,'CdC-GAP_value'!$E$5:$AK$29,MATCH($A32,'CdC-GAP_value'!$A$5:$A$101,0),FALSE)</f>
        <v>956.9</v>
      </c>
      <c r="CA32" s="588">
        <f>HLOOKUP(CA$12,'CdC-GAP_value'!$E$5:$AK$29,MATCH($A32,'CdC-GAP_value'!$A$5:$A$101,0),FALSE)</f>
        <v>956.9</v>
      </c>
      <c r="CB32" s="588">
        <f>HLOOKUP(CB$12,'CdC-GAP_value'!$E$5:$AK$29,MATCH($A32,'CdC-GAP_value'!$A$5:$A$101,0),FALSE)</f>
        <v>956.9</v>
      </c>
      <c r="CD32" s="588">
        <f>HLOOKUP(CD$12,'CdC-GAP_value'!$E$5:$AK$29,MATCH($A32,'CdC-GAP_value'!$A$5:$A$101,0),FALSE)</f>
        <v>956.9</v>
      </c>
      <c r="CE32" s="588">
        <f>HLOOKUP(CE$12,'CdC-GAP_value'!$E$5:$AK$29,MATCH($A32,'CdC-GAP_value'!$A$5:$A$101,0),FALSE)</f>
        <v>956.9</v>
      </c>
      <c r="CG32" s="588">
        <f>HLOOKUP(CG$12,'CdC-GAP_value'!$E$5:$AK$29,MATCH($A32,'CdC-GAP_value'!$A$5:$A$101,0),FALSE)</f>
        <v>956.9</v>
      </c>
      <c r="CH32" s="588">
        <f>HLOOKUP(CH$12,'CdC-GAP_value'!$E$5:$AK$29,MATCH($A32,'CdC-GAP_value'!$A$5:$A$101,0),FALSE)</f>
        <v>956.9</v>
      </c>
      <c r="CJ32" s="588">
        <f>HLOOKUP(CJ$12,'CdC-GAP_value'!$E$5:$AK$29,MATCH($A32,'CdC-GAP_value'!$A$5:$A$101,0),FALSE)</f>
        <v>956.9</v>
      </c>
      <c r="CK32" s="588">
        <f>HLOOKUP(CK$12,'CdC-GAP_value'!$E$5:$AK$29,MATCH($A32,'CdC-GAP_value'!$A$5:$A$101,0),FALSE)</f>
        <v>956.9</v>
      </c>
      <c r="CM32" s="588">
        <f>HLOOKUP(CM$12,'CdC-GAP_value'!$E$5:$AK$29,MATCH($A32,'CdC-GAP_value'!$A$5:$A$101,0),FALSE)</f>
        <v>956.9</v>
      </c>
      <c r="CN32" s="588">
        <f>HLOOKUP(CN$12,'CdC-GAP_value'!$E$5:$AK$29,MATCH($A32,'CdC-GAP_value'!$A$5:$A$101,0),FALSE)</f>
        <v>956.9</v>
      </c>
      <c r="CP32" s="588">
        <f>HLOOKUP(CP$12,'CdC-GAP_value'!$E$5:$AK$29,MATCH($A32,'CdC-GAP_value'!$A$5:$A$101,0),FALSE)</f>
        <v>956.9</v>
      </c>
      <c r="CQ32" s="588">
        <f>HLOOKUP(CQ$12,'CdC-GAP_value'!$E$5:$AK$29,MATCH($A32,'CdC-GAP_value'!$A$5:$A$101,0),FALSE)</f>
        <v>956.9</v>
      </c>
      <c r="CS32" s="588">
        <f>HLOOKUP(CS$12,'CdC-GAP_value'!$E$5:$AK$29,MATCH($A32,'CdC-GAP_value'!$A$5:$A$101,0),FALSE)</f>
        <v>956.9</v>
      </c>
      <c r="CT32" s="588">
        <f>HLOOKUP(CT$12,'CdC-GAP_value'!$E$5:$AK$29,MATCH($A32,'CdC-GAP_value'!$A$5:$A$101,0),FALSE)</f>
        <v>956.9</v>
      </c>
      <c r="CV32" s="588">
        <f>HLOOKUP(CV$12,'CdC-GAP_value'!$E$5:$AK$29,MATCH($A32,'CdC-GAP_value'!$A$5:$A$101,0),FALSE)</f>
        <v>956.9</v>
      </c>
      <c r="CW32" s="588">
        <f>HLOOKUP(CW$12,'CdC-GAP_value'!$E$5:$AK$29,MATCH($A32,'CdC-GAP_value'!$A$5:$A$101,0),FALSE)</f>
        <v>956.9</v>
      </c>
      <c r="CY32" s="588">
        <f>HLOOKUP(CY$12,'CdC-GAP_value'!$E$5:$AK$29,MATCH($A32,'CdC-GAP_value'!$A$5:$A$101,0),FALSE)</f>
        <v>956.9</v>
      </c>
      <c r="CZ32" s="588">
        <f>HLOOKUP(CZ$12,'CdC-GAP_value'!$E$5:$AK$29,MATCH($A32,'CdC-GAP_value'!$A$5:$A$101,0),FALSE)</f>
        <v>956.9</v>
      </c>
      <c r="DB32" s="588">
        <f>HLOOKUP(DB$12,'CdC-GAP_value'!$E$5:$AK$29,MATCH($A32,'CdC-GAP_value'!$A$5:$A$101,0),FALSE)</f>
        <v>956.9</v>
      </c>
      <c r="DC32" s="588">
        <f>HLOOKUP(DC$12,'CdC-GAP_value'!$E$5:$AK$29,MATCH($A32,'CdC-GAP_value'!$A$5:$A$101,0),FALSE)</f>
        <v>956.9</v>
      </c>
      <c r="DE32" s="588">
        <f>HLOOKUP(DE$12,'CdC-GAP_value'!$E$5:$AK$29,MATCH($A32,'CdC-GAP_value'!$A$5:$A$101,0),FALSE)</f>
        <v>931</v>
      </c>
      <c r="DF32" s="588">
        <f>HLOOKUP(DF$12,'CdC-GAP_value'!$E$5:$AK$29,MATCH($A32,'CdC-GAP_value'!$A$5:$A$101,0),FALSE)</f>
        <v>931</v>
      </c>
      <c r="DH32" s="588">
        <f>HLOOKUP(DH$12,'CdC-GAP_value'!$E$5:$AK$29,MATCH($A32,'CdC-GAP_value'!$A$5:$A$101,0),FALSE)</f>
        <v>931</v>
      </c>
      <c r="DI32" s="588">
        <f>HLOOKUP(DI$12,'CdC-GAP_value'!$E$5:$AK$29,MATCH($A32,'CdC-GAP_value'!$A$5:$A$101,0),FALSE)</f>
        <v>931</v>
      </c>
      <c r="DK32" s="588">
        <f>HLOOKUP(DK$12,'CdC-GAP_value'!$E$5:$AK$29,MATCH($A32,'CdC-GAP_value'!$A$5:$A$101,0),FALSE)</f>
        <v>931</v>
      </c>
      <c r="DL32" s="588">
        <f>HLOOKUP(DL$12,'CdC-GAP_value'!$E$5:$AK$29,MATCH($A32,'CdC-GAP_value'!$A$5:$A$101,0),FALSE)</f>
        <v>931</v>
      </c>
      <c r="DM32" s="588">
        <f>HLOOKUP(DM$12,'CdC-GAP_value'!$E$5:$AK$29,MATCH($A32,'CdC-GAP_value'!$A$5:$A$101,0),FALSE)</f>
        <v>931</v>
      </c>
      <c r="DN32" s="588">
        <f>HLOOKUP(DN$12,'CdC-GAP_value'!$E$5:$AK$29,MATCH($A32,'CdC-GAP_value'!$A$5:$A$101,0),FALSE)</f>
        <v>931</v>
      </c>
      <c r="DO32" s="588">
        <f>HLOOKUP(DO$12,'CdC-GAP_value'!$E$5:$AK$29,MATCH($A32,'CdC-GAP_value'!$A$5:$A$101,0),FALSE)</f>
        <v>931</v>
      </c>
      <c r="DP32" s="588">
        <f>HLOOKUP(DP$12,'CdC-GAP_value'!$E$5:$AK$29,MATCH($A32,'CdC-GAP_value'!$A$5:$A$101,0),FALSE)</f>
        <v>931</v>
      </c>
      <c r="DR32" s="588">
        <f>HLOOKUP(DR$12,'CdC-GAP_value'!$E$5:$AK$29,MATCH($A32,'CdC-GAP_value'!$A$5:$A$101,0),FALSE)</f>
        <v>931</v>
      </c>
      <c r="DS32" s="588">
        <f>HLOOKUP(DS$12,'CdC-GAP_value'!$E$5:$AK$29,MATCH($A32,'CdC-GAP_value'!$A$5:$A$101,0),FALSE)</f>
        <v>931</v>
      </c>
      <c r="DT32" s="588">
        <f>HLOOKUP(DT$12,'CdC-GAP_value'!$E$5:$AK$29,MATCH($A32,'CdC-GAP_value'!$A$5:$A$101,0),FALSE)</f>
        <v>931</v>
      </c>
      <c r="DV32" s="588">
        <f>HLOOKUP(DV$12,'CdC-GAP_value'!$E$5:$AK$29,MATCH($A32,'CdC-GAP_value'!$A$5:$A$101,0),FALSE)</f>
        <v>931</v>
      </c>
      <c r="DW32" s="588">
        <f>HLOOKUP(DW$12,'CdC-GAP_value'!$E$5:$AK$29,MATCH($A32,'CdC-GAP_value'!$A$5:$A$101,0),FALSE)</f>
        <v>931</v>
      </c>
      <c r="DY32" s="588">
        <f>HLOOKUP(DY$12,'CdC-GAP_value'!$E$5:$AK$29,MATCH($A32,'CdC-GAP_value'!$A$5:$A$101,0),FALSE)</f>
        <v>873</v>
      </c>
      <c r="DZ32" s="588">
        <f>HLOOKUP(DZ$12,'CdC-GAP_value'!$E$5:$AK$29,MATCH($A32,'CdC-GAP_value'!$A$5:$A$101,0),FALSE)</f>
        <v>873</v>
      </c>
      <c r="EA32" s="154" t="str">
        <f>HLOOKUP(EA$12,'CdC-GAP_value'!$AF$5:$AH$29,MATCH($A32,'CdC-GAP_value'!$A$5:$A$101,0),FALSE)</f>
        <v>RENSEIGNER LIGNE 6</v>
      </c>
    </row>
    <row r="33" spans="1:131" x14ac:dyDescent="0.2">
      <c r="A33" s="115" t="s">
        <v>1003</v>
      </c>
      <c r="B33" s="115" t="s">
        <v>1140</v>
      </c>
      <c r="C33" s="114">
        <v>29</v>
      </c>
      <c r="D33" s="114">
        <v>2730</v>
      </c>
      <c r="F33" s="588">
        <f>HLOOKUP(F$12,'CdC-GAP_value'!$E$5:$AK$29,MATCH($A33,'CdC-GAP_value'!$A$5:$A$101,0),FALSE)</f>
        <v>2729</v>
      </c>
      <c r="G33" s="588">
        <f>HLOOKUP(G$12,'CdC-GAP_value'!$E$5:$AK$29,MATCH($A33,'CdC-GAP_value'!$A$5:$A$101,0),FALSE)</f>
        <v>2729</v>
      </c>
      <c r="I33" s="588">
        <f>HLOOKUP(I$12,'CdC-GAP_value'!$E$5:$AK$29,MATCH($A33,'CdC-GAP_value'!$A$5:$A$101,0),FALSE)</f>
        <v>2729</v>
      </c>
      <c r="J33" s="588">
        <f>HLOOKUP(J$12,'CdC-GAP_value'!$E$5:$AK$29,MATCH($A33,'CdC-GAP_value'!$A$5:$A$101,0),FALSE)</f>
        <v>2729</v>
      </c>
      <c r="L33" s="588">
        <f>HLOOKUP(L$12,'CdC-GAP_value'!$E$5:$AK$29,MATCH($A33,'CdC-GAP_value'!$A$5:$A$101,0),FALSE)</f>
        <v>2729</v>
      </c>
      <c r="M33" s="588">
        <f>HLOOKUP(M$12,'CdC-GAP_value'!$E$5:$AK$29,MATCH($A33,'CdC-GAP_value'!$A$5:$A$101,0),FALSE)</f>
        <v>2729</v>
      </c>
      <c r="O33" s="588">
        <f>HLOOKUP(O$12,'CdC-GAP_value'!$E$5:$AK$29,MATCH($A33,'CdC-GAP_value'!$A$5:$A$101,0),FALSE)</f>
        <v>2729</v>
      </c>
      <c r="P33" s="588">
        <f>HLOOKUP(P$12,'CdC-GAP_value'!$E$5:$AK$29,MATCH($A33,'CdC-GAP_value'!$A$5:$A$101,0),FALSE)</f>
        <v>2729</v>
      </c>
      <c r="R33" s="588">
        <f>HLOOKUP(R$12,'CdC-GAP_value'!$E$5:$AK$29,MATCH($A33,'CdC-GAP_value'!$A$5:$A$101,0),FALSE)</f>
        <v>2729</v>
      </c>
      <c r="S33" s="588">
        <f>HLOOKUP(S$12,'CdC-GAP_value'!$E$5:$AK$29,MATCH($A33,'CdC-GAP_value'!$A$5:$A$101,0),FALSE)</f>
        <v>2729</v>
      </c>
      <c r="U33" s="588">
        <f>HLOOKUP(U$12,'CdC-GAP_value'!$E$5:$AK$29,MATCH($A33,'CdC-GAP_value'!$A$5:$A$101,0),FALSE)</f>
        <v>2729</v>
      </c>
      <c r="V33" s="588">
        <f>HLOOKUP(V$12,'CdC-GAP_value'!$E$5:$AK$29,MATCH($A33,'CdC-GAP_value'!$A$5:$A$101,0),FALSE)</f>
        <v>2729</v>
      </c>
      <c r="X33" s="588">
        <f>HLOOKUP(X$12,'CdC-GAP_value'!$E$5:$AK$29,MATCH($A33,'CdC-GAP_value'!$A$5:$A$101,0),FALSE)</f>
        <v>2729</v>
      </c>
      <c r="Y33" s="588">
        <f>HLOOKUP(Y$12,'CdC-GAP_value'!$E$5:$AK$29,MATCH($A33,'CdC-GAP_value'!$A$5:$A$101,0),FALSE)</f>
        <v>2729</v>
      </c>
      <c r="AA33" s="588">
        <f>HLOOKUP(AA$12,'CdC-GAP_value'!$E$5:$AK$29,MATCH($A33,'CdC-GAP_value'!$A$5:$A$101,0),FALSE)</f>
        <v>2784</v>
      </c>
      <c r="AB33" s="588">
        <f>HLOOKUP(AB$12,'CdC-GAP_value'!$E$5:$AK$29,MATCH($A33,'CdC-GAP_value'!$A$5:$A$101,0),FALSE)</f>
        <v>2784</v>
      </c>
      <c r="AD33" s="588">
        <f>HLOOKUP(AD$12,'CdC-GAP_value'!$E$5:$AK$29,MATCH($A33,'CdC-GAP_value'!$A$5:$A$101,0),FALSE)</f>
        <v>2784</v>
      </c>
      <c r="AE33" s="588">
        <f>HLOOKUP(AE$12,'CdC-GAP_value'!$E$5:$AK$29,MATCH($A33,'CdC-GAP_value'!$A$5:$A$101,0),FALSE)</f>
        <v>2784</v>
      </c>
      <c r="AG33" s="588">
        <f>HLOOKUP(AG$12,'CdC-GAP_value'!$E$5:$AK$29,MATCH($A33,'CdC-GAP_value'!$A$5:$A$101,0),FALSE)</f>
        <v>2784</v>
      </c>
      <c r="AH33" s="588">
        <f>HLOOKUP(AH$12,'CdC-GAP_value'!$E$5:$AK$29,MATCH($A33,'CdC-GAP_value'!$A$5:$A$101,0),FALSE)</f>
        <v>2784</v>
      </c>
      <c r="AJ33" s="588">
        <f>HLOOKUP(AJ$12,'CdC-GAP_value'!$E$5:$AK$29,MATCH($A33,'CdC-GAP_value'!$A$5:$A$101,0),FALSE)</f>
        <v>2784</v>
      </c>
      <c r="AK33" s="588">
        <f>HLOOKUP(AK$12,'CdC-GAP_value'!$E$5:$AK$29,MATCH($A33,'CdC-GAP_value'!$A$5:$A$101,0),FALSE)</f>
        <v>2784</v>
      </c>
      <c r="AM33" s="588">
        <f>HLOOKUP(AM$12,'CdC-GAP_value'!$E$5:$AK$29,MATCH($A33,'CdC-GAP_value'!$A$5:$A$101,0),FALSE)</f>
        <v>2788</v>
      </c>
      <c r="AN33" s="588">
        <f>HLOOKUP(AN$12,'CdC-GAP_value'!$E$5:$AK$29,MATCH($A33,'CdC-GAP_value'!$A$5:$A$101,0),FALSE)</f>
        <v>2788</v>
      </c>
      <c r="AP33" s="588">
        <f>HLOOKUP(AP$12,'CdC-GAP_value'!$E$5:$AK$29,MATCH($A33,'CdC-GAP_value'!$A$5:$A$101,0),FALSE)</f>
        <v>2788</v>
      </c>
      <c r="AQ33" s="588">
        <f>HLOOKUP(AQ$12,'CdC-GAP_value'!$E$5:$AK$29,MATCH($A33,'CdC-GAP_value'!$A$5:$A$101,0),FALSE)</f>
        <v>2788</v>
      </c>
      <c r="AS33" s="588">
        <f>HLOOKUP(AS$12,'CdC-GAP_value'!$E$5:$AK$29,MATCH($A33,'CdC-GAP_value'!$A$5:$A$101,0),FALSE)</f>
        <v>2788</v>
      </c>
      <c r="AT33" s="588">
        <f>HLOOKUP(AT$12,'CdC-GAP_value'!$E$5:$AK$29,MATCH($A33,'CdC-GAP_value'!$A$5:$A$101,0),FALSE)</f>
        <v>2788</v>
      </c>
      <c r="AV33" s="588">
        <f>HLOOKUP(AV$12,'CdC-GAP_value'!$E$5:$AK$29,MATCH($A33,'CdC-GAP_value'!$A$5:$A$101,0),FALSE)</f>
        <v>2788</v>
      </c>
      <c r="AW33" s="588">
        <f>HLOOKUP(AW$12,'CdC-GAP_value'!$E$5:$AK$29,MATCH($A33,'CdC-GAP_value'!$A$5:$A$101,0),FALSE)</f>
        <v>2788</v>
      </c>
      <c r="AY33" s="588">
        <f>HLOOKUP(AY$12,'CdC-GAP_value'!$E$5:$AK$29,MATCH($A33,'CdC-GAP_value'!$A$5:$A$101,0),FALSE)</f>
        <v>2788</v>
      </c>
      <c r="AZ33" s="588">
        <f>HLOOKUP(AZ$12,'CdC-GAP_value'!$E$5:$AK$29,MATCH($A33,'CdC-GAP_value'!$A$5:$A$101,0),FALSE)</f>
        <v>2788</v>
      </c>
      <c r="BB33" s="588">
        <f>HLOOKUP(BB$12,'CdC-GAP_value'!$E$5:$AK$29,MATCH($A33,'CdC-GAP_value'!$A$5:$A$101,0),FALSE)</f>
        <v>2790.8</v>
      </c>
      <c r="BC33" s="588">
        <f>HLOOKUP(BC$12,'CdC-GAP_value'!$E$5:$AK$29,MATCH($A33,'CdC-GAP_value'!$A$5:$A$101,0),FALSE)</f>
        <v>2790.8</v>
      </c>
      <c r="BE33" s="588">
        <f>HLOOKUP(BE$12,'CdC-GAP_value'!$E$5:$AK$29,MATCH($A33,'CdC-GAP_value'!$A$5:$A$101,0),FALSE)</f>
        <v>2790.8</v>
      </c>
      <c r="BF33" s="588">
        <f>HLOOKUP(BF$12,'CdC-GAP_value'!$E$5:$AK$29,MATCH($A33,'CdC-GAP_value'!$A$5:$A$101,0),FALSE)</f>
        <v>2790.8</v>
      </c>
      <c r="BG33" s="588">
        <f>HLOOKUP(BG$12,'CdC-GAP_value'!$E$5:$AK$29,MATCH($A33,'CdC-GAP_value'!$A$5:$A$101,0),FALSE)</f>
        <v>2790.8</v>
      </c>
      <c r="BH33" s="588">
        <f>HLOOKUP(BH$12,'CdC-GAP_value'!$E$5:$AK$29,MATCH($A33,'CdC-GAP_value'!$A$5:$A$101,0),FALSE)</f>
        <v>2790.8</v>
      </c>
      <c r="BI33" s="588">
        <f>HLOOKUP(BI$12,'CdC-GAP_value'!$E$5:$AK$29,MATCH($A33,'CdC-GAP_value'!$A$5:$A$101,0),FALSE)</f>
        <v>2790.8</v>
      </c>
      <c r="BJ33" s="588">
        <f>HLOOKUP(BJ$12,'CdC-GAP_value'!$E$5:$AK$29,MATCH($A33,'CdC-GAP_value'!$A$5:$A$101,0),FALSE)</f>
        <v>2790.8</v>
      </c>
      <c r="BK33" s="588">
        <f>HLOOKUP(BK$12,'CdC-GAP_value'!$E$5:$AK$29,MATCH($A33,'CdC-GAP_value'!$A$5:$A$101,0),FALSE)</f>
        <v>2790.8</v>
      </c>
      <c r="BL33" s="588">
        <f>HLOOKUP(BL$12,'CdC-GAP_value'!$E$5:$AK$29,MATCH($A33,'CdC-GAP_value'!$A$5:$A$101,0),FALSE)</f>
        <v>2790.8</v>
      </c>
      <c r="BM33" s="588">
        <f>HLOOKUP(BM$12,'CdC-GAP_value'!$E$5:$AK$29,MATCH($A33,'CdC-GAP_value'!$A$5:$A$101,0),FALSE)</f>
        <v>2790.8</v>
      </c>
      <c r="BN33" s="588">
        <f>HLOOKUP(BN$12,'CdC-GAP_value'!$E$5:$AK$29,MATCH($A33,'CdC-GAP_value'!$A$5:$A$101,0),FALSE)</f>
        <v>2790.8</v>
      </c>
      <c r="BO33" s="588">
        <f>HLOOKUP(BO$12,'CdC-GAP_value'!$E$5:$AK$29,MATCH($A33,'CdC-GAP_value'!$A$5:$A$101,0),FALSE)</f>
        <v>2790.8</v>
      </c>
      <c r="BP33" s="588">
        <f>HLOOKUP(BP$12,'CdC-GAP_value'!$E$5:$AK$29,MATCH($A33,'CdC-GAP_value'!$A$5:$A$101,0),FALSE)</f>
        <v>2790.8</v>
      </c>
      <c r="BR33" s="588">
        <f>HLOOKUP(BR$12,'CdC-GAP_value'!$E$5:$AK$29,MATCH($A33,'CdC-GAP_value'!$A$5:$A$101,0),FALSE)</f>
        <v>2894.3</v>
      </c>
      <c r="BS33" s="588">
        <f>HLOOKUP(BS$12,'CdC-GAP_value'!$E$5:$AK$29,MATCH($A33,'CdC-GAP_value'!$A$5:$A$101,0),FALSE)</f>
        <v>2894.3</v>
      </c>
      <c r="BU33" s="588">
        <f>HLOOKUP(BU$12,'CdC-GAP_value'!$E$5:$AK$29,MATCH($A33,'CdC-GAP_value'!$A$5:$A$101,0),FALSE)</f>
        <v>2894.3</v>
      </c>
      <c r="BV33" s="588">
        <f>HLOOKUP(BV$12,'CdC-GAP_value'!$E$5:$AK$29,MATCH($A33,'CdC-GAP_value'!$A$5:$A$101,0),FALSE)</f>
        <v>2894.3</v>
      </c>
      <c r="BX33" s="588">
        <f>HLOOKUP(BX$12,'CdC-GAP_value'!$E$5:$AK$29,MATCH($A33,'CdC-GAP_value'!$A$5:$A$101,0),FALSE)</f>
        <v>2894.3</v>
      </c>
      <c r="BY33" s="588">
        <f>HLOOKUP(BY$12,'CdC-GAP_value'!$E$5:$AK$29,MATCH($A33,'CdC-GAP_value'!$A$5:$A$101,0),FALSE)</f>
        <v>2894.3</v>
      </c>
      <c r="CA33" s="588">
        <f>HLOOKUP(CA$12,'CdC-GAP_value'!$E$5:$AK$29,MATCH($A33,'CdC-GAP_value'!$A$5:$A$101,0),FALSE)</f>
        <v>2894.3</v>
      </c>
      <c r="CB33" s="588">
        <f>HLOOKUP(CB$12,'CdC-GAP_value'!$E$5:$AK$29,MATCH($A33,'CdC-GAP_value'!$A$5:$A$101,0),FALSE)</f>
        <v>2894.3</v>
      </c>
      <c r="CD33" s="588">
        <f>HLOOKUP(CD$12,'CdC-GAP_value'!$E$5:$AK$29,MATCH($A33,'CdC-GAP_value'!$A$5:$A$101,0),FALSE)</f>
        <v>2894.3</v>
      </c>
      <c r="CE33" s="588">
        <f>HLOOKUP(CE$12,'CdC-GAP_value'!$E$5:$AK$29,MATCH($A33,'CdC-GAP_value'!$A$5:$A$101,0),FALSE)</f>
        <v>2894.3</v>
      </c>
      <c r="CG33" s="588">
        <f>HLOOKUP(CG$12,'CdC-GAP_value'!$E$5:$AK$29,MATCH($A33,'CdC-GAP_value'!$A$5:$A$101,0),FALSE)</f>
        <v>2894.3</v>
      </c>
      <c r="CH33" s="588">
        <f>HLOOKUP(CH$12,'CdC-GAP_value'!$E$5:$AK$29,MATCH($A33,'CdC-GAP_value'!$A$5:$A$101,0),FALSE)</f>
        <v>2894.3</v>
      </c>
      <c r="CJ33" s="588">
        <f>HLOOKUP(CJ$12,'CdC-GAP_value'!$E$5:$AK$29,MATCH($A33,'CdC-GAP_value'!$A$5:$A$101,0),FALSE)</f>
        <v>2894.3</v>
      </c>
      <c r="CK33" s="588">
        <f>HLOOKUP(CK$12,'CdC-GAP_value'!$E$5:$AK$29,MATCH($A33,'CdC-GAP_value'!$A$5:$A$101,0),FALSE)</f>
        <v>2894.3</v>
      </c>
      <c r="CM33" s="588">
        <f>HLOOKUP(CM$12,'CdC-GAP_value'!$E$5:$AK$29,MATCH($A33,'CdC-GAP_value'!$A$5:$A$101,0),FALSE)</f>
        <v>2894.3</v>
      </c>
      <c r="CN33" s="588">
        <f>HLOOKUP(CN$12,'CdC-GAP_value'!$E$5:$AK$29,MATCH($A33,'CdC-GAP_value'!$A$5:$A$101,0),FALSE)</f>
        <v>2894.3</v>
      </c>
      <c r="CP33" s="588">
        <f>HLOOKUP(CP$12,'CdC-GAP_value'!$E$5:$AK$29,MATCH($A33,'CdC-GAP_value'!$A$5:$A$101,0),FALSE)</f>
        <v>2894.3</v>
      </c>
      <c r="CQ33" s="588">
        <f>HLOOKUP(CQ$12,'CdC-GAP_value'!$E$5:$AK$29,MATCH($A33,'CdC-GAP_value'!$A$5:$A$101,0),FALSE)</f>
        <v>2894.3</v>
      </c>
      <c r="CS33" s="588">
        <f>HLOOKUP(CS$12,'CdC-GAP_value'!$E$5:$AK$29,MATCH($A33,'CdC-GAP_value'!$A$5:$A$101,0),FALSE)</f>
        <v>2894.3</v>
      </c>
      <c r="CT33" s="588">
        <f>HLOOKUP(CT$12,'CdC-GAP_value'!$E$5:$AK$29,MATCH($A33,'CdC-GAP_value'!$A$5:$A$101,0),FALSE)</f>
        <v>2894.3</v>
      </c>
      <c r="CV33" s="588">
        <f>HLOOKUP(CV$12,'CdC-GAP_value'!$E$5:$AK$29,MATCH($A33,'CdC-GAP_value'!$A$5:$A$101,0),FALSE)</f>
        <v>2894.3</v>
      </c>
      <c r="CW33" s="588">
        <f>HLOOKUP(CW$12,'CdC-GAP_value'!$E$5:$AK$29,MATCH($A33,'CdC-GAP_value'!$A$5:$A$101,0),FALSE)</f>
        <v>2894.3</v>
      </c>
      <c r="CY33" s="588">
        <f>HLOOKUP(CY$12,'CdC-GAP_value'!$E$5:$AK$29,MATCH($A33,'CdC-GAP_value'!$A$5:$A$101,0),FALSE)</f>
        <v>2894.3</v>
      </c>
      <c r="CZ33" s="588">
        <f>HLOOKUP(CZ$12,'CdC-GAP_value'!$E$5:$AK$29,MATCH($A33,'CdC-GAP_value'!$A$5:$A$101,0),FALSE)</f>
        <v>2894.3</v>
      </c>
      <c r="DB33" s="588">
        <f>HLOOKUP(DB$12,'CdC-GAP_value'!$E$5:$AK$29,MATCH($A33,'CdC-GAP_value'!$A$5:$A$101,0),FALSE)</f>
        <v>2894.3</v>
      </c>
      <c r="DC33" s="588">
        <f>HLOOKUP(DC$12,'CdC-GAP_value'!$E$5:$AK$29,MATCH($A33,'CdC-GAP_value'!$A$5:$A$101,0),FALSE)</f>
        <v>2894.3</v>
      </c>
      <c r="DE33" s="588">
        <f>HLOOKUP(DE$12,'CdC-GAP_value'!$E$5:$AK$29,MATCH($A33,'CdC-GAP_value'!$A$5:$A$101,0),FALSE)</f>
        <v>2784</v>
      </c>
      <c r="DF33" s="588">
        <f>HLOOKUP(DF$12,'CdC-GAP_value'!$E$5:$AK$29,MATCH($A33,'CdC-GAP_value'!$A$5:$A$101,0),FALSE)</f>
        <v>2784</v>
      </c>
      <c r="DH33" s="588">
        <f>HLOOKUP(DH$12,'CdC-GAP_value'!$E$5:$AK$29,MATCH($A33,'CdC-GAP_value'!$A$5:$A$101,0),FALSE)</f>
        <v>2784</v>
      </c>
      <c r="DI33" s="588">
        <f>HLOOKUP(DI$12,'CdC-GAP_value'!$E$5:$AK$29,MATCH($A33,'CdC-GAP_value'!$A$5:$A$101,0),FALSE)</f>
        <v>2784</v>
      </c>
      <c r="DK33" s="588">
        <f>HLOOKUP(DK$12,'CdC-GAP_value'!$E$5:$AK$29,MATCH($A33,'CdC-GAP_value'!$A$5:$A$101,0),FALSE)</f>
        <v>2784</v>
      </c>
      <c r="DL33" s="588">
        <f>HLOOKUP(DL$12,'CdC-GAP_value'!$E$5:$AK$29,MATCH($A33,'CdC-GAP_value'!$A$5:$A$101,0),FALSE)</f>
        <v>2784</v>
      </c>
      <c r="DM33" s="588">
        <f>HLOOKUP(DM$12,'CdC-GAP_value'!$E$5:$AK$29,MATCH($A33,'CdC-GAP_value'!$A$5:$A$101,0),FALSE)</f>
        <v>2784</v>
      </c>
      <c r="DN33" s="588">
        <f>HLOOKUP(DN$12,'CdC-GAP_value'!$E$5:$AK$29,MATCH($A33,'CdC-GAP_value'!$A$5:$A$101,0),FALSE)</f>
        <v>2784</v>
      </c>
      <c r="DO33" s="588">
        <f>HLOOKUP(DO$12,'CdC-GAP_value'!$E$5:$AK$29,MATCH($A33,'CdC-GAP_value'!$A$5:$A$101,0),FALSE)</f>
        <v>2784</v>
      </c>
      <c r="DP33" s="588">
        <f>HLOOKUP(DP$12,'CdC-GAP_value'!$E$5:$AK$29,MATCH($A33,'CdC-GAP_value'!$A$5:$A$101,0),FALSE)</f>
        <v>2784</v>
      </c>
      <c r="DR33" s="588">
        <f>HLOOKUP(DR$12,'CdC-GAP_value'!$E$5:$AK$29,MATCH($A33,'CdC-GAP_value'!$A$5:$A$101,0),FALSE)</f>
        <v>2784</v>
      </c>
      <c r="DS33" s="588">
        <f>HLOOKUP(DS$12,'CdC-GAP_value'!$E$5:$AK$29,MATCH($A33,'CdC-GAP_value'!$A$5:$A$101,0),FALSE)</f>
        <v>2784</v>
      </c>
      <c r="DT33" s="588">
        <f>HLOOKUP(DT$12,'CdC-GAP_value'!$E$5:$AK$29,MATCH($A33,'CdC-GAP_value'!$A$5:$A$101,0),FALSE)</f>
        <v>2784</v>
      </c>
      <c r="DV33" s="588">
        <f>HLOOKUP(DV$12,'CdC-GAP_value'!$E$5:$AK$29,MATCH($A33,'CdC-GAP_value'!$A$5:$A$101,0),FALSE)</f>
        <v>2784</v>
      </c>
      <c r="DW33" s="588">
        <f>HLOOKUP(DW$12,'CdC-GAP_value'!$E$5:$AK$29,MATCH($A33,'CdC-GAP_value'!$A$5:$A$101,0),FALSE)</f>
        <v>2784</v>
      </c>
      <c r="DY33" s="588">
        <f>HLOOKUP(DY$12,'CdC-GAP_value'!$E$5:$AK$29,MATCH($A33,'CdC-GAP_value'!$A$5:$A$101,0),FALSE)</f>
        <v>2729</v>
      </c>
      <c r="DZ33" s="588">
        <f>HLOOKUP(DZ$12,'CdC-GAP_value'!$E$5:$AK$29,MATCH($A33,'CdC-GAP_value'!$A$5:$A$101,0),FALSE)</f>
        <v>2729</v>
      </c>
      <c r="EA33" s="154" t="str">
        <f>HLOOKUP(EA$12,'CdC-GAP_value'!$AF$5:$AH$29,MATCH($A33,'CdC-GAP_value'!$A$5:$A$101,0),FALSE)</f>
        <v>RENSEIGNER LIGNE 6</v>
      </c>
    </row>
    <row r="34" spans="1:131" x14ac:dyDescent="0.2">
      <c r="A34" s="115" t="s">
        <v>1005</v>
      </c>
      <c r="B34" s="115" t="s">
        <v>1141</v>
      </c>
      <c r="C34" s="114">
        <v>30</v>
      </c>
      <c r="D34" s="114">
        <v>1610</v>
      </c>
      <c r="F34" s="588">
        <f>HLOOKUP(F$12,'CdC-GAP_value'!$E$5:$AK$29,MATCH($A34,'CdC-GAP_value'!$A$5:$A$101,0),FALSE)</f>
        <v>1616</v>
      </c>
      <c r="G34" s="588">
        <f>HLOOKUP(G$12,'CdC-GAP_value'!$E$5:$AK$29,MATCH($A34,'CdC-GAP_value'!$A$5:$A$101,0),FALSE)</f>
        <v>1616</v>
      </c>
      <c r="I34" s="588">
        <f>HLOOKUP(I$12,'CdC-GAP_value'!$E$5:$AK$29,MATCH($A34,'CdC-GAP_value'!$A$5:$A$101,0),FALSE)</f>
        <v>1616</v>
      </c>
      <c r="J34" s="588">
        <f>HLOOKUP(J$12,'CdC-GAP_value'!$E$5:$AK$29,MATCH($A34,'CdC-GAP_value'!$A$5:$A$101,0),FALSE)</f>
        <v>1616</v>
      </c>
      <c r="L34" s="588">
        <f>HLOOKUP(L$12,'CdC-GAP_value'!$E$5:$AK$29,MATCH($A34,'CdC-GAP_value'!$A$5:$A$101,0),FALSE)</f>
        <v>1616</v>
      </c>
      <c r="M34" s="588">
        <f>HLOOKUP(M$12,'CdC-GAP_value'!$E$5:$AK$29,MATCH($A34,'CdC-GAP_value'!$A$5:$A$101,0),FALSE)</f>
        <v>1616</v>
      </c>
      <c r="O34" s="588">
        <f>HLOOKUP(O$12,'CdC-GAP_value'!$E$5:$AK$29,MATCH($A34,'CdC-GAP_value'!$A$5:$A$101,0),FALSE)</f>
        <v>1616</v>
      </c>
      <c r="P34" s="588">
        <f>HLOOKUP(P$12,'CdC-GAP_value'!$E$5:$AK$29,MATCH($A34,'CdC-GAP_value'!$A$5:$A$101,0),FALSE)</f>
        <v>1616</v>
      </c>
      <c r="R34" s="588">
        <f>HLOOKUP(R$12,'CdC-GAP_value'!$E$5:$AK$29,MATCH($A34,'CdC-GAP_value'!$A$5:$A$101,0),FALSE)</f>
        <v>1616</v>
      </c>
      <c r="S34" s="588">
        <f>HLOOKUP(S$12,'CdC-GAP_value'!$E$5:$AK$29,MATCH($A34,'CdC-GAP_value'!$A$5:$A$101,0),FALSE)</f>
        <v>1616</v>
      </c>
      <c r="U34" s="588">
        <f>HLOOKUP(U$12,'CdC-GAP_value'!$E$5:$AK$29,MATCH($A34,'CdC-GAP_value'!$A$5:$A$101,0),FALSE)</f>
        <v>1616</v>
      </c>
      <c r="V34" s="588">
        <f>HLOOKUP(V$12,'CdC-GAP_value'!$E$5:$AK$29,MATCH($A34,'CdC-GAP_value'!$A$5:$A$101,0),FALSE)</f>
        <v>1616</v>
      </c>
      <c r="X34" s="588">
        <f>HLOOKUP(X$12,'CdC-GAP_value'!$E$5:$AK$29,MATCH($A34,'CdC-GAP_value'!$A$5:$A$101,0),FALSE)</f>
        <v>1616</v>
      </c>
      <c r="Y34" s="588">
        <f>HLOOKUP(Y$12,'CdC-GAP_value'!$E$5:$AK$29,MATCH($A34,'CdC-GAP_value'!$A$5:$A$101,0),FALSE)</f>
        <v>1616</v>
      </c>
      <c r="AA34" s="588">
        <f>HLOOKUP(AA$12,'CdC-GAP_value'!$E$5:$AK$29,MATCH($A34,'CdC-GAP_value'!$A$5:$A$101,0),FALSE)</f>
        <v>1610</v>
      </c>
      <c r="AB34" s="588">
        <f>HLOOKUP(AB$12,'CdC-GAP_value'!$E$5:$AK$29,MATCH($A34,'CdC-GAP_value'!$A$5:$A$101,0),FALSE)</f>
        <v>1610</v>
      </c>
      <c r="AD34" s="588">
        <f>HLOOKUP(AD$12,'CdC-GAP_value'!$E$5:$AK$29,MATCH($A34,'CdC-GAP_value'!$A$5:$A$101,0),FALSE)</f>
        <v>1610</v>
      </c>
      <c r="AE34" s="588">
        <f>HLOOKUP(AE$12,'CdC-GAP_value'!$E$5:$AK$29,MATCH($A34,'CdC-GAP_value'!$A$5:$A$101,0),FALSE)</f>
        <v>1610</v>
      </c>
      <c r="AG34" s="588">
        <f>HLOOKUP(AG$12,'CdC-GAP_value'!$E$5:$AK$29,MATCH($A34,'CdC-GAP_value'!$A$5:$A$101,0),FALSE)</f>
        <v>1610</v>
      </c>
      <c r="AH34" s="588">
        <f>HLOOKUP(AH$12,'CdC-GAP_value'!$E$5:$AK$29,MATCH($A34,'CdC-GAP_value'!$A$5:$A$101,0),FALSE)</f>
        <v>1610</v>
      </c>
      <c r="AJ34" s="588">
        <f>HLOOKUP(AJ$12,'CdC-GAP_value'!$E$5:$AK$29,MATCH($A34,'CdC-GAP_value'!$A$5:$A$101,0),FALSE)</f>
        <v>1610</v>
      </c>
      <c r="AK34" s="588">
        <f>HLOOKUP(AK$12,'CdC-GAP_value'!$E$5:$AK$29,MATCH($A34,'CdC-GAP_value'!$A$5:$A$101,0),FALSE)</f>
        <v>1610</v>
      </c>
      <c r="AM34" s="588">
        <f>HLOOKUP(AM$12,'CdC-GAP_value'!$E$5:$AK$29,MATCH($A34,'CdC-GAP_value'!$A$5:$A$101,0),FALSE)</f>
        <v>1634</v>
      </c>
      <c r="AN34" s="588">
        <f>HLOOKUP(AN$12,'CdC-GAP_value'!$E$5:$AK$29,MATCH($A34,'CdC-GAP_value'!$A$5:$A$101,0),FALSE)</f>
        <v>1634</v>
      </c>
      <c r="AP34" s="588">
        <f>HLOOKUP(AP$12,'CdC-GAP_value'!$E$5:$AK$29,MATCH($A34,'CdC-GAP_value'!$A$5:$A$101,0),FALSE)</f>
        <v>1634</v>
      </c>
      <c r="AQ34" s="588">
        <f>HLOOKUP(AQ$12,'CdC-GAP_value'!$E$5:$AK$29,MATCH($A34,'CdC-GAP_value'!$A$5:$A$101,0),FALSE)</f>
        <v>1634</v>
      </c>
      <c r="AS34" s="588">
        <f>HLOOKUP(AS$12,'CdC-GAP_value'!$E$5:$AK$29,MATCH($A34,'CdC-GAP_value'!$A$5:$A$101,0),FALSE)</f>
        <v>1634</v>
      </c>
      <c r="AT34" s="588">
        <f>HLOOKUP(AT$12,'CdC-GAP_value'!$E$5:$AK$29,MATCH($A34,'CdC-GAP_value'!$A$5:$A$101,0),FALSE)</f>
        <v>1634</v>
      </c>
      <c r="AV34" s="588">
        <f>HLOOKUP(AV$12,'CdC-GAP_value'!$E$5:$AK$29,MATCH($A34,'CdC-GAP_value'!$A$5:$A$101,0),FALSE)</f>
        <v>1634</v>
      </c>
      <c r="AW34" s="588">
        <f>HLOOKUP(AW$12,'CdC-GAP_value'!$E$5:$AK$29,MATCH($A34,'CdC-GAP_value'!$A$5:$A$101,0),FALSE)</f>
        <v>1634</v>
      </c>
      <c r="AY34" s="588">
        <f>HLOOKUP(AY$12,'CdC-GAP_value'!$E$5:$AK$29,MATCH($A34,'CdC-GAP_value'!$A$5:$A$101,0),FALSE)</f>
        <v>1634</v>
      </c>
      <c r="AZ34" s="588">
        <f>HLOOKUP(AZ$12,'CdC-GAP_value'!$E$5:$AK$29,MATCH($A34,'CdC-GAP_value'!$A$5:$A$101,0),FALSE)</f>
        <v>1634</v>
      </c>
      <c r="BB34" s="588">
        <f>HLOOKUP(BB$12,'CdC-GAP_value'!$E$5:$AK$29,MATCH($A34,'CdC-GAP_value'!$A$5:$A$101,0),FALSE)</f>
        <v>1624</v>
      </c>
      <c r="BC34" s="588">
        <f>HLOOKUP(BC$12,'CdC-GAP_value'!$E$5:$AK$29,MATCH($A34,'CdC-GAP_value'!$A$5:$A$101,0),FALSE)</f>
        <v>1624</v>
      </c>
      <c r="BE34" s="588">
        <f>HLOOKUP(BE$12,'CdC-GAP_value'!$E$5:$AK$29,MATCH($A34,'CdC-GAP_value'!$A$5:$A$101,0),FALSE)</f>
        <v>1624</v>
      </c>
      <c r="BF34" s="588">
        <f>HLOOKUP(BF$12,'CdC-GAP_value'!$E$5:$AK$29,MATCH($A34,'CdC-GAP_value'!$A$5:$A$101,0),FALSE)</f>
        <v>1624</v>
      </c>
      <c r="BG34" s="588">
        <f>HLOOKUP(BG$12,'CdC-GAP_value'!$E$5:$AK$29,MATCH($A34,'CdC-GAP_value'!$A$5:$A$101,0),FALSE)</f>
        <v>1624</v>
      </c>
      <c r="BH34" s="588">
        <f>HLOOKUP(BH$12,'CdC-GAP_value'!$E$5:$AK$29,MATCH($A34,'CdC-GAP_value'!$A$5:$A$101,0),FALSE)</f>
        <v>1624</v>
      </c>
      <c r="BI34" s="588">
        <f>HLOOKUP(BI$12,'CdC-GAP_value'!$E$5:$AK$29,MATCH($A34,'CdC-GAP_value'!$A$5:$A$101,0),FALSE)</f>
        <v>1624</v>
      </c>
      <c r="BJ34" s="588">
        <f>HLOOKUP(BJ$12,'CdC-GAP_value'!$E$5:$AK$29,MATCH($A34,'CdC-GAP_value'!$A$5:$A$101,0),FALSE)</f>
        <v>1624</v>
      </c>
      <c r="BK34" s="588">
        <f>HLOOKUP(BK$12,'CdC-GAP_value'!$E$5:$AK$29,MATCH($A34,'CdC-GAP_value'!$A$5:$A$101,0),FALSE)</f>
        <v>1624</v>
      </c>
      <c r="BL34" s="588">
        <f>HLOOKUP(BL$12,'CdC-GAP_value'!$E$5:$AK$29,MATCH($A34,'CdC-GAP_value'!$A$5:$A$101,0),FALSE)</f>
        <v>1624</v>
      </c>
      <c r="BM34" s="588">
        <f>HLOOKUP(BM$12,'CdC-GAP_value'!$E$5:$AK$29,MATCH($A34,'CdC-GAP_value'!$A$5:$A$101,0),FALSE)</f>
        <v>1624</v>
      </c>
      <c r="BN34" s="588">
        <f>HLOOKUP(BN$12,'CdC-GAP_value'!$E$5:$AK$29,MATCH($A34,'CdC-GAP_value'!$A$5:$A$101,0),FALSE)</f>
        <v>1624</v>
      </c>
      <c r="BO34" s="588">
        <f>HLOOKUP(BO$12,'CdC-GAP_value'!$E$5:$AK$29,MATCH($A34,'CdC-GAP_value'!$A$5:$A$101,0),FALSE)</f>
        <v>1624</v>
      </c>
      <c r="BP34" s="588">
        <f>HLOOKUP(BP$12,'CdC-GAP_value'!$E$5:$AK$29,MATCH($A34,'CdC-GAP_value'!$A$5:$A$101,0),FALSE)</f>
        <v>1624</v>
      </c>
      <c r="BR34" s="588">
        <f>HLOOKUP(BR$12,'CdC-GAP_value'!$E$5:$AK$29,MATCH($A34,'CdC-GAP_value'!$A$5:$A$101,0),FALSE)</f>
        <v>1610</v>
      </c>
      <c r="BS34" s="588">
        <f>HLOOKUP(BS$12,'CdC-GAP_value'!$E$5:$AK$29,MATCH($A34,'CdC-GAP_value'!$A$5:$A$101,0),FALSE)</f>
        <v>1610</v>
      </c>
      <c r="BU34" s="588">
        <f>HLOOKUP(BU$12,'CdC-GAP_value'!$E$5:$AK$29,MATCH($A34,'CdC-GAP_value'!$A$5:$A$101,0),FALSE)</f>
        <v>1610</v>
      </c>
      <c r="BV34" s="588">
        <f>HLOOKUP(BV$12,'CdC-GAP_value'!$E$5:$AK$29,MATCH($A34,'CdC-GAP_value'!$A$5:$A$101,0),FALSE)</f>
        <v>1610</v>
      </c>
      <c r="BX34" s="588">
        <f>HLOOKUP(BX$12,'CdC-GAP_value'!$E$5:$AK$29,MATCH($A34,'CdC-GAP_value'!$A$5:$A$101,0),FALSE)</f>
        <v>1610</v>
      </c>
      <c r="BY34" s="588">
        <f>HLOOKUP(BY$12,'CdC-GAP_value'!$E$5:$AK$29,MATCH($A34,'CdC-GAP_value'!$A$5:$A$101,0),FALSE)</f>
        <v>1610</v>
      </c>
      <c r="CA34" s="588">
        <f>HLOOKUP(CA$12,'CdC-GAP_value'!$E$5:$AK$29,MATCH($A34,'CdC-GAP_value'!$A$5:$A$101,0),FALSE)</f>
        <v>1610</v>
      </c>
      <c r="CB34" s="588">
        <f>HLOOKUP(CB$12,'CdC-GAP_value'!$E$5:$AK$29,MATCH($A34,'CdC-GAP_value'!$A$5:$A$101,0),FALSE)</f>
        <v>1610</v>
      </c>
      <c r="CD34" s="588">
        <f>HLOOKUP(CD$12,'CdC-GAP_value'!$E$5:$AK$29,MATCH($A34,'CdC-GAP_value'!$A$5:$A$101,0),FALSE)</f>
        <v>1610</v>
      </c>
      <c r="CE34" s="588">
        <f>HLOOKUP(CE$12,'CdC-GAP_value'!$E$5:$AK$29,MATCH($A34,'CdC-GAP_value'!$A$5:$A$101,0),FALSE)</f>
        <v>1610</v>
      </c>
      <c r="CG34" s="588">
        <f>HLOOKUP(CG$12,'CdC-GAP_value'!$E$5:$AK$29,MATCH($A34,'CdC-GAP_value'!$A$5:$A$101,0),FALSE)</f>
        <v>1610</v>
      </c>
      <c r="CH34" s="588">
        <f>HLOOKUP(CH$12,'CdC-GAP_value'!$E$5:$AK$29,MATCH($A34,'CdC-GAP_value'!$A$5:$A$101,0),FALSE)</f>
        <v>1610</v>
      </c>
      <c r="CJ34" s="588">
        <f>HLOOKUP(CJ$12,'CdC-GAP_value'!$E$5:$AK$29,MATCH($A34,'CdC-GAP_value'!$A$5:$A$101,0),FALSE)</f>
        <v>1610</v>
      </c>
      <c r="CK34" s="588">
        <f>HLOOKUP(CK$12,'CdC-GAP_value'!$E$5:$AK$29,MATCH($A34,'CdC-GAP_value'!$A$5:$A$101,0),FALSE)</f>
        <v>1610</v>
      </c>
      <c r="CM34" s="588">
        <f>HLOOKUP(CM$12,'CdC-GAP_value'!$E$5:$AK$29,MATCH($A34,'CdC-GAP_value'!$A$5:$A$101,0),FALSE)</f>
        <v>1610</v>
      </c>
      <c r="CN34" s="588">
        <f>HLOOKUP(CN$12,'CdC-GAP_value'!$E$5:$AK$29,MATCH($A34,'CdC-GAP_value'!$A$5:$A$101,0),FALSE)</f>
        <v>1610</v>
      </c>
      <c r="CP34" s="588">
        <f>HLOOKUP(CP$12,'CdC-GAP_value'!$E$5:$AK$29,MATCH($A34,'CdC-GAP_value'!$A$5:$A$101,0),FALSE)</f>
        <v>1610</v>
      </c>
      <c r="CQ34" s="588">
        <f>HLOOKUP(CQ$12,'CdC-GAP_value'!$E$5:$AK$29,MATCH($A34,'CdC-GAP_value'!$A$5:$A$101,0),FALSE)</f>
        <v>1610</v>
      </c>
      <c r="CS34" s="588">
        <f>HLOOKUP(CS$12,'CdC-GAP_value'!$E$5:$AK$29,MATCH($A34,'CdC-GAP_value'!$A$5:$A$101,0),FALSE)</f>
        <v>1610</v>
      </c>
      <c r="CT34" s="588">
        <f>HLOOKUP(CT$12,'CdC-GAP_value'!$E$5:$AK$29,MATCH($A34,'CdC-GAP_value'!$A$5:$A$101,0),FALSE)</f>
        <v>1610</v>
      </c>
      <c r="CV34" s="588">
        <f>HLOOKUP(CV$12,'CdC-GAP_value'!$E$5:$AK$29,MATCH($A34,'CdC-GAP_value'!$A$5:$A$101,0),FALSE)</f>
        <v>1610</v>
      </c>
      <c r="CW34" s="588">
        <f>HLOOKUP(CW$12,'CdC-GAP_value'!$E$5:$AK$29,MATCH($A34,'CdC-GAP_value'!$A$5:$A$101,0),FALSE)</f>
        <v>1610</v>
      </c>
      <c r="CY34" s="588">
        <f>HLOOKUP(CY$12,'CdC-GAP_value'!$E$5:$AK$29,MATCH($A34,'CdC-GAP_value'!$A$5:$A$101,0),FALSE)</f>
        <v>1610</v>
      </c>
      <c r="CZ34" s="588">
        <f>HLOOKUP(CZ$12,'CdC-GAP_value'!$E$5:$AK$29,MATCH($A34,'CdC-GAP_value'!$A$5:$A$101,0),FALSE)</f>
        <v>1610</v>
      </c>
      <c r="DB34" s="588">
        <f>HLOOKUP(DB$12,'CdC-GAP_value'!$E$5:$AK$29,MATCH($A34,'CdC-GAP_value'!$A$5:$A$101,0),FALSE)</f>
        <v>1610</v>
      </c>
      <c r="DC34" s="588">
        <f>HLOOKUP(DC$12,'CdC-GAP_value'!$E$5:$AK$29,MATCH($A34,'CdC-GAP_value'!$A$5:$A$101,0),FALSE)</f>
        <v>1610</v>
      </c>
      <c r="DE34" s="588">
        <f>HLOOKUP(DE$12,'CdC-GAP_value'!$E$5:$AK$29,MATCH($A34,'CdC-GAP_value'!$A$5:$A$101,0),FALSE)</f>
        <v>1630</v>
      </c>
      <c r="DF34" s="588">
        <f>HLOOKUP(DF$12,'CdC-GAP_value'!$E$5:$AK$29,MATCH($A34,'CdC-GAP_value'!$A$5:$A$101,0),FALSE)</f>
        <v>1630</v>
      </c>
      <c r="DH34" s="588">
        <f>HLOOKUP(DH$12,'CdC-GAP_value'!$E$5:$AK$29,MATCH($A34,'CdC-GAP_value'!$A$5:$A$101,0),FALSE)</f>
        <v>1630</v>
      </c>
      <c r="DI34" s="588">
        <f>HLOOKUP(DI$12,'CdC-GAP_value'!$E$5:$AK$29,MATCH($A34,'CdC-GAP_value'!$A$5:$A$101,0),FALSE)</f>
        <v>1630</v>
      </c>
      <c r="DK34" s="588">
        <f>HLOOKUP(DK$12,'CdC-GAP_value'!$E$5:$AK$29,MATCH($A34,'CdC-GAP_value'!$A$5:$A$101,0),FALSE)</f>
        <v>1630</v>
      </c>
      <c r="DL34" s="588">
        <f>HLOOKUP(DL$12,'CdC-GAP_value'!$E$5:$AK$29,MATCH($A34,'CdC-GAP_value'!$A$5:$A$101,0),FALSE)</f>
        <v>1630</v>
      </c>
      <c r="DM34" s="588">
        <f>HLOOKUP(DM$12,'CdC-GAP_value'!$E$5:$AK$29,MATCH($A34,'CdC-GAP_value'!$A$5:$A$101,0),FALSE)</f>
        <v>1630</v>
      </c>
      <c r="DN34" s="588">
        <f>HLOOKUP(DN$12,'CdC-GAP_value'!$E$5:$AK$29,MATCH($A34,'CdC-GAP_value'!$A$5:$A$101,0),FALSE)</f>
        <v>1630</v>
      </c>
      <c r="DO34" s="588">
        <f>HLOOKUP(DO$12,'CdC-GAP_value'!$E$5:$AK$29,MATCH($A34,'CdC-GAP_value'!$A$5:$A$101,0),FALSE)</f>
        <v>1630</v>
      </c>
      <c r="DP34" s="588">
        <f>HLOOKUP(DP$12,'CdC-GAP_value'!$E$5:$AK$29,MATCH($A34,'CdC-GAP_value'!$A$5:$A$101,0),FALSE)</f>
        <v>1630</v>
      </c>
      <c r="DR34" s="588">
        <f>HLOOKUP(DR$12,'CdC-GAP_value'!$E$5:$AK$29,MATCH($A34,'CdC-GAP_value'!$A$5:$A$101,0),FALSE)</f>
        <v>1630</v>
      </c>
      <c r="DS34" s="588">
        <f>HLOOKUP(DS$12,'CdC-GAP_value'!$E$5:$AK$29,MATCH($A34,'CdC-GAP_value'!$A$5:$A$101,0),FALSE)</f>
        <v>1630</v>
      </c>
      <c r="DT34" s="588">
        <f>HLOOKUP(DT$12,'CdC-GAP_value'!$E$5:$AK$29,MATCH($A34,'CdC-GAP_value'!$A$5:$A$101,0),FALSE)</f>
        <v>1630</v>
      </c>
      <c r="DV34" s="588">
        <f>HLOOKUP(DV$12,'CdC-GAP_value'!$E$5:$AK$29,MATCH($A34,'CdC-GAP_value'!$A$5:$A$101,0),FALSE)</f>
        <v>1630</v>
      </c>
      <c r="DW34" s="588">
        <f>HLOOKUP(DW$12,'CdC-GAP_value'!$E$5:$AK$29,MATCH($A34,'CdC-GAP_value'!$A$5:$A$101,0),FALSE)</f>
        <v>1630</v>
      </c>
      <c r="DY34" s="588">
        <f>HLOOKUP(DY$12,'CdC-GAP_value'!$E$5:$AK$29,MATCH($A34,'CdC-GAP_value'!$A$5:$A$101,0),FALSE)</f>
        <v>1616</v>
      </c>
      <c r="DZ34" s="588">
        <f>HLOOKUP(DZ$12,'CdC-GAP_value'!$E$5:$AK$29,MATCH($A34,'CdC-GAP_value'!$A$5:$A$101,0),FALSE)</f>
        <v>1616</v>
      </c>
      <c r="EA34" s="154" t="str">
        <f>HLOOKUP(EA$12,'CdC-GAP_value'!$AF$5:$AH$29,MATCH($A34,'CdC-GAP_value'!$A$5:$A$101,0),FALSE)</f>
        <v>RENSEIGNER LIGNE 6</v>
      </c>
    </row>
    <row r="35" spans="1:131" x14ac:dyDescent="0.2">
      <c r="A35" s="115" t="s">
        <v>1007</v>
      </c>
      <c r="B35" s="115" t="s">
        <v>1142</v>
      </c>
      <c r="C35" s="114">
        <v>31</v>
      </c>
      <c r="D35" s="114">
        <v>1598</v>
      </c>
      <c r="F35" s="588">
        <f>HLOOKUP(F$12,'CdC-GAP_value'!$E$5:$AK$29,MATCH($A35,'CdC-GAP_value'!$A$5:$A$101,0),FALSE)</f>
        <v>1618</v>
      </c>
      <c r="G35" s="588">
        <f>HLOOKUP(G$12,'CdC-GAP_value'!$E$5:$AK$29,MATCH($A35,'CdC-GAP_value'!$A$5:$A$101,0),FALSE)</f>
        <v>1618</v>
      </c>
      <c r="I35" s="588">
        <f>HLOOKUP(I$12,'CdC-GAP_value'!$E$5:$AK$29,MATCH($A35,'CdC-GAP_value'!$A$5:$A$101,0),FALSE)</f>
        <v>1618</v>
      </c>
      <c r="J35" s="588">
        <f>HLOOKUP(J$12,'CdC-GAP_value'!$E$5:$AK$29,MATCH($A35,'CdC-GAP_value'!$A$5:$A$101,0),FALSE)</f>
        <v>1618</v>
      </c>
      <c r="L35" s="588">
        <f>HLOOKUP(L$12,'CdC-GAP_value'!$E$5:$AK$29,MATCH($A35,'CdC-GAP_value'!$A$5:$A$101,0),FALSE)</f>
        <v>1618</v>
      </c>
      <c r="M35" s="588">
        <f>HLOOKUP(M$12,'CdC-GAP_value'!$E$5:$AK$29,MATCH($A35,'CdC-GAP_value'!$A$5:$A$101,0),FALSE)</f>
        <v>1618</v>
      </c>
      <c r="O35" s="588">
        <f>HLOOKUP(O$12,'CdC-GAP_value'!$E$5:$AK$29,MATCH($A35,'CdC-GAP_value'!$A$5:$A$101,0),FALSE)</f>
        <v>1618</v>
      </c>
      <c r="P35" s="588">
        <f>HLOOKUP(P$12,'CdC-GAP_value'!$E$5:$AK$29,MATCH($A35,'CdC-GAP_value'!$A$5:$A$101,0),FALSE)</f>
        <v>1618</v>
      </c>
      <c r="R35" s="588">
        <f>HLOOKUP(R$12,'CdC-GAP_value'!$E$5:$AK$29,MATCH($A35,'CdC-GAP_value'!$A$5:$A$101,0),FALSE)</f>
        <v>1618</v>
      </c>
      <c r="S35" s="588">
        <f>HLOOKUP(S$12,'CdC-GAP_value'!$E$5:$AK$29,MATCH($A35,'CdC-GAP_value'!$A$5:$A$101,0),FALSE)</f>
        <v>1618</v>
      </c>
      <c r="U35" s="588">
        <f>HLOOKUP(U$12,'CdC-GAP_value'!$E$5:$AK$29,MATCH($A35,'CdC-GAP_value'!$A$5:$A$101,0),FALSE)</f>
        <v>1618</v>
      </c>
      <c r="V35" s="588">
        <f>HLOOKUP(V$12,'CdC-GAP_value'!$E$5:$AK$29,MATCH($A35,'CdC-GAP_value'!$A$5:$A$101,0),FALSE)</f>
        <v>1618</v>
      </c>
      <c r="X35" s="588">
        <f>HLOOKUP(X$12,'CdC-GAP_value'!$E$5:$AK$29,MATCH($A35,'CdC-GAP_value'!$A$5:$A$101,0),FALSE)</f>
        <v>1618</v>
      </c>
      <c r="Y35" s="588">
        <f>HLOOKUP(Y$12,'CdC-GAP_value'!$E$5:$AK$29,MATCH($A35,'CdC-GAP_value'!$A$5:$A$101,0),FALSE)</f>
        <v>1618</v>
      </c>
      <c r="AA35" s="588">
        <f>HLOOKUP(AA$12,'CdC-GAP_value'!$E$5:$AK$29,MATCH($A35,'CdC-GAP_value'!$A$5:$A$101,0),FALSE)</f>
        <v>1598</v>
      </c>
      <c r="AB35" s="588">
        <f>HLOOKUP(AB$12,'CdC-GAP_value'!$E$5:$AK$29,MATCH($A35,'CdC-GAP_value'!$A$5:$A$101,0),FALSE)</f>
        <v>1598</v>
      </c>
      <c r="AD35" s="588">
        <f>HLOOKUP(AD$12,'CdC-GAP_value'!$E$5:$AK$29,MATCH($A35,'CdC-GAP_value'!$A$5:$A$101,0),FALSE)</f>
        <v>1598</v>
      </c>
      <c r="AE35" s="588">
        <f>HLOOKUP(AE$12,'CdC-GAP_value'!$E$5:$AK$29,MATCH($A35,'CdC-GAP_value'!$A$5:$A$101,0),FALSE)</f>
        <v>1598</v>
      </c>
      <c r="AG35" s="588">
        <f>HLOOKUP(AG$12,'CdC-GAP_value'!$E$5:$AK$29,MATCH($A35,'CdC-GAP_value'!$A$5:$A$101,0),FALSE)</f>
        <v>1598</v>
      </c>
      <c r="AH35" s="588">
        <f>HLOOKUP(AH$12,'CdC-GAP_value'!$E$5:$AK$29,MATCH($A35,'CdC-GAP_value'!$A$5:$A$101,0),FALSE)</f>
        <v>1598</v>
      </c>
      <c r="AJ35" s="588">
        <f>HLOOKUP(AJ$12,'CdC-GAP_value'!$E$5:$AK$29,MATCH($A35,'CdC-GAP_value'!$A$5:$A$101,0),FALSE)</f>
        <v>1598</v>
      </c>
      <c r="AK35" s="588">
        <f>HLOOKUP(AK$12,'CdC-GAP_value'!$E$5:$AK$29,MATCH($A35,'CdC-GAP_value'!$A$5:$A$101,0),FALSE)</f>
        <v>1598</v>
      </c>
      <c r="AM35" s="588">
        <f>HLOOKUP(AM$12,'CdC-GAP_value'!$E$5:$AK$29,MATCH($A35,'CdC-GAP_value'!$A$5:$A$101,0),FALSE)</f>
        <v>1632</v>
      </c>
      <c r="AN35" s="588">
        <f>HLOOKUP(AN$12,'CdC-GAP_value'!$E$5:$AK$29,MATCH($A35,'CdC-GAP_value'!$A$5:$A$101,0),FALSE)</f>
        <v>1632</v>
      </c>
      <c r="AP35" s="588">
        <f>HLOOKUP(AP$12,'CdC-GAP_value'!$E$5:$AK$29,MATCH($A35,'CdC-GAP_value'!$A$5:$A$101,0),FALSE)</f>
        <v>1632</v>
      </c>
      <c r="AQ35" s="588">
        <f>HLOOKUP(AQ$12,'CdC-GAP_value'!$E$5:$AK$29,MATCH($A35,'CdC-GAP_value'!$A$5:$A$101,0),FALSE)</f>
        <v>1632</v>
      </c>
      <c r="AS35" s="588">
        <f>HLOOKUP(AS$12,'CdC-GAP_value'!$E$5:$AK$29,MATCH($A35,'CdC-GAP_value'!$A$5:$A$101,0),FALSE)</f>
        <v>1632</v>
      </c>
      <c r="AT35" s="588">
        <f>HLOOKUP(AT$12,'CdC-GAP_value'!$E$5:$AK$29,MATCH($A35,'CdC-GAP_value'!$A$5:$A$101,0),FALSE)</f>
        <v>1632</v>
      </c>
      <c r="AV35" s="588">
        <f>HLOOKUP(AV$12,'CdC-GAP_value'!$E$5:$AK$29,MATCH($A35,'CdC-GAP_value'!$A$5:$A$101,0),FALSE)</f>
        <v>1632</v>
      </c>
      <c r="AW35" s="588">
        <f>HLOOKUP(AW$12,'CdC-GAP_value'!$E$5:$AK$29,MATCH($A35,'CdC-GAP_value'!$A$5:$A$101,0),FALSE)</f>
        <v>1632</v>
      </c>
      <c r="AY35" s="588">
        <f>HLOOKUP(AY$12,'CdC-GAP_value'!$E$5:$AK$29,MATCH($A35,'CdC-GAP_value'!$A$5:$A$101,0),FALSE)</f>
        <v>1632</v>
      </c>
      <c r="AZ35" s="588">
        <f>HLOOKUP(AZ$12,'CdC-GAP_value'!$E$5:$AK$29,MATCH($A35,'CdC-GAP_value'!$A$5:$A$101,0),FALSE)</f>
        <v>1632</v>
      </c>
      <c r="BB35" s="588">
        <f>HLOOKUP(BB$12,'CdC-GAP_value'!$E$5:$AK$29,MATCH($A35,'CdC-GAP_value'!$A$5:$A$101,0),FALSE)</f>
        <v>1620</v>
      </c>
      <c r="BC35" s="588">
        <f>HLOOKUP(BC$12,'CdC-GAP_value'!$E$5:$AK$29,MATCH($A35,'CdC-GAP_value'!$A$5:$A$101,0),FALSE)</f>
        <v>1620</v>
      </c>
      <c r="BE35" s="588">
        <f>HLOOKUP(BE$12,'CdC-GAP_value'!$E$5:$AK$29,MATCH($A35,'CdC-GAP_value'!$A$5:$A$101,0),FALSE)</f>
        <v>1620</v>
      </c>
      <c r="BF35" s="588">
        <f>HLOOKUP(BF$12,'CdC-GAP_value'!$E$5:$AK$29,MATCH($A35,'CdC-GAP_value'!$A$5:$A$101,0),FALSE)</f>
        <v>1620</v>
      </c>
      <c r="BG35" s="588">
        <f>HLOOKUP(BG$12,'CdC-GAP_value'!$E$5:$AK$29,MATCH($A35,'CdC-GAP_value'!$A$5:$A$101,0),FALSE)</f>
        <v>1620</v>
      </c>
      <c r="BH35" s="588">
        <f>HLOOKUP(BH$12,'CdC-GAP_value'!$E$5:$AK$29,MATCH($A35,'CdC-GAP_value'!$A$5:$A$101,0),FALSE)</f>
        <v>1620</v>
      </c>
      <c r="BI35" s="588">
        <f>HLOOKUP(BI$12,'CdC-GAP_value'!$E$5:$AK$29,MATCH($A35,'CdC-GAP_value'!$A$5:$A$101,0),FALSE)</f>
        <v>1620</v>
      </c>
      <c r="BJ35" s="588">
        <f>HLOOKUP(BJ$12,'CdC-GAP_value'!$E$5:$AK$29,MATCH($A35,'CdC-GAP_value'!$A$5:$A$101,0),FALSE)</f>
        <v>1620</v>
      </c>
      <c r="BK35" s="588">
        <f>HLOOKUP(BK$12,'CdC-GAP_value'!$E$5:$AK$29,MATCH($A35,'CdC-GAP_value'!$A$5:$A$101,0),FALSE)</f>
        <v>1620</v>
      </c>
      <c r="BL35" s="588">
        <f>HLOOKUP(BL$12,'CdC-GAP_value'!$E$5:$AK$29,MATCH($A35,'CdC-GAP_value'!$A$5:$A$101,0),FALSE)</f>
        <v>1620</v>
      </c>
      <c r="BM35" s="588">
        <f>HLOOKUP(BM$12,'CdC-GAP_value'!$E$5:$AK$29,MATCH($A35,'CdC-GAP_value'!$A$5:$A$101,0),FALSE)</f>
        <v>1620</v>
      </c>
      <c r="BN35" s="588">
        <f>HLOOKUP(BN$12,'CdC-GAP_value'!$E$5:$AK$29,MATCH($A35,'CdC-GAP_value'!$A$5:$A$101,0),FALSE)</f>
        <v>1620</v>
      </c>
      <c r="BO35" s="588">
        <f>HLOOKUP(BO$12,'CdC-GAP_value'!$E$5:$AK$29,MATCH($A35,'CdC-GAP_value'!$A$5:$A$101,0),FALSE)</f>
        <v>1620</v>
      </c>
      <c r="BP35" s="588">
        <f>HLOOKUP(BP$12,'CdC-GAP_value'!$E$5:$AK$29,MATCH($A35,'CdC-GAP_value'!$A$5:$A$101,0),FALSE)</f>
        <v>1620</v>
      </c>
      <c r="BR35" s="588">
        <f>HLOOKUP(BR$12,'CdC-GAP_value'!$E$5:$AK$29,MATCH($A35,'CdC-GAP_value'!$A$5:$A$101,0),FALSE)</f>
        <v>1598</v>
      </c>
      <c r="BS35" s="588">
        <f>HLOOKUP(BS$12,'CdC-GAP_value'!$E$5:$AK$29,MATCH($A35,'CdC-GAP_value'!$A$5:$A$101,0),FALSE)</f>
        <v>1598</v>
      </c>
      <c r="BU35" s="588">
        <f>HLOOKUP(BU$12,'CdC-GAP_value'!$E$5:$AK$29,MATCH($A35,'CdC-GAP_value'!$A$5:$A$101,0),FALSE)</f>
        <v>1598</v>
      </c>
      <c r="BV35" s="588">
        <f>HLOOKUP(BV$12,'CdC-GAP_value'!$E$5:$AK$29,MATCH($A35,'CdC-GAP_value'!$A$5:$A$101,0),FALSE)</f>
        <v>1598</v>
      </c>
      <c r="BX35" s="588">
        <f>HLOOKUP(BX$12,'CdC-GAP_value'!$E$5:$AK$29,MATCH($A35,'CdC-GAP_value'!$A$5:$A$101,0),FALSE)</f>
        <v>1598</v>
      </c>
      <c r="BY35" s="588">
        <f>HLOOKUP(BY$12,'CdC-GAP_value'!$E$5:$AK$29,MATCH($A35,'CdC-GAP_value'!$A$5:$A$101,0),FALSE)</f>
        <v>1598</v>
      </c>
      <c r="CA35" s="588">
        <f>HLOOKUP(CA$12,'CdC-GAP_value'!$E$5:$AK$29,MATCH($A35,'CdC-GAP_value'!$A$5:$A$101,0),FALSE)</f>
        <v>1598</v>
      </c>
      <c r="CB35" s="588">
        <f>HLOOKUP(CB$12,'CdC-GAP_value'!$E$5:$AK$29,MATCH($A35,'CdC-GAP_value'!$A$5:$A$101,0),FALSE)</f>
        <v>1598</v>
      </c>
      <c r="CD35" s="588">
        <f>HLOOKUP(CD$12,'CdC-GAP_value'!$E$5:$AK$29,MATCH($A35,'CdC-GAP_value'!$A$5:$A$101,0),FALSE)</f>
        <v>1598</v>
      </c>
      <c r="CE35" s="588">
        <f>HLOOKUP(CE$12,'CdC-GAP_value'!$E$5:$AK$29,MATCH($A35,'CdC-GAP_value'!$A$5:$A$101,0),FALSE)</f>
        <v>1598</v>
      </c>
      <c r="CG35" s="588">
        <f>HLOOKUP(CG$12,'CdC-GAP_value'!$E$5:$AK$29,MATCH($A35,'CdC-GAP_value'!$A$5:$A$101,0),FALSE)</f>
        <v>1598</v>
      </c>
      <c r="CH35" s="588">
        <f>HLOOKUP(CH$12,'CdC-GAP_value'!$E$5:$AK$29,MATCH($A35,'CdC-GAP_value'!$A$5:$A$101,0),FALSE)</f>
        <v>1598</v>
      </c>
      <c r="CJ35" s="588">
        <f>HLOOKUP(CJ$12,'CdC-GAP_value'!$E$5:$AK$29,MATCH($A35,'CdC-GAP_value'!$A$5:$A$101,0),FALSE)</f>
        <v>1598</v>
      </c>
      <c r="CK35" s="588">
        <f>HLOOKUP(CK$12,'CdC-GAP_value'!$E$5:$AK$29,MATCH($A35,'CdC-GAP_value'!$A$5:$A$101,0),FALSE)</f>
        <v>1598</v>
      </c>
      <c r="CM35" s="588">
        <f>HLOOKUP(CM$12,'CdC-GAP_value'!$E$5:$AK$29,MATCH($A35,'CdC-GAP_value'!$A$5:$A$101,0),FALSE)</f>
        <v>1598</v>
      </c>
      <c r="CN35" s="588">
        <f>HLOOKUP(CN$12,'CdC-GAP_value'!$E$5:$AK$29,MATCH($A35,'CdC-GAP_value'!$A$5:$A$101,0),FALSE)</f>
        <v>1598</v>
      </c>
      <c r="CP35" s="588">
        <f>HLOOKUP(CP$12,'CdC-GAP_value'!$E$5:$AK$29,MATCH($A35,'CdC-GAP_value'!$A$5:$A$101,0),FALSE)</f>
        <v>1598</v>
      </c>
      <c r="CQ35" s="588">
        <f>HLOOKUP(CQ$12,'CdC-GAP_value'!$E$5:$AK$29,MATCH($A35,'CdC-GAP_value'!$A$5:$A$101,0),FALSE)</f>
        <v>1598</v>
      </c>
      <c r="CS35" s="588">
        <f>HLOOKUP(CS$12,'CdC-GAP_value'!$E$5:$AK$29,MATCH($A35,'CdC-GAP_value'!$A$5:$A$101,0),FALSE)</f>
        <v>1598</v>
      </c>
      <c r="CT35" s="588">
        <f>HLOOKUP(CT$12,'CdC-GAP_value'!$E$5:$AK$29,MATCH($A35,'CdC-GAP_value'!$A$5:$A$101,0),FALSE)</f>
        <v>1598</v>
      </c>
      <c r="CV35" s="588">
        <f>HLOOKUP(CV$12,'CdC-GAP_value'!$E$5:$AK$29,MATCH($A35,'CdC-GAP_value'!$A$5:$A$101,0),FALSE)</f>
        <v>1598</v>
      </c>
      <c r="CW35" s="588">
        <f>HLOOKUP(CW$12,'CdC-GAP_value'!$E$5:$AK$29,MATCH($A35,'CdC-GAP_value'!$A$5:$A$101,0),FALSE)</f>
        <v>1598</v>
      </c>
      <c r="CY35" s="588">
        <f>HLOOKUP(CY$12,'CdC-GAP_value'!$E$5:$AK$29,MATCH($A35,'CdC-GAP_value'!$A$5:$A$101,0),FALSE)</f>
        <v>1598</v>
      </c>
      <c r="CZ35" s="588">
        <f>HLOOKUP(CZ$12,'CdC-GAP_value'!$E$5:$AK$29,MATCH($A35,'CdC-GAP_value'!$A$5:$A$101,0),FALSE)</f>
        <v>1598</v>
      </c>
      <c r="DB35" s="588">
        <f>HLOOKUP(DB$12,'CdC-GAP_value'!$E$5:$AK$29,MATCH($A35,'CdC-GAP_value'!$A$5:$A$101,0),FALSE)</f>
        <v>1598</v>
      </c>
      <c r="DC35" s="588">
        <f>HLOOKUP(DC$12,'CdC-GAP_value'!$E$5:$AK$29,MATCH($A35,'CdC-GAP_value'!$A$5:$A$101,0),FALSE)</f>
        <v>1598</v>
      </c>
      <c r="DE35" s="588">
        <f>HLOOKUP(DE$12,'CdC-GAP_value'!$E$5:$AK$29,MATCH($A35,'CdC-GAP_value'!$A$5:$A$101,0),FALSE)</f>
        <v>1644</v>
      </c>
      <c r="DF35" s="588">
        <f>HLOOKUP(DF$12,'CdC-GAP_value'!$E$5:$AK$29,MATCH($A35,'CdC-GAP_value'!$A$5:$A$101,0),FALSE)</f>
        <v>1644</v>
      </c>
      <c r="DH35" s="588">
        <f>HLOOKUP(DH$12,'CdC-GAP_value'!$E$5:$AK$29,MATCH($A35,'CdC-GAP_value'!$A$5:$A$101,0),FALSE)</f>
        <v>1644</v>
      </c>
      <c r="DI35" s="588">
        <f>HLOOKUP(DI$12,'CdC-GAP_value'!$E$5:$AK$29,MATCH($A35,'CdC-GAP_value'!$A$5:$A$101,0),FALSE)</f>
        <v>1644</v>
      </c>
      <c r="DK35" s="588">
        <f>HLOOKUP(DK$12,'CdC-GAP_value'!$E$5:$AK$29,MATCH($A35,'CdC-GAP_value'!$A$5:$A$101,0),FALSE)</f>
        <v>1644</v>
      </c>
      <c r="DL35" s="588">
        <f>HLOOKUP(DL$12,'CdC-GAP_value'!$E$5:$AK$29,MATCH($A35,'CdC-GAP_value'!$A$5:$A$101,0),FALSE)</f>
        <v>1644</v>
      </c>
      <c r="DM35" s="588">
        <f>HLOOKUP(DM$12,'CdC-GAP_value'!$E$5:$AK$29,MATCH($A35,'CdC-GAP_value'!$A$5:$A$101,0),FALSE)</f>
        <v>1644</v>
      </c>
      <c r="DN35" s="588">
        <f>HLOOKUP(DN$12,'CdC-GAP_value'!$E$5:$AK$29,MATCH($A35,'CdC-GAP_value'!$A$5:$A$101,0),FALSE)</f>
        <v>1644</v>
      </c>
      <c r="DO35" s="588">
        <f>HLOOKUP(DO$12,'CdC-GAP_value'!$E$5:$AK$29,MATCH($A35,'CdC-GAP_value'!$A$5:$A$101,0),FALSE)</f>
        <v>1644</v>
      </c>
      <c r="DP35" s="588">
        <f>HLOOKUP(DP$12,'CdC-GAP_value'!$E$5:$AK$29,MATCH($A35,'CdC-GAP_value'!$A$5:$A$101,0),FALSE)</f>
        <v>1644</v>
      </c>
      <c r="DR35" s="588">
        <f>HLOOKUP(DR$12,'CdC-GAP_value'!$E$5:$AK$29,MATCH($A35,'CdC-GAP_value'!$A$5:$A$101,0),FALSE)</f>
        <v>1644</v>
      </c>
      <c r="DS35" s="588">
        <f>HLOOKUP(DS$12,'CdC-GAP_value'!$E$5:$AK$29,MATCH($A35,'CdC-GAP_value'!$A$5:$A$101,0),FALSE)</f>
        <v>1644</v>
      </c>
      <c r="DT35" s="588">
        <f>HLOOKUP(DT$12,'CdC-GAP_value'!$E$5:$AK$29,MATCH($A35,'CdC-GAP_value'!$A$5:$A$101,0),FALSE)</f>
        <v>1644</v>
      </c>
      <c r="DV35" s="588">
        <f>HLOOKUP(DV$12,'CdC-GAP_value'!$E$5:$AK$29,MATCH($A35,'CdC-GAP_value'!$A$5:$A$101,0),FALSE)</f>
        <v>1644</v>
      </c>
      <c r="DW35" s="588">
        <f>HLOOKUP(DW$12,'CdC-GAP_value'!$E$5:$AK$29,MATCH($A35,'CdC-GAP_value'!$A$5:$A$101,0),FALSE)</f>
        <v>1644</v>
      </c>
      <c r="DY35" s="588">
        <f>HLOOKUP(DY$12,'CdC-GAP_value'!$E$5:$AK$29,MATCH($A35,'CdC-GAP_value'!$A$5:$A$101,0),FALSE)</f>
        <v>1618</v>
      </c>
      <c r="DZ35" s="588">
        <f>HLOOKUP(DZ$12,'CdC-GAP_value'!$E$5:$AK$29,MATCH($A35,'CdC-GAP_value'!$A$5:$A$101,0),FALSE)</f>
        <v>1618</v>
      </c>
      <c r="EA35" s="154" t="str">
        <f>HLOOKUP(EA$12,'CdC-GAP_value'!$AF$5:$AH$29,MATCH($A35,'CdC-GAP_value'!$A$5:$A$101,0),FALSE)</f>
        <v>RENSEIGNER LIGNE 6</v>
      </c>
    </row>
    <row r="36" spans="1:131" ht="12.75" customHeight="1" x14ac:dyDescent="0.2">
      <c r="A36" s="115" t="s">
        <v>1035</v>
      </c>
      <c r="B36" s="115" t="s">
        <v>1143</v>
      </c>
      <c r="C36" s="114">
        <v>32</v>
      </c>
      <c r="D36" s="114">
        <v>0</v>
      </c>
      <c r="F36" s="588">
        <f>HLOOKUP(F$12,'CdC-GAP_value'!$E$5:$AK$29,MATCH($A36,'CdC-GAP_value'!$A$5:$A$101,0),FALSE)</f>
        <v>55</v>
      </c>
      <c r="G36" s="588">
        <f>HLOOKUP(G$12,'CdC-GAP_value'!$E$5:$AK$29,MATCH($A36,'CdC-GAP_value'!$A$5:$A$101,0),FALSE)</f>
        <v>55</v>
      </c>
      <c r="I36" s="588">
        <f>HLOOKUP(I$12,'CdC-GAP_value'!$E$5:$AK$29,MATCH($A36,'CdC-GAP_value'!$A$5:$A$101,0),FALSE)</f>
        <v>55</v>
      </c>
      <c r="J36" s="588">
        <f>HLOOKUP(J$12,'CdC-GAP_value'!$E$5:$AK$29,MATCH($A36,'CdC-GAP_value'!$A$5:$A$101,0),FALSE)</f>
        <v>55</v>
      </c>
      <c r="L36" s="588">
        <f>HLOOKUP(L$12,'CdC-GAP_value'!$E$5:$AK$29,MATCH($A36,'CdC-GAP_value'!$A$5:$A$101,0),FALSE)</f>
        <v>55</v>
      </c>
      <c r="M36" s="588">
        <f>HLOOKUP(M$12,'CdC-GAP_value'!$E$5:$AK$29,MATCH($A36,'CdC-GAP_value'!$A$5:$A$101,0),FALSE)</f>
        <v>55</v>
      </c>
      <c r="O36" s="588">
        <f>HLOOKUP(O$12,'CdC-GAP_value'!$E$5:$AK$29,MATCH($A36,'CdC-GAP_value'!$A$5:$A$101,0),FALSE)</f>
        <v>55</v>
      </c>
      <c r="P36" s="588">
        <f>HLOOKUP(P$12,'CdC-GAP_value'!$E$5:$AK$29,MATCH($A36,'CdC-GAP_value'!$A$5:$A$101,0),FALSE)</f>
        <v>55</v>
      </c>
      <c r="R36" s="588">
        <f>HLOOKUP(R$12,'CdC-GAP_value'!$E$5:$AK$29,MATCH($A36,'CdC-GAP_value'!$A$5:$A$101,0),FALSE)</f>
        <v>55</v>
      </c>
      <c r="S36" s="588">
        <f>HLOOKUP(S$12,'CdC-GAP_value'!$E$5:$AK$29,MATCH($A36,'CdC-GAP_value'!$A$5:$A$101,0),FALSE)</f>
        <v>55</v>
      </c>
      <c r="U36" s="588">
        <f>HLOOKUP(U$12,'CdC-GAP_value'!$E$5:$AK$29,MATCH($A36,'CdC-GAP_value'!$A$5:$A$101,0),FALSE)</f>
        <v>55</v>
      </c>
      <c r="V36" s="588">
        <f>HLOOKUP(V$12,'CdC-GAP_value'!$E$5:$AK$29,MATCH($A36,'CdC-GAP_value'!$A$5:$A$101,0),FALSE)</f>
        <v>55</v>
      </c>
      <c r="X36" s="588">
        <f>HLOOKUP(X$12,'CdC-GAP_value'!$E$5:$AK$29,MATCH($A36,'CdC-GAP_value'!$A$5:$A$101,0),FALSE)</f>
        <v>55</v>
      </c>
      <c r="Y36" s="588">
        <f>HLOOKUP(Y$12,'CdC-GAP_value'!$E$5:$AK$29,MATCH($A36,'CdC-GAP_value'!$A$5:$A$101,0),FALSE)</f>
        <v>55</v>
      </c>
      <c r="Z36" s="156"/>
      <c r="AA36" s="588">
        <f>HLOOKUP(AA$12,'CdC-GAP_value'!$E$5:$AK$29,MATCH($A36,'CdC-GAP_value'!$A$5:$A$101,0),FALSE)</f>
        <v>55</v>
      </c>
      <c r="AB36" s="588">
        <f>HLOOKUP(AB$12,'CdC-GAP_value'!$E$5:$AK$29,MATCH($A36,'CdC-GAP_value'!$A$5:$A$101,0),FALSE)</f>
        <v>55</v>
      </c>
      <c r="AD36" s="588">
        <f>HLOOKUP(AD$12,'CdC-GAP_value'!$E$5:$AK$29,MATCH($A36,'CdC-GAP_value'!$A$5:$A$101,0),FALSE)</f>
        <v>55</v>
      </c>
      <c r="AE36" s="588">
        <f>HLOOKUP(AE$12,'CdC-GAP_value'!$E$5:$AK$29,MATCH($A36,'CdC-GAP_value'!$A$5:$A$101,0),FALSE)</f>
        <v>55</v>
      </c>
      <c r="AG36" s="588">
        <f>HLOOKUP(AG$12,'CdC-GAP_value'!$E$5:$AK$29,MATCH($A36,'CdC-GAP_value'!$A$5:$A$101,0),FALSE)</f>
        <v>55</v>
      </c>
      <c r="AH36" s="588">
        <f>HLOOKUP(AH$12,'CdC-GAP_value'!$E$5:$AK$29,MATCH($A36,'CdC-GAP_value'!$A$5:$A$101,0),FALSE)</f>
        <v>55</v>
      </c>
      <c r="AJ36" s="588">
        <f>HLOOKUP(AJ$12,'CdC-GAP_value'!$E$5:$AK$29,MATCH($A36,'CdC-GAP_value'!$A$5:$A$101,0),FALSE)</f>
        <v>55</v>
      </c>
      <c r="AK36" s="588">
        <f>HLOOKUP(AK$12,'CdC-GAP_value'!$E$5:$AK$29,MATCH($A36,'CdC-GAP_value'!$A$5:$A$101,0),FALSE)</f>
        <v>55</v>
      </c>
      <c r="AL36" s="156"/>
      <c r="AM36" s="588">
        <f>HLOOKUP(AM$12,'CdC-GAP_value'!$E$5:$AK$29,MATCH($A36,'CdC-GAP_value'!$A$5:$A$101,0),FALSE)</f>
        <v>55</v>
      </c>
      <c r="AN36" s="588">
        <f>HLOOKUP(AN$12,'CdC-GAP_value'!$E$5:$AK$29,MATCH($A36,'CdC-GAP_value'!$A$5:$A$101,0),FALSE)</f>
        <v>55</v>
      </c>
      <c r="AP36" s="588">
        <f>HLOOKUP(AP$12,'CdC-GAP_value'!$E$5:$AK$29,MATCH($A36,'CdC-GAP_value'!$A$5:$A$101,0),FALSE)</f>
        <v>55</v>
      </c>
      <c r="AQ36" s="588">
        <f>HLOOKUP(AQ$12,'CdC-GAP_value'!$E$5:$AK$29,MATCH($A36,'CdC-GAP_value'!$A$5:$A$101,0),FALSE)</f>
        <v>55</v>
      </c>
      <c r="AS36" s="588">
        <f>HLOOKUP(AS$12,'CdC-GAP_value'!$E$5:$AK$29,MATCH($A36,'CdC-GAP_value'!$A$5:$A$101,0),FALSE)</f>
        <v>55</v>
      </c>
      <c r="AT36" s="588">
        <f>HLOOKUP(AT$12,'CdC-GAP_value'!$E$5:$AK$29,MATCH($A36,'CdC-GAP_value'!$A$5:$A$101,0),FALSE)</f>
        <v>55</v>
      </c>
      <c r="AV36" s="588">
        <f>HLOOKUP(AV$12,'CdC-GAP_value'!$E$5:$AK$29,MATCH($A36,'CdC-GAP_value'!$A$5:$A$101,0),FALSE)</f>
        <v>55</v>
      </c>
      <c r="AW36" s="588">
        <f>HLOOKUP(AW$12,'CdC-GAP_value'!$E$5:$AK$29,MATCH($A36,'CdC-GAP_value'!$A$5:$A$101,0),FALSE)</f>
        <v>55</v>
      </c>
      <c r="AY36" s="588">
        <f>HLOOKUP(AY$12,'CdC-GAP_value'!$E$5:$AK$29,MATCH($A36,'CdC-GAP_value'!$A$5:$A$101,0),FALSE)</f>
        <v>55</v>
      </c>
      <c r="AZ36" s="588">
        <f>HLOOKUP(AZ$12,'CdC-GAP_value'!$E$5:$AK$29,MATCH($A36,'CdC-GAP_value'!$A$5:$A$101,0),FALSE)</f>
        <v>55</v>
      </c>
      <c r="BA36" s="156"/>
      <c r="BB36" s="588">
        <f>HLOOKUP(BB$12,'CdC-GAP_value'!$E$5:$AK$29,MATCH($A36,'CdC-GAP_value'!$A$5:$A$101,0),FALSE)</f>
        <v>55</v>
      </c>
      <c r="BC36" s="588">
        <f>HLOOKUP(BC$12,'CdC-GAP_value'!$E$5:$AK$29,MATCH($A36,'CdC-GAP_value'!$A$5:$A$101,0),FALSE)</f>
        <v>55</v>
      </c>
      <c r="BE36" s="588">
        <f>HLOOKUP(BE$12,'CdC-GAP_value'!$E$5:$AK$29,MATCH($A36,'CdC-GAP_value'!$A$5:$A$101,0),FALSE)</f>
        <v>55</v>
      </c>
      <c r="BF36" s="588">
        <f>HLOOKUP(BF$12,'CdC-GAP_value'!$E$5:$AK$29,MATCH($A36,'CdC-GAP_value'!$A$5:$A$101,0),FALSE)</f>
        <v>55</v>
      </c>
      <c r="BG36" s="588">
        <f>HLOOKUP(BG$12,'CdC-GAP_value'!$E$5:$AK$29,MATCH($A36,'CdC-GAP_value'!$A$5:$A$101,0),FALSE)</f>
        <v>55</v>
      </c>
      <c r="BH36" s="588">
        <f>HLOOKUP(BH$12,'CdC-GAP_value'!$E$5:$AK$29,MATCH($A36,'CdC-GAP_value'!$A$5:$A$101,0),FALSE)</f>
        <v>55</v>
      </c>
      <c r="BI36" s="588">
        <f>HLOOKUP(BI$12,'CdC-GAP_value'!$E$5:$AK$29,MATCH($A36,'CdC-GAP_value'!$A$5:$A$101,0),FALSE)</f>
        <v>55</v>
      </c>
      <c r="BJ36" s="588">
        <f>HLOOKUP(BJ$12,'CdC-GAP_value'!$E$5:$AK$29,MATCH($A36,'CdC-GAP_value'!$A$5:$A$101,0),FALSE)</f>
        <v>55</v>
      </c>
      <c r="BK36" s="588">
        <f>HLOOKUP(BK$12,'CdC-GAP_value'!$E$5:$AK$29,MATCH($A36,'CdC-GAP_value'!$A$5:$A$101,0),FALSE)</f>
        <v>55</v>
      </c>
      <c r="BL36" s="588">
        <f>HLOOKUP(BL$12,'CdC-GAP_value'!$E$5:$AK$29,MATCH($A36,'CdC-GAP_value'!$A$5:$A$101,0),FALSE)</f>
        <v>55</v>
      </c>
      <c r="BM36" s="588">
        <f>HLOOKUP(BM$12,'CdC-GAP_value'!$E$5:$AK$29,MATCH($A36,'CdC-GAP_value'!$A$5:$A$101,0),FALSE)</f>
        <v>55</v>
      </c>
      <c r="BN36" s="588">
        <f>HLOOKUP(BN$12,'CdC-GAP_value'!$E$5:$AK$29,MATCH($A36,'CdC-GAP_value'!$A$5:$A$101,0),FALSE)</f>
        <v>55</v>
      </c>
      <c r="BO36" s="588">
        <f>HLOOKUP(BO$12,'CdC-GAP_value'!$E$5:$AK$29,MATCH($A36,'CdC-GAP_value'!$A$5:$A$101,0),FALSE)</f>
        <v>55</v>
      </c>
      <c r="BP36" s="588">
        <f>HLOOKUP(BP$12,'CdC-GAP_value'!$E$5:$AK$29,MATCH($A36,'CdC-GAP_value'!$A$5:$A$101,0),FALSE)</f>
        <v>55</v>
      </c>
      <c r="BQ36" s="156"/>
      <c r="BR36" s="588">
        <f>HLOOKUP(BR$12,'CdC-GAP_value'!$E$5:$AK$29,MATCH($A36,'CdC-GAP_value'!$A$5:$A$101,0),FALSE)</f>
        <v>55</v>
      </c>
      <c r="BS36" s="588">
        <f>HLOOKUP(BS$12,'CdC-GAP_value'!$E$5:$AK$29,MATCH($A36,'CdC-GAP_value'!$A$5:$A$101,0),FALSE)</f>
        <v>55</v>
      </c>
      <c r="BU36" s="588">
        <f>HLOOKUP(BU$12,'CdC-GAP_value'!$E$5:$AK$29,MATCH($A36,'CdC-GAP_value'!$A$5:$A$101,0),FALSE)</f>
        <v>55</v>
      </c>
      <c r="BV36" s="588">
        <f>HLOOKUP(BV$12,'CdC-GAP_value'!$E$5:$AK$29,MATCH($A36,'CdC-GAP_value'!$A$5:$A$101,0),FALSE)</f>
        <v>55</v>
      </c>
      <c r="BX36" s="588">
        <f>HLOOKUP(BX$12,'CdC-GAP_value'!$E$5:$AK$29,MATCH($A36,'CdC-GAP_value'!$A$5:$A$101,0),FALSE)</f>
        <v>55</v>
      </c>
      <c r="BY36" s="588">
        <f>HLOOKUP(BY$12,'CdC-GAP_value'!$E$5:$AK$29,MATCH($A36,'CdC-GAP_value'!$A$5:$A$101,0),FALSE)</f>
        <v>55</v>
      </c>
      <c r="CA36" s="588">
        <f>HLOOKUP(CA$12,'CdC-GAP_value'!$E$5:$AK$29,MATCH($A36,'CdC-GAP_value'!$A$5:$A$101,0),FALSE)</f>
        <v>55</v>
      </c>
      <c r="CB36" s="588">
        <f>HLOOKUP(CB$12,'CdC-GAP_value'!$E$5:$AK$29,MATCH($A36,'CdC-GAP_value'!$A$5:$A$101,0),FALSE)</f>
        <v>55</v>
      </c>
      <c r="CD36" s="588">
        <f>HLOOKUP(CD$12,'CdC-GAP_value'!$E$5:$AK$29,MATCH($A36,'CdC-GAP_value'!$A$5:$A$101,0),FALSE)</f>
        <v>55</v>
      </c>
      <c r="CE36" s="588">
        <f>HLOOKUP(CE$12,'CdC-GAP_value'!$E$5:$AK$29,MATCH($A36,'CdC-GAP_value'!$A$5:$A$101,0),FALSE)</f>
        <v>55</v>
      </c>
      <c r="CG36" s="588">
        <f>HLOOKUP(CG$12,'CdC-GAP_value'!$E$5:$AK$29,MATCH($A36,'CdC-GAP_value'!$A$5:$A$101,0),FALSE)</f>
        <v>55</v>
      </c>
      <c r="CH36" s="588">
        <f>HLOOKUP(CH$12,'CdC-GAP_value'!$E$5:$AK$29,MATCH($A36,'CdC-GAP_value'!$A$5:$A$101,0),FALSE)</f>
        <v>55</v>
      </c>
      <c r="CJ36" s="588">
        <f>HLOOKUP(CJ$12,'CdC-GAP_value'!$E$5:$AK$29,MATCH($A36,'CdC-GAP_value'!$A$5:$A$101,0),FALSE)</f>
        <v>55</v>
      </c>
      <c r="CK36" s="588">
        <f>HLOOKUP(CK$12,'CdC-GAP_value'!$E$5:$AK$29,MATCH($A36,'CdC-GAP_value'!$A$5:$A$101,0),FALSE)</f>
        <v>55</v>
      </c>
      <c r="CM36" s="588">
        <f>HLOOKUP(CM$12,'CdC-GAP_value'!$E$5:$AK$29,MATCH($A36,'CdC-GAP_value'!$A$5:$A$101,0),FALSE)</f>
        <v>55</v>
      </c>
      <c r="CN36" s="588">
        <f>HLOOKUP(CN$12,'CdC-GAP_value'!$E$5:$AK$29,MATCH($A36,'CdC-GAP_value'!$A$5:$A$101,0),FALSE)</f>
        <v>55</v>
      </c>
      <c r="CP36" s="588">
        <f>HLOOKUP(CP$12,'CdC-GAP_value'!$E$5:$AK$29,MATCH($A36,'CdC-GAP_value'!$A$5:$A$101,0),FALSE)</f>
        <v>55</v>
      </c>
      <c r="CQ36" s="588">
        <f>HLOOKUP(CQ$12,'CdC-GAP_value'!$E$5:$AK$29,MATCH($A36,'CdC-GAP_value'!$A$5:$A$101,0),FALSE)</f>
        <v>55</v>
      </c>
      <c r="CS36" s="588">
        <f>HLOOKUP(CS$12,'CdC-GAP_value'!$E$5:$AK$29,MATCH($A36,'CdC-GAP_value'!$A$5:$A$101,0),FALSE)</f>
        <v>55</v>
      </c>
      <c r="CT36" s="588">
        <f>HLOOKUP(CT$12,'CdC-GAP_value'!$E$5:$AK$29,MATCH($A36,'CdC-GAP_value'!$A$5:$A$101,0),FALSE)</f>
        <v>55</v>
      </c>
      <c r="CV36" s="588">
        <f>HLOOKUP(CV$12,'CdC-GAP_value'!$E$5:$AK$29,MATCH($A36,'CdC-GAP_value'!$A$5:$A$101,0),FALSE)</f>
        <v>55</v>
      </c>
      <c r="CW36" s="588">
        <f>HLOOKUP(CW$12,'CdC-GAP_value'!$E$5:$AK$29,MATCH($A36,'CdC-GAP_value'!$A$5:$A$101,0),FALSE)</f>
        <v>55</v>
      </c>
      <c r="CY36" s="588">
        <f>HLOOKUP(CY$12,'CdC-GAP_value'!$E$5:$AK$29,MATCH($A36,'CdC-GAP_value'!$A$5:$A$101,0),FALSE)</f>
        <v>55</v>
      </c>
      <c r="CZ36" s="588">
        <f>HLOOKUP(CZ$12,'CdC-GAP_value'!$E$5:$AK$29,MATCH($A36,'CdC-GAP_value'!$A$5:$A$101,0),FALSE)</f>
        <v>55</v>
      </c>
      <c r="DB36" s="588">
        <f>HLOOKUP(DB$12,'CdC-GAP_value'!$E$5:$AK$29,MATCH($A36,'CdC-GAP_value'!$A$5:$A$101,0),FALSE)</f>
        <v>55</v>
      </c>
      <c r="DC36" s="588">
        <f>HLOOKUP(DC$12,'CdC-GAP_value'!$E$5:$AK$29,MATCH($A36,'CdC-GAP_value'!$A$5:$A$101,0),FALSE)</f>
        <v>55</v>
      </c>
      <c r="DD36" s="156"/>
      <c r="DE36" s="588">
        <f>HLOOKUP(DE$12,'CdC-GAP_value'!$E$5:$AK$29,MATCH($A36,'CdC-GAP_value'!$A$5:$A$101,0),FALSE)</f>
        <v>55</v>
      </c>
      <c r="DF36" s="588">
        <f>HLOOKUP(DF$12,'CdC-GAP_value'!$E$5:$AK$29,MATCH($A36,'CdC-GAP_value'!$A$5:$A$101,0),FALSE)</f>
        <v>55</v>
      </c>
      <c r="DH36" s="588">
        <f>HLOOKUP(DH$12,'CdC-GAP_value'!$E$5:$AK$29,MATCH($A36,'CdC-GAP_value'!$A$5:$A$101,0),FALSE)</f>
        <v>55</v>
      </c>
      <c r="DI36" s="588">
        <f>HLOOKUP(DI$12,'CdC-GAP_value'!$E$5:$AK$29,MATCH($A36,'CdC-GAP_value'!$A$5:$A$101,0),FALSE)</f>
        <v>55</v>
      </c>
      <c r="DK36" s="588">
        <f>HLOOKUP(DK$12,'CdC-GAP_value'!$E$5:$AK$29,MATCH($A36,'CdC-GAP_value'!$A$5:$A$101,0),FALSE)</f>
        <v>55</v>
      </c>
      <c r="DL36" s="588">
        <f>HLOOKUP(DL$12,'CdC-GAP_value'!$E$5:$AK$29,MATCH($A36,'CdC-GAP_value'!$A$5:$A$101,0),FALSE)</f>
        <v>55</v>
      </c>
      <c r="DM36" s="588">
        <f>HLOOKUP(DM$12,'CdC-GAP_value'!$E$5:$AK$29,MATCH($A36,'CdC-GAP_value'!$A$5:$A$101,0),FALSE)</f>
        <v>55</v>
      </c>
      <c r="DN36" s="588">
        <f>HLOOKUP(DN$12,'CdC-GAP_value'!$E$5:$AK$29,MATCH($A36,'CdC-GAP_value'!$A$5:$A$101,0),FALSE)</f>
        <v>55</v>
      </c>
      <c r="DO36" s="588">
        <f>HLOOKUP(DO$12,'CdC-GAP_value'!$E$5:$AK$29,MATCH($A36,'CdC-GAP_value'!$A$5:$A$101,0),FALSE)</f>
        <v>55</v>
      </c>
      <c r="DP36" s="588">
        <f>HLOOKUP(DP$12,'CdC-GAP_value'!$E$5:$AK$29,MATCH($A36,'CdC-GAP_value'!$A$5:$A$101,0),FALSE)</f>
        <v>55</v>
      </c>
      <c r="DR36" s="588">
        <f>HLOOKUP(DR$12,'CdC-GAP_value'!$E$5:$AK$29,MATCH($A36,'CdC-GAP_value'!$A$5:$A$101,0),FALSE)</f>
        <v>55</v>
      </c>
      <c r="DS36" s="588">
        <f>HLOOKUP(DS$12,'CdC-GAP_value'!$E$5:$AK$29,MATCH($A36,'CdC-GAP_value'!$A$5:$A$101,0),FALSE)</f>
        <v>55</v>
      </c>
      <c r="DT36" s="588">
        <f>HLOOKUP(DT$12,'CdC-GAP_value'!$E$5:$AK$29,MATCH($A36,'CdC-GAP_value'!$A$5:$A$101,0),FALSE)</f>
        <v>55</v>
      </c>
      <c r="DV36" s="588">
        <f>HLOOKUP(DV$12,'CdC-GAP_value'!$E$5:$AK$29,MATCH($A36,'CdC-GAP_value'!$A$5:$A$101,0),FALSE)</f>
        <v>55</v>
      </c>
      <c r="DW36" s="588">
        <f>HLOOKUP(DW$12,'CdC-GAP_value'!$E$5:$AK$29,MATCH($A36,'CdC-GAP_value'!$A$5:$A$101,0),FALSE)</f>
        <v>55</v>
      </c>
      <c r="DX36" s="156"/>
      <c r="DY36" s="588">
        <f>HLOOKUP(DY$12,'CdC-GAP_value'!$E$5:$AK$29,MATCH($A36,'CdC-GAP_value'!$A$5:$A$101,0),FALSE)</f>
        <v>55</v>
      </c>
      <c r="DZ36" s="588">
        <f>HLOOKUP(DZ$12,'CdC-GAP_value'!$E$5:$AK$29,MATCH($A36,'CdC-GAP_value'!$A$5:$A$101,0),FALSE)</f>
        <v>55</v>
      </c>
      <c r="EA36" s="155" t="str">
        <f>HLOOKUP(EA$12,'CdC-GAP_value'!$E$5:$AK$29,MATCH($A36,'CdC-GAP_value'!$A$5:$A$101,0),FALSE)</f>
        <v>RENSEIGNER LIGNE 6</v>
      </c>
    </row>
    <row r="37" spans="1:131" ht="12.75" customHeight="1" x14ac:dyDescent="0.2">
      <c r="A37" s="115" t="s">
        <v>1144</v>
      </c>
      <c r="B37" s="115" t="s">
        <v>1145</v>
      </c>
      <c r="C37" s="114">
        <v>34</v>
      </c>
      <c r="D37" s="114">
        <v>0</v>
      </c>
      <c r="F37" s="589">
        <v>0</v>
      </c>
      <c r="G37" s="589">
        <v>0</v>
      </c>
      <c r="H37" s="159"/>
      <c r="I37" s="589">
        <v>0</v>
      </c>
      <c r="J37" s="589">
        <v>0</v>
      </c>
      <c r="K37" s="159"/>
      <c r="L37" s="589">
        <v>0</v>
      </c>
      <c r="M37" s="589">
        <v>0</v>
      </c>
      <c r="N37" s="159"/>
      <c r="O37" s="589">
        <v>0</v>
      </c>
      <c r="P37" s="589">
        <v>0</v>
      </c>
      <c r="Q37" s="159"/>
      <c r="R37" s="589">
        <v>0</v>
      </c>
      <c r="S37" s="589">
        <v>0</v>
      </c>
      <c r="T37" s="159"/>
      <c r="U37" s="589">
        <v>0</v>
      </c>
      <c r="V37" s="589">
        <v>0</v>
      </c>
      <c r="W37" s="159"/>
      <c r="X37" s="589">
        <v>0</v>
      </c>
      <c r="Y37" s="589">
        <v>0</v>
      </c>
      <c r="AA37" s="155">
        <v>0</v>
      </c>
      <c r="AB37" s="155">
        <v>0</v>
      </c>
      <c r="AC37" s="159"/>
      <c r="AD37" s="155">
        <v>0</v>
      </c>
      <c r="AE37" s="155">
        <v>0</v>
      </c>
      <c r="AF37" s="159"/>
      <c r="AG37" s="155">
        <v>0</v>
      </c>
      <c r="AH37" s="155">
        <v>0</v>
      </c>
      <c r="AI37" s="159"/>
      <c r="AJ37" s="155">
        <v>0</v>
      </c>
      <c r="AK37" s="155">
        <v>0</v>
      </c>
      <c r="AM37" s="155">
        <v>0</v>
      </c>
      <c r="AN37" s="155">
        <v>0</v>
      </c>
      <c r="AO37" s="159"/>
      <c r="AP37" s="155">
        <v>0</v>
      </c>
      <c r="AQ37" s="155">
        <v>0</v>
      </c>
      <c r="AR37" s="159"/>
      <c r="AS37" s="155">
        <v>0</v>
      </c>
      <c r="AT37" s="155">
        <v>0</v>
      </c>
      <c r="AU37" s="159"/>
      <c r="AV37" s="155">
        <v>0</v>
      </c>
      <c r="AW37" s="155">
        <v>0</v>
      </c>
      <c r="AX37" s="159"/>
      <c r="AY37" s="155">
        <v>0</v>
      </c>
      <c r="AZ37" s="155">
        <v>0</v>
      </c>
      <c r="BB37" s="155">
        <v>0</v>
      </c>
      <c r="BC37" s="155">
        <v>0</v>
      </c>
      <c r="BD37" s="159"/>
      <c r="BE37" s="155">
        <v>0</v>
      </c>
      <c r="BF37" s="155">
        <v>0</v>
      </c>
      <c r="BG37" s="155">
        <v>0</v>
      </c>
      <c r="BH37" s="155">
        <v>0</v>
      </c>
      <c r="BI37" s="155">
        <v>0</v>
      </c>
      <c r="BJ37" s="155">
        <v>0</v>
      </c>
      <c r="BK37" s="155">
        <v>0</v>
      </c>
      <c r="BL37" s="155">
        <v>0</v>
      </c>
      <c r="BM37" s="155">
        <v>0</v>
      </c>
      <c r="BN37" s="155">
        <v>0</v>
      </c>
      <c r="BO37" s="155">
        <v>0</v>
      </c>
      <c r="BP37" s="155">
        <v>0</v>
      </c>
      <c r="BR37" s="155">
        <v>0</v>
      </c>
      <c r="BS37" s="155">
        <v>0</v>
      </c>
      <c r="BT37" s="159"/>
      <c r="BU37" s="155">
        <v>0</v>
      </c>
      <c r="BV37" s="155">
        <v>0</v>
      </c>
      <c r="BW37" s="159"/>
      <c r="BX37" s="155">
        <v>0</v>
      </c>
      <c r="BY37" s="155">
        <v>0</v>
      </c>
      <c r="BZ37" s="159"/>
      <c r="CA37" s="155">
        <v>0</v>
      </c>
      <c r="CB37" s="155">
        <v>0</v>
      </c>
      <c r="CC37" s="159"/>
      <c r="CD37" s="155">
        <v>0</v>
      </c>
      <c r="CE37" s="155">
        <v>0</v>
      </c>
      <c r="CF37" s="159"/>
      <c r="CG37" s="155">
        <v>0</v>
      </c>
      <c r="CH37" s="155">
        <v>0</v>
      </c>
      <c r="CI37" s="159"/>
      <c r="CJ37" s="155">
        <v>0</v>
      </c>
      <c r="CK37" s="155">
        <v>0</v>
      </c>
      <c r="CL37" s="159"/>
      <c r="CM37" s="155">
        <v>0</v>
      </c>
      <c r="CN37" s="155">
        <v>0</v>
      </c>
      <c r="CO37" s="159"/>
      <c r="CP37" s="155">
        <v>0</v>
      </c>
      <c r="CQ37" s="155">
        <v>0</v>
      </c>
      <c r="CR37" s="159"/>
      <c r="CS37" s="155">
        <v>0</v>
      </c>
      <c r="CT37" s="155">
        <v>0</v>
      </c>
      <c r="CU37" s="159"/>
      <c r="CV37" s="155">
        <v>0</v>
      </c>
      <c r="CW37" s="155">
        <v>0</v>
      </c>
      <c r="CX37" s="159"/>
      <c r="CY37" s="155">
        <v>0</v>
      </c>
      <c r="CZ37" s="155">
        <v>0</v>
      </c>
      <c r="DA37" s="159"/>
      <c r="DB37" s="155">
        <v>0</v>
      </c>
      <c r="DC37" s="155">
        <v>0</v>
      </c>
      <c r="DE37" s="155">
        <v>0</v>
      </c>
      <c r="DF37" s="155">
        <v>0</v>
      </c>
      <c r="DG37" s="159"/>
      <c r="DH37" s="155">
        <v>0</v>
      </c>
      <c r="DI37" s="155">
        <v>0</v>
      </c>
      <c r="DJ37" s="159"/>
      <c r="DK37" s="155">
        <v>0</v>
      </c>
      <c r="DL37" s="155">
        <v>0</v>
      </c>
      <c r="DM37" s="155">
        <v>0</v>
      </c>
      <c r="DN37" s="155">
        <v>0</v>
      </c>
      <c r="DO37" s="155">
        <v>0</v>
      </c>
      <c r="DP37" s="155">
        <v>0</v>
      </c>
      <c r="DQ37" s="159"/>
      <c r="DR37" s="155">
        <v>0</v>
      </c>
      <c r="DS37" s="155">
        <v>0</v>
      </c>
      <c r="DT37" s="155">
        <v>0</v>
      </c>
      <c r="DU37" s="159"/>
      <c r="DV37" s="155">
        <v>0</v>
      </c>
      <c r="DW37" s="155">
        <v>0</v>
      </c>
      <c r="DY37" s="589">
        <v>0</v>
      </c>
      <c r="DZ37" s="589">
        <v>0</v>
      </c>
      <c r="EA37" s="157"/>
    </row>
    <row r="38" spans="1:131" ht="12.75" customHeight="1" x14ac:dyDescent="0.2">
      <c r="A38" s="115" t="s">
        <v>1146</v>
      </c>
      <c r="B38" s="115" t="s">
        <v>1147</v>
      </c>
      <c r="C38" s="114">
        <v>35</v>
      </c>
      <c r="D38" s="114">
        <v>17</v>
      </c>
      <c r="F38" s="589">
        <v>21</v>
      </c>
      <c r="G38" s="589">
        <v>21</v>
      </c>
      <c r="H38" s="159"/>
      <c r="I38" s="589">
        <v>21</v>
      </c>
      <c r="J38" s="589">
        <v>21</v>
      </c>
      <c r="K38" s="159"/>
      <c r="L38" s="589">
        <v>21</v>
      </c>
      <c r="M38" s="589">
        <v>21</v>
      </c>
      <c r="N38" s="159"/>
      <c r="O38" s="589">
        <v>21</v>
      </c>
      <c r="P38" s="589">
        <v>21</v>
      </c>
      <c r="Q38" s="159"/>
      <c r="R38" s="589">
        <v>21</v>
      </c>
      <c r="S38" s="589">
        <v>21</v>
      </c>
      <c r="T38" s="159"/>
      <c r="U38" s="589">
        <v>21</v>
      </c>
      <c r="V38" s="589">
        <v>21</v>
      </c>
      <c r="W38" s="159"/>
      <c r="X38" s="589">
        <v>21</v>
      </c>
      <c r="Y38" s="589">
        <v>21</v>
      </c>
      <c r="Z38" s="156"/>
      <c r="AA38" s="155">
        <v>19</v>
      </c>
      <c r="AB38" s="155">
        <v>19</v>
      </c>
      <c r="AC38" s="159"/>
      <c r="AD38" s="155">
        <v>19</v>
      </c>
      <c r="AE38" s="155">
        <v>19</v>
      </c>
      <c r="AF38" s="159"/>
      <c r="AG38" s="155">
        <v>19</v>
      </c>
      <c r="AH38" s="155">
        <v>19</v>
      </c>
      <c r="AI38" s="159"/>
      <c r="AJ38" s="155">
        <v>16.82</v>
      </c>
      <c r="AK38" s="155">
        <v>16.82</v>
      </c>
      <c r="AL38" s="156"/>
      <c r="AM38" s="155">
        <v>16.82</v>
      </c>
      <c r="AN38" s="155">
        <v>16.82</v>
      </c>
      <c r="AO38" s="159"/>
      <c r="AP38" s="155">
        <v>16.82</v>
      </c>
      <c r="AQ38" s="155">
        <v>16.82</v>
      </c>
      <c r="AR38" s="159"/>
      <c r="AS38" s="155">
        <v>16.82</v>
      </c>
      <c r="AT38" s="155">
        <v>16.82</v>
      </c>
      <c r="AU38" s="159"/>
      <c r="AV38" s="155">
        <v>16.82</v>
      </c>
      <c r="AW38" s="155">
        <v>16.82</v>
      </c>
      <c r="AX38" s="159"/>
      <c r="AY38" s="155">
        <v>16.82</v>
      </c>
      <c r="AZ38" s="155">
        <v>16.82</v>
      </c>
      <c r="BA38" s="156"/>
      <c r="BB38" s="155">
        <v>24.5</v>
      </c>
      <c r="BC38" s="155">
        <v>24.5</v>
      </c>
      <c r="BD38" s="159"/>
      <c r="BE38" s="155">
        <v>24.5</v>
      </c>
      <c r="BF38" s="155">
        <v>24.5</v>
      </c>
      <c r="BG38" s="155">
        <v>24.5</v>
      </c>
      <c r="BH38" s="155">
        <v>24.5</v>
      </c>
      <c r="BI38" s="155">
        <v>24.5</v>
      </c>
      <c r="BJ38" s="155">
        <v>24.5</v>
      </c>
      <c r="BK38" s="155">
        <v>24.5</v>
      </c>
      <c r="BL38" s="155">
        <v>24.5</v>
      </c>
      <c r="BM38" s="155">
        <v>24.5</v>
      </c>
      <c r="BN38" s="155">
        <v>24.5</v>
      </c>
      <c r="BO38" s="155">
        <v>24.5</v>
      </c>
      <c r="BP38" s="155">
        <v>24.5</v>
      </c>
      <c r="BQ38" s="156"/>
      <c r="BR38" s="155">
        <v>21.9</v>
      </c>
      <c r="BS38" s="155">
        <v>21.9</v>
      </c>
      <c r="BT38" s="159"/>
      <c r="BU38" s="155">
        <v>21.9</v>
      </c>
      <c r="BV38" s="155">
        <v>21.9</v>
      </c>
      <c r="BW38" s="159"/>
      <c r="BX38" s="155">
        <v>21.9</v>
      </c>
      <c r="BY38" s="155">
        <v>21.9</v>
      </c>
      <c r="BZ38" s="159"/>
      <c r="CA38" s="155">
        <v>21.9</v>
      </c>
      <c r="CB38" s="155">
        <v>21.9</v>
      </c>
      <c r="CC38" s="159"/>
      <c r="CD38" s="155">
        <v>21.9</v>
      </c>
      <c r="CE38" s="155">
        <v>21.9</v>
      </c>
      <c r="CF38" s="159"/>
      <c r="CG38" s="155">
        <v>21.9</v>
      </c>
      <c r="CH38" s="155">
        <v>21.9</v>
      </c>
      <c r="CI38" s="159"/>
      <c r="CJ38" s="155">
        <v>21.9</v>
      </c>
      <c r="CK38" s="155">
        <v>21.9</v>
      </c>
      <c r="CL38" s="159"/>
      <c r="CM38" s="155">
        <v>21.9</v>
      </c>
      <c r="CN38" s="155">
        <v>21.9</v>
      </c>
      <c r="CO38" s="159"/>
      <c r="CP38" s="155">
        <v>21.9</v>
      </c>
      <c r="CQ38" s="155">
        <v>21.9</v>
      </c>
      <c r="CR38" s="159"/>
      <c r="CS38" s="155">
        <v>21.9</v>
      </c>
      <c r="CT38" s="155">
        <v>21.9</v>
      </c>
      <c r="CU38" s="159"/>
      <c r="CV38" s="155">
        <v>21.9</v>
      </c>
      <c r="CW38" s="155">
        <v>21.9</v>
      </c>
      <c r="CX38" s="159"/>
      <c r="CY38" s="155">
        <v>21.9</v>
      </c>
      <c r="CZ38" s="155">
        <v>21.9</v>
      </c>
      <c r="DA38" s="159"/>
      <c r="DB38" s="155">
        <v>21.9</v>
      </c>
      <c r="DC38" s="155">
        <v>21.9</v>
      </c>
      <c r="DD38" s="156"/>
      <c r="DE38" s="155">
        <v>23.490000000000002</v>
      </c>
      <c r="DF38" s="155">
        <v>23.490000000000002</v>
      </c>
      <c r="DG38" s="159"/>
      <c r="DH38" s="155">
        <v>23.490000000000002</v>
      </c>
      <c r="DI38" s="155">
        <v>23.490000000000002</v>
      </c>
      <c r="DJ38" s="159"/>
      <c r="DK38" s="155">
        <v>23.490000000000002</v>
      </c>
      <c r="DL38" s="155">
        <v>23.490000000000002</v>
      </c>
      <c r="DM38" s="155">
        <v>23.490000000000002</v>
      </c>
      <c r="DN38" s="155">
        <v>23.490000000000002</v>
      </c>
      <c r="DO38" s="155">
        <v>23.490000000000002</v>
      </c>
      <c r="DP38" s="155">
        <v>23.490000000000002</v>
      </c>
      <c r="DQ38" s="159"/>
      <c r="DR38" s="155">
        <v>23.490000000000002</v>
      </c>
      <c r="DS38" s="155">
        <v>23.490000000000002</v>
      </c>
      <c r="DT38" s="155">
        <v>23.490000000000002</v>
      </c>
      <c r="DU38" s="159"/>
      <c r="DV38" s="155">
        <v>23.490000000000002</v>
      </c>
      <c r="DW38" s="155">
        <v>23.490000000000002</v>
      </c>
      <c r="DX38" s="156"/>
      <c r="DY38" s="589">
        <v>21</v>
      </c>
      <c r="DZ38" s="589">
        <v>21</v>
      </c>
      <c r="EA38" s="155" t="s">
        <v>1148</v>
      </c>
    </row>
    <row r="39" spans="1:131" ht="12.75" customHeight="1" x14ac:dyDescent="0.2">
      <c r="A39" s="115" t="s">
        <v>1009</v>
      </c>
      <c r="B39" s="115" t="s">
        <v>1149</v>
      </c>
      <c r="C39" s="114">
        <v>36</v>
      </c>
      <c r="D39" s="114">
        <v>64</v>
      </c>
      <c r="F39" s="131">
        <f>IF(HLOOKUP(F$12,'CdC-GAP_value'!$E$5:$AK$29,10,FALSE)=0,"0? A vérifier!",HLOOKUP(F$12,'CdC-GAP_value'!$A$5:$AK$29,10,FALSE))</f>
        <v>64</v>
      </c>
      <c r="G39" s="131">
        <f>IF(HLOOKUP(G$12,'CdC-GAP_value'!$E$5:$AK$29,10,FALSE)=0,"0? A vérifier!",HLOOKUP(G$12,'CdC-GAP_value'!$A$5:$AK$29,10,FALSE))</f>
        <v>64</v>
      </c>
      <c r="I39" s="131">
        <f>IF(HLOOKUP(I$12,'CdC-GAP_value'!$E$5:$AK$29,10,FALSE)=0,"0? A vérifier!",HLOOKUP(I$12,'CdC-GAP_value'!$A$5:$AK$29,10,FALSE))</f>
        <v>64</v>
      </c>
      <c r="J39" s="131">
        <f>IF(HLOOKUP(J$12,'CdC-GAP_value'!$E$5:$AK$29,10,FALSE)=0,"0? A vérifier!",HLOOKUP(J$12,'CdC-GAP_value'!$A$5:$AK$29,10,FALSE))</f>
        <v>64</v>
      </c>
      <c r="L39" s="131">
        <f>IF(HLOOKUP(L$12,'CdC-GAP_value'!$E$5:$AK$29,10,FALSE)=0,"0? A vérifier!",HLOOKUP(L$12,'CdC-GAP_value'!$A$5:$AK$29,10,FALSE))</f>
        <v>64</v>
      </c>
      <c r="M39" s="131">
        <f>IF(HLOOKUP(M$12,'CdC-GAP_value'!$E$5:$AK$29,10,FALSE)=0,"0? A vérifier!",HLOOKUP(M$12,'CdC-GAP_value'!$A$5:$AK$29,10,FALSE))</f>
        <v>64</v>
      </c>
      <c r="O39" s="131">
        <f>IF(HLOOKUP(O$12,'CdC-GAP_value'!$E$5:$AK$29,10,FALSE)=0,"0? A vérifier!",HLOOKUP(O$12,'CdC-GAP_value'!$A$5:$AK$29,10,FALSE))</f>
        <v>64</v>
      </c>
      <c r="P39" s="131">
        <f>IF(HLOOKUP(P$12,'CdC-GAP_value'!$E$5:$AK$29,10,FALSE)=0,"0? A vérifier!",HLOOKUP(P$12,'CdC-GAP_value'!$A$5:$AK$29,10,FALSE))</f>
        <v>64</v>
      </c>
      <c r="R39" s="131">
        <f>IF(HLOOKUP(R$12,'CdC-GAP_value'!$E$5:$AK$29,10,FALSE)=0,"0? A vérifier!",HLOOKUP(R$12,'CdC-GAP_value'!$A$5:$AK$29,10,FALSE))</f>
        <v>64</v>
      </c>
      <c r="S39" s="131">
        <f>IF(HLOOKUP(S$12,'CdC-GAP_value'!$E$5:$AK$29,10,FALSE)=0,"0? A vérifier!",HLOOKUP(S$12,'CdC-GAP_value'!$A$5:$AK$29,10,FALSE))</f>
        <v>64</v>
      </c>
      <c r="U39" s="131">
        <f>IF(HLOOKUP(U$12,'CdC-GAP_value'!$E$5:$AK$29,10,FALSE)=0,"0? A vérifier!",HLOOKUP(U$12,'CdC-GAP_value'!$A$5:$AK$29,10,FALSE))</f>
        <v>64</v>
      </c>
      <c r="V39" s="131">
        <f>IF(HLOOKUP(V$12,'CdC-GAP_value'!$E$5:$AK$29,10,FALSE)=0,"0? A vérifier!",HLOOKUP(V$12,'CdC-GAP_value'!$A$5:$AK$29,10,FALSE))</f>
        <v>64</v>
      </c>
      <c r="X39" s="131">
        <f>IF(HLOOKUP(X$12,'CdC-GAP_value'!$E$5:$AK$29,10,FALSE)=0,"0? A vérifier!",HLOOKUP(X$12,'CdC-GAP_value'!$A$5:$AK$29,10,FALSE))</f>
        <v>64</v>
      </c>
      <c r="Y39" s="131">
        <f>IF(HLOOKUP(Y$12,'CdC-GAP_value'!$E$5:$AK$29,10,FALSE)=0,"0? A vérifier!",HLOOKUP(Y$12,'CdC-GAP_value'!$A$5:$AK$29,10,FALSE))</f>
        <v>64</v>
      </c>
      <c r="AA39" s="131">
        <f>IF(HLOOKUP(AA$12,'CdC-GAP_value'!$E$5:$AK$29,10,FALSE)=0,"0? A vérifier!",HLOOKUP(AA$12,'CdC-GAP_value'!$A$5:$AK$29,10,FALSE))</f>
        <v>64</v>
      </c>
      <c r="AB39" s="131">
        <f>IF(HLOOKUP(AB$12,'CdC-GAP_value'!$E$5:$AK$29,10,FALSE)=0,"0? A vérifier!",HLOOKUP(AB$12,'CdC-GAP_value'!$A$5:$AK$29,10,FALSE))</f>
        <v>64</v>
      </c>
      <c r="AD39" s="131">
        <f>IF(HLOOKUP(AD$12,'CdC-GAP_value'!$E$5:$AK$29,10,FALSE)=0,"0? A vérifier!",HLOOKUP(AD$12,'CdC-GAP_value'!$A$5:$AK$29,10,FALSE))</f>
        <v>64</v>
      </c>
      <c r="AE39" s="131">
        <f>IF(HLOOKUP(AE$12,'CdC-GAP_value'!$E$5:$AK$29,10,FALSE)=0,"0? A vérifier!",HLOOKUP(AE$12,'CdC-GAP_value'!$A$5:$AK$29,10,FALSE))</f>
        <v>64</v>
      </c>
      <c r="AG39" s="131">
        <f>IF(HLOOKUP(AG$12,'CdC-GAP_value'!$E$5:$AK$29,10,FALSE)=0,"0? A vérifier!",HLOOKUP(AG$12,'CdC-GAP_value'!$A$5:$AK$29,10,FALSE))</f>
        <v>64</v>
      </c>
      <c r="AH39" s="131">
        <f>IF(HLOOKUP(AH$12,'CdC-GAP_value'!$E$5:$AK$29,10,FALSE)=0,"0? A vérifier!",HLOOKUP(AH$12,'CdC-GAP_value'!$A$5:$AK$29,10,FALSE))</f>
        <v>64</v>
      </c>
      <c r="AJ39" s="131">
        <f>IF(HLOOKUP(AJ$12,'CdC-GAP_value'!$E$5:$AK$29,10,FALSE)=0,"0? A vérifier!",HLOOKUP(AJ$12,'CdC-GAP_value'!$A$5:$AK$29,10,FALSE))</f>
        <v>64</v>
      </c>
      <c r="AK39" s="131">
        <f>IF(HLOOKUP(AK$12,'CdC-GAP_value'!$E$5:$AK$29,10,FALSE)=0,"0? A vérifier!",HLOOKUP(AK$12,'CdC-GAP_value'!$A$5:$AK$29,10,FALSE))</f>
        <v>64</v>
      </c>
      <c r="AM39" s="131">
        <f>IF(HLOOKUP(AM$12,'CdC-GAP_value'!$E$5:$AK$29,10,FALSE)=0,"0? A vérifier!",HLOOKUP(AM$12,'CdC-GAP_value'!$A$5:$AK$29,10,FALSE))</f>
        <v>64</v>
      </c>
      <c r="AN39" s="131">
        <f>IF(HLOOKUP(AN$12,'CdC-GAP_value'!$E$5:$AK$29,10,FALSE)=0,"0? A vérifier!",HLOOKUP(AN$12,'CdC-GAP_value'!$A$5:$AK$29,10,FALSE))</f>
        <v>64</v>
      </c>
      <c r="AP39" s="131">
        <f>IF(HLOOKUP(AP$12,'CdC-GAP_value'!$E$5:$AK$29,10,FALSE)=0,"0? A vérifier!",HLOOKUP(AP$12,'CdC-GAP_value'!$A$5:$AK$29,10,FALSE))</f>
        <v>64</v>
      </c>
      <c r="AQ39" s="131">
        <f>IF(HLOOKUP(AQ$12,'CdC-GAP_value'!$E$5:$AK$29,10,FALSE)=0,"0? A vérifier!",HLOOKUP(AQ$12,'CdC-GAP_value'!$A$5:$AK$29,10,FALSE))</f>
        <v>64</v>
      </c>
      <c r="AS39" s="131">
        <f>IF(HLOOKUP(AS$12,'CdC-GAP_value'!$E$5:$AK$29,10,FALSE)=0,"0? A vérifier!",HLOOKUP(AS$12,'CdC-GAP_value'!$A$5:$AK$29,10,FALSE))</f>
        <v>64</v>
      </c>
      <c r="AT39" s="131">
        <f>IF(HLOOKUP(AT$12,'CdC-GAP_value'!$E$5:$AK$29,10,FALSE)=0,"0? A vérifier!",HLOOKUP(AT$12,'CdC-GAP_value'!$A$5:$AK$29,10,FALSE))</f>
        <v>64</v>
      </c>
      <c r="AV39" s="131">
        <f>IF(HLOOKUP(AV$12,'CdC-GAP_value'!$E$5:$AK$29,10,FALSE)=0,"0? A vérifier!",HLOOKUP(AV$12,'CdC-GAP_value'!$A$5:$AK$29,10,FALSE))</f>
        <v>64</v>
      </c>
      <c r="AW39" s="131">
        <f>IF(HLOOKUP(AW$12,'CdC-GAP_value'!$E$5:$AK$29,10,FALSE)=0,"0? A vérifier!",HLOOKUP(AW$12,'CdC-GAP_value'!$A$5:$AK$29,10,FALSE))</f>
        <v>64</v>
      </c>
      <c r="AY39" s="131">
        <f>IF(HLOOKUP(AY$12,'CdC-GAP_value'!$E$5:$AK$29,10,FALSE)=0,"0? A vérifier!",HLOOKUP(AY$12,'CdC-GAP_value'!$A$5:$AK$29,10,FALSE))</f>
        <v>64</v>
      </c>
      <c r="AZ39" s="131">
        <f>IF(HLOOKUP(AZ$12,'CdC-GAP_value'!$E$5:$AK$29,10,FALSE)=0,"0? A vérifier!",HLOOKUP(AZ$12,'CdC-GAP_value'!$A$5:$AK$29,10,FALSE))</f>
        <v>64</v>
      </c>
      <c r="BB39" s="131">
        <f>IF(HLOOKUP(BB$12,'CdC-GAP_value'!$E$5:$AK$29,10,FALSE)=0,"0? A vérifier!",HLOOKUP(BB$12,'CdC-GAP_value'!$A$5:$AK$29,10,FALSE))</f>
        <v>74</v>
      </c>
      <c r="BC39" s="131">
        <f>IF(HLOOKUP(BC$12,'CdC-GAP_value'!$E$5:$AK$29,10,FALSE)=0,"0? A vérifier!",HLOOKUP(BC$12,'CdC-GAP_value'!$A$5:$AK$29,10,FALSE))</f>
        <v>74</v>
      </c>
      <c r="BE39" s="131">
        <f>IF(HLOOKUP(BE$12,'CdC-GAP_value'!$E$5:$AK$29,10,FALSE)=0,"0? A vérifier!",HLOOKUP(BE$12,'CdC-GAP_value'!$A$5:$AK$29,10,FALSE))</f>
        <v>74</v>
      </c>
      <c r="BF39" s="131">
        <f>IF(HLOOKUP(BF$12,'CdC-GAP_value'!$E$5:$AK$29,10,FALSE)=0,"0? A vérifier!",HLOOKUP(BF$12,'CdC-GAP_value'!$A$5:$AK$29,10,FALSE))</f>
        <v>74</v>
      </c>
      <c r="BG39" s="131">
        <f>IF(HLOOKUP(BG$12,'CdC-GAP_value'!$E$5:$AK$29,10,FALSE)=0,"0? A vérifier!",HLOOKUP(BG$12,'CdC-GAP_value'!$A$5:$AK$29,10,FALSE))</f>
        <v>74</v>
      </c>
      <c r="BH39" s="131">
        <f>IF(HLOOKUP(BH$12,'CdC-GAP_value'!$E$5:$AK$29,10,FALSE)=0,"0? A vérifier!",HLOOKUP(BH$12,'CdC-GAP_value'!$A$5:$AK$29,10,FALSE))</f>
        <v>74</v>
      </c>
      <c r="BI39" s="131">
        <f>IF(HLOOKUP(BI$12,'CdC-GAP_value'!$E$5:$AK$29,10,FALSE)=0,"0? A vérifier!",HLOOKUP(BI$12,'CdC-GAP_value'!$A$5:$AK$29,10,FALSE))</f>
        <v>74</v>
      </c>
      <c r="BJ39" s="131">
        <f>IF(HLOOKUP(BJ$12,'CdC-GAP_value'!$E$5:$AK$29,10,FALSE)=0,"0? A vérifier!",HLOOKUP(BJ$12,'CdC-GAP_value'!$A$5:$AK$29,10,FALSE))</f>
        <v>74</v>
      </c>
      <c r="BK39" s="131">
        <f>IF(HLOOKUP(BK$12,'CdC-GAP_value'!$E$5:$AK$29,10,FALSE)=0,"0? A vérifier!",HLOOKUP(BK$12,'CdC-GAP_value'!$A$5:$AK$29,10,FALSE))</f>
        <v>74</v>
      </c>
      <c r="BL39" s="131">
        <f>IF(HLOOKUP(BL$12,'CdC-GAP_value'!$E$5:$AK$29,10,FALSE)=0,"0? A vérifier!",HLOOKUP(BL$12,'CdC-GAP_value'!$A$5:$AK$29,10,FALSE))</f>
        <v>74</v>
      </c>
      <c r="BM39" s="131">
        <f>IF(HLOOKUP(BM$12,'CdC-GAP_value'!$E$5:$AK$29,10,FALSE)=0,"0? A vérifier!",HLOOKUP(BM$12,'CdC-GAP_value'!$A$5:$AK$29,10,FALSE))</f>
        <v>74</v>
      </c>
      <c r="BN39" s="131">
        <f>IF(HLOOKUP(BN$12,'CdC-GAP_value'!$E$5:$AK$29,10,FALSE)=0,"0? A vérifier!",HLOOKUP(BN$12,'CdC-GAP_value'!$A$5:$AK$29,10,FALSE))</f>
        <v>74</v>
      </c>
      <c r="BO39" s="131">
        <f>IF(HLOOKUP(BO$12,'CdC-GAP_value'!$E$5:$AK$29,10,FALSE)=0,"0? A vérifier!",HLOOKUP(BO$12,'CdC-GAP_value'!$A$5:$AK$29,10,FALSE))</f>
        <v>74</v>
      </c>
      <c r="BP39" s="131">
        <f>IF(HLOOKUP(BP$12,'CdC-GAP_value'!$E$5:$AK$29,10,FALSE)=0,"0? A vérifier!",HLOOKUP(BP$12,'CdC-GAP_value'!$A$5:$AK$29,10,FALSE))</f>
        <v>74</v>
      </c>
      <c r="BR39" s="131">
        <f>IF(HLOOKUP(BR$12,'CdC-GAP_value'!$E$5:$AK$29,10,FALSE)=0,"0? A vérifier!",HLOOKUP(BR$12,'CdC-GAP_value'!$A$5:$AK$29,10,FALSE))</f>
        <v>64</v>
      </c>
      <c r="BS39" s="131">
        <f>IF(HLOOKUP(BS$12,'CdC-GAP_value'!$E$5:$AK$29,10,FALSE)=0,"0? A vérifier!",HLOOKUP(BS$12,'CdC-GAP_value'!$A$5:$AK$29,10,FALSE))</f>
        <v>64</v>
      </c>
      <c r="BU39" s="131">
        <f>IF(HLOOKUP(BU$12,'CdC-GAP_value'!$E$5:$AK$29,10,FALSE)=0,"0? A vérifier!",HLOOKUP(BU$12,'CdC-GAP_value'!$A$5:$AK$29,10,FALSE))</f>
        <v>64</v>
      </c>
      <c r="BV39" s="131">
        <f>IF(HLOOKUP(BV$12,'CdC-GAP_value'!$E$5:$AK$29,10,FALSE)=0,"0? A vérifier!",HLOOKUP(BV$12,'CdC-GAP_value'!$A$5:$AK$29,10,FALSE))</f>
        <v>64</v>
      </c>
      <c r="BX39" s="131">
        <f>IF(HLOOKUP(BX$12,'CdC-GAP_value'!$E$5:$AK$29,10,FALSE)=0,"0? A vérifier!",HLOOKUP(BX$12,'CdC-GAP_value'!$A$5:$AK$29,10,FALSE))</f>
        <v>64</v>
      </c>
      <c r="BY39" s="131">
        <f>IF(HLOOKUP(BY$12,'CdC-GAP_value'!$E$5:$AK$29,10,FALSE)=0,"0? A vérifier!",HLOOKUP(BY$12,'CdC-GAP_value'!$A$5:$AK$29,10,FALSE))</f>
        <v>64</v>
      </c>
      <c r="CA39" s="131">
        <f>IF(HLOOKUP(CA$12,'CdC-GAP_value'!$E$5:$AK$29,10,FALSE)=0,"0? A vérifier!",HLOOKUP(CA$12,'CdC-GAP_value'!$A$5:$AK$29,10,FALSE))</f>
        <v>64</v>
      </c>
      <c r="CB39" s="131">
        <f>IF(HLOOKUP(CB$12,'CdC-GAP_value'!$E$5:$AK$29,10,FALSE)=0,"0? A vérifier!",HLOOKUP(CB$12,'CdC-GAP_value'!$A$5:$AK$29,10,FALSE))</f>
        <v>64</v>
      </c>
      <c r="CD39" s="131">
        <f>IF(HLOOKUP(CD$12,'CdC-GAP_value'!$E$5:$AK$29,10,FALSE)=0,"0? A vérifier!",HLOOKUP(CD$12,'CdC-GAP_value'!$A$5:$AK$29,10,FALSE))</f>
        <v>64</v>
      </c>
      <c r="CE39" s="131">
        <f>IF(HLOOKUP(CE$12,'CdC-GAP_value'!$E$5:$AK$29,10,FALSE)=0,"0? A vérifier!",HLOOKUP(CE$12,'CdC-GAP_value'!$A$5:$AK$29,10,FALSE))</f>
        <v>64</v>
      </c>
      <c r="CG39" s="131">
        <f>IF(HLOOKUP(CG$12,'CdC-GAP_value'!$E$5:$AK$29,10,FALSE)=0,"0? A vérifier!",HLOOKUP(CG$12,'CdC-GAP_value'!$A$5:$AK$29,10,FALSE))</f>
        <v>64</v>
      </c>
      <c r="CH39" s="131">
        <f>IF(HLOOKUP(CH$12,'CdC-GAP_value'!$E$5:$AK$29,10,FALSE)=0,"0? A vérifier!",HLOOKUP(CH$12,'CdC-GAP_value'!$A$5:$AK$29,10,FALSE))</f>
        <v>64</v>
      </c>
      <c r="CJ39" s="131">
        <f>IF(HLOOKUP(CJ$12,'CdC-GAP_value'!$E$5:$AK$29,10,FALSE)=0,"0? A vérifier!",HLOOKUP(CJ$12,'CdC-GAP_value'!$A$5:$AK$29,10,FALSE))</f>
        <v>64</v>
      </c>
      <c r="CK39" s="131">
        <f>IF(HLOOKUP(CK$12,'CdC-GAP_value'!$E$5:$AK$29,10,FALSE)=0,"0? A vérifier!",HLOOKUP(CK$12,'CdC-GAP_value'!$A$5:$AK$29,10,FALSE))</f>
        <v>64</v>
      </c>
      <c r="CM39" s="131">
        <f>IF(HLOOKUP(CM$12,'CdC-GAP_value'!$E$5:$AK$29,10,FALSE)=0,"0? A vérifier!",HLOOKUP(CM$12,'CdC-GAP_value'!$A$5:$AK$29,10,FALSE))</f>
        <v>64</v>
      </c>
      <c r="CN39" s="131">
        <f>IF(HLOOKUP(CN$12,'CdC-GAP_value'!$E$5:$AK$29,10,FALSE)=0,"0? A vérifier!",HLOOKUP(CN$12,'CdC-GAP_value'!$A$5:$AK$29,10,FALSE))</f>
        <v>64</v>
      </c>
      <c r="CP39" s="131">
        <f>IF(HLOOKUP(CP$12,'CdC-GAP_value'!$E$5:$AK$29,10,FALSE)=0,"0? A vérifier!",HLOOKUP(CP$12,'CdC-GAP_value'!$A$5:$AK$29,10,FALSE))</f>
        <v>64</v>
      </c>
      <c r="CQ39" s="131">
        <f>IF(HLOOKUP(CQ$12,'CdC-GAP_value'!$E$5:$AK$29,10,FALSE)=0,"0? A vérifier!",HLOOKUP(CQ$12,'CdC-GAP_value'!$A$5:$AK$29,10,FALSE))</f>
        <v>64</v>
      </c>
      <c r="CS39" s="131">
        <f>IF(HLOOKUP(CS$12,'CdC-GAP_value'!$E$5:$AK$29,10,FALSE)=0,"0? A vérifier!",HLOOKUP(CS$12,'CdC-GAP_value'!$A$5:$AK$29,10,FALSE))</f>
        <v>64</v>
      </c>
      <c r="CT39" s="131">
        <f>IF(HLOOKUP(CT$12,'CdC-GAP_value'!$E$5:$AK$29,10,FALSE)=0,"0? A vérifier!",HLOOKUP(CT$12,'CdC-GAP_value'!$A$5:$AK$29,10,FALSE))</f>
        <v>64</v>
      </c>
      <c r="CV39" s="131">
        <f>IF(HLOOKUP(CV$12,'CdC-GAP_value'!$E$5:$AK$29,10,FALSE)=0,"0? A vérifier!",HLOOKUP(CV$12,'CdC-GAP_value'!$A$5:$AK$29,10,FALSE))</f>
        <v>64</v>
      </c>
      <c r="CW39" s="131">
        <f>IF(HLOOKUP(CW$12,'CdC-GAP_value'!$E$5:$AK$29,10,FALSE)=0,"0? A vérifier!",HLOOKUP(CW$12,'CdC-GAP_value'!$A$5:$AK$29,10,FALSE))</f>
        <v>64</v>
      </c>
      <c r="CY39" s="131">
        <f>IF(HLOOKUP(CY$12,'CdC-GAP_value'!$E$5:$AK$29,10,FALSE)=0,"0? A vérifier!",HLOOKUP(CY$12,'CdC-GAP_value'!$A$5:$AK$29,10,FALSE))</f>
        <v>64</v>
      </c>
      <c r="CZ39" s="131">
        <f>IF(HLOOKUP(CZ$12,'CdC-GAP_value'!$E$5:$AK$29,10,FALSE)=0,"0? A vérifier!",HLOOKUP(CZ$12,'CdC-GAP_value'!$A$5:$AK$29,10,FALSE))</f>
        <v>64</v>
      </c>
      <c r="DB39" s="131">
        <f>IF(HLOOKUP(DB$12,'CdC-GAP_value'!$E$5:$AK$29,10,FALSE)=0,0,HLOOKUP(DB$12,'CdC-GAP_value'!$A$5:$AK$29,10,FALSE))</f>
        <v>64</v>
      </c>
      <c r="DC39" s="131">
        <f>IF(HLOOKUP(DC$12,'CdC-GAP_value'!$E$5:$AK$29,10,FALSE)=0,0,HLOOKUP(DC$12,'CdC-GAP_value'!$A$5:$AK$29,10,FALSE))</f>
        <v>64</v>
      </c>
      <c r="DE39" s="131">
        <f>IF(HLOOKUP(DE$12,'CdC-GAP_value'!$E$5:$AK$29,10,FALSE)=0,0,HLOOKUP(DE$12,'CdC-GAP_value'!$A$5:$AK$29,10,FALSE))</f>
        <v>0</v>
      </c>
      <c r="DF39" s="131">
        <f>IF(HLOOKUP(DF$12,'CdC-GAP_value'!$E$5:$AK$29,10,FALSE)=0,0,HLOOKUP(DF$12,'CdC-GAP_value'!$A$5:$AK$29,10,FALSE))</f>
        <v>0</v>
      </c>
      <c r="DH39" s="131">
        <f>IF(HLOOKUP(DH$12,'CdC-GAP_value'!$E$5:$AK$29,10,FALSE)=0,0,HLOOKUP(DH$12,'CdC-GAP_value'!$A$5:$AK$29,10,FALSE))</f>
        <v>0</v>
      </c>
      <c r="DI39" s="131">
        <f>IF(HLOOKUP(DI$12,'CdC-GAP_value'!$E$5:$AK$29,10,FALSE)=0,0,HLOOKUP(DI$12,'CdC-GAP_value'!$A$5:$AK$29,10,FALSE))</f>
        <v>0</v>
      </c>
      <c r="DK39" s="131">
        <f>IF(HLOOKUP(DK$12,'CdC-GAP_value'!$E$5:$AK$29,10,FALSE)=0,0,HLOOKUP(DK$12,'CdC-GAP_value'!$A$5:$AK$29,10,FALSE))</f>
        <v>0</v>
      </c>
      <c r="DL39" s="131">
        <f>IF(HLOOKUP(DL$12,'CdC-GAP_value'!$E$5:$AK$29,10,FALSE)=0,0,HLOOKUP(DL$12,'CdC-GAP_value'!$A$5:$AK$29,10,FALSE))</f>
        <v>0</v>
      </c>
      <c r="DM39" s="131">
        <f>IF(HLOOKUP(DM$12,'CdC-GAP_value'!$E$5:$AK$29,10,FALSE)=0,0,HLOOKUP(DM$12,'CdC-GAP_value'!$A$5:$AK$29,10,FALSE))</f>
        <v>0</v>
      </c>
      <c r="DN39" s="131">
        <f>IF(HLOOKUP(DN$12,'CdC-GAP_value'!$E$5:$AK$29,10,FALSE)=0,0,HLOOKUP(DN$12,'CdC-GAP_value'!$A$5:$AK$29,10,FALSE))</f>
        <v>0</v>
      </c>
      <c r="DO39" s="131">
        <f>IF(HLOOKUP(DO$12,'CdC-GAP_value'!$E$5:$AK$29,10,FALSE)=0,0,HLOOKUP(DO$12,'CdC-GAP_value'!$A$5:$AK$29,10,FALSE))</f>
        <v>0</v>
      </c>
      <c r="DP39" s="131">
        <f>IF(HLOOKUP(DP$12,'CdC-GAP_value'!$E$5:$AK$29,10,FALSE)=0,0,HLOOKUP(DP$12,'CdC-GAP_value'!$A$5:$AK$29,10,FALSE))</f>
        <v>0</v>
      </c>
      <c r="DR39" s="131">
        <f>IF(HLOOKUP(DR$12,'CdC-GAP_value'!$E$5:$AK$29,10,FALSE)=0,0,HLOOKUP(DR$12,'CdC-GAP_value'!$A$5:$AK$29,10,FALSE))</f>
        <v>0</v>
      </c>
      <c r="DS39" s="131">
        <f>IF(HLOOKUP(DS$12,'CdC-GAP_value'!$E$5:$AK$29,10,FALSE)=0,0,HLOOKUP(DS$12,'CdC-GAP_value'!$A$5:$AK$29,10,FALSE))</f>
        <v>0</v>
      </c>
      <c r="DT39" s="131">
        <f>IF(HLOOKUP(DT$12,'CdC-GAP_value'!$E$5:$AK$29,10,FALSE)=0,0,HLOOKUP(DT$12,'CdC-GAP_value'!$A$5:$AK$29,10,FALSE))</f>
        <v>0</v>
      </c>
      <c r="DV39" s="131">
        <f>IF(HLOOKUP(DV$12,'CdC-GAP_value'!$E$5:$AK$29,10,FALSE)=0,0,HLOOKUP(DV$12,'CdC-GAP_value'!$A$5:$AK$29,10,FALSE))</f>
        <v>0</v>
      </c>
      <c r="DW39" s="131">
        <f>IF(HLOOKUP(DW$12,'CdC-GAP_value'!$E$5:$AK$29,10,FALSE)=0,0,HLOOKUP(DW$12,'CdC-GAP_value'!$A$5:$AK$29,10,FALSE))</f>
        <v>0</v>
      </c>
      <c r="DY39" s="131">
        <f>IF(HLOOKUP(DY$12,'CdC-GAP_value'!$E$5:$AK$29,10,FALSE)=0,0,HLOOKUP(DY$12,'CdC-GAP_value'!$A$5:$AK$29,10,FALSE))</f>
        <v>0</v>
      </c>
      <c r="DZ39" s="131">
        <f>IF(HLOOKUP(DZ$12,'CdC-GAP_value'!$E$5:$AK$29,10,FALSE)=0,0,HLOOKUP(DZ$12,'CdC-GAP_value'!$A$5:$AK$29,10,FALSE))</f>
        <v>0</v>
      </c>
      <c r="EA39" s="154" t="str">
        <f>IF(HLOOKUP(EA$12,'CdC-GAP_value'!$AF$5:$AH$29,10,FALSE)=0,"0? A vérifier!",HLOOKUP(EA$12,'CdC-GAP_value'!$AF$5:$AH$29,10,FALSE))</f>
        <v>RENSEIGNER LIGNE 6</v>
      </c>
    </row>
    <row r="40" spans="1:131" ht="12.75" customHeight="1" x14ac:dyDescent="0.2">
      <c r="A40" s="115" t="s">
        <v>1150</v>
      </c>
      <c r="B40" s="115" t="s">
        <v>1151</v>
      </c>
      <c r="C40" s="114">
        <v>37</v>
      </c>
      <c r="D40" s="114">
        <v>100</v>
      </c>
      <c r="F40" s="599">
        <v>100</v>
      </c>
      <c r="G40" s="599">
        <v>100</v>
      </c>
      <c r="H40" s="159"/>
      <c r="I40" s="599">
        <v>100</v>
      </c>
      <c r="J40" s="599">
        <v>100</v>
      </c>
      <c r="K40" s="159"/>
      <c r="L40" s="599">
        <v>100</v>
      </c>
      <c r="M40" s="599">
        <v>100</v>
      </c>
      <c r="N40" s="159"/>
      <c r="O40" s="599">
        <v>100</v>
      </c>
      <c r="P40" s="599">
        <v>100</v>
      </c>
      <c r="Q40" s="159"/>
      <c r="R40" s="599">
        <v>100</v>
      </c>
      <c r="S40" s="599">
        <v>100</v>
      </c>
      <c r="T40" s="159"/>
      <c r="U40" s="599">
        <v>100</v>
      </c>
      <c r="V40" s="599">
        <v>100</v>
      </c>
      <c r="W40" s="159"/>
      <c r="X40" s="599">
        <v>100</v>
      </c>
      <c r="Y40" s="599">
        <v>100</v>
      </c>
      <c r="Z40" s="156"/>
      <c r="AA40" s="155">
        <v>100</v>
      </c>
      <c r="AB40" s="155">
        <v>100</v>
      </c>
      <c r="AC40" s="159"/>
      <c r="AD40" s="155">
        <v>100</v>
      </c>
      <c r="AE40" s="155">
        <v>100</v>
      </c>
      <c r="AF40" s="159"/>
      <c r="AG40" s="155">
        <v>100</v>
      </c>
      <c r="AH40" s="155">
        <v>100</v>
      </c>
      <c r="AI40" s="159"/>
      <c r="AJ40" s="155">
        <v>100</v>
      </c>
      <c r="AK40" s="155">
        <v>100</v>
      </c>
      <c r="AL40" s="156"/>
      <c r="AM40" s="155">
        <v>100</v>
      </c>
      <c r="AN40" s="155">
        <v>100</v>
      </c>
      <c r="AO40" s="159"/>
      <c r="AP40" s="155">
        <v>100</v>
      </c>
      <c r="AQ40" s="155">
        <v>100</v>
      </c>
      <c r="AR40" s="159"/>
      <c r="AS40" s="155">
        <v>100</v>
      </c>
      <c r="AT40" s="155">
        <v>100</v>
      </c>
      <c r="AU40" s="159"/>
      <c r="AV40" s="155">
        <v>100</v>
      </c>
      <c r="AW40" s="155">
        <v>100</v>
      </c>
      <c r="AX40" s="159"/>
      <c r="AY40" s="155">
        <v>100</v>
      </c>
      <c r="AZ40" s="155">
        <v>100</v>
      </c>
      <c r="BA40" s="156"/>
      <c r="BB40" s="155">
        <v>100</v>
      </c>
      <c r="BC40" s="155">
        <v>100</v>
      </c>
      <c r="BD40" s="159"/>
      <c r="BE40" s="155">
        <v>100</v>
      </c>
      <c r="BF40" s="155">
        <v>100</v>
      </c>
      <c r="BG40" s="155">
        <v>100</v>
      </c>
      <c r="BH40" s="155">
        <v>100</v>
      </c>
      <c r="BI40" s="155">
        <v>100</v>
      </c>
      <c r="BJ40" s="155">
        <v>100</v>
      </c>
      <c r="BK40" s="155">
        <v>100</v>
      </c>
      <c r="BL40" s="155">
        <v>100</v>
      </c>
      <c r="BM40" s="155">
        <v>100</v>
      </c>
      <c r="BN40" s="155">
        <v>100</v>
      </c>
      <c r="BO40" s="155">
        <v>100</v>
      </c>
      <c r="BP40" s="155">
        <v>100</v>
      </c>
      <c r="BQ40" s="156"/>
      <c r="BR40" s="155">
        <v>100</v>
      </c>
      <c r="BS40" s="155">
        <v>100</v>
      </c>
      <c r="BT40" s="159"/>
      <c r="BU40" s="155">
        <v>100</v>
      </c>
      <c r="BV40" s="155">
        <v>100</v>
      </c>
      <c r="BW40" s="159"/>
      <c r="BX40" s="155">
        <v>100</v>
      </c>
      <c r="BY40" s="155">
        <v>100</v>
      </c>
      <c r="BZ40" s="159"/>
      <c r="CA40" s="155">
        <v>100</v>
      </c>
      <c r="CB40" s="155">
        <v>100</v>
      </c>
      <c r="CC40" s="159"/>
      <c r="CD40" s="155">
        <v>100</v>
      </c>
      <c r="CE40" s="155">
        <v>100</v>
      </c>
      <c r="CF40" s="159"/>
      <c r="CG40" s="155">
        <v>100</v>
      </c>
      <c r="CH40" s="155">
        <v>100</v>
      </c>
      <c r="CI40" s="159"/>
      <c r="CJ40" s="155">
        <v>100</v>
      </c>
      <c r="CK40" s="155">
        <v>100</v>
      </c>
      <c r="CL40" s="159"/>
      <c r="CM40" s="155">
        <v>100</v>
      </c>
      <c r="CN40" s="155">
        <v>100</v>
      </c>
      <c r="CO40" s="159"/>
      <c r="CP40" s="155">
        <v>100</v>
      </c>
      <c r="CQ40" s="155">
        <v>100</v>
      </c>
      <c r="CR40" s="159"/>
      <c r="CS40" s="155">
        <v>100</v>
      </c>
      <c r="CT40" s="155">
        <v>100</v>
      </c>
      <c r="CU40" s="159"/>
      <c r="CV40" s="155">
        <v>100</v>
      </c>
      <c r="CW40" s="155">
        <v>100</v>
      </c>
      <c r="CX40" s="159"/>
      <c r="CY40" s="155">
        <v>100</v>
      </c>
      <c r="CZ40" s="155">
        <v>100</v>
      </c>
      <c r="DA40" s="159"/>
      <c r="DB40" s="155">
        <v>100</v>
      </c>
      <c r="DC40" s="155">
        <v>100</v>
      </c>
      <c r="DD40" s="156"/>
      <c r="DE40" s="155">
        <v>0</v>
      </c>
      <c r="DF40" s="155">
        <v>0</v>
      </c>
      <c r="DG40" s="159"/>
      <c r="DH40" s="155">
        <v>0</v>
      </c>
      <c r="DI40" s="155">
        <v>0</v>
      </c>
      <c r="DJ40" s="159"/>
      <c r="DK40" s="155">
        <v>0</v>
      </c>
      <c r="DL40" s="155">
        <v>0</v>
      </c>
      <c r="DM40" s="155">
        <v>0</v>
      </c>
      <c r="DN40" s="155">
        <v>0</v>
      </c>
      <c r="DO40" s="155">
        <v>0</v>
      </c>
      <c r="DP40" s="155">
        <v>0</v>
      </c>
      <c r="DQ40" s="159"/>
      <c r="DR40" s="155">
        <v>0</v>
      </c>
      <c r="DS40" s="155">
        <v>0</v>
      </c>
      <c r="DT40" s="155">
        <v>0</v>
      </c>
      <c r="DU40" s="159"/>
      <c r="DV40" s="155">
        <v>0</v>
      </c>
      <c r="DW40" s="155">
        <v>0</v>
      </c>
      <c r="DX40" s="156"/>
      <c r="DY40" s="599">
        <v>0</v>
      </c>
      <c r="DZ40" s="599">
        <v>0</v>
      </c>
      <c r="EA40" s="155" t="s">
        <v>1148</v>
      </c>
    </row>
    <row r="41" spans="1:131" ht="12.75" customHeight="1" x14ac:dyDescent="0.2">
      <c r="A41" s="115" t="s">
        <v>1152</v>
      </c>
      <c r="B41" s="115" t="s">
        <v>1153</v>
      </c>
      <c r="C41" s="114">
        <v>38</v>
      </c>
      <c r="D41" s="114">
        <v>50</v>
      </c>
      <c r="F41" s="599">
        <v>50</v>
      </c>
      <c r="G41" s="599">
        <v>50</v>
      </c>
      <c r="H41" s="159"/>
      <c r="I41" s="599">
        <v>50</v>
      </c>
      <c r="J41" s="599">
        <v>50</v>
      </c>
      <c r="K41" s="159"/>
      <c r="L41" s="599">
        <v>50</v>
      </c>
      <c r="M41" s="599">
        <v>50</v>
      </c>
      <c r="N41" s="159"/>
      <c r="O41" s="599">
        <v>50</v>
      </c>
      <c r="P41" s="599">
        <v>50</v>
      </c>
      <c r="Q41" s="159"/>
      <c r="R41" s="599">
        <v>50</v>
      </c>
      <c r="S41" s="599">
        <v>50</v>
      </c>
      <c r="T41" s="159"/>
      <c r="U41" s="599">
        <v>50</v>
      </c>
      <c r="V41" s="599">
        <v>50</v>
      </c>
      <c r="W41" s="159"/>
      <c r="X41" s="599">
        <v>50</v>
      </c>
      <c r="Y41" s="599">
        <v>50</v>
      </c>
      <c r="Z41" s="156"/>
      <c r="AA41" s="155">
        <v>50</v>
      </c>
      <c r="AB41" s="155">
        <v>50</v>
      </c>
      <c r="AC41" s="159"/>
      <c r="AD41" s="155">
        <v>50</v>
      </c>
      <c r="AE41" s="155">
        <v>50</v>
      </c>
      <c r="AF41" s="159"/>
      <c r="AG41" s="155">
        <v>50</v>
      </c>
      <c r="AH41" s="155">
        <v>50</v>
      </c>
      <c r="AI41" s="159"/>
      <c r="AJ41" s="155">
        <v>50</v>
      </c>
      <c r="AK41" s="155">
        <v>50</v>
      </c>
      <c r="AL41" s="156"/>
      <c r="AM41" s="155">
        <v>50</v>
      </c>
      <c r="AN41" s="155">
        <v>50</v>
      </c>
      <c r="AO41" s="159"/>
      <c r="AP41" s="155">
        <v>50</v>
      </c>
      <c r="AQ41" s="155">
        <v>50</v>
      </c>
      <c r="AR41" s="159"/>
      <c r="AS41" s="155">
        <v>50</v>
      </c>
      <c r="AT41" s="155">
        <v>50</v>
      </c>
      <c r="AU41" s="159"/>
      <c r="AV41" s="155">
        <v>50</v>
      </c>
      <c r="AW41" s="155">
        <v>50</v>
      </c>
      <c r="AX41" s="159"/>
      <c r="AY41" s="155">
        <v>50</v>
      </c>
      <c r="AZ41" s="155">
        <v>50</v>
      </c>
      <c r="BA41" s="156"/>
      <c r="BB41" s="155">
        <v>50</v>
      </c>
      <c r="BC41" s="155">
        <v>50</v>
      </c>
      <c r="BD41" s="159"/>
      <c r="BE41" s="155">
        <v>50</v>
      </c>
      <c r="BF41" s="155">
        <v>50</v>
      </c>
      <c r="BG41" s="155">
        <v>50</v>
      </c>
      <c r="BH41" s="155">
        <v>50</v>
      </c>
      <c r="BI41" s="155">
        <v>50</v>
      </c>
      <c r="BJ41" s="155">
        <v>50</v>
      </c>
      <c r="BK41" s="155">
        <v>50</v>
      </c>
      <c r="BL41" s="155">
        <v>50</v>
      </c>
      <c r="BM41" s="155">
        <v>50</v>
      </c>
      <c r="BN41" s="155">
        <v>50</v>
      </c>
      <c r="BO41" s="155">
        <v>50</v>
      </c>
      <c r="BP41" s="155">
        <v>50</v>
      </c>
      <c r="BQ41" s="156"/>
      <c r="BR41" s="155">
        <v>100</v>
      </c>
      <c r="BS41" s="155">
        <v>100</v>
      </c>
      <c r="BT41" s="159"/>
      <c r="BU41" s="155">
        <v>100</v>
      </c>
      <c r="BV41" s="155">
        <v>100</v>
      </c>
      <c r="BW41" s="159"/>
      <c r="BX41" s="155">
        <v>100</v>
      </c>
      <c r="BY41" s="155">
        <v>100</v>
      </c>
      <c r="BZ41" s="159"/>
      <c r="CA41" s="155">
        <v>100</v>
      </c>
      <c r="CB41" s="155">
        <v>100</v>
      </c>
      <c r="CC41" s="159"/>
      <c r="CD41" s="155">
        <v>100</v>
      </c>
      <c r="CE41" s="155">
        <v>100</v>
      </c>
      <c r="CF41" s="159"/>
      <c r="CG41" s="155">
        <v>100</v>
      </c>
      <c r="CH41" s="155">
        <v>100</v>
      </c>
      <c r="CI41" s="159"/>
      <c r="CJ41" s="155">
        <v>100</v>
      </c>
      <c r="CK41" s="155">
        <v>100</v>
      </c>
      <c r="CL41" s="159"/>
      <c r="CM41" s="155">
        <v>100</v>
      </c>
      <c r="CN41" s="155">
        <v>100</v>
      </c>
      <c r="CO41" s="159"/>
      <c r="CP41" s="155">
        <v>100</v>
      </c>
      <c r="CQ41" s="155">
        <v>100</v>
      </c>
      <c r="CR41" s="159"/>
      <c r="CS41" s="155">
        <v>100</v>
      </c>
      <c r="CT41" s="155">
        <v>100</v>
      </c>
      <c r="CU41" s="159"/>
      <c r="CV41" s="155">
        <v>100</v>
      </c>
      <c r="CW41" s="155">
        <v>100</v>
      </c>
      <c r="CX41" s="159"/>
      <c r="CY41" s="155">
        <v>100</v>
      </c>
      <c r="CZ41" s="155">
        <v>100</v>
      </c>
      <c r="DA41" s="159"/>
      <c r="DB41" s="155">
        <v>100</v>
      </c>
      <c r="DC41" s="155">
        <v>100</v>
      </c>
      <c r="DD41" s="156"/>
      <c r="DE41" s="155">
        <v>0</v>
      </c>
      <c r="DF41" s="155">
        <v>0</v>
      </c>
      <c r="DG41" s="159"/>
      <c r="DH41" s="155">
        <v>0</v>
      </c>
      <c r="DI41" s="155">
        <v>0</v>
      </c>
      <c r="DJ41" s="159"/>
      <c r="DK41" s="155">
        <v>0</v>
      </c>
      <c r="DL41" s="155">
        <v>0</v>
      </c>
      <c r="DM41" s="155">
        <v>0</v>
      </c>
      <c r="DN41" s="155">
        <v>0</v>
      </c>
      <c r="DO41" s="155">
        <v>0</v>
      </c>
      <c r="DP41" s="155">
        <v>0</v>
      </c>
      <c r="DQ41" s="159"/>
      <c r="DR41" s="155">
        <v>0</v>
      </c>
      <c r="DS41" s="155">
        <v>0</v>
      </c>
      <c r="DT41" s="155">
        <v>0</v>
      </c>
      <c r="DU41" s="159"/>
      <c r="DV41" s="155">
        <v>0</v>
      </c>
      <c r="DW41" s="155">
        <v>0</v>
      </c>
      <c r="DX41" s="156"/>
      <c r="DY41" s="599">
        <v>0</v>
      </c>
      <c r="DZ41" s="599">
        <v>0</v>
      </c>
      <c r="EA41" s="155" t="s">
        <v>1148</v>
      </c>
    </row>
    <row r="42" spans="1:131" ht="12.75" customHeight="1" x14ac:dyDescent="0.2">
      <c r="A42" s="115" t="s">
        <v>1154</v>
      </c>
      <c r="B42" s="115" t="s">
        <v>1155</v>
      </c>
      <c r="C42" s="114">
        <v>39</v>
      </c>
      <c r="D42" s="114">
        <v>0</v>
      </c>
      <c r="F42" s="599">
        <v>0</v>
      </c>
      <c r="G42" s="599">
        <v>0</v>
      </c>
      <c r="H42" s="159"/>
      <c r="I42" s="599">
        <v>0</v>
      </c>
      <c r="J42" s="599">
        <v>0</v>
      </c>
      <c r="K42" s="159"/>
      <c r="L42" s="599">
        <v>0</v>
      </c>
      <c r="M42" s="599">
        <v>0</v>
      </c>
      <c r="N42" s="159"/>
      <c r="O42" s="599">
        <v>0</v>
      </c>
      <c r="P42" s="599">
        <v>0</v>
      </c>
      <c r="Q42" s="159"/>
      <c r="R42" s="599">
        <v>0</v>
      </c>
      <c r="S42" s="599">
        <v>0</v>
      </c>
      <c r="T42" s="159"/>
      <c r="U42" s="599">
        <v>0</v>
      </c>
      <c r="V42" s="599">
        <v>0</v>
      </c>
      <c r="W42" s="159"/>
      <c r="X42" s="599">
        <v>0</v>
      </c>
      <c r="Y42" s="599">
        <v>0</v>
      </c>
      <c r="Z42" s="156"/>
      <c r="AA42" s="155">
        <v>0</v>
      </c>
      <c r="AB42" s="155">
        <v>0</v>
      </c>
      <c r="AC42" s="159"/>
      <c r="AD42" s="155">
        <v>0</v>
      </c>
      <c r="AE42" s="155">
        <v>0</v>
      </c>
      <c r="AF42" s="159"/>
      <c r="AG42" s="155">
        <v>0</v>
      </c>
      <c r="AH42" s="155">
        <v>0</v>
      </c>
      <c r="AI42" s="159"/>
      <c r="AJ42" s="155">
        <v>0</v>
      </c>
      <c r="AK42" s="155">
        <v>0</v>
      </c>
      <c r="AL42" s="156"/>
      <c r="AM42" s="155">
        <v>0</v>
      </c>
      <c r="AN42" s="155">
        <v>0</v>
      </c>
      <c r="AO42" s="159"/>
      <c r="AP42" s="155">
        <v>0</v>
      </c>
      <c r="AQ42" s="155">
        <v>0</v>
      </c>
      <c r="AR42" s="159"/>
      <c r="AS42" s="155">
        <v>0</v>
      </c>
      <c r="AT42" s="155">
        <v>0</v>
      </c>
      <c r="AU42" s="159"/>
      <c r="AV42" s="155">
        <v>0</v>
      </c>
      <c r="AW42" s="155">
        <v>0</v>
      </c>
      <c r="AX42" s="159"/>
      <c r="AY42" s="155">
        <v>0</v>
      </c>
      <c r="AZ42" s="155">
        <v>0</v>
      </c>
      <c r="BA42" s="156"/>
      <c r="BB42" s="155">
        <v>0</v>
      </c>
      <c r="BC42" s="155">
        <v>0</v>
      </c>
      <c r="BD42" s="159"/>
      <c r="BE42" s="155">
        <v>0</v>
      </c>
      <c r="BF42" s="155">
        <v>0</v>
      </c>
      <c r="BG42" s="155">
        <v>0</v>
      </c>
      <c r="BH42" s="155">
        <v>0</v>
      </c>
      <c r="BI42" s="155">
        <v>0</v>
      </c>
      <c r="BJ42" s="155">
        <v>0</v>
      </c>
      <c r="BK42" s="155">
        <v>0</v>
      </c>
      <c r="BL42" s="155">
        <v>0</v>
      </c>
      <c r="BM42" s="155">
        <v>0</v>
      </c>
      <c r="BN42" s="155">
        <v>0</v>
      </c>
      <c r="BO42" s="155">
        <v>0</v>
      </c>
      <c r="BP42" s="155">
        <v>0</v>
      </c>
      <c r="BQ42" s="156"/>
      <c r="BR42" s="155">
        <v>50</v>
      </c>
      <c r="BS42" s="155">
        <v>50</v>
      </c>
      <c r="BT42" s="159"/>
      <c r="BU42" s="155">
        <v>50</v>
      </c>
      <c r="BV42" s="155">
        <v>50</v>
      </c>
      <c r="BW42" s="159"/>
      <c r="BX42" s="155">
        <v>50</v>
      </c>
      <c r="BY42" s="155">
        <v>50</v>
      </c>
      <c r="BZ42" s="159"/>
      <c r="CA42" s="155">
        <v>50</v>
      </c>
      <c r="CB42" s="155">
        <v>50</v>
      </c>
      <c r="CC42" s="159"/>
      <c r="CD42" s="155">
        <v>50</v>
      </c>
      <c r="CE42" s="155">
        <v>50</v>
      </c>
      <c r="CF42" s="159"/>
      <c r="CG42" s="155">
        <v>50</v>
      </c>
      <c r="CH42" s="155">
        <v>50</v>
      </c>
      <c r="CI42" s="159"/>
      <c r="CJ42" s="155">
        <v>50</v>
      </c>
      <c r="CK42" s="155">
        <v>50</v>
      </c>
      <c r="CL42" s="159"/>
      <c r="CM42" s="155">
        <v>50</v>
      </c>
      <c r="CN42" s="155">
        <v>50</v>
      </c>
      <c r="CO42" s="159"/>
      <c r="CP42" s="155">
        <v>50</v>
      </c>
      <c r="CQ42" s="155">
        <v>50</v>
      </c>
      <c r="CR42" s="159"/>
      <c r="CS42" s="155">
        <v>50</v>
      </c>
      <c r="CT42" s="155">
        <v>50</v>
      </c>
      <c r="CU42" s="159"/>
      <c r="CV42" s="155">
        <v>50</v>
      </c>
      <c r="CW42" s="155">
        <v>50</v>
      </c>
      <c r="CX42" s="159"/>
      <c r="CY42" s="155">
        <v>50</v>
      </c>
      <c r="CZ42" s="155">
        <v>50</v>
      </c>
      <c r="DA42" s="159"/>
      <c r="DB42" s="155">
        <v>50</v>
      </c>
      <c r="DC42" s="155">
        <v>50</v>
      </c>
      <c r="DD42" s="156"/>
      <c r="DE42" s="155">
        <v>0</v>
      </c>
      <c r="DF42" s="155">
        <v>0</v>
      </c>
      <c r="DG42" s="159"/>
      <c r="DH42" s="155">
        <v>0</v>
      </c>
      <c r="DI42" s="155">
        <v>0</v>
      </c>
      <c r="DJ42" s="159"/>
      <c r="DK42" s="155">
        <v>0</v>
      </c>
      <c r="DL42" s="155">
        <v>0</v>
      </c>
      <c r="DM42" s="155">
        <v>0</v>
      </c>
      <c r="DN42" s="155">
        <v>0</v>
      </c>
      <c r="DO42" s="155">
        <v>0</v>
      </c>
      <c r="DP42" s="155">
        <v>0</v>
      </c>
      <c r="DQ42" s="159"/>
      <c r="DR42" s="155">
        <v>0</v>
      </c>
      <c r="DS42" s="155">
        <v>0</v>
      </c>
      <c r="DT42" s="155">
        <v>0</v>
      </c>
      <c r="DU42" s="159"/>
      <c r="DV42" s="155">
        <v>0</v>
      </c>
      <c r="DW42" s="155">
        <v>0</v>
      </c>
      <c r="DX42" s="156"/>
      <c r="DY42" s="599">
        <v>0</v>
      </c>
      <c r="DZ42" s="599">
        <v>0</v>
      </c>
      <c r="EA42" s="155" t="s">
        <v>1148</v>
      </c>
    </row>
    <row r="43" spans="1:131" ht="12.75" customHeight="1" x14ac:dyDescent="0.2">
      <c r="A43" s="115" t="s">
        <v>1011</v>
      </c>
      <c r="B43" s="115" t="s">
        <v>1156</v>
      </c>
      <c r="C43" s="114">
        <v>41</v>
      </c>
      <c r="D43" s="114">
        <v>-67.599999999999994</v>
      </c>
      <c r="F43" s="131">
        <f>HLOOKUP(F$12,'CdC-GAP_value'!$E$5:$AK$29,MATCH($A43,'CdC-GAP_value'!$A$5:$A$101,0),FALSE)</f>
        <v>-67.599999999999994</v>
      </c>
      <c r="G43" s="131">
        <f>HLOOKUP(G$12,'CdC-GAP_value'!$E$5:$AK$29,MATCH($A43,'CdC-GAP_value'!$A$5:$A$101,0),FALSE)</f>
        <v>-67.599999999999994</v>
      </c>
      <c r="I43" s="131">
        <f>HLOOKUP(I$12,'CdC-GAP_value'!$E$5:$AK$29,MATCH($A43,'CdC-GAP_value'!$A$5:$A$101,0),FALSE)</f>
        <v>-67.599999999999994</v>
      </c>
      <c r="J43" s="131">
        <f>HLOOKUP(J$12,'CdC-GAP_value'!$E$5:$AK$29,MATCH($A43,'CdC-GAP_value'!$A$5:$A$101,0),FALSE)</f>
        <v>-67.599999999999994</v>
      </c>
      <c r="L43" s="131">
        <f>HLOOKUP(L$12,'CdC-GAP_value'!$E$5:$AK$29,MATCH($A43,'CdC-GAP_value'!$A$5:$A$101,0),FALSE)</f>
        <v>-67.599999999999994</v>
      </c>
      <c r="M43" s="131">
        <f>HLOOKUP(M$12,'CdC-GAP_value'!$E$5:$AK$29,MATCH($A43,'CdC-GAP_value'!$A$5:$A$101,0),FALSE)</f>
        <v>-67.599999999999994</v>
      </c>
      <c r="O43" s="131">
        <f>HLOOKUP(O$12,'CdC-GAP_value'!$E$5:$AK$29,MATCH($A43,'CdC-GAP_value'!$A$5:$A$101,0),FALSE)</f>
        <v>-67.599999999999994</v>
      </c>
      <c r="P43" s="131">
        <f>HLOOKUP(P$12,'CdC-GAP_value'!$E$5:$AK$29,MATCH($A43,'CdC-GAP_value'!$A$5:$A$101,0),FALSE)</f>
        <v>-67.599999999999994</v>
      </c>
      <c r="R43" s="131">
        <f>HLOOKUP(R$12,'CdC-GAP_value'!$E$5:$AK$29,MATCH($A43,'CdC-GAP_value'!$A$5:$A$101,0),FALSE)</f>
        <v>-67.599999999999994</v>
      </c>
      <c r="S43" s="131">
        <f>HLOOKUP(S$12,'CdC-GAP_value'!$E$5:$AK$29,MATCH($A43,'CdC-GAP_value'!$A$5:$A$101,0),FALSE)</f>
        <v>-67.599999999999994</v>
      </c>
      <c r="U43" s="131">
        <f>HLOOKUP(U$12,'CdC-GAP_value'!$E$5:$AK$29,MATCH($A43,'CdC-GAP_value'!$A$5:$A$101,0),FALSE)</f>
        <v>-67.599999999999994</v>
      </c>
      <c r="V43" s="131">
        <f>HLOOKUP(V$12,'CdC-GAP_value'!$E$5:$AK$29,MATCH($A43,'CdC-GAP_value'!$A$5:$A$101,0),FALSE)</f>
        <v>-67.599999999999994</v>
      </c>
      <c r="X43" s="131">
        <f>HLOOKUP(X$12,'CdC-GAP_value'!$E$5:$AK$29,MATCH($A43,'CdC-GAP_value'!$A$5:$A$101,0),FALSE)</f>
        <v>-67.599999999999994</v>
      </c>
      <c r="Y43" s="131">
        <f>HLOOKUP(Y$12,'CdC-GAP_value'!$E$5:$AK$29,MATCH($A43,'CdC-GAP_value'!$A$5:$A$101,0),FALSE)</f>
        <v>-67.599999999999994</v>
      </c>
      <c r="AA43" s="131">
        <f>HLOOKUP(AA$12,'CdC-GAP_value'!$E$5:$AK$29,MATCH($A43,'CdC-GAP_value'!$A$5:$A$101,0),FALSE)</f>
        <v>-67.599999999999994</v>
      </c>
      <c r="AB43" s="131">
        <f>HLOOKUP(AB$12,'CdC-GAP_value'!$E$5:$AK$29,MATCH($A43,'CdC-GAP_value'!$A$5:$A$101,0),FALSE)</f>
        <v>-67.599999999999994</v>
      </c>
      <c r="AD43" s="131">
        <f>HLOOKUP(AD$12,'CdC-GAP_value'!$E$5:$AK$29,MATCH($A43,'CdC-GAP_value'!$A$5:$A$101,0),FALSE)</f>
        <v>-67.599999999999994</v>
      </c>
      <c r="AE43" s="131">
        <f>HLOOKUP(AE$12,'CdC-GAP_value'!$E$5:$AK$29,MATCH($A43,'CdC-GAP_value'!$A$5:$A$101,0),FALSE)</f>
        <v>-67.599999999999994</v>
      </c>
      <c r="AG43" s="131">
        <f>HLOOKUP(AG$12,'CdC-GAP_value'!$E$5:$AK$29,MATCH($A43,'CdC-GAP_value'!$A$5:$A$101,0),FALSE)</f>
        <v>-67.599999999999994</v>
      </c>
      <c r="AH43" s="131">
        <f>HLOOKUP(AH$12,'CdC-GAP_value'!$E$5:$AK$29,MATCH($A43,'CdC-GAP_value'!$A$5:$A$101,0),FALSE)</f>
        <v>-67.599999999999994</v>
      </c>
      <c r="AJ43" s="131">
        <f>HLOOKUP(AJ$12,'CdC-GAP_value'!$E$5:$AK$29,MATCH($A43,'CdC-GAP_value'!$A$5:$A$101,0),FALSE)</f>
        <v>-67.599999999999994</v>
      </c>
      <c r="AK43" s="131">
        <f>HLOOKUP(AK$12,'CdC-GAP_value'!$E$5:$AK$29,MATCH($A43,'CdC-GAP_value'!$A$5:$A$101,0),FALSE)</f>
        <v>-67.599999999999994</v>
      </c>
      <c r="AM43" s="131">
        <f>HLOOKUP(AM$12,'CdC-GAP_value'!$E$5:$AK$29,MATCH($A43,'CdC-GAP_value'!$A$5:$A$101,0),FALSE)</f>
        <v>-67.599999999999994</v>
      </c>
      <c r="AN43" s="131">
        <f>HLOOKUP(AN$12,'CdC-GAP_value'!$E$5:$AK$29,MATCH($A43,'CdC-GAP_value'!$A$5:$A$101,0),FALSE)</f>
        <v>-67.599999999999994</v>
      </c>
      <c r="AP43" s="131">
        <f>HLOOKUP(AP$12,'CdC-GAP_value'!$E$5:$AK$29,MATCH($A43,'CdC-GAP_value'!$A$5:$A$101,0),FALSE)</f>
        <v>-67.599999999999994</v>
      </c>
      <c r="AQ43" s="131">
        <f>HLOOKUP(AQ$12,'CdC-GAP_value'!$E$5:$AK$29,MATCH($A43,'CdC-GAP_value'!$A$5:$A$101,0),FALSE)</f>
        <v>-67.599999999999994</v>
      </c>
      <c r="AS43" s="131">
        <f>HLOOKUP(AS$12,'CdC-GAP_value'!$E$5:$AK$29,MATCH($A43,'CdC-GAP_value'!$A$5:$A$101,0),FALSE)</f>
        <v>-67.599999999999994</v>
      </c>
      <c r="AT43" s="131">
        <f>HLOOKUP(AT$12,'CdC-GAP_value'!$E$5:$AK$29,MATCH($A43,'CdC-GAP_value'!$A$5:$A$101,0),FALSE)</f>
        <v>-67.599999999999994</v>
      </c>
      <c r="AV43" s="131">
        <f>HLOOKUP(AV$12,'CdC-GAP_value'!$E$5:$AK$29,MATCH($A43,'CdC-GAP_value'!$A$5:$A$101,0),FALSE)</f>
        <v>-67.599999999999994</v>
      </c>
      <c r="AW43" s="131">
        <f>HLOOKUP(AW$12,'CdC-GAP_value'!$E$5:$AK$29,MATCH($A43,'CdC-GAP_value'!$A$5:$A$101,0),FALSE)</f>
        <v>-67.599999999999994</v>
      </c>
      <c r="AY43" s="131">
        <f>HLOOKUP(AY$12,'CdC-GAP_value'!$E$5:$AK$29,MATCH($A43,'CdC-GAP_value'!$A$5:$A$101,0),FALSE)</f>
        <v>-67.599999999999994</v>
      </c>
      <c r="AZ43" s="131">
        <f>HLOOKUP(AZ$12,'CdC-GAP_value'!$E$5:$AK$29,MATCH($A43,'CdC-GAP_value'!$A$5:$A$101,0),FALSE)</f>
        <v>-67.599999999999994</v>
      </c>
      <c r="BB43" s="131">
        <f>HLOOKUP(BB$12,'CdC-GAP_value'!$E$5:$AK$29,MATCH($A43,'CdC-GAP_value'!$A$5:$A$101,0),FALSE)</f>
        <v>-67.599999999999994</v>
      </c>
      <c r="BC43" s="131">
        <f>HLOOKUP(BC$12,'CdC-GAP_value'!$E$5:$AK$29,MATCH($A43,'CdC-GAP_value'!$A$5:$A$101,0),FALSE)</f>
        <v>-67.599999999999994</v>
      </c>
      <c r="BE43" s="131">
        <f>HLOOKUP(BE$12,'CdC-GAP_value'!$E$5:$AK$29,MATCH($A43,'CdC-GAP_value'!$A$5:$A$101,0),FALSE)</f>
        <v>-67.599999999999994</v>
      </c>
      <c r="BF43" s="131">
        <f>HLOOKUP(BF$12,'CdC-GAP_value'!$E$5:$AK$29,MATCH($A43,'CdC-GAP_value'!$A$5:$A$101,0),FALSE)</f>
        <v>-67.599999999999994</v>
      </c>
      <c r="BG43" s="131">
        <f>HLOOKUP(BG$12,'CdC-GAP_value'!$E$5:$AK$29,MATCH($A43,'CdC-GAP_value'!$A$5:$A$101,0),FALSE)</f>
        <v>-67.599999999999994</v>
      </c>
      <c r="BH43" s="131">
        <f>HLOOKUP(BH$12,'CdC-GAP_value'!$E$5:$AK$29,MATCH($A43,'CdC-GAP_value'!$A$5:$A$101,0),FALSE)</f>
        <v>-67.599999999999994</v>
      </c>
      <c r="BI43" s="131">
        <f>HLOOKUP(BI$12,'CdC-GAP_value'!$E$5:$AK$29,MATCH($A43,'CdC-GAP_value'!$A$5:$A$101,0),FALSE)</f>
        <v>-67.599999999999994</v>
      </c>
      <c r="BJ43" s="131">
        <f>HLOOKUP(BJ$12,'CdC-GAP_value'!$E$5:$AK$29,MATCH($A43,'CdC-GAP_value'!$A$5:$A$101,0),FALSE)</f>
        <v>-67.599999999999994</v>
      </c>
      <c r="BK43" s="131">
        <f>HLOOKUP(BK$12,'CdC-GAP_value'!$E$5:$AK$29,MATCH($A43,'CdC-GAP_value'!$A$5:$A$101,0),FALSE)</f>
        <v>-67.599999999999994</v>
      </c>
      <c r="BL43" s="131">
        <f>HLOOKUP(BL$12,'CdC-GAP_value'!$E$5:$AK$29,MATCH($A43,'CdC-GAP_value'!$A$5:$A$101,0),FALSE)</f>
        <v>-67.599999999999994</v>
      </c>
      <c r="BM43" s="131">
        <f>HLOOKUP(BM$12,'CdC-GAP_value'!$E$5:$AK$29,MATCH($A43,'CdC-GAP_value'!$A$5:$A$101,0),FALSE)</f>
        <v>-67.599999999999994</v>
      </c>
      <c r="BN43" s="131">
        <f>HLOOKUP(BN$12,'CdC-GAP_value'!$E$5:$AK$29,MATCH($A43,'CdC-GAP_value'!$A$5:$A$101,0),FALSE)</f>
        <v>-67.599999999999994</v>
      </c>
      <c r="BO43" s="131">
        <f>HLOOKUP(BO$12,'CdC-GAP_value'!$E$5:$AK$29,MATCH($A43,'CdC-GAP_value'!$A$5:$A$101,0),FALSE)</f>
        <v>-67.599999999999994</v>
      </c>
      <c r="BP43" s="131">
        <f>HLOOKUP(BP$12,'CdC-GAP_value'!$E$5:$AK$29,MATCH($A43,'CdC-GAP_value'!$A$5:$A$101,0),FALSE)</f>
        <v>-67.599999999999994</v>
      </c>
      <c r="BR43" s="131">
        <f>HLOOKUP(BR$12,'CdC-GAP_value'!$E$5:$AK$29,MATCH($A43,'CdC-GAP_value'!$A$5:$A$101,0),FALSE)</f>
        <v>-67.599999999999994</v>
      </c>
      <c r="BS43" s="131">
        <f>HLOOKUP(BS$12,'CdC-GAP_value'!$E$5:$AK$29,MATCH($A43,'CdC-GAP_value'!$A$5:$A$101,0),FALSE)</f>
        <v>-67.599999999999994</v>
      </c>
      <c r="BU43" s="131">
        <f>HLOOKUP(BU$12,'CdC-GAP_value'!$E$5:$AK$29,MATCH($A43,'CdC-GAP_value'!$A$5:$A$101,0),FALSE)</f>
        <v>-67.599999999999994</v>
      </c>
      <c r="BV43" s="131">
        <f>HLOOKUP(BV$12,'CdC-GAP_value'!$E$5:$AK$29,MATCH($A43,'CdC-GAP_value'!$A$5:$A$101,0),FALSE)</f>
        <v>-67.599999999999994</v>
      </c>
      <c r="BX43" s="131">
        <f>HLOOKUP(BX$12,'CdC-GAP_value'!$E$5:$AK$29,MATCH($A43,'CdC-GAP_value'!$A$5:$A$101,0),FALSE)</f>
        <v>-67.599999999999994</v>
      </c>
      <c r="BY43" s="131">
        <f>HLOOKUP(BY$12,'CdC-GAP_value'!$E$5:$AK$29,MATCH($A43,'CdC-GAP_value'!$A$5:$A$101,0),FALSE)</f>
        <v>-67.599999999999994</v>
      </c>
      <c r="CA43" s="131">
        <f>HLOOKUP(CA$12,'CdC-GAP_value'!$E$5:$AK$29,MATCH($A43,'CdC-GAP_value'!$A$5:$A$101,0),FALSE)</f>
        <v>-67.599999999999994</v>
      </c>
      <c r="CB43" s="131">
        <f>HLOOKUP(CB$12,'CdC-GAP_value'!$E$5:$AK$29,MATCH($A43,'CdC-GAP_value'!$A$5:$A$101,0),FALSE)</f>
        <v>-67.599999999999994</v>
      </c>
      <c r="CD43" s="131">
        <f>HLOOKUP(CD$12,'CdC-GAP_value'!$E$5:$AK$29,MATCH($A43,'CdC-GAP_value'!$A$5:$A$101,0),FALSE)</f>
        <v>-67.599999999999994</v>
      </c>
      <c r="CE43" s="131">
        <f>HLOOKUP(CE$12,'CdC-GAP_value'!$E$5:$AK$29,MATCH($A43,'CdC-GAP_value'!$A$5:$A$101,0),FALSE)</f>
        <v>-67.599999999999994</v>
      </c>
      <c r="CG43" s="131">
        <f>HLOOKUP(CG$12,'CdC-GAP_value'!$E$5:$AK$29,MATCH($A43,'CdC-GAP_value'!$A$5:$A$101,0),FALSE)</f>
        <v>-67.599999999999994</v>
      </c>
      <c r="CH43" s="131">
        <f>HLOOKUP(CH$12,'CdC-GAP_value'!$E$5:$AK$29,MATCH($A43,'CdC-GAP_value'!$A$5:$A$101,0),FALSE)</f>
        <v>-67.599999999999994</v>
      </c>
      <c r="CJ43" s="131">
        <f>HLOOKUP(CJ$12,'CdC-GAP_value'!$E$5:$AK$29,MATCH($A43,'CdC-GAP_value'!$A$5:$A$101,0),FALSE)</f>
        <v>-67.599999999999994</v>
      </c>
      <c r="CK43" s="131">
        <f>HLOOKUP(CK$12,'CdC-GAP_value'!$E$5:$AK$29,MATCH($A43,'CdC-GAP_value'!$A$5:$A$101,0),FALSE)</f>
        <v>-67.599999999999994</v>
      </c>
      <c r="CM43" s="131">
        <f>HLOOKUP(CM$12,'CdC-GAP_value'!$E$5:$AK$29,MATCH($A43,'CdC-GAP_value'!$A$5:$A$101,0),FALSE)</f>
        <v>-67.599999999999994</v>
      </c>
      <c r="CN43" s="131">
        <f>HLOOKUP(CN$12,'CdC-GAP_value'!$E$5:$AK$29,MATCH($A43,'CdC-GAP_value'!$A$5:$A$101,0),FALSE)</f>
        <v>-67.599999999999994</v>
      </c>
      <c r="CP43" s="131">
        <f>HLOOKUP(CP$12,'CdC-GAP_value'!$E$5:$AK$29,MATCH($A43,'CdC-GAP_value'!$A$5:$A$101,0),FALSE)</f>
        <v>-67.599999999999994</v>
      </c>
      <c r="CQ43" s="131">
        <f>HLOOKUP(CQ$12,'CdC-GAP_value'!$E$5:$AK$29,MATCH($A43,'CdC-GAP_value'!$A$5:$A$101,0),FALSE)</f>
        <v>-67.599999999999994</v>
      </c>
      <c r="CS43" s="131">
        <f>HLOOKUP(CS$12,'CdC-GAP_value'!$E$5:$AK$29,MATCH($A43,'CdC-GAP_value'!$A$5:$A$101,0),FALSE)</f>
        <v>-67.599999999999994</v>
      </c>
      <c r="CT43" s="131">
        <f>HLOOKUP(CT$12,'CdC-GAP_value'!$E$5:$AK$29,MATCH($A43,'CdC-GAP_value'!$A$5:$A$101,0),FALSE)</f>
        <v>-67.599999999999994</v>
      </c>
      <c r="CV43" s="131">
        <f>HLOOKUP(CV$12,'CdC-GAP_value'!$E$5:$AK$29,MATCH($A43,'CdC-GAP_value'!$A$5:$A$101,0),FALSE)</f>
        <v>-67.599999999999994</v>
      </c>
      <c r="CW43" s="131">
        <f>HLOOKUP(CW$12,'CdC-GAP_value'!$E$5:$AK$29,MATCH($A43,'CdC-GAP_value'!$A$5:$A$101,0),FALSE)</f>
        <v>-67.599999999999994</v>
      </c>
      <c r="CY43" s="131">
        <f>HLOOKUP(CY$12,'CdC-GAP_value'!$E$5:$AK$29,MATCH($A43,'CdC-GAP_value'!$A$5:$A$101,0),FALSE)</f>
        <v>-67.599999999999994</v>
      </c>
      <c r="CZ43" s="131">
        <f>HLOOKUP(CZ$12,'CdC-GAP_value'!$E$5:$AK$29,MATCH($A43,'CdC-GAP_value'!$A$5:$A$101,0),FALSE)</f>
        <v>-67.599999999999994</v>
      </c>
      <c r="DB43" s="131">
        <f>HLOOKUP(DB$12,'CdC-GAP_value'!$E$5:$AK$29,MATCH($A43,'CdC-GAP_value'!$A$5:$A$101,0),FALSE)</f>
        <v>-67.599999999999994</v>
      </c>
      <c r="DC43" s="131">
        <f>HLOOKUP(DC$12,'CdC-GAP_value'!$E$5:$AK$29,MATCH($A43,'CdC-GAP_value'!$A$5:$A$101,0),FALSE)</f>
        <v>-67.599999999999994</v>
      </c>
      <c r="DE43" s="131">
        <f>HLOOKUP(DE$12,'CdC-GAP_value'!$E$5:$AK$29,MATCH($A43,'CdC-GAP_value'!$A$5:$A$101,0),FALSE)</f>
        <v>-67.599999999999994</v>
      </c>
      <c r="DF43" s="131">
        <f>HLOOKUP(DF$12,'CdC-GAP_value'!$E$5:$AK$29,MATCH($A43,'CdC-GAP_value'!$A$5:$A$101,0),FALSE)</f>
        <v>-67.599999999999994</v>
      </c>
      <c r="DH43" s="131">
        <f>HLOOKUP(DH$12,'CdC-GAP_value'!$E$5:$AK$29,MATCH($A43,'CdC-GAP_value'!$A$5:$A$101,0),FALSE)</f>
        <v>-67.599999999999994</v>
      </c>
      <c r="DI43" s="131">
        <f>HLOOKUP(DI$12,'CdC-GAP_value'!$E$5:$AK$29,MATCH($A43,'CdC-GAP_value'!$A$5:$A$101,0),FALSE)</f>
        <v>-67.599999999999994</v>
      </c>
      <c r="DK43" s="131">
        <f>HLOOKUP(DK$12,'CdC-GAP_value'!$E$5:$AK$29,MATCH($A43,'CdC-GAP_value'!$A$5:$A$101,0),FALSE)</f>
        <v>-67.599999999999994</v>
      </c>
      <c r="DL43" s="131">
        <f>HLOOKUP(DL$12,'CdC-GAP_value'!$E$5:$AK$29,MATCH($A43,'CdC-GAP_value'!$A$5:$A$101,0),FALSE)</f>
        <v>-67.599999999999994</v>
      </c>
      <c r="DM43" s="131">
        <f>HLOOKUP(DM$12,'CdC-GAP_value'!$E$5:$AK$29,MATCH($A43,'CdC-GAP_value'!$A$5:$A$101,0),FALSE)</f>
        <v>-67.599999999999994</v>
      </c>
      <c r="DN43" s="131">
        <f>HLOOKUP(DN$12,'CdC-GAP_value'!$E$5:$AK$29,MATCH($A43,'CdC-GAP_value'!$A$5:$A$101,0),FALSE)</f>
        <v>-67.599999999999994</v>
      </c>
      <c r="DO43" s="131">
        <f>HLOOKUP(DO$12,'CdC-GAP_value'!$E$5:$AK$29,MATCH($A43,'CdC-GAP_value'!$A$5:$A$101,0),FALSE)</f>
        <v>-67.599999999999994</v>
      </c>
      <c r="DP43" s="131">
        <f>HLOOKUP(DP$12,'CdC-GAP_value'!$E$5:$AK$29,MATCH($A43,'CdC-GAP_value'!$A$5:$A$101,0),FALSE)</f>
        <v>-67.599999999999994</v>
      </c>
      <c r="DR43" s="131">
        <f>HLOOKUP(DR$12,'CdC-GAP_value'!$E$5:$AK$29,MATCH($A43,'CdC-GAP_value'!$A$5:$A$101,0),FALSE)</f>
        <v>-67.599999999999994</v>
      </c>
      <c r="DS43" s="131">
        <f>HLOOKUP(DS$12,'CdC-GAP_value'!$E$5:$AK$29,MATCH($A43,'CdC-GAP_value'!$A$5:$A$101,0),FALSE)</f>
        <v>-67.599999999999994</v>
      </c>
      <c r="DT43" s="131">
        <f>HLOOKUP(DT$12,'CdC-GAP_value'!$E$5:$AK$29,MATCH($A43,'CdC-GAP_value'!$A$5:$A$101,0),FALSE)</f>
        <v>-67.599999999999994</v>
      </c>
      <c r="DV43" s="131">
        <f>HLOOKUP(DV$12,'CdC-GAP_value'!$E$5:$AK$29,MATCH($A43,'CdC-GAP_value'!$A$5:$A$101,0),FALSE)</f>
        <v>-67.599999999999994</v>
      </c>
      <c r="DW43" s="131">
        <f>HLOOKUP(DW$12,'CdC-GAP_value'!$E$5:$AK$29,MATCH($A43,'CdC-GAP_value'!$A$5:$A$101,0),FALSE)</f>
        <v>-67.599999999999994</v>
      </c>
      <c r="DY43" s="131">
        <f>HLOOKUP(DY$12,'CdC-GAP_value'!$E$5:$AK$29,MATCH($A43,'CdC-GAP_value'!$A$5:$A$101,0),FALSE)</f>
        <v>-67.599999999999994</v>
      </c>
      <c r="DZ43" s="131">
        <f>HLOOKUP(DZ$12,'CdC-GAP_value'!$E$5:$AK$29,MATCH($A43,'CdC-GAP_value'!$A$5:$A$101,0),FALSE)</f>
        <v>-67.599999999999994</v>
      </c>
      <c r="EA43" s="154" t="str">
        <f>HLOOKUP(EA$12,'CdC-GAP_value'!$AF$5:$AH$29,MATCH($A43,'CdC-GAP_value'!$A$5:$A$101,0),FALSE)</f>
        <v>RENSEIGNER LIGNE 6</v>
      </c>
    </row>
    <row r="44" spans="1:131" ht="12.75" customHeight="1" x14ac:dyDescent="0.2">
      <c r="A44" s="115" t="s">
        <v>1012</v>
      </c>
      <c r="B44" s="115" t="s">
        <v>1157</v>
      </c>
      <c r="C44" s="114">
        <v>42</v>
      </c>
      <c r="D44" s="114">
        <v>2063</v>
      </c>
      <c r="F44" s="131">
        <f>HLOOKUP(F$12,'CdC-GAP_value'!$E$5:$AK$29,MATCH($A44,'CdC-GAP_value'!$A$5:$A$101,0),FALSE)</f>
        <v>2063</v>
      </c>
      <c r="G44" s="131">
        <f>HLOOKUP(G$12,'CdC-GAP_value'!$E$5:$AK$29,MATCH($A44,'CdC-GAP_value'!$A$5:$A$101,0),FALSE)</f>
        <v>2063</v>
      </c>
      <c r="I44" s="131">
        <f>HLOOKUP(I$12,'CdC-GAP_value'!$E$5:$AK$29,MATCH($A44,'CdC-GAP_value'!$A$5:$A$101,0),FALSE)</f>
        <v>2063</v>
      </c>
      <c r="J44" s="131">
        <f>HLOOKUP(J$12,'CdC-GAP_value'!$E$5:$AK$29,MATCH($A44,'CdC-GAP_value'!$A$5:$A$101,0),FALSE)</f>
        <v>2063</v>
      </c>
      <c r="L44" s="131">
        <f>HLOOKUP(L$12,'CdC-GAP_value'!$E$5:$AK$29,MATCH($A44,'CdC-GAP_value'!$A$5:$A$101,0),FALSE)</f>
        <v>2063</v>
      </c>
      <c r="M44" s="131">
        <f>HLOOKUP(M$12,'CdC-GAP_value'!$E$5:$AK$29,MATCH($A44,'CdC-GAP_value'!$A$5:$A$101,0),FALSE)</f>
        <v>2063</v>
      </c>
      <c r="O44" s="131">
        <f>HLOOKUP(O$12,'CdC-GAP_value'!$E$5:$AK$29,MATCH($A44,'CdC-GAP_value'!$A$5:$A$101,0),FALSE)</f>
        <v>2063</v>
      </c>
      <c r="P44" s="131">
        <f>HLOOKUP(P$12,'CdC-GAP_value'!$E$5:$AK$29,MATCH($A44,'CdC-GAP_value'!$A$5:$A$101,0),FALSE)</f>
        <v>2063</v>
      </c>
      <c r="R44" s="131">
        <f>HLOOKUP(R$12,'CdC-GAP_value'!$E$5:$AK$29,MATCH($A44,'CdC-GAP_value'!$A$5:$A$101,0),FALSE)</f>
        <v>2063</v>
      </c>
      <c r="S44" s="131">
        <f>HLOOKUP(S$12,'CdC-GAP_value'!$E$5:$AK$29,MATCH($A44,'CdC-GAP_value'!$A$5:$A$101,0),FALSE)</f>
        <v>2063</v>
      </c>
      <c r="U44" s="131">
        <f>HLOOKUP(U$12,'CdC-GAP_value'!$E$5:$AK$29,MATCH($A44,'CdC-GAP_value'!$A$5:$A$101,0),FALSE)</f>
        <v>2063</v>
      </c>
      <c r="V44" s="131">
        <f>HLOOKUP(V$12,'CdC-GAP_value'!$E$5:$AK$29,MATCH($A44,'CdC-GAP_value'!$A$5:$A$101,0),FALSE)</f>
        <v>2063</v>
      </c>
      <c r="X44" s="131">
        <f>HLOOKUP(X$12,'CdC-GAP_value'!$E$5:$AK$29,MATCH($A44,'CdC-GAP_value'!$A$5:$A$101,0),FALSE)</f>
        <v>2063</v>
      </c>
      <c r="Y44" s="131">
        <f>HLOOKUP(Y$12,'CdC-GAP_value'!$E$5:$AK$29,MATCH($A44,'CdC-GAP_value'!$A$5:$A$101,0),FALSE)</f>
        <v>2063</v>
      </c>
      <c r="AA44" s="131">
        <f>HLOOKUP(AA$12,'CdC-GAP_value'!$E$5:$AK$29,MATCH($A44,'CdC-GAP_value'!$A$5:$A$101,0),FALSE)</f>
        <v>2118</v>
      </c>
      <c r="AB44" s="131">
        <f>HLOOKUP(AB$12,'CdC-GAP_value'!$E$5:$AK$29,MATCH($A44,'CdC-GAP_value'!$A$5:$A$101,0),FALSE)</f>
        <v>2118</v>
      </c>
      <c r="AD44" s="131">
        <f>HLOOKUP(AD$12,'CdC-GAP_value'!$E$5:$AK$29,MATCH($A44,'CdC-GAP_value'!$A$5:$A$101,0),FALSE)</f>
        <v>2118</v>
      </c>
      <c r="AE44" s="131">
        <f>HLOOKUP(AE$12,'CdC-GAP_value'!$E$5:$AK$29,MATCH($A44,'CdC-GAP_value'!$A$5:$A$101,0),FALSE)</f>
        <v>2118</v>
      </c>
      <c r="AG44" s="131">
        <f>HLOOKUP(AG$12,'CdC-GAP_value'!$E$5:$AK$29,MATCH($A44,'CdC-GAP_value'!$A$5:$A$101,0),FALSE)</f>
        <v>2118</v>
      </c>
      <c r="AH44" s="131">
        <f>HLOOKUP(AH$12,'CdC-GAP_value'!$E$5:$AK$29,MATCH($A44,'CdC-GAP_value'!$A$5:$A$101,0),FALSE)</f>
        <v>2118</v>
      </c>
      <c r="AJ44" s="131">
        <f>HLOOKUP(AJ$12,'CdC-GAP_value'!$E$5:$AK$29,MATCH($A44,'CdC-GAP_value'!$A$5:$A$101,0),FALSE)</f>
        <v>2118</v>
      </c>
      <c r="AK44" s="131">
        <f>HLOOKUP(AK$12,'CdC-GAP_value'!$E$5:$AK$29,MATCH($A44,'CdC-GAP_value'!$A$5:$A$101,0),FALSE)</f>
        <v>2118</v>
      </c>
      <c r="AM44" s="131">
        <f>HLOOKUP(AM$12,'CdC-GAP_value'!$E$5:$AK$29,MATCH($A44,'CdC-GAP_value'!$A$5:$A$101,0),FALSE)</f>
        <v>2118</v>
      </c>
      <c r="AN44" s="131">
        <f>HLOOKUP(AN$12,'CdC-GAP_value'!$E$5:$AK$29,MATCH($A44,'CdC-GAP_value'!$A$5:$A$101,0),FALSE)</f>
        <v>2118</v>
      </c>
      <c r="AP44" s="131">
        <f>HLOOKUP(AP$12,'CdC-GAP_value'!$E$5:$AK$29,MATCH($A44,'CdC-GAP_value'!$A$5:$A$101,0),FALSE)</f>
        <v>2118</v>
      </c>
      <c r="AQ44" s="131">
        <f>HLOOKUP(AQ$12,'CdC-GAP_value'!$E$5:$AK$29,MATCH($A44,'CdC-GAP_value'!$A$5:$A$101,0),FALSE)</f>
        <v>2118</v>
      </c>
      <c r="AS44" s="131">
        <f>HLOOKUP(AS$12,'CdC-GAP_value'!$E$5:$AK$29,MATCH($A44,'CdC-GAP_value'!$A$5:$A$101,0),FALSE)</f>
        <v>2118</v>
      </c>
      <c r="AT44" s="131">
        <f>HLOOKUP(AT$12,'CdC-GAP_value'!$E$5:$AK$29,MATCH($A44,'CdC-GAP_value'!$A$5:$A$101,0),FALSE)</f>
        <v>2118</v>
      </c>
      <c r="AV44" s="131">
        <f>HLOOKUP(AV$12,'CdC-GAP_value'!$E$5:$AK$29,MATCH($A44,'CdC-GAP_value'!$A$5:$A$101,0),FALSE)</f>
        <v>2118</v>
      </c>
      <c r="AW44" s="131">
        <f>HLOOKUP(AW$12,'CdC-GAP_value'!$E$5:$AK$29,MATCH($A44,'CdC-GAP_value'!$A$5:$A$101,0),FALSE)</f>
        <v>2118</v>
      </c>
      <c r="AY44" s="131">
        <f>HLOOKUP(AY$12,'CdC-GAP_value'!$E$5:$AK$29,MATCH($A44,'CdC-GAP_value'!$A$5:$A$101,0),FALSE)</f>
        <v>2118</v>
      </c>
      <c r="AZ44" s="131">
        <f>HLOOKUP(AZ$12,'CdC-GAP_value'!$E$5:$AK$29,MATCH($A44,'CdC-GAP_value'!$A$5:$A$101,0),FALSE)</f>
        <v>2118</v>
      </c>
      <c r="BB44" s="131">
        <f>HLOOKUP(BB$12,'CdC-GAP_value'!$E$5:$AK$29,MATCH($A44,'CdC-GAP_value'!$A$5:$A$101,0),FALSE)</f>
        <v>2118</v>
      </c>
      <c r="BC44" s="131">
        <f>HLOOKUP(BC$12,'CdC-GAP_value'!$E$5:$AK$29,MATCH($A44,'CdC-GAP_value'!$A$5:$A$101,0),FALSE)</f>
        <v>2118</v>
      </c>
      <c r="BE44" s="131">
        <f>HLOOKUP(BE$12,'CdC-GAP_value'!$E$5:$AK$29,MATCH($A44,'CdC-GAP_value'!$A$5:$A$101,0),FALSE)</f>
        <v>2118</v>
      </c>
      <c r="BF44" s="131">
        <f>HLOOKUP(BF$12,'CdC-GAP_value'!$E$5:$AK$29,MATCH($A44,'CdC-GAP_value'!$A$5:$A$101,0),FALSE)</f>
        <v>2118</v>
      </c>
      <c r="BG44" s="131">
        <f>HLOOKUP(BG$12,'CdC-GAP_value'!$E$5:$AK$29,MATCH($A44,'CdC-GAP_value'!$A$5:$A$101,0),FALSE)</f>
        <v>2118</v>
      </c>
      <c r="BH44" s="131">
        <f>HLOOKUP(BH$12,'CdC-GAP_value'!$E$5:$AK$29,MATCH($A44,'CdC-GAP_value'!$A$5:$A$101,0),FALSE)</f>
        <v>2118</v>
      </c>
      <c r="BI44" s="131">
        <f>HLOOKUP(BI$12,'CdC-GAP_value'!$E$5:$AK$29,MATCH($A44,'CdC-GAP_value'!$A$5:$A$101,0),FALSE)</f>
        <v>2118</v>
      </c>
      <c r="BJ44" s="131">
        <f>HLOOKUP(BJ$12,'CdC-GAP_value'!$E$5:$AK$29,MATCH($A44,'CdC-GAP_value'!$A$5:$A$101,0),FALSE)</f>
        <v>2118</v>
      </c>
      <c r="BK44" s="131">
        <f>HLOOKUP(BK$12,'CdC-GAP_value'!$E$5:$AK$29,MATCH($A44,'CdC-GAP_value'!$A$5:$A$101,0),FALSE)</f>
        <v>2118</v>
      </c>
      <c r="BL44" s="131">
        <f>HLOOKUP(BL$12,'CdC-GAP_value'!$E$5:$AK$29,MATCH($A44,'CdC-GAP_value'!$A$5:$A$101,0),FALSE)</f>
        <v>2118</v>
      </c>
      <c r="BM44" s="131">
        <f>HLOOKUP(BM$12,'CdC-GAP_value'!$E$5:$AK$29,MATCH($A44,'CdC-GAP_value'!$A$5:$A$101,0),FALSE)</f>
        <v>2118</v>
      </c>
      <c r="BN44" s="131">
        <f>HLOOKUP(BN$12,'CdC-GAP_value'!$E$5:$AK$29,MATCH($A44,'CdC-GAP_value'!$A$5:$A$101,0),FALSE)</f>
        <v>2118</v>
      </c>
      <c r="BO44" s="131">
        <f>HLOOKUP(BO$12,'CdC-GAP_value'!$E$5:$AK$29,MATCH($A44,'CdC-GAP_value'!$A$5:$A$101,0),FALSE)</f>
        <v>2118</v>
      </c>
      <c r="BP44" s="131">
        <f>HLOOKUP(BP$12,'CdC-GAP_value'!$E$5:$AK$29,MATCH($A44,'CdC-GAP_value'!$A$5:$A$101,0),FALSE)</f>
        <v>2118</v>
      </c>
      <c r="BR44" s="131">
        <f>HLOOKUP(BR$12,'CdC-GAP_value'!$E$5:$AK$29,MATCH($A44,'CdC-GAP_value'!$A$5:$A$101,0),FALSE)</f>
        <v>2130.8000000000002</v>
      </c>
      <c r="BS44" s="131">
        <f>HLOOKUP(BS$12,'CdC-GAP_value'!$E$5:$AK$29,MATCH($A44,'CdC-GAP_value'!$A$5:$A$101,0),FALSE)</f>
        <v>2130.8000000000002</v>
      </c>
      <c r="BU44" s="131">
        <f>HLOOKUP(BU$12,'CdC-GAP_value'!$E$5:$AK$29,MATCH($A44,'CdC-GAP_value'!$A$5:$A$101,0),FALSE)</f>
        <v>2130.8000000000002</v>
      </c>
      <c r="BV44" s="131">
        <f>HLOOKUP(BV$12,'CdC-GAP_value'!$E$5:$AK$29,MATCH($A44,'CdC-GAP_value'!$A$5:$A$101,0),FALSE)</f>
        <v>2130.8000000000002</v>
      </c>
      <c r="BX44" s="131">
        <f>HLOOKUP(BX$12,'CdC-GAP_value'!$E$5:$AK$29,MATCH($A44,'CdC-GAP_value'!$A$5:$A$101,0),FALSE)</f>
        <v>2130.8000000000002</v>
      </c>
      <c r="BY44" s="131">
        <f>HLOOKUP(BY$12,'CdC-GAP_value'!$E$5:$AK$29,MATCH($A44,'CdC-GAP_value'!$A$5:$A$101,0),FALSE)</f>
        <v>2130.8000000000002</v>
      </c>
      <c r="CA44" s="131">
        <f>HLOOKUP(CA$12,'CdC-GAP_value'!$E$5:$AK$29,MATCH($A44,'CdC-GAP_value'!$A$5:$A$101,0),FALSE)</f>
        <v>2130.8000000000002</v>
      </c>
      <c r="CB44" s="131">
        <f>HLOOKUP(CB$12,'CdC-GAP_value'!$E$5:$AK$29,MATCH($A44,'CdC-GAP_value'!$A$5:$A$101,0),FALSE)</f>
        <v>2130.8000000000002</v>
      </c>
      <c r="CD44" s="131">
        <f>HLOOKUP(CD$12,'CdC-GAP_value'!$E$5:$AK$29,MATCH($A44,'CdC-GAP_value'!$A$5:$A$101,0),FALSE)</f>
        <v>2130.8000000000002</v>
      </c>
      <c r="CE44" s="131">
        <f>HLOOKUP(CE$12,'CdC-GAP_value'!$E$5:$AK$29,MATCH($A44,'CdC-GAP_value'!$A$5:$A$101,0),FALSE)</f>
        <v>2130.8000000000002</v>
      </c>
      <c r="CG44" s="131">
        <f>HLOOKUP(CG$12,'CdC-GAP_value'!$E$5:$AK$29,MATCH($A44,'CdC-GAP_value'!$A$5:$A$101,0),FALSE)</f>
        <v>2130.8000000000002</v>
      </c>
      <c r="CH44" s="131">
        <f>HLOOKUP(CH$12,'CdC-GAP_value'!$E$5:$AK$29,MATCH($A44,'CdC-GAP_value'!$A$5:$A$101,0),FALSE)</f>
        <v>2130.8000000000002</v>
      </c>
      <c r="CJ44" s="131">
        <f>HLOOKUP(CJ$12,'CdC-GAP_value'!$E$5:$AK$29,MATCH($A44,'CdC-GAP_value'!$A$5:$A$101,0),FALSE)</f>
        <v>2130.8000000000002</v>
      </c>
      <c r="CK44" s="131">
        <f>HLOOKUP(CK$12,'CdC-GAP_value'!$E$5:$AK$29,MATCH($A44,'CdC-GAP_value'!$A$5:$A$101,0),FALSE)</f>
        <v>2130.8000000000002</v>
      </c>
      <c r="CM44" s="131">
        <f>HLOOKUP(CM$12,'CdC-GAP_value'!$E$5:$AK$29,MATCH($A44,'CdC-GAP_value'!$A$5:$A$101,0),FALSE)</f>
        <v>2130.8000000000002</v>
      </c>
      <c r="CN44" s="131">
        <f>HLOOKUP(CN$12,'CdC-GAP_value'!$E$5:$AK$29,MATCH($A44,'CdC-GAP_value'!$A$5:$A$101,0),FALSE)</f>
        <v>2130.8000000000002</v>
      </c>
      <c r="CP44" s="131">
        <f>HLOOKUP(CP$12,'CdC-GAP_value'!$E$5:$AK$29,MATCH($A44,'CdC-GAP_value'!$A$5:$A$101,0),FALSE)</f>
        <v>2130.8000000000002</v>
      </c>
      <c r="CQ44" s="131">
        <f>HLOOKUP(CQ$12,'CdC-GAP_value'!$E$5:$AK$29,MATCH($A44,'CdC-GAP_value'!$A$5:$A$101,0),FALSE)</f>
        <v>2130.8000000000002</v>
      </c>
      <c r="CS44" s="131">
        <f>HLOOKUP(CS$12,'CdC-GAP_value'!$E$5:$AK$29,MATCH($A44,'CdC-GAP_value'!$A$5:$A$101,0),FALSE)</f>
        <v>2130.8000000000002</v>
      </c>
      <c r="CT44" s="131">
        <f>HLOOKUP(CT$12,'CdC-GAP_value'!$E$5:$AK$29,MATCH($A44,'CdC-GAP_value'!$A$5:$A$101,0),FALSE)</f>
        <v>2130.8000000000002</v>
      </c>
      <c r="CV44" s="131">
        <f>HLOOKUP(CV$12,'CdC-GAP_value'!$E$5:$AK$29,MATCH($A44,'CdC-GAP_value'!$A$5:$A$101,0),FALSE)</f>
        <v>2130.8000000000002</v>
      </c>
      <c r="CW44" s="131">
        <f>HLOOKUP(CW$12,'CdC-GAP_value'!$E$5:$AK$29,MATCH($A44,'CdC-GAP_value'!$A$5:$A$101,0),FALSE)</f>
        <v>2130.8000000000002</v>
      </c>
      <c r="CY44" s="131">
        <f>HLOOKUP(CY$12,'CdC-GAP_value'!$E$5:$AK$29,MATCH($A44,'CdC-GAP_value'!$A$5:$A$101,0),FALSE)</f>
        <v>2130.8000000000002</v>
      </c>
      <c r="CZ44" s="131">
        <f>HLOOKUP(CZ$12,'CdC-GAP_value'!$E$5:$AK$29,MATCH($A44,'CdC-GAP_value'!$A$5:$A$101,0),FALSE)</f>
        <v>2130.8000000000002</v>
      </c>
      <c r="DB44" s="131">
        <f>HLOOKUP(DB$12,'CdC-GAP_value'!$E$5:$AK$29,MATCH($A44,'CdC-GAP_value'!$A$5:$A$101,0),FALSE)</f>
        <v>2130.8000000000002</v>
      </c>
      <c r="DC44" s="131">
        <f>HLOOKUP(DC$12,'CdC-GAP_value'!$E$5:$AK$29,MATCH($A44,'CdC-GAP_value'!$A$5:$A$101,0),FALSE)</f>
        <v>2130.8000000000002</v>
      </c>
      <c r="DE44" s="131">
        <f>HLOOKUP(DE$12,'CdC-GAP_value'!$E$5:$AK$29,MATCH($A44,'CdC-GAP_value'!$A$5:$A$101,0),FALSE)</f>
        <v>2118</v>
      </c>
      <c r="DF44" s="131">
        <f>HLOOKUP(DF$12,'CdC-GAP_value'!$E$5:$AK$29,MATCH($A44,'CdC-GAP_value'!$A$5:$A$101,0),FALSE)</f>
        <v>2118</v>
      </c>
      <c r="DH44" s="131">
        <f>HLOOKUP(DH$12,'CdC-GAP_value'!$E$5:$AK$29,MATCH($A44,'CdC-GAP_value'!$A$5:$A$101,0),FALSE)</f>
        <v>2118</v>
      </c>
      <c r="DI44" s="131">
        <f>HLOOKUP(DI$12,'CdC-GAP_value'!$E$5:$AK$29,MATCH($A44,'CdC-GAP_value'!$A$5:$A$101,0),FALSE)</f>
        <v>2118</v>
      </c>
      <c r="DK44" s="131">
        <f>HLOOKUP(DK$12,'CdC-GAP_value'!$E$5:$AK$29,MATCH($A44,'CdC-GAP_value'!$A$5:$A$101,0),FALSE)</f>
        <v>2118</v>
      </c>
      <c r="DL44" s="131">
        <f>HLOOKUP(DL$12,'CdC-GAP_value'!$E$5:$AK$29,MATCH($A44,'CdC-GAP_value'!$A$5:$A$101,0),FALSE)</f>
        <v>2118</v>
      </c>
      <c r="DM44" s="131">
        <f>HLOOKUP(DM$12,'CdC-GAP_value'!$E$5:$AK$29,MATCH($A44,'CdC-GAP_value'!$A$5:$A$101,0),FALSE)</f>
        <v>2118</v>
      </c>
      <c r="DN44" s="131">
        <f>HLOOKUP(DN$12,'CdC-GAP_value'!$E$5:$AK$29,MATCH($A44,'CdC-GAP_value'!$A$5:$A$101,0),FALSE)</f>
        <v>2118</v>
      </c>
      <c r="DO44" s="131">
        <f>HLOOKUP(DO$12,'CdC-GAP_value'!$E$5:$AK$29,MATCH($A44,'CdC-GAP_value'!$A$5:$A$101,0),FALSE)</f>
        <v>2118</v>
      </c>
      <c r="DP44" s="131">
        <f>HLOOKUP(DP$12,'CdC-GAP_value'!$E$5:$AK$29,MATCH($A44,'CdC-GAP_value'!$A$5:$A$101,0),FALSE)</f>
        <v>2118</v>
      </c>
      <c r="DR44" s="131">
        <f>HLOOKUP(DR$12,'CdC-GAP_value'!$E$5:$AK$29,MATCH($A44,'CdC-GAP_value'!$A$5:$A$101,0),FALSE)</f>
        <v>2118</v>
      </c>
      <c r="DS44" s="131">
        <f>HLOOKUP(DS$12,'CdC-GAP_value'!$E$5:$AK$29,MATCH($A44,'CdC-GAP_value'!$A$5:$A$101,0),FALSE)</f>
        <v>2118</v>
      </c>
      <c r="DT44" s="131">
        <f>HLOOKUP(DT$12,'CdC-GAP_value'!$E$5:$AK$29,MATCH($A44,'CdC-GAP_value'!$A$5:$A$101,0),FALSE)</f>
        <v>2118</v>
      </c>
      <c r="DV44" s="131">
        <f>HLOOKUP(DV$12,'CdC-GAP_value'!$E$5:$AK$29,MATCH($A44,'CdC-GAP_value'!$A$5:$A$101,0),FALSE)</f>
        <v>2118</v>
      </c>
      <c r="DW44" s="131">
        <f>HLOOKUP(DW$12,'CdC-GAP_value'!$E$5:$AK$29,MATCH($A44,'CdC-GAP_value'!$A$5:$A$101,0),FALSE)</f>
        <v>2118</v>
      </c>
      <c r="DY44" s="131">
        <f>HLOOKUP(DY$12,'CdC-GAP_value'!$E$5:$AK$29,MATCH($A44,'CdC-GAP_value'!$A$5:$A$101,0),FALSE)</f>
        <v>2063</v>
      </c>
      <c r="DZ44" s="131">
        <f>HLOOKUP(DZ$12,'CdC-GAP_value'!$E$5:$AK$29,MATCH($A44,'CdC-GAP_value'!$A$5:$A$101,0),FALSE)</f>
        <v>2063</v>
      </c>
      <c r="EA44" s="154" t="str">
        <f>HLOOKUP(EA$12,'CdC-GAP_value'!$AF$5:$AH$29,MATCH($A44,'CdC-GAP_value'!$A$5:$A$101,0),FALSE)</f>
        <v>RENSEIGNER LIGNE 6</v>
      </c>
    </row>
    <row r="45" spans="1:131" ht="12.75" customHeight="1" x14ac:dyDescent="0.2">
      <c r="A45" s="115" t="s">
        <v>1014</v>
      </c>
      <c r="B45" s="115" t="s">
        <v>1158</v>
      </c>
      <c r="C45" s="114">
        <v>43</v>
      </c>
      <c r="D45" s="114">
        <v>2771</v>
      </c>
      <c r="F45" s="131">
        <f>HLOOKUP(F$12,'CdC-GAP_value'!$E$5:$AK$29,MATCH($A45,'CdC-GAP_value'!$A$5:$A$101,0),FALSE)</f>
        <v>2789</v>
      </c>
      <c r="G45" s="131">
        <f>HLOOKUP(G$12,'CdC-GAP_value'!$E$5:$AK$29,MATCH($A45,'CdC-GAP_value'!$A$5:$A$101,0),FALSE)</f>
        <v>2789</v>
      </c>
      <c r="I45" s="131">
        <f>HLOOKUP(I$12,'CdC-GAP_value'!$E$5:$AK$29,MATCH($A45,'CdC-GAP_value'!$A$5:$A$101,0),FALSE)</f>
        <v>2789</v>
      </c>
      <c r="J45" s="131">
        <f>HLOOKUP(J$12,'CdC-GAP_value'!$E$5:$AK$29,MATCH($A45,'CdC-GAP_value'!$A$5:$A$101,0),FALSE)</f>
        <v>2789</v>
      </c>
      <c r="L45" s="131">
        <f>HLOOKUP(L$12,'CdC-GAP_value'!$E$5:$AK$29,MATCH($A45,'CdC-GAP_value'!$A$5:$A$101,0),FALSE)</f>
        <v>2789</v>
      </c>
      <c r="M45" s="131">
        <f>HLOOKUP(M$12,'CdC-GAP_value'!$E$5:$AK$29,MATCH($A45,'CdC-GAP_value'!$A$5:$A$101,0),FALSE)</f>
        <v>2789</v>
      </c>
      <c r="O45" s="131">
        <f>HLOOKUP(O$12,'CdC-GAP_value'!$E$5:$AK$29,MATCH($A45,'CdC-GAP_value'!$A$5:$A$101,0),FALSE)</f>
        <v>2789</v>
      </c>
      <c r="P45" s="131">
        <f>HLOOKUP(P$12,'CdC-GAP_value'!$E$5:$AK$29,MATCH($A45,'CdC-GAP_value'!$A$5:$A$101,0),FALSE)</f>
        <v>2789</v>
      </c>
      <c r="R45" s="131">
        <f>HLOOKUP(R$12,'CdC-GAP_value'!$E$5:$AK$29,MATCH($A45,'CdC-GAP_value'!$A$5:$A$101,0),FALSE)</f>
        <v>2789</v>
      </c>
      <c r="S45" s="131">
        <f>HLOOKUP(S$12,'CdC-GAP_value'!$E$5:$AK$29,MATCH($A45,'CdC-GAP_value'!$A$5:$A$101,0),FALSE)</f>
        <v>2789</v>
      </c>
      <c r="U45" s="131">
        <f>HLOOKUP(U$12,'CdC-GAP_value'!$E$5:$AK$29,MATCH($A45,'CdC-GAP_value'!$A$5:$A$101,0),FALSE)</f>
        <v>2789</v>
      </c>
      <c r="V45" s="131">
        <f>HLOOKUP(V$12,'CdC-GAP_value'!$E$5:$AK$29,MATCH($A45,'CdC-GAP_value'!$A$5:$A$101,0),FALSE)</f>
        <v>2789</v>
      </c>
      <c r="X45" s="131">
        <f>HLOOKUP(X$12,'CdC-GAP_value'!$E$5:$AK$29,MATCH($A45,'CdC-GAP_value'!$A$5:$A$101,0),FALSE)</f>
        <v>2789</v>
      </c>
      <c r="Y45" s="131">
        <f>HLOOKUP(Y$12,'CdC-GAP_value'!$E$5:$AK$29,MATCH($A45,'CdC-GAP_value'!$A$5:$A$101,0),FALSE)</f>
        <v>2789</v>
      </c>
      <c r="AA45" s="131">
        <f>HLOOKUP(AA$12,'CdC-GAP_value'!$E$5:$AK$29,MATCH($A45,'CdC-GAP_value'!$A$5:$A$101,0),FALSE)</f>
        <v>2864</v>
      </c>
      <c r="AB45" s="131">
        <f>HLOOKUP(AB$12,'CdC-GAP_value'!$E$5:$AK$29,MATCH($A45,'CdC-GAP_value'!$A$5:$A$101,0),FALSE)</f>
        <v>2864</v>
      </c>
      <c r="AD45" s="131">
        <f>HLOOKUP(AD$12,'CdC-GAP_value'!$E$5:$AK$29,MATCH($A45,'CdC-GAP_value'!$A$5:$A$101,0),FALSE)</f>
        <v>2864</v>
      </c>
      <c r="AE45" s="131">
        <f>HLOOKUP(AE$12,'CdC-GAP_value'!$E$5:$AK$29,MATCH($A45,'CdC-GAP_value'!$A$5:$A$101,0),FALSE)</f>
        <v>2864</v>
      </c>
      <c r="AG45" s="131">
        <f>HLOOKUP(AG$12,'CdC-GAP_value'!$E$5:$AK$29,MATCH($A45,'CdC-GAP_value'!$A$5:$A$101,0),FALSE)</f>
        <v>2864</v>
      </c>
      <c r="AH45" s="131">
        <f>HLOOKUP(AH$12,'CdC-GAP_value'!$E$5:$AK$29,MATCH($A45,'CdC-GAP_value'!$A$5:$A$101,0),FALSE)</f>
        <v>2864</v>
      </c>
      <c r="AJ45" s="131">
        <f>HLOOKUP(AJ$12,'CdC-GAP_value'!$E$5:$AK$29,MATCH($A45,'CdC-GAP_value'!$A$5:$A$101,0),FALSE)</f>
        <v>2864</v>
      </c>
      <c r="AK45" s="131">
        <f>HLOOKUP(AK$12,'CdC-GAP_value'!$E$5:$AK$29,MATCH($A45,'CdC-GAP_value'!$A$5:$A$101,0),FALSE)</f>
        <v>2864</v>
      </c>
      <c r="AM45" s="131">
        <f>HLOOKUP(AM$12,'CdC-GAP_value'!$E$5:$AK$29,MATCH($A45,'CdC-GAP_value'!$A$5:$A$101,0),FALSE)</f>
        <v>2864.45</v>
      </c>
      <c r="AN45" s="131">
        <f>HLOOKUP(AN$12,'CdC-GAP_value'!$E$5:$AK$29,MATCH($A45,'CdC-GAP_value'!$A$5:$A$101,0),FALSE)</f>
        <v>2864.45</v>
      </c>
      <c r="AP45" s="131">
        <f>HLOOKUP(AP$12,'CdC-GAP_value'!$E$5:$AK$29,MATCH($A45,'CdC-GAP_value'!$A$5:$A$101,0),FALSE)</f>
        <v>2864.45</v>
      </c>
      <c r="AQ45" s="131">
        <f>HLOOKUP(AQ$12,'CdC-GAP_value'!$E$5:$AK$29,MATCH($A45,'CdC-GAP_value'!$A$5:$A$101,0),FALSE)</f>
        <v>2864.45</v>
      </c>
      <c r="AS45" s="131">
        <f>HLOOKUP(AS$12,'CdC-GAP_value'!$E$5:$AK$29,MATCH($A45,'CdC-GAP_value'!$A$5:$A$101,0),FALSE)</f>
        <v>2864.45</v>
      </c>
      <c r="AT45" s="131">
        <f>HLOOKUP(AT$12,'CdC-GAP_value'!$E$5:$AK$29,MATCH($A45,'CdC-GAP_value'!$A$5:$A$101,0),FALSE)</f>
        <v>2864.45</v>
      </c>
      <c r="AV45" s="131">
        <f>HLOOKUP(AV$12,'CdC-GAP_value'!$E$5:$AK$29,MATCH($A45,'CdC-GAP_value'!$A$5:$A$101,0),FALSE)</f>
        <v>2864.45</v>
      </c>
      <c r="AW45" s="131">
        <f>HLOOKUP(AW$12,'CdC-GAP_value'!$E$5:$AK$29,MATCH($A45,'CdC-GAP_value'!$A$5:$A$101,0),FALSE)</f>
        <v>2864.45</v>
      </c>
      <c r="AY45" s="131">
        <f>HLOOKUP(AY$12,'CdC-GAP_value'!$E$5:$AK$29,MATCH($A45,'CdC-GAP_value'!$A$5:$A$101,0),FALSE)</f>
        <v>2864.45</v>
      </c>
      <c r="AZ45" s="131">
        <f>HLOOKUP(AZ$12,'CdC-GAP_value'!$E$5:$AK$29,MATCH($A45,'CdC-GAP_value'!$A$5:$A$101,0),FALSE)</f>
        <v>2864.45</v>
      </c>
      <c r="BB45" s="131">
        <f>HLOOKUP(BB$12,'CdC-GAP_value'!$E$5:$AK$29,MATCH($A45,'CdC-GAP_value'!$A$5:$A$101,0),FALSE)</f>
        <v>2906</v>
      </c>
      <c r="BC45" s="131">
        <f>HLOOKUP(BC$12,'CdC-GAP_value'!$E$5:$AK$29,MATCH($A45,'CdC-GAP_value'!$A$5:$A$101,0),FALSE)</f>
        <v>2906</v>
      </c>
      <c r="BE45" s="131">
        <f>HLOOKUP(BE$12,'CdC-GAP_value'!$E$5:$AK$29,MATCH($A45,'CdC-GAP_value'!$A$5:$A$101,0),FALSE)</f>
        <v>2906</v>
      </c>
      <c r="BF45" s="131">
        <f>HLOOKUP(BF$12,'CdC-GAP_value'!$E$5:$AK$29,MATCH($A45,'CdC-GAP_value'!$A$5:$A$101,0),FALSE)</f>
        <v>2906</v>
      </c>
      <c r="BG45" s="131">
        <f>HLOOKUP(BG$12,'CdC-GAP_value'!$E$5:$AK$29,MATCH($A45,'CdC-GAP_value'!$A$5:$A$101,0),FALSE)</f>
        <v>2906</v>
      </c>
      <c r="BH45" s="131">
        <f>HLOOKUP(BH$12,'CdC-GAP_value'!$E$5:$AK$29,MATCH($A45,'CdC-GAP_value'!$A$5:$A$101,0),FALSE)</f>
        <v>2906</v>
      </c>
      <c r="BI45" s="131">
        <f>HLOOKUP(BI$12,'CdC-GAP_value'!$E$5:$AK$29,MATCH($A45,'CdC-GAP_value'!$A$5:$A$101,0),FALSE)</f>
        <v>2906</v>
      </c>
      <c r="BJ45" s="131">
        <f>HLOOKUP(BJ$12,'CdC-GAP_value'!$E$5:$AK$29,MATCH($A45,'CdC-GAP_value'!$A$5:$A$101,0),FALSE)</f>
        <v>2906</v>
      </c>
      <c r="BK45" s="131">
        <f>HLOOKUP(BK$12,'CdC-GAP_value'!$E$5:$AK$29,MATCH($A45,'CdC-GAP_value'!$A$5:$A$101,0),FALSE)</f>
        <v>2906</v>
      </c>
      <c r="BL45" s="131">
        <f>HLOOKUP(BL$12,'CdC-GAP_value'!$E$5:$AK$29,MATCH($A45,'CdC-GAP_value'!$A$5:$A$101,0),FALSE)</f>
        <v>2906</v>
      </c>
      <c r="BM45" s="131">
        <f>HLOOKUP(BM$12,'CdC-GAP_value'!$E$5:$AK$29,MATCH($A45,'CdC-GAP_value'!$A$5:$A$101,0),FALSE)</f>
        <v>2906</v>
      </c>
      <c r="BN45" s="131">
        <f>HLOOKUP(BN$12,'CdC-GAP_value'!$E$5:$AK$29,MATCH($A45,'CdC-GAP_value'!$A$5:$A$101,0),FALSE)</f>
        <v>2906</v>
      </c>
      <c r="BO45" s="131">
        <f>HLOOKUP(BO$12,'CdC-GAP_value'!$E$5:$AK$29,MATCH($A45,'CdC-GAP_value'!$A$5:$A$101,0),FALSE)</f>
        <v>2906</v>
      </c>
      <c r="BP45" s="131">
        <f>HLOOKUP(BP$12,'CdC-GAP_value'!$E$5:$AK$29,MATCH($A45,'CdC-GAP_value'!$A$5:$A$101,0),FALSE)</f>
        <v>2906</v>
      </c>
      <c r="BR45" s="131">
        <f>HLOOKUP(BR$12,'CdC-GAP_value'!$E$5:$AK$29,MATCH($A45,'CdC-GAP_value'!$A$5:$A$101,0),FALSE)</f>
        <v>3000</v>
      </c>
      <c r="BS45" s="131">
        <f>HLOOKUP(BS$12,'CdC-GAP_value'!$E$5:$AK$29,MATCH($A45,'CdC-GAP_value'!$A$5:$A$101,0),FALSE)</f>
        <v>3000</v>
      </c>
      <c r="BU45" s="131">
        <f>HLOOKUP(BU$12,'CdC-GAP_value'!$E$5:$AK$29,MATCH($A45,'CdC-GAP_value'!$A$5:$A$101,0),FALSE)</f>
        <v>3000</v>
      </c>
      <c r="BV45" s="131">
        <f>HLOOKUP(BV$12,'CdC-GAP_value'!$E$5:$AK$29,MATCH($A45,'CdC-GAP_value'!$A$5:$A$101,0),FALSE)</f>
        <v>3000</v>
      </c>
      <c r="BX45" s="131">
        <f>HLOOKUP(BX$12,'CdC-GAP_value'!$E$5:$AK$29,MATCH($A45,'CdC-GAP_value'!$A$5:$A$101,0),FALSE)</f>
        <v>3000</v>
      </c>
      <c r="BY45" s="131">
        <f>HLOOKUP(BY$12,'CdC-GAP_value'!$E$5:$AK$29,MATCH($A45,'CdC-GAP_value'!$A$5:$A$101,0),FALSE)</f>
        <v>3000</v>
      </c>
      <c r="CA45" s="131">
        <f>HLOOKUP(CA$12,'CdC-GAP_value'!$E$5:$AK$29,MATCH($A45,'CdC-GAP_value'!$A$5:$A$101,0),FALSE)</f>
        <v>3000</v>
      </c>
      <c r="CB45" s="131">
        <f>HLOOKUP(CB$12,'CdC-GAP_value'!$E$5:$AK$29,MATCH($A45,'CdC-GAP_value'!$A$5:$A$101,0),FALSE)</f>
        <v>3000</v>
      </c>
      <c r="CD45" s="131">
        <f>HLOOKUP(CD$12,'CdC-GAP_value'!$E$5:$AK$29,MATCH($A45,'CdC-GAP_value'!$A$5:$A$101,0),FALSE)</f>
        <v>3000</v>
      </c>
      <c r="CE45" s="131">
        <f>HLOOKUP(CE$12,'CdC-GAP_value'!$E$5:$AK$29,MATCH($A45,'CdC-GAP_value'!$A$5:$A$101,0),FALSE)</f>
        <v>3000</v>
      </c>
      <c r="CG45" s="131">
        <f>HLOOKUP(CG$12,'CdC-GAP_value'!$E$5:$AK$29,MATCH($A45,'CdC-GAP_value'!$A$5:$A$101,0),FALSE)</f>
        <v>3000</v>
      </c>
      <c r="CH45" s="131">
        <f>HLOOKUP(CH$12,'CdC-GAP_value'!$E$5:$AK$29,MATCH($A45,'CdC-GAP_value'!$A$5:$A$101,0),FALSE)</f>
        <v>3000</v>
      </c>
      <c r="CJ45" s="131">
        <f>HLOOKUP(CJ$12,'CdC-GAP_value'!$E$5:$AK$29,MATCH($A45,'CdC-GAP_value'!$A$5:$A$101,0),FALSE)</f>
        <v>3332.7</v>
      </c>
      <c r="CK45" s="131">
        <f>HLOOKUP(CK$12,'CdC-GAP_value'!$E$5:$AK$29,MATCH($A45,'CdC-GAP_value'!$A$5:$A$101,0),FALSE)</f>
        <v>3332.7</v>
      </c>
      <c r="CM45" s="131">
        <f>HLOOKUP(CM$12,'CdC-GAP_value'!$E$5:$AK$29,MATCH($A45,'CdC-GAP_value'!$A$5:$A$101,0),FALSE)</f>
        <v>3332.7</v>
      </c>
      <c r="CN45" s="131">
        <f>HLOOKUP(CN$12,'CdC-GAP_value'!$E$5:$AK$29,MATCH($A45,'CdC-GAP_value'!$A$5:$A$101,0),FALSE)</f>
        <v>3332.7</v>
      </c>
      <c r="CP45" s="131">
        <f>HLOOKUP(CP$12,'CdC-GAP_value'!$E$5:$AK$29,MATCH($A45,'CdC-GAP_value'!$A$5:$A$101,0),FALSE)</f>
        <v>3332.7</v>
      </c>
      <c r="CQ45" s="131">
        <f>HLOOKUP(CQ$12,'CdC-GAP_value'!$E$5:$AK$29,MATCH($A45,'CdC-GAP_value'!$A$5:$A$101,0),FALSE)</f>
        <v>3332.7</v>
      </c>
      <c r="CS45" s="131">
        <f>HLOOKUP(CS$12,'CdC-GAP_value'!$E$5:$AK$29,MATCH($A45,'CdC-GAP_value'!$A$5:$A$101,0),FALSE)</f>
        <v>3332.7</v>
      </c>
      <c r="CT45" s="131">
        <f>HLOOKUP(CT$12,'CdC-GAP_value'!$E$5:$AK$29,MATCH($A45,'CdC-GAP_value'!$A$5:$A$101,0),FALSE)</f>
        <v>3332.7</v>
      </c>
      <c r="CV45" s="131">
        <f>HLOOKUP(CV$12,'CdC-GAP_value'!$E$5:$AK$29,MATCH($A45,'CdC-GAP_value'!$A$5:$A$101,0),FALSE)</f>
        <v>3332.7</v>
      </c>
      <c r="CW45" s="131">
        <f>HLOOKUP(CW$12,'CdC-GAP_value'!$E$5:$AK$29,MATCH($A45,'CdC-GAP_value'!$A$5:$A$101,0),FALSE)</f>
        <v>3332.7</v>
      </c>
      <c r="CY45" s="131">
        <f>HLOOKUP(CY$12,'CdC-GAP_value'!$E$5:$AK$29,MATCH($A45,'CdC-GAP_value'!$A$5:$A$101,0),FALSE)</f>
        <v>3332.7</v>
      </c>
      <c r="CZ45" s="131">
        <f>HLOOKUP(CZ$12,'CdC-GAP_value'!$E$5:$AK$29,MATCH($A45,'CdC-GAP_value'!$A$5:$A$101,0),FALSE)</f>
        <v>3332.7</v>
      </c>
      <c r="DB45" s="131">
        <f>HLOOKUP(DB$12,'CdC-GAP_value'!$E$5:$AK$29,MATCH($A45,'CdC-GAP_value'!$A$5:$A$101,0),FALSE)</f>
        <v>3332.7</v>
      </c>
      <c r="DC45" s="131">
        <f>HLOOKUP(DC$12,'CdC-GAP_value'!$E$5:$AK$29,MATCH($A45,'CdC-GAP_value'!$A$5:$A$101,0),FALSE)</f>
        <v>3332.7</v>
      </c>
      <c r="DE45" s="131">
        <f>HLOOKUP(DE$12,'CdC-GAP_value'!$E$5:$AK$29,MATCH($A45,'CdC-GAP_value'!$A$5:$A$101,0),FALSE)</f>
        <v>2864</v>
      </c>
      <c r="DF45" s="131">
        <f>HLOOKUP(DF$12,'CdC-GAP_value'!$E$5:$AK$29,MATCH($A45,'CdC-GAP_value'!$A$5:$A$101,0),FALSE)</f>
        <v>2864</v>
      </c>
      <c r="DH45" s="131">
        <f>HLOOKUP(DH$12,'CdC-GAP_value'!$E$5:$AK$29,MATCH($A45,'CdC-GAP_value'!$A$5:$A$101,0),FALSE)</f>
        <v>2864</v>
      </c>
      <c r="DI45" s="131">
        <f>HLOOKUP(DI$12,'CdC-GAP_value'!$E$5:$AK$29,MATCH($A45,'CdC-GAP_value'!$A$5:$A$101,0),FALSE)</f>
        <v>2864</v>
      </c>
      <c r="DK45" s="131">
        <f>HLOOKUP(DK$12,'CdC-GAP_value'!$E$5:$AK$29,MATCH($A45,'CdC-GAP_value'!$A$5:$A$101,0),FALSE)</f>
        <v>2864</v>
      </c>
      <c r="DL45" s="131">
        <f>HLOOKUP(DL$12,'CdC-GAP_value'!$E$5:$AK$29,MATCH($A45,'CdC-GAP_value'!$A$5:$A$101,0),FALSE)</f>
        <v>2864</v>
      </c>
      <c r="DM45" s="131">
        <f>HLOOKUP(DM$12,'CdC-GAP_value'!$E$5:$AK$29,MATCH($A45,'CdC-GAP_value'!$A$5:$A$101,0),FALSE)</f>
        <v>2864</v>
      </c>
      <c r="DN45" s="131">
        <f>HLOOKUP(DN$12,'CdC-GAP_value'!$E$5:$AK$29,MATCH($A45,'CdC-GAP_value'!$A$5:$A$101,0),FALSE)</f>
        <v>2864</v>
      </c>
      <c r="DO45" s="131">
        <f>HLOOKUP(DO$12,'CdC-GAP_value'!$E$5:$AK$29,MATCH($A45,'CdC-GAP_value'!$A$5:$A$101,0),FALSE)</f>
        <v>2864</v>
      </c>
      <c r="DP45" s="131">
        <f>HLOOKUP(DP$12,'CdC-GAP_value'!$E$5:$AK$29,MATCH($A45,'CdC-GAP_value'!$A$5:$A$101,0),FALSE)</f>
        <v>2864</v>
      </c>
      <c r="DR45" s="131">
        <f>HLOOKUP(DR$12,'CdC-GAP_value'!$E$5:$AK$29,MATCH($A45,'CdC-GAP_value'!$A$5:$A$101,0),FALSE)</f>
        <v>2864</v>
      </c>
      <c r="DS45" s="131">
        <f>HLOOKUP(DS$12,'CdC-GAP_value'!$E$5:$AK$29,MATCH($A45,'CdC-GAP_value'!$A$5:$A$101,0),FALSE)</f>
        <v>2864</v>
      </c>
      <c r="DT45" s="131">
        <f>HLOOKUP(DT$12,'CdC-GAP_value'!$E$5:$AK$29,MATCH($A45,'CdC-GAP_value'!$A$5:$A$101,0),FALSE)</f>
        <v>2864</v>
      </c>
      <c r="DV45" s="131">
        <f>HLOOKUP(DV$12,'CdC-GAP_value'!$E$5:$AK$29,MATCH($A45,'CdC-GAP_value'!$A$5:$A$101,0),FALSE)</f>
        <v>2864</v>
      </c>
      <c r="DW45" s="131">
        <f>HLOOKUP(DW$12,'CdC-GAP_value'!$E$5:$AK$29,MATCH($A45,'CdC-GAP_value'!$A$5:$A$101,0),FALSE)</f>
        <v>2864</v>
      </c>
      <c r="DY45" s="131">
        <f>HLOOKUP(DY$12,'CdC-GAP_value'!$E$5:$AK$29,MATCH($A45,'CdC-GAP_value'!$A$5:$A$101,0),FALSE)</f>
        <v>2789</v>
      </c>
      <c r="DZ45" s="131">
        <f>HLOOKUP(DZ$12,'CdC-GAP_value'!$E$5:$AK$29,MATCH($A45,'CdC-GAP_value'!$A$5:$A$101,0),FALSE)</f>
        <v>2789</v>
      </c>
      <c r="EA45" s="154" t="str">
        <f>HLOOKUP(EA$12,'CdC-GAP_value'!$AF$5:$AH$29,MATCH($A45,'CdC-GAP_value'!$A$5:$A$101,0),FALSE)</f>
        <v>RENSEIGNER LIGNE 6</v>
      </c>
    </row>
    <row r="46" spans="1:131" ht="12.75" customHeight="1" x14ac:dyDescent="0.2">
      <c r="A46" s="115" t="s">
        <v>1016</v>
      </c>
      <c r="B46" s="115" t="s">
        <v>1159</v>
      </c>
      <c r="C46" s="114">
        <v>45</v>
      </c>
      <c r="D46" s="114">
        <v>587.5</v>
      </c>
      <c r="F46" s="131">
        <f>HLOOKUP(F$12,'CdC-GAP_value'!$E$5:$AK$29,MATCH($A46,'CdC-GAP_value'!$A$5:$A$101,0),FALSE)</f>
        <v>540.70000000000005</v>
      </c>
      <c r="G46" s="131">
        <f>HLOOKUP(G$12,'CdC-GAP_value'!$E$5:$AK$29,MATCH($A46,'CdC-GAP_value'!$A$5:$A$101,0),FALSE)</f>
        <v>540.70000000000005</v>
      </c>
      <c r="I46" s="131">
        <f>HLOOKUP(I$12,'CdC-GAP_value'!$E$5:$AK$29,MATCH($A46,'CdC-GAP_value'!$A$5:$A$101,0),FALSE)</f>
        <v>540.70000000000005</v>
      </c>
      <c r="J46" s="131">
        <f>HLOOKUP(J$12,'CdC-GAP_value'!$E$5:$AK$29,MATCH($A46,'CdC-GAP_value'!$A$5:$A$101,0),FALSE)</f>
        <v>540.70000000000005</v>
      </c>
      <c r="L46" s="131">
        <f>HLOOKUP(L$12,'CdC-GAP_value'!$E$5:$AK$29,MATCH($A46,'CdC-GAP_value'!$A$5:$A$101,0),FALSE)</f>
        <v>540.70000000000005</v>
      </c>
      <c r="M46" s="131">
        <f>HLOOKUP(M$12,'CdC-GAP_value'!$E$5:$AK$29,MATCH($A46,'CdC-GAP_value'!$A$5:$A$101,0),FALSE)</f>
        <v>540.70000000000005</v>
      </c>
      <c r="O46" s="131">
        <f>HLOOKUP(O$12,'CdC-GAP_value'!$E$5:$AK$29,MATCH($A46,'CdC-GAP_value'!$A$5:$A$101,0),FALSE)</f>
        <v>540.70000000000005</v>
      </c>
      <c r="P46" s="131">
        <f>HLOOKUP(P$12,'CdC-GAP_value'!$E$5:$AK$29,MATCH($A46,'CdC-GAP_value'!$A$5:$A$101,0),FALSE)</f>
        <v>540.70000000000005</v>
      </c>
      <c r="R46" s="131">
        <f>HLOOKUP(R$12,'CdC-GAP_value'!$E$5:$AK$29,MATCH($A46,'CdC-GAP_value'!$A$5:$A$101,0),FALSE)</f>
        <v>540.70000000000005</v>
      </c>
      <c r="S46" s="131">
        <f>HLOOKUP(S$12,'CdC-GAP_value'!$E$5:$AK$29,MATCH($A46,'CdC-GAP_value'!$A$5:$A$101,0),FALSE)</f>
        <v>540.70000000000005</v>
      </c>
      <c r="U46" s="131">
        <f>HLOOKUP(U$12,'CdC-GAP_value'!$E$5:$AK$29,MATCH($A46,'CdC-GAP_value'!$A$5:$A$101,0),FALSE)</f>
        <v>540.70000000000005</v>
      </c>
      <c r="V46" s="131">
        <f>HLOOKUP(V$12,'CdC-GAP_value'!$E$5:$AK$29,MATCH($A46,'CdC-GAP_value'!$A$5:$A$101,0),FALSE)</f>
        <v>540.70000000000005</v>
      </c>
      <c r="X46" s="131">
        <f>HLOOKUP(X$12,'CdC-GAP_value'!$E$5:$AK$29,MATCH($A46,'CdC-GAP_value'!$A$5:$A$101,0),FALSE)</f>
        <v>540.70000000000005</v>
      </c>
      <c r="Y46" s="131">
        <f>HLOOKUP(Y$12,'CdC-GAP_value'!$E$5:$AK$29,MATCH($A46,'CdC-GAP_value'!$A$5:$A$101,0),FALSE)</f>
        <v>540.70000000000005</v>
      </c>
      <c r="AA46" s="131">
        <f>HLOOKUP(AA$12,'CdC-GAP_value'!$E$5:$AK$29,MATCH($A46,'CdC-GAP_value'!$A$5:$A$101,0),FALSE)</f>
        <v>543.4</v>
      </c>
      <c r="AB46" s="131">
        <f>HLOOKUP(AB$12,'CdC-GAP_value'!$E$5:$AK$29,MATCH($A46,'CdC-GAP_value'!$A$5:$A$101,0),FALSE)</f>
        <v>543.4</v>
      </c>
      <c r="AD46" s="131">
        <f>HLOOKUP(AD$12,'CdC-GAP_value'!$E$5:$AK$29,MATCH($A46,'CdC-GAP_value'!$A$5:$A$101,0),FALSE)</f>
        <v>543.4</v>
      </c>
      <c r="AE46" s="131">
        <f>HLOOKUP(AE$12,'CdC-GAP_value'!$E$5:$AK$29,MATCH($A46,'CdC-GAP_value'!$A$5:$A$101,0),FALSE)</f>
        <v>543.4</v>
      </c>
      <c r="AG46" s="131">
        <f>HLOOKUP(AG$12,'CdC-GAP_value'!$E$5:$AK$29,MATCH($A46,'CdC-GAP_value'!$A$5:$A$101,0),FALSE)</f>
        <v>543.4</v>
      </c>
      <c r="AH46" s="131">
        <f>HLOOKUP(AH$12,'CdC-GAP_value'!$E$5:$AK$29,MATCH($A46,'CdC-GAP_value'!$A$5:$A$101,0),FALSE)</f>
        <v>543.4</v>
      </c>
      <c r="AJ46" s="131">
        <f>HLOOKUP(AJ$12,'CdC-GAP_value'!$E$5:$AK$29,MATCH($A46,'CdC-GAP_value'!$A$5:$A$101,0),FALSE)</f>
        <v>543.4</v>
      </c>
      <c r="AK46" s="131">
        <f>HLOOKUP(AK$12,'CdC-GAP_value'!$E$5:$AK$29,MATCH($A46,'CdC-GAP_value'!$A$5:$A$101,0),FALSE)</f>
        <v>543.4</v>
      </c>
      <c r="AM46" s="131">
        <f>HLOOKUP(AM$12,'CdC-GAP_value'!$E$5:$AK$29,MATCH($A46,'CdC-GAP_value'!$A$5:$A$101,0),FALSE)</f>
        <v>543.6</v>
      </c>
      <c r="AN46" s="131">
        <f>HLOOKUP(AN$12,'CdC-GAP_value'!$E$5:$AK$29,MATCH($A46,'CdC-GAP_value'!$A$5:$A$101,0),FALSE)</f>
        <v>543.6</v>
      </c>
      <c r="AP46" s="131">
        <f>HLOOKUP(AP$12,'CdC-GAP_value'!$E$5:$AK$29,MATCH($A46,'CdC-GAP_value'!$A$5:$A$101,0),FALSE)</f>
        <v>543.6</v>
      </c>
      <c r="AQ46" s="131">
        <f>HLOOKUP(AQ$12,'CdC-GAP_value'!$E$5:$AK$29,MATCH($A46,'CdC-GAP_value'!$A$5:$A$101,0),FALSE)</f>
        <v>543.6</v>
      </c>
      <c r="AS46" s="131">
        <f>HLOOKUP(AS$12,'CdC-GAP_value'!$E$5:$AK$29,MATCH($A46,'CdC-GAP_value'!$A$5:$A$101,0),FALSE)</f>
        <v>543.6</v>
      </c>
      <c r="AT46" s="131">
        <f>HLOOKUP(AT$12,'CdC-GAP_value'!$E$5:$AK$29,MATCH($A46,'CdC-GAP_value'!$A$5:$A$101,0),FALSE)</f>
        <v>543.6</v>
      </c>
      <c r="AV46" s="131">
        <f>HLOOKUP(AV$12,'CdC-GAP_value'!$E$5:$AK$29,MATCH($A46,'CdC-GAP_value'!$A$5:$A$101,0),FALSE)</f>
        <v>543.6</v>
      </c>
      <c r="AW46" s="131">
        <f>HLOOKUP(AW$12,'CdC-GAP_value'!$E$5:$AK$29,MATCH($A46,'CdC-GAP_value'!$A$5:$A$101,0),FALSE)</f>
        <v>543.6</v>
      </c>
      <c r="AY46" s="131">
        <f>HLOOKUP(AY$12,'CdC-GAP_value'!$E$5:$AK$29,MATCH($A46,'CdC-GAP_value'!$A$5:$A$101,0),FALSE)</f>
        <v>543.6</v>
      </c>
      <c r="AZ46" s="131">
        <f>HLOOKUP(AZ$12,'CdC-GAP_value'!$E$5:$AK$29,MATCH($A46,'CdC-GAP_value'!$A$5:$A$101,0),FALSE)</f>
        <v>543.6</v>
      </c>
      <c r="BB46" s="131">
        <f>HLOOKUP(BB$12,'CdC-GAP_value'!$E$5:$AK$29,MATCH($A46,'CdC-GAP_value'!$A$5:$A$101,0),FALSE)</f>
        <v>472</v>
      </c>
      <c r="BC46" s="131">
        <f>HLOOKUP(BC$12,'CdC-GAP_value'!$E$5:$AK$29,MATCH($A46,'CdC-GAP_value'!$A$5:$A$101,0),FALSE)</f>
        <v>472</v>
      </c>
      <c r="BE46" s="131">
        <f>HLOOKUP(BE$12,'CdC-GAP_value'!$E$5:$AK$29,MATCH($A46,'CdC-GAP_value'!$A$5:$A$101,0),FALSE)</f>
        <v>472</v>
      </c>
      <c r="BF46" s="131">
        <f>HLOOKUP(BF$12,'CdC-GAP_value'!$E$5:$AK$29,MATCH($A46,'CdC-GAP_value'!$A$5:$A$101,0),FALSE)</f>
        <v>472</v>
      </c>
      <c r="BG46" s="131">
        <f>HLOOKUP(BG$12,'CdC-GAP_value'!$E$5:$AK$29,MATCH($A46,'CdC-GAP_value'!$A$5:$A$101,0),FALSE)</f>
        <v>472</v>
      </c>
      <c r="BH46" s="131">
        <f>HLOOKUP(BH$12,'CdC-GAP_value'!$E$5:$AK$29,MATCH($A46,'CdC-GAP_value'!$A$5:$A$101,0),FALSE)</f>
        <v>472</v>
      </c>
      <c r="BI46" s="131">
        <f>HLOOKUP(BI$12,'CdC-GAP_value'!$E$5:$AK$29,MATCH($A46,'CdC-GAP_value'!$A$5:$A$101,0),FALSE)</f>
        <v>472</v>
      </c>
      <c r="BJ46" s="131">
        <f>HLOOKUP(BJ$12,'CdC-GAP_value'!$E$5:$AK$29,MATCH($A46,'CdC-GAP_value'!$A$5:$A$101,0),FALSE)</f>
        <v>472</v>
      </c>
      <c r="BK46" s="131">
        <f>HLOOKUP(BK$12,'CdC-GAP_value'!$E$5:$AK$29,MATCH($A46,'CdC-GAP_value'!$A$5:$A$101,0),FALSE)</f>
        <v>472</v>
      </c>
      <c r="BL46" s="131">
        <f>HLOOKUP(BL$12,'CdC-GAP_value'!$E$5:$AK$29,MATCH($A46,'CdC-GAP_value'!$A$5:$A$101,0),FALSE)</f>
        <v>472</v>
      </c>
      <c r="BM46" s="131">
        <f>HLOOKUP(BM$12,'CdC-GAP_value'!$E$5:$AK$29,MATCH($A46,'CdC-GAP_value'!$A$5:$A$101,0),FALSE)</f>
        <v>472</v>
      </c>
      <c r="BN46" s="131">
        <f>HLOOKUP(BN$12,'CdC-GAP_value'!$E$5:$AK$29,MATCH($A46,'CdC-GAP_value'!$A$5:$A$101,0),FALSE)</f>
        <v>472</v>
      </c>
      <c r="BO46" s="131">
        <f>HLOOKUP(BO$12,'CdC-GAP_value'!$E$5:$AK$29,MATCH($A46,'CdC-GAP_value'!$A$5:$A$101,0),FALSE)</f>
        <v>472</v>
      </c>
      <c r="BP46" s="131">
        <f>HLOOKUP(BP$12,'CdC-GAP_value'!$E$5:$AK$29,MATCH($A46,'CdC-GAP_value'!$A$5:$A$101,0),FALSE)</f>
        <v>472</v>
      </c>
      <c r="BR46" s="131">
        <f>HLOOKUP(BR$12,'CdC-GAP_value'!$E$5:$AK$29,MATCH($A46,'CdC-GAP_value'!$A$5:$A$101,0),FALSE)</f>
        <v>596.5</v>
      </c>
      <c r="BS46" s="131">
        <f>HLOOKUP(BS$12,'CdC-GAP_value'!$E$5:$AK$29,MATCH($A46,'CdC-GAP_value'!$A$5:$A$101,0),FALSE)</f>
        <v>596.5</v>
      </c>
      <c r="BU46" s="131">
        <f>HLOOKUP(BU$12,'CdC-GAP_value'!$E$5:$AK$29,MATCH($A46,'CdC-GAP_value'!$A$5:$A$101,0),FALSE)</f>
        <v>596.5</v>
      </c>
      <c r="BV46" s="131">
        <f>HLOOKUP(BV$12,'CdC-GAP_value'!$E$5:$AK$29,MATCH($A46,'CdC-GAP_value'!$A$5:$A$101,0),FALSE)</f>
        <v>596.5</v>
      </c>
      <c r="BX46" s="131">
        <f>HLOOKUP(BX$12,'CdC-GAP_value'!$E$5:$AK$29,MATCH($A46,'CdC-GAP_value'!$A$5:$A$101,0),FALSE)</f>
        <v>596.5</v>
      </c>
      <c r="BY46" s="131">
        <f>HLOOKUP(BY$12,'CdC-GAP_value'!$E$5:$AK$29,MATCH($A46,'CdC-GAP_value'!$A$5:$A$101,0),FALSE)</f>
        <v>596.5</v>
      </c>
      <c r="CA46" s="131">
        <f>HLOOKUP(CA$12,'CdC-GAP_value'!$E$5:$AK$29,MATCH($A46,'CdC-GAP_value'!$A$5:$A$101,0),FALSE)</f>
        <v>596.5</v>
      </c>
      <c r="CB46" s="131">
        <f>HLOOKUP(CB$12,'CdC-GAP_value'!$E$5:$AK$29,MATCH($A46,'CdC-GAP_value'!$A$5:$A$101,0),FALSE)</f>
        <v>596.5</v>
      </c>
      <c r="CD46" s="131">
        <f>HLOOKUP(CD$12,'CdC-GAP_value'!$E$5:$AK$29,MATCH($A46,'CdC-GAP_value'!$A$5:$A$101,0),FALSE)</f>
        <v>596.5</v>
      </c>
      <c r="CE46" s="131">
        <f>HLOOKUP(CE$12,'CdC-GAP_value'!$E$5:$AK$29,MATCH($A46,'CdC-GAP_value'!$A$5:$A$101,0),FALSE)</f>
        <v>596.5</v>
      </c>
      <c r="CG46" s="131">
        <f>HLOOKUP(CG$12,'CdC-GAP_value'!$E$5:$AK$29,MATCH($A46,'CdC-GAP_value'!$A$5:$A$101,0),FALSE)</f>
        <v>596.5</v>
      </c>
      <c r="CH46" s="131">
        <f>HLOOKUP(CH$12,'CdC-GAP_value'!$E$5:$AK$29,MATCH($A46,'CdC-GAP_value'!$A$5:$A$101,0),FALSE)</f>
        <v>596.5</v>
      </c>
      <c r="CJ46" s="131">
        <f>HLOOKUP(CJ$12,'CdC-GAP_value'!$E$5:$AK$29,MATCH($A46,'CdC-GAP_value'!$A$5:$A$101,0),FALSE)</f>
        <v>596.5</v>
      </c>
      <c r="CK46" s="131">
        <f>HLOOKUP(CK$12,'CdC-GAP_value'!$E$5:$AK$29,MATCH($A46,'CdC-GAP_value'!$A$5:$A$101,0),FALSE)</f>
        <v>596.5</v>
      </c>
      <c r="CM46" s="131">
        <f>HLOOKUP(CM$12,'CdC-GAP_value'!$E$5:$AK$29,MATCH($A46,'CdC-GAP_value'!$A$5:$A$101,0),FALSE)</f>
        <v>596.5</v>
      </c>
      <c r="CN46" s="131">
        <f>HLOOKUP(CN$12,'CdC-GAP_value'!$E$5:$AK$29,MATCH($A46,'CdC-GAP_value'!$A$5:$A$101,0),FALSE)</f>
        <v>596.5</v>
      </c>
      <c r="CP46" s="131">
        <f>HLOOKUP(CP$12,'CdC-GAP_value'!$E$5:$AK$29,MATCH($A46,'CdC-GAP_value'!$A$5:$A$101,0),FALSE)</f>
        <v>596.5</v>
      </c>
      <c r="CQ46" s="131">
        <f>HLOOKUP(CQ$12,'CdC-GAP_value'!$E$5:$AK$29,MATCH($A46,'CdC-GAP_value'!$A$5:$A$101,0),FALSE)</f>
        <v>596.5</v>
      </c>
      <c r="CS46" s="131">
        <f>HLOOKUP(CS$12,'CdC-GAP_value'!$E$5:$AK$29,MATCH($A46,'CdC-GAP_value'!$A$5:$A$101,0),FALSE)</f>
        <v>596.5</v>
      </c>
      <c r="CT46" s="131">
        <f>HLOOKUP(CT$12,'CdC-GAP_value'!$E$5:$AK$29,MATCH($A46,'CdC-GAP_value'!$A$5:$A$101,0),FALSE)</f>
        <v>596.5</v>
      </c>
      <c r="CV46" s="131">
        <f>HLOOKUP(CV$12,'CdC-GAP_value'!$E$5:$AK$29,MATCH($A46,'CdC-GAP_value'!$A$5:$A$101,0),FALSE)</f>
        <v>596.5</v>
      </c>
      <c r="CW46" s="131">
        <f>HLOOKUP(CW$12,'CdC-GAP_value'!$E$5:$AK$29,MATCH($A46,'CdC-GAP_value'!$A$5:$A$101,0),FALSE)</f>
        <v>596.5</v>
      </c>
      <c r="CY46" s="131">
        <f>HLOOKUP(CY$12,'CdC-GAP_value'!$E$5:$AK$29,MATCH($A46,'CdC-GAP_value'!$A$5:$A$101,0),FALSE)</f>
        <v>596.5</v>
      </c>
      <c r="CZ46" s="131">
        <f>HLOOKUP(CZ$12,'CdC-GAP_value'!$E$5:$AK$29,MATCH($A46,'CdC-GAP_value'!$A$5:$A$101,0),FALSE)</f>
        <v>596.5</v>
      </c>
      <c r="DB46" s="131">
        <f>HLOOKUP(DB$12,'CdC-GAP_value'!$E$5:$AK$29,MATCH($A46,'CdC-GAP_value'!$A$5:$A$101,0),FALSE)</f>
        <v>596.5</v>
      </c>
      <c r="DC46" s="131">
        <f>HLOOKUP(DC$12,'CdC-GAP_value'!$E$5:$AK$29,MATCH($A46,'CdC-GAP_value'!$A$5:$A$101,0),FALSE)</f>
        <v>596.5</v>
      </c>
      <c r="DE46" s="131">
        <f>HLOOKUP(DE$12,'CdC-GAP_value'!$E$5:$AK$29,MATCH($A46,'CdC-GAP_value'!$A$5:$A$101,0),FALSE)</f>
        <v>548</v>
      </c>
      <c r="DF46" s="131">
        <f>HLOOKUP(DF$12,'CdC-GAP_value'!$E$5:$AK$29,MATCH($A46,'CdC-GAP_value'!$A$5:$A$101,0),FALSE)</f>
        <v>548</v>
      </c>
      <c r="DH46" s="131">
        <f>HLOOKUP(DH$12,'CdC-GAP_value'!$E$5:$AK$29,MATCH($A46,'CdC-GAP_value'!$A$5:$A$101,0),FALSE)</f>
        <v>548</v>
      </c>
      <c r="DI46" s="131">
        <f>HLOOKUP(DI$12,'CdC-GAP_value'!$E$5:$AK$29,MATCH($A46,'CdC-GAP_value'!$A$5:$A$101,0),FALSE)</f>
        <v>548</v>
      </c>
      <c r="DK46" s="131">
        <f>HLOOKUP(DK$12,'CdC-GAP_value'!$E$5:$AK$29,MATCH($A46,'CdC-GAP_value'!$A$5:$A$101,0),FALSE)</f>
        <v>548</v>
      </c>
      <c r="DL46" s="131">
        <f>HLOOKUP(DL$12,'CdC-GAP_value'!$E$5:$AK$29,MATCH($A46,'CdC-GAP_value'!$A$5:$A$101,0),FALSE)</f>
        <v>548</v>
      </c>
      <c r="DM46" s="131">
        <f>HLOOKUP(DM$12,'CdC-GAP_value'!$E$5:$AK$29,MATCH($A46,'CdC-GAP_value'!$A$5:$A$101,0),FALSE)</f>
        <v>548</v>
      </c>
      <c r="DN46" s="131">
        <f>HLOOKUP(DN$12,'CdC-GAP_value'!$E$5:$AK$29,MATCH($A46,'CdC-GAP_value'!$A$5:$A$101,0),FALSE)</f>
        <v>548</v>
      </c>
      <c r="DO46" s="131">
        <f>HLOOKUP(DO$12,'CdC-GAP_value'!$E$5:$AK$29,MATCH($A46,'CdC-GAP_value'!$A$5:$A$101,0),FALSE)</f>
        <v>548</v>
      </c>
      <c r="DP46" s="131">
        <f>HLOOKUP(DP$12,'CdC-GAP_value'!$E$5:$AK$29,MATCH($A46,'CdC-GAP_value'!$A$5:$A$101,0),FALSE)</f>
        <v>548</v>
      </c>
      <c r="DR46" s="131">
        <f>HLOOKUP(DR$12,'CdC-GAP_value'!$E$5:$AK$29,MATCH($A46,'CdC-GAP_value'!$A$5:$A$101,0),FALSE)</f>
        <v>548</v>
      </c>
      <c r="DS46" s="131">
        <f>HLOOKUP(DS$12,'CdC-GAP_value'!$E$5:$AK$29,MATCH($A46,'CdC-GAP_value'!$A$5:$A$101,0),FALSE)</f>
        <v>548</v>
      </c>
      <c r="DT46" s="131">
        <f>HLOOKUP(DT$12,'CdC-GAP_value'!$E$5:$AK$29,MATCH($A46,'CdC-GAP_value'!$A$5:$A$101,0),FALSE)</f>
        <v>548</v>
      </c>
      <c r="DV46" s="131">
        <f>HLOOKUP(DV$12,'CdC-GAP_value'!$E$5:$AK$29,MATCH($A46,'CdC-GAP_value'!$A$5:$A$101,0),FALSE)</f>
        <v>548</v>
      </c>
      <c r="DW46" s="131">
        <f>HLOOKUP(DW$12,'CdC-GAP_value'!$E$5:$AK$29,MATCH($A46,'CdC-GAP_value'!$A$5:$A$101,0),FALSE)</f>
        <v>548</v>
      </c>
      <c r="DY46" s="131">
        <f>HLOOKUP(DY$12,'CdC-GAP_value'!$E$5:$AK$29,MATCH($A46,'CdC-GAP_value'!$A$5:$A$101,0),FALSE)</f>
        <v>540.70000000000005</v>
      </c>
      <c r="DZ46" s="131">
        <f>HLOOKUP(DZ$12,'CdC-GAP_value'!$E$5:$AK$29,MATCH($A46,'CdC-GAP_value'!$A$5:$A$101,0),FALSE)</f>
        <v>540.70000000000005</v>
      </c>
      <c r="EA46" s="154" t="str">
        <f>HLOOKUP(EA$12,'CdC-GAP_value'!$AF$5:$AH$29,MATCH($A46,'CdC-GAP_value'!$A$5:$A$101,0),FALSE)</f>
        <v>RENSEIGNER LIGNE 6</v>
      </c>
    </row>
    <row r="47" spans="1:131" ht="12.75" customHeight="1" x14ac:dyDescent="0.2">
      <c r="A47" s="115" t="s">
        <v>1017</v>
      </c>
      <c r="B47" s="115" t="s">
        <v>1160</v>
      </c>
      <c r="C47" s="114">
        <v>46</v>
      </c>
      <c r="D47" s="114">
        <v>3613</v>
      </c>
      <c r="F47" s="131">
        <f>HLOOKUP(F$12,'CdC-GAP_value'!$E$5:$AK$29,MATCH($A47,'CdC-GAP_value'!$A$5:$A$101,0),FALSE)</f>
        <v>3613</v>
      </c>
      <c r="G47" s="131">
        <f>HLOOKUP(G$12,'CdC-GAP_value'!$E$5:$AK$29,MATCH($A47,'CdC-GAP_value'!$A$5:$A$101,0),FALSE)</f>
        <v>3613</v>
      </c>
      <c r="I47" s="131">
        <f>HLOOKUP(I$12,'CdC-GAP_value'!$E$5:$AK$29,MATCH($A47,'CdC-GAP_value'!$A$5:$A$101,0),FALSE)</f>
        <v>3613</v>
      </c>
      <c r="J47" s="131">
        <f>HLOOKUP(J$12,'CdC-GAP_value'!$E$5:$AK$29,MATCH($A47,'CdC-GAP_value'!$A$5:$A$101,0),FALSE)</f>
        <v>3613</v>
      </c>
      <c r="L47" s="131">
        <f>HLOOKUP(L$12,'CdC-GAP_value'!$E$5:$AK$29,MATCH($A47,'CdC-GAP_value'!$A$5:$A$101,0),FALSE)</f>
        <v>3613</v>
      </c>
      <c r="M47" s="131">
        <f>HLOOKUP(M$12,'CdC-GAP_value'!$E$5:$AK$29,MATCH($A47,'CdC-GAP_value'!$A$5:$A$101,0),FALSE)</f>
        <v>3613</v>
      </c>
      <c r="O47" s="131">
        <f>HLOOKUP(O$12,'CdC-GAP_value'!$E$5:$AK$29,MATCH($A47,'CdC-GAP_value'!$A$5:$A$101,0),FALSE)</f>
        <v>3613</v>
      </c>
      <c r="P47" s="131">
        <f>HLOOKUP(P$12,'CdC-GAP_value'!$E$5:$AK$29,MATCH($A47,'CdC-GAP_value'!$A$5:$A$101,0),FALSE)</f>
        <v>3613</v>
      </c>
      <c r="R47" s="131">
        <f>HLOOKUP(R$12,'CdC-GAP_value'!$E$5:$AK$29,MATCH($A47,'CdC-GAP_value'!$A$5:$A$101,0),FALSE)</f>
        <v>3613</v>
      </c>
      <c r="S47" s="131">
        <f>HLOOKUP(S$12,'CdC-GAP_value'!$E$5:$AK$29,MATCH($A47,'CdC-GAP_value'!$A$5:$A$101,0),FALSE)</f>
        <v>3613</v>
      </c>
      <c r="U47" s="131">
        <f>HLOOKUP(U$12,'CdC-GAP_value'!$E$5:$AK$29,MATCH($A47,'CdC-GAP_value'!$A$5:$A$101,0),FALSE)</f>
        <v>3613</v>
      </c>
      <c r="V47" s="131">
        <f>HLOOKUP(V$12,'CdC-GAP_value'!$E$5:$AK$29,MATCH($A47,'CdC-GAP_value'!$A$5:$A$101,0),FALSE)</f>
        <v>3613</v>
      </c>
      <c r="X47" s="131">
        <f>HLOOKUP(X$12,'CdC-GAP_value'!$E$5:$AK$29,MATCH($A47,'CdC-GAP_value'!$A$5:$A$101,0),FALSE)</f>
        <v>3613</v>
      </c>
      <c r="Y47" s="131">
        <f>HLOOKUP(Y$12,'CdC-GAP_value'!$E$5:$AK$29,MATCH($A47,'CdC-GAP_value'!$A$5:$A$101,0),FALSE)</f>
        <v>3613</v>
      </c>
      <c r="AA47" s="131">
        <f>HLOOKUP(AA$12,'CdC-GAP_value'!$E$5:$AK$29,MATCH($A47,'CdC-GAP_value'!$A$5:$A$101,0),FALSE)</f>
        <v>3696</v>
      </c>
      <c r="AB47" s="131">
        <f>HLOOKUP(AB$12,'CdC-GAP_value'!$E$5:$AK$29,MATCH($A47,'CdC-GAP_value'!$A$5:$A$101,0),FALSE)</f>
        <v>3696</v>
      </c>
      <c r="AD47" s="131">
        <f>HLOOKUP(AD$12,'CdC-GAP_value'!$E$5:$AK$29,MATCH($A47,'CdC-GAP_value'!$A$5:$A$101,0),FALSE)</f>
        <v>3696</v>
      </c>
      <c r="AE47" s="131">
        <f>HLOOKUP(AE$12,'CdC-GAP_value'!$E$5:$AK$29,MATCH($A47,'CdC-GAP_value'!$A$5:$A$101,0),FALSE)</f>
        <v>3696</v>
      </c>
      <c r="AG47" s="131">
        <f>HLOOKUP(AG$12,'CdC-GAP_value'!$E$5:$AK$29,MATCH($A47,'CdC-GAP_value'!$A$5:$A$101,0),FALSE)</f>
        <v>3696</v>
      </c>
      <c r="AH47" s="131">
        <f>HLOOKUP(AH$12,'CdC-GAP_value'!$E$5:$AK$29,MATCH($A47,'CdC-GAP_value'!$A$5:$A$101,0),FALSE)</f>
        <v>3696</v>
      </c>
      <c r="AJ47" s="131">
        <f>HLOOKUP(AJ$12,'CdC-GAP_value'!$E$5:$AK$29,MATCH($A47,'CdC-GAP_value'!$A$5:$A$101,0),FALSE)</f>
        <v>3696</v>
      </c>
      <c r="AK47" s="131">
        <f>HLOOKUP(AK$12,'CdC-GAP_value'!$E$5:$AK$29,MATCH($A47,'CdC-GAP_value'!$A$5:$A$101,0),FALSE)</f>
        <v>3696</v>
      </c>
      <c r="AM47" s="131">
        <f>HLOOKUP(AM$12,'CdC-GAP_value'!$E$5:$AK$29,MATCH($A47,'CdC-GAP_value'!$A$5:$A$101,0),FALSE)</f>
        <v>3710</v>
      </c>
      <c r="AN47" s="131">
        <f>HLOOKUP(AN$12,'CdC-GAP_value'!$E$5:$AK$29,MATCH($A47,'CdC-GAP_value'!$A$5:$A$101,0),FALSE)</f>
        <v>3710</v>
      </c>
      <c r="AP47" s="131">
        <f>HLOOKUP(AP$12,'CdC-GAP_value'!$E$5:$AK$29,MATCH($A47,'CdC-GAP_value'!$A$5:$A$101,0),FALSE)</f>
        <v>3710</v>
      </c>
      <c r="AQ47" s="131">
        <f>HLOOKUP(AQ$12,'CdC-GAP_value'!$E$5:$AK$29,MATCH($A47,'CdC-GAP_value'!$A$5:$A$101,0),FALSE)</f>
        <v>3710</v>
      </c>
      <c r="AS47" s="131">
        <f>HLOOKUP(AS$12,'CdC-GAP_value'!$E$5:$AK$29,MATCH($A47,'CdC-GAP_value'!$A$5:$A$101,0),FALSE)</f>
        <v>3710</v>
      </c>
      <c r="AT47" s="131">
        <f>HLOOKUP(AT$12,'CdC-GAP_value'!$E$5:$AK$29,MATCH($A47,'CdC-GAP_value'!$A$5:$A$101,0),FALSE)</f>
        <v>3710</v>
      </c>
      <c r="AV47" s="131">
        <f>HLOOKUP(AV$12,'CdC-GAP_value'!$E$5:$AK$29,MATCH($A47,'CdC-GAP_value'!$A$5:$A$101,0),FALSE)</f>
        <v>3710</v>
      </c>
      <c r="AW47" s="131">
        <f>HLOOKUP(AW$12,'CdC-GAP_value'!$E$5:$AK$29,MATCH($A47,'CdC-GAP_value'!$A$5:$A$101,0),FALSE)</f>
        <v>3710</v>
      </c>
      <c r="AY47" s="131">
        <f>HLOOKUP(AY$12,'CdC-GAP_value'!$E$5:$AK$29,MATCH($A47,'CdC-GAP_value'!$A$5:$A$101,0),FALSE)</f>
        <v>3710</v>
      </c>
      <c r="AZ47" s="131">
        <f>HLOOKUP(AZ$12,'CdC-GAP_value'!$E$5:$AK$29,MATCH($A47,'CdC-GAP_value'!$A$5:$A$101,0),FALSE)</f>
        <v>3710</v>
      </c>
      <c r="BB47" s="131">
        <f>HLOOKUP(BB$12,'CdC-GAP_value'!$E$5:$AK$29,MATCH($A47,'CdC-GAP_value'!$A$5:$A$101,0),FALSE)</f>
        <v>3557</v>
      </c>
      <c r="BC47" s="131">
        <f>HLOOKUP(BC$12,'CdC-GAP_value'!$E$5:$AK$29,MATCH($A47,'CdC-GAP_value'!$A$5:$A$101,0),FALSE)</f>
        <v>3557</v>
      </c>
      <c r="BE47" s="131">
        <f>HLOOKUP(BE$12,'CdC-GAP_value'!$E$5:$AK$29,MATCH($A47,'CdC-GAP_value'!$A$5:$A$101,0),FALSE)</f>
        <v>3557</v>
      </c>
      <c r="BF47" s="131">
        <f>HLOOKUP(BF$12,'CdC-GAP_value'!$E$5:$AK$29,MATCH($A47,'CdC-GAP_value'!$A$5:$A$101,0),FALSE)</f>
        <v>3557</v>
      </c>
      <c r="BG47" s="131">
        <f>HLOOKUP(BG$12,'CdC-GAP_value'!$E$5:$AK$29,MATCH($A47,'CdC-GAP_value'!$A$5:$A$101,0),FALSE)</f>
        <v>3557</v>
      </c>
      <c r="BH47" s="131">
        <f>HLOOKUP(BH$12,'CdC-GAP_value'!$E$5:$AK$29,MATCH($A47,'CdC-GAP_value'!$A$5:$A$101,0),FALSE)</f>
        <v>3557</v>
      </c>
      <c r="BI47" s="131">
        <f>HLOOKUP(BI$12,'CdC-GAP_value'!$E$5:$AK$29,MATCH($A47,'CdC-GAP_value'!$A$5:$A$101,0),FALSE)</f>
        <v>3557</v>
      </c>
      <c r="BJ47" s="131">
        <f>HLOOKUP(BJ$12,'CdC-GAP_value'!$E$5:$AK$29,MATCH($A47,'CdC-GAP_value'!$A$5:$A$101,0),FALSE)</f>
        <v>3557</v>
      </c>
      <c r="BK47" s="131">
        <f>HLOOKUP(BK$12,'CdC-GAP_value'!$E$5:$AK$29,MATCH($A47,'CdC-GAP_value'!$A$5:$A$101,0),FALSE)</f>
        <v>3557</v>
      </c>
      <c r="BL47" s="131">
        <f>HLOOKUP(BL$12,'CdC-GAP_value'!$E$5:$AK$29,MATCH($A47,'CdC-GAP_value'!$A$5:$A$101,0),FALSE)</f>
        <v>3557</v>
      </c>
      <c r="BM47" s="131">
        <f>HLOOKUP(BM$12,'CdC-GAP_value'!$E$5:$AK$29,MATCH($A47,'CdC-GAP_value'!$A$5:$A$101,0),FALSE)</f>
        <v>3557</v>
      </c>
      <c r="BN47" s="131">
        <f>HLOOKUP(BN$12,'CdC-GAP_value'!$E$5:$AK$29,MATCH($A47,'CdC-GAP_value'!$A$5:$A$101,0),FALSE)</f>
        <v>3557</v>
      </c>
      <c r="BO47" s="131">
        <f>HLOOKUP(BO$12,'CdC-GAP_value'!$E$5:$AK$29,MATCH($A47,'CdC-GAP_value'!$A$5:$A$101,0),FALSE)</f>
        <v>3557</v>
      </c>
      <c r="BP47" s="131">
        <f>HLOOKUP(BP$12,'CdC-GAP_value'!$E$5:$AK$29,MATCH($A47,'CdC-GAP_value'!$A$5:$A$101,0),FALSE)</f>
        <v>3557</v>
      </c>
      <c r="BR47" s="131">
        <f>HLOOKUP(BR$12,'CdC-GAP_value'!$E$5:$AK$29,MATCH($A47,'CdC-GAP_value'!$A$5:$A$101,0),FALSE)</f>
        <v>3863.6</v>
      </c>
      <c r="BS47" s="131">
        <f>HLOOKUP(BS$12,'CdC-GAP_value'!$E$5:$AK$29,MATCH($A47,'CdC-GAP_value'!$A$5:$A$101,0),FALSE)</f>
        <v>3863.6</v>
      </c>
      <c r="BU47" s="131">
        <f>HLOOKUP(BU$12,'CdC-GAP_value'!$E$5:$AK$29,MATCH($A47,'CdC-GAP_value'!$A$5:$A$101,0),FALSE)</f>
        <v>3863.6</v>
      </c>
      <c r="BV47" s="131">
        <f>HLOOKUP(BV$12,'CdC-GAP_value'!$E$5:$AK$29,MATCH($A47,'CdC-GAP_value'!$A$5:$A$101,0),FALSE)</f>
        <v>3863.6</v>
      </c>
      <c r="BX47" s="131">
        <f>HLOOKUP(BX$12,'CdC-GAP_value'!$E$5:$AK$29,MATCH($A47,'CdC-GAP_value'!$A$5:$A$101,0),FALSE)</f>
        <v>3863.6</v>
      </c>
      <c r="BY47" s="131">
        <f>HLOOKUP(BY$12,'CdC-GAP_value'!$E$5:$AK$29,MATCH($A47,'CdC-GAP_value'!$A$5:$A$101,0),FALSE)</f>
        <v>3863.6</v>
      </c>
      <c r="CA47" s="131">
        <f>HLOOKUP(CA$12,'CdC-GAP_value'!$E$5:$AK$29,MATCH($A47,'CdC-GAP_value'!$A$5:$A$101,0),FALSE)</f>
        <v>3863.6</v>
      </c>
      <c r="CB47" s="131">
        <f>HLOOKUP(CB$12,'CdC-GAP_value'!$E$5:$AK$29,MATCH($A47,'CdC-GAP_value'!$A$5:$A$101,0),FALSE)</f>
        <v>3863.6</v>
      </c>
      <c r="CD47" s="131">
        <f>HLOOKUP(CD$12,'CdC-GAP_value'!$E$5:$AK$29,MATCH($A47,'CdC-GAP_value'!$A$5:$A$101,0),FALSE)</f>
        <v>3863.6</v>
      </c>
      <c r="CE47" s="131">
        <f>HLOOKUP(CE$12,'CdC-GAP_value'!$E$5:$AK$29,MATCH($A47,'CdC-GAP_value'!$A$5:$A$101,0),FALSE)</f>
        <v>3863.6</v>
      </c>
      <c r="CG47" s="131">
        <f>HLOOKUP(CG$12,'CdC-GAP_value'!$E$5:$AK$29,MATCH($A47,'CdC-GAP_value'!$A$5:$A$101,0),FALSE)</f>
        <v>3863.6</v>
      </c>
      <c r="CH47" s="131">
        <f>HLOOKUP(CH$12,'CdC-GAP_value'!$E$5:$AK$29,MATCH($A47,'CdC-GAP_value'!$A$5:$A$101,0),FALSE)</f>
        <v>3863.6</v>
      </c>
      <c r="CJ47" s="131">
        <f>HLOOKUP(CJ$12,'CdC-GAP_value'!$E$5:$AK$29,MATCH($A47,'CdC-GAP_value'!$A$5:$A$101,0),FALSE)</f>
        <v>3863.6</v>
      </c>
      <c r="CK47" s="131">
        <f>HLOOKUP(CK$12,'CdC-GAP_value'!$E$5:$AK$29,MATCH($A47,'CdC-GAP_value'!$A$5:$A$101,0),FALSE)</f>
        <v>3863.6</v>
      </c>
      <c r="CM47" s="131">
        <f>HLOOKUP(CM$12,'CdC-GAP_value'!$E$5:$AK$29,MATCH($A47,'CdC-GAP_value'!$A$5:$A$101,0),FALSE)</f>
        <v>3863.6</v>
      </c>
      <c r="CN47" s="131">
        <f>HLOOKUP(CN$12,'CdC-GAP_value'!$E$5:$AK$29,MATCH($A47,'CdC-GAP_value'!$A$5:$A$101,0),FALSE)</f>
        <v>3863.6</v>
      </c>
      <c r="CP47" s="131">
        <f>HLOOKUP(CP$12,'CdC-GAP_value'!$E$5:$AK$29,MATCH($A47,'CdC-GAP_value'!$A$5:$A$101,0),FALSE)</f>
        <v>3863.6</v>
      </c>
      <c r="CQ47" s="131">
        <f>HLOOKUP(CQ$12,'CdC-GAP_value'!$E$5:$AK$29,MATCH($A47,'CdC-GAP_value'!$A$5:$A$101,0),FALSE)</f>
        <v>3863.6</v>
      </c>
      <c r="CS47" s="131">
        <f>HLOOKUP(CS$12,'CdC-GAP_value'!$E$5:$AK$29,MATCH($A47,'CdC-GAP_value'!$A$5:$A$101,0),FALSE)</f>
        <v>3863.6</v>
      </c>
      <c r="CT47" s="131">
        <f>HLOOKUP(CT$12,'CdC-GAP_value'!$E$5:$AK$29,MATCH($A47,'CdC-GAP_value'!$A$5:$A$101,0),FALSE)</f>
        <v>3863.6</v>
      </c>
      <c r="CV47" s="131">
        <f>HLOOKUP(CV$12,'CdC-GAP_value'!$E$5:$AK$29,MATCH($A47,'CdC-GAP_value'!$A$5:$A$101,0),FALSE)</f>
        <v>3863.6</v>
      </c>
      <c r="CW47" s="131">
        <f>HLOOKUP(CW$12,'CdC-GAP_value'!$E$5:$AK$29,MATCH($A47,'CdC-GAP_value'!$A$5:$A$101,0),FALSE)</f>
        <v>3863.6</v>
      </c>
      <c r="CY47" s="131">
        <f>HLOOKUP(CY$12,'CdC-GAP_value'!$E$5:$AK$29,MATCH($A47,'CdC-GAP_value'!$A$5:$A$101,0),FALSE)</f>
        <v>3863.6</v>
      </c>
      <c r="CZ47" s="131">
        <f>HLOOKUP(CZ$12,'CdC-GAP_value'!$E$5:$AK$29,MATCH($A47,'CdC-GAP_value'!$A$5:$A$101,0),FALSE)</f>
        <v>3863.6</v>
      </c>
      <c r="DB47" s="131">
        <f>HLOOKUP(DB$12,'CdC-GAP_value'!$E$5:$AK$29,MATCH($A47,'CdC-GAP_value'!$A$5:$A$101,0),FALSE)</f>
        <v>3863.6</v>
      </c>
      <c r="DC47" s="131">
        <f>HLOOKUP(DC$12,'CdC-GAP_value'!$E$5:$AK$29,MATCH($A47,'CdC-GAP_value'!$A$5:$A$101,0),FALSE)</f>
        <v>3863.6</v>
      </c>
      <c r="DE47" s="131">
        <f>HLOOKUP(DE$12,'CdC-GAP_value'!$E$5:$AK$29,MATCH($A47,'CdC-GAP_value'!$A$5:$A$101,0),FALSE)</f>
        <v>3557</v>
      </c>
      <c r="DF47" s="131">
        <f>HLOOKUP(DF$12,'CdC-GAP_value'!$E$5:$AK$29,MATCH($A47,'CdC-GAP_value'!$A$5:$A$101,0),FALSE)</f>
        <v>3557</v>
      </c>
      <c r="DH47" s="131">
        <f>HLOOKUP(DH$12,'CdC-GAP_value'!$E$5:$AK$29,MATCH($A47,'CdC-GAP_value'!$A$5:$A$101,0),FALSE)</f>
        <v>3557</v>
      </c>
      <c r="DI47" s="131">
        <f>HLOOKUP(DI$12,'CdC-GAP_value'!$E$5:$AK$29,MATCH($A47,'CdC-GAP_value'!$A$5:$A$101,0),FALSE)</f>
        <v>3557</v>
      </c>
      <c r="DK47" s="131">
        <f>HLOOKUP(DK$12,'CdC-GAP_value'!$E$5:$AK$29,MATCH($A47,'CdC-GAP_value'!$A$5:$A$101,0),FALSE)</f>
        <v>3557</v>
      </c>
      <c r="DL47" s="131">
        <f>HLOOKUP(DL$12,'CdC-GAP_value'!$E$5:$AK$29,MATCH($A47,'CdC-GAP_value'!$A$5:$A$101,0),FALSE)</f>
        <v>3557</v>
      </c>
      <c r="DM47" s="131">
        <f>HLOOKUP(DM$12,'CdC-GAP_value'!$E$5:$AK$29,MATCH($A47,'CdC-GAP_value'!$A$5:$A$101,0),FALSE)</f>
        <v>3557</v>
      </c>
      <c r="DN47" s="131">
        <f>HLOOKUP(DN$12,'CdC-GAP_value'!$E$5:$AK$29,MATCH($A47,'CdC-GAP_value'!$A$5:$A$101,0),FALSE)</f>
        <v>3557</v>
      </c>
      <c r="DO47" s="131">
        <f>HLOOKUP(DO$12,'CdC-GAP_value'!$E$5:$AK$29,MATCH($A47,'CdC-GAP_value'!$A$5:$A$101,0),FALSE)</f>
        <v>3557</v>
      </c>
      <c r="DP47" s="131">
        <f>HLOOKUP(DP$12,'CdC-GAP_value'!$E$5:$AK$29,MATCH($A47,'CdC-GAP_value'!$A$5:$A$101,0),FALSE)</f>
        <v>3557</v>
      </c>
      <c r="DR47" s="131">
        <f>HLOOKUP(DR$12,'CdC-GAP_value'!$E$5:$AK$29,MATCH($A47,'CdC-GAP_value'!$A$5:$A$101,0),FALSE)</f>
        <v>3557</v>
      </c>
      <c r="DS47" s="131">
        <f>HLOOKUP(DS$12,'CdC-GAP_value'!$E$5:$AK$29,MATCH($A47,'CdC-GAP_value'!$A$5:$A$101,0),FALSE)</f>
        <v>3557</v>
      </c>
      <c r="DT47" s="131">
        <f>HLOOKUP(DT$12,'CdC-GAP_value'!$E$5:$AK$29,MATCH($A47,'CdC-GAP_value'!$A$5:$A$101,0),FALSE)</f>
        <v>3557</v>
      </c>
      <c r="DV47" s="131">
        <f>HLOOKUP(DV$12,'CdC-GAP_value'!$E$5:$AK$29,MATCH($A47,'CdC-GAP_value'!$A$5:$A$101,0),FALSE)</f>
        <v>3557</v>
      </c>
      <c r="DW47" s="131">
        <f>HLOOKUP(DW$12,'CdC-GAP_value'!$E$5:$AK$29,MATCH($A47,'CdC-GAP_value'!$A$5:$A$101,0),FALSE)</f>
        <v>3557</v>
      </c>
      <c r="DY47" s="131">
        <f>HLOOKUP(DY$12,'CdC-GAP_value'!$E$5:$AK$29,MATCH($A47,'CdC-GAP_value'!$A$5:$A$101,0),FALSE)</f>
        <v>3613</v>
      </c>
      <c r="DZ47" s="131">
        <f>HLOOKUP(DZ$12,'CdC-GAP_value'!$E$5:$AK$29,MATCH($A47,'CdC-GAP_value'!$A$5:$A$101,0),FALSE)</f>
        <v>3613</v>
      </c>
      <c r="EA47" s="154" t="str">
        <f>HLOOKUP(EA$12,'CdC-GAP_value'!$AF$5:$AH$29,MATCH($A47,'CdC-GAP_value'!$A$5:$A$101,0),FALSE)</f>
        <v>RENSEIGNER LIGNE 6</v>
      </c>
    </row>
    <row r="48" spans="1:131" ht="12.75" customHeight="1" x14ac:dyDescent="0.2">
      <c r="A48" s="158" t="s">
        <v>1161</v>
      </c>
      <c r="B48" s="115" t="s">
        <v>1162</v>
      </c>
      <c r="C48" s="159">
        <v>47</v>
      </c>
      <c r="D48" s="159">
        <v>3323</v>
      </c>
      <c r="E48" s="159"/>
      <c r="F48" s="589">
        <v>3323</v>
      </c>
      <c r="G48" s="589">
        <v>3323</v>
      </c>
      <c r="H48" s="159"/>
      <c r="I48" s="589">
        <v>3323</v>
      </c>
      <c r="J48" s="589">
        <v>3323</v>
      </c>
      <c r="K48" s="159"/>
      <c r="L48" s="589">
        <v>3323</v>
      </c>
      <c r="M48" s="589">
        <v>3323</v>
      </c>
      <c r="N48" s="159"/>
      <c r="O48" s="589">
        <v>3323</v>
      </c>
      <c r="P48" s="589">
        <v>3323</v>
      </c>
      <c r="Q48" s="159"/>
      <c r="R48" s="589">
        <v>3323</v>
      </c>
      <c r="S48" s="589">
        <v>3323</v>
      </c>
      <c r="T48" s="159"/>
      <c r="U48" s="589">
        <v>3323</v>
      </c>
      <c r="V48" s="589">
        <v>3323</v>
      </c>
      <c r="W48" s="159"/>
      <c r="X48" s="589">
        <v>3323</v>
      </c>
      <c r="Y48" s="589">
        <v>3323</v>
      </c>
      <c r="Z48" s="156"/>
      <c r="AA48" s="155">
        <v>3378</v>
      </c>
      <c r="AB48" s="155">
        <v>3378</v>
      </c>
      <c r="AC48" s="159"/>
      <c r="AD48" s="155">
        <v>3378</v>
      </c>
      <c r="AE48" s="155">
        <v>3378</v>
      </c>
      <c r="AF48" s="159"/>
      <c r="AG48" s="155">
        <v>3378</v>
      </c>
      <c r="AH48" s="155">
        <v>3378</v>
      </c>
      <c r="AI48" s="159"/>
      <c r="AJ48" s="155">
        <f>AJ47-300</f>
        <v>3396</v>
      </c>
      <c r="AK48" s="155">
        <f>AK47-300</f>
        <v>3396</v>
      </c>
      <c r="AL48" s="156"/>
      <c r="AM48" s="155">
        <f>AM47-300</f>
        <v>3410</v>
      </c>
      <c r="AN48" s="155">
        <f>AN47-300</f>
        <v>3410</v>
      </c>
      <c r="AO48" s="159"/>
      <c r="AP48" s="155">
        <f>AP47-300</f>
        <v>3410</v>
      </c>
      <c r="AQ48" s="155">
        <f>AQ47-300</f>
        <v>3410</v>
      </c>
      <c r="AR48" s="159"/>
      <c r="AS48" s="155">
        <f>AS47-300</f>
        <v>3410</v>
      </c>
      <c r="AT48" s="155">
        <f>AT47-300</f>
        <v>3410</v>
      </c>
      <c r="AU48" s="159"/>
      <c r="AV48" s="155">
        <f>AV47-300</f>
        <v>3410</v>
      </c>
      <c r="AW48" s="155">
        <f>AW47-300</f>
        <v>3410</v>
      </c>
      <c r="AX48" s="159"/>
      <c r="AY48" s="155">
        <f>AY47-300</f>
        <v>3410</v>
      </c>
      <c r="AZ48" s="155">
        <f>AZ47-300</f>
        <v>3410</v>
      </c>
      <c r="BA48" s="156"/>
      <c r="BB48" s="155"/>
      <c r="BC48" s="155"/>
      <c r="BD48" s="159"/>
      <c r="BE48" s="155"/>
      <c r="BF48" s="155"/>
      <c r="BG48" s="155"/>
      <c r="BH48" s="155"/>
      <c r="BI48" s="155"/>
      <c r="BJ48" s="155"/>
      <c r="BK48" s="155"/>
      <c r="BL48" s="155"/>
      <c r="BM48" s="155"/>
      <c r="BN48" s="155"/>
      <c r="BO48" s="155"/>
      <c r="BP48" s="155"/>
      <c r="BQ48" s="156"/>
      <c r="BR48" s="155">
        <v>3552</v>
      </c>
      <c r="BS48" s="155">
        <v>3552</v>
      </c>
      <c r="BT48" s="159"/>
      <c r="BU48" s="155">
        <v>3552</v>
      </c>
      <c r="BV48" s="155">
        <v>3552</v>
      </c>
      <c r="BW48" s="159"/>
      <c r="BX48" s="155">
        <v>3552</v>
      </c>
      <c r="BY48" s="155">
        <v>3552</v>
      </c>
      <c r="BZ48" s="159"/>
      <c r="CA48" s="155">
        <v>3552</v>
      </c>
      <c r="CB48" s="155">
        <v>3552</v>
      </c>
      <c r="CC48" s="159"/>
      <c r="CD48" s="155">
        <v>3552</v>
      </c>
      <c r="CE48" s="155">
        <v>3552</v>
      </c>
      <c r="CF48" s="159"/>
      <c r="CG48" s="155">
        <v>3552</v>
      </c>
      <c r="CH48" s="155">
        <v>3552</v>
      </c>
      <c r="CI48" s="159"/>
      <c r="CJ48" s="155">
        <v>3552</v>
      </c>
      <c r="CK48" s="155">
        <v>3552</v>
      </c>
      <c r="CL48" s="159"/>
      <c r="CM48" s="155">
        <v>3552</v>
      </c>
      <c r="CN48" s="155">
        <v>3552</v>
      </c>
      <c r="CO48" s="159"/>
      <c r="CP48" s="155">
        <v>3552</v>
      </c>
      <c r="CQ48" s="155">
        <v>3552</v>
      </c>
      <c r="CR48" s="159"/>
      <c r="CS48" s="155">
        <v>3552</v>
      </c>
      <c r="CT48" s="155">
        <v>3552</v>
      </c>
      <c r="CU48" s="159"/>
      <c r="CV48" s="155">
        <v>3552</v>
      </c>
      <c r="CW48" s="155">
        <v>3552</v>
      </c>
      <c r="CX48" s="159"/>
      <c r="CY48" s="155">
        <v>3552</v>
      </c>
      <c r="CZ48" s="155">
        <v>3552</v>
      </c>
      <c r="DA48" s="159"/>
      <c r="DB48" s="155">
        <v>3552</v>
      </c>
      <c r="DC48" s="155">
        <v>3552</v>
      </c>
      <c r="DD48" s="156"/>
      <c r="DE48" s="155">
        <v>3307</v>
      </c>
      <c r="DF48" s="155">
        <v>3307</v>
      </c>
      <c r="DG48" s="159"/>
      <c r="DH48" s="155">
        <v>3307</v>
      </c>
      <c r="DI48" s="155">
        <v>3307</v>
      </c>
      <c r="DJ48" s="159"/>
      <c r="DK48" s="155">
        <v>3307</v>
      </c>
      <c r="DL48" s="155">
        <v>3307</v>
      </c>
      <c r="DM48" s="155">
        <v>3307</v>
      </c>
      <c r="DN48" s="155">
        <v>3307</v>
      </c>
      <c r="DO48" s="155">
        <v>3307</v>
      </c>
      <c r="DP48" s="155">
        <v>3307</v>
      </c>
      <c r="DQ48" s="159"/>
      <c r="DR48" s="155">
        <v>3307</v>
      </c>
      <c r="DS48" s="155">
        <v>3307</v>
      </c>
      <c r="DT48" s="155">
        <v>3307</v>
      </c>
      <c r="DU48" s="159"/>
      <c r="DV48" s="155">
        <v>3307</v>
      </c>
      <c r="DW48" s="155">
        <v>3307</v>
      </c>
      <c r="DX48" s="156"/>
      <c r="DY48" s="589">
        <v>3323</v>
      </c>
      <c r="DZ48" s="589">
        <v>3323</v>
      </c>
      <c r="EA48" s="155" t="e">
        <f t="shared" ref="EA48" si="14">EA47-200</f>
        <v>#VALUE!</v>
      </c>
    </row>
    <row r="49" spans="1:131" ht="12.75" customHeight="1" x14ac:dyDescent="0.2">
      <c r="A49" s="115" t="s">
        <v>1163</v>
      </c>
      <c r="B49" s="115" t="s">
        <v>1164</v>
      </c>
      <c r="C49" s="159">
        <v>47</v>
      </c>
      <c r="D49" s="159" t="s">
        <v>1165</v>
      </c>
      <c r="E49" s="159"/>
      <c r="F49" s="589" t="s">
        <v>1166</v>
      </c>
      <c r="G49" s="589" t="s">
        <v>1166</v>
      </c>
      <c r="H49" s="159"/>
      <c r="I49" s="589" t="s">
        <v>1166</v>
      </c>
      <c r="J49" s="589" t="s">
        <v>1166</v>
      </c>
      <c r="K49" s="159"/>
      <c r="L49" s="589" t="s">
        <v>1166</v>
      </c>
      <c r="M49" s="589" t="s">
        <v>1166</v>
      </c>
      <c r="N49" s="159"/>
      <c r="O49" s="589" t="s">
        <v>1166</v>
      </c>
      <c r="P49" s="589" t="s">
        <v>1166</v>
      </c>
      <c r="Q49" s="159"/>
      <c r="R49" s="589" t="s">
        <v>1166</v>
      </c>
      <c r="S49" s="589" t="s">
        <v>1166</v>
      </c>
      <c r="T49" s="159"/>
      <c r="U49" s="589" t="s">
        <v>1166</v>
      </c>
      <c r="V49" s="589" t="s">
        <v>1166</v>
      </c>
      <c r="W49" s="159"/>
      <c r="X49" s="589" t="s">
        <v>1166</v>
      </c>
      <c r="Y49" s="589" t="s">
        <v>1166</v>
      </c>
      <c r="AA49" s="155" t="s">
        <v>1166</v>
      </c>
      <c r="AB49" s="155" t="s">
        <v>1166</v>
      </c>
      <c r="AC49" s="159"/>
      <c r="AD49" s="155" t="s">
        <v>1166</v>
      </c>
      <c r="AE49" s="155" t="s">
        <v>1166</v>
      </c>
      <c r="AF49" s="159"/>
      <c r="AG49" s="155" t="s">
        <v>1166</v>
      </c>
      <c r="AH49" s="155" t="s">
        <v>1166</v>
      </c>
      <c r="AI49" s="159"/>
      <c r="AJ49" s="155" t="s">
        <v>1166</v>
      </c>
      <c r="AK49" s="155" t="s">
        <v>1166</v>
      </c>
      <c r="AM49" s="155" t="s">
        <v>1166</v>
      </c>
      <c r="AN49" s="155" t="s">
        <v>1166</v>
      </c>
      <c r="AO49" s="159"/>
      <c r="AP49" s="155" t="s">
        <v>1166</v>
      </c>
      <c r="AQ49" s="155" t="s">
        <v>1166</v>
      </c>
      <c r="AR49" s="159"/>
      <c r="AS49" s="155" t="s">
        <v>1166</v>
      </c>
      <c r="AT49" s="155" t="s">
        <v>1166</v>
      </c>
      <c r="AU49" s="159"/>
      <c r="AV49" s="155" t="s">
        <v>1166</v>
      </c>
      <c r="AW49" s="155" t="s">
        <v>1166</v>
      </c>
      <c r="AX49" s="159"/>
      <c r="AY49" s="155" t="s">
        <v>1166</v>
      </c>
      <c r="AZ49" s="155" t="s">
        <v>1166</v>
      </c>
      <c r="BB49" s="155"/>
      <c r="BC49" s="155"/>
      <c r="BD49" s="159"/>
      <c r="BE49" s="155"/>
      <c r="BF49" s="155"/>
      <c r="BG49" s="155"/>
      <c r="BH49" s="155"/>
      <c r="BI49" s="155"/>
      <c r="BJ49" s="155"/>
      <c r="BK49" s="155"/>
      <c r="BL49" s="155"/>
      <c r="BM49" s="155"/>
      <c r="BN49" s="155"/>
      <c r="BO49" s="155"/>
      <c r="BP49" s="155"/>
      <c r="BR49" s="155" t="s">
        <v>1166</v>
      </c>
      <c r="BS49" s="155" t="s">
        <v>1166</v>
      </c>
      <c r="BT49" s="159"/>
      <c r="BU49" s="155" t="s">
        <v>1166</v>
      </c>
      <c r="BV49" s="155" t="s">
        <v>1166</v>
      </c>
      <c r="BW49" s="159"/>
      <c r="BX49" s="155" t="s">
        <v>1166</v>
      </c>
      <c r="BY49" s="155" t="s">
        <v>1166</v>
      </c>
      <c r="BZ49" s="159"/>
      <c r="CA49" s="155" t="s">
        <v>1166</v>
      </c>
      <c r="CB49" s="155" t="s">
        <v>1166</v>
      </c>
      <c r="CC49" s="159"/>
      <c r="CD49" s="155" t="s">
        <v>1166</v>
      </c>
      <c r="CE49" s="155" t="s">
        <v>1166</v>
      </c>
      <c r="CF49" s="159"/>
      <c r="CG49" s="155" t="s">
        <v>1166</v>
      </c>
      <c r="CH49" s="155" t="s">
        <v>1166</v>
      </c>
      <c r="CI49" s="159"/>
      <c r="CJ49" s="155" t="s">
        <v>1167</v>
      </c>
      <c r="CK49" s="155" t="s">
        <v>1167</v>
      </c>
      <c r="CL49" s="159"/>
      <c r="CM49" s="155" t="s">
        <v>1168</v>
      </c>
      <c r="CN49" s="155" t="s">
        <v>1168</v>
      </c>
      <c r="CO49" s="159"/>
      <c r="CP49" s="155" t="s">
        <v>1168</v>
      </c>
      <c r="CQ49" s="155" t="s">
        <v>1168</v>
      </c>
      <c r="CR49" s="159"/>
      <c r="CS49" s="155" t="s">
        <v>1168</v>
      </c>
      <c r="CT49" s="155" t="s">
        <v>1168</v>
      </c>
      <c r="CU49" s="159"/>
      <c r="CV49" s="155" t="s">
        <v>1168</v>
      </c>
      <c r="CW49" s="155" t="s">
        <v>1168</v>
      </c>
      <c r="CX49" s="159"/>
      <c r="CY49" s="155" t="s">
        <v>1168</v>
      </c>
      <c r="CZ49" s="155" t="s">
        <v>1168</v>
      </c>
      <c r="DA49" s="159"/>
      <c r="DB49" s="155" t="s">
        <v>1168</v>
      </c>
      <c r="DC49" s="155" t="s">
        <v>1168</v>
      </c>
      <c r="DE49" s="155" t="s">
        <v>1166</v>
      </c>
      <c r="DF49" s="155" t="s">
        <v>1166</v>
      </c>
      <c r="DG49" s="159"/>
      <c r="DH49" s="155" t="s">
        <v>1166</v>
      </c>
      <c r="DI49" s="155" t="s">
        <v>1166</v>
      </c>
      <c r="DJ49" s="159"/>
      <c r="DK49" s="155" t="s">
        <v>1166</v>
      </c>
      <c r="DL49" s="155" t="s">
        <v>1166</v>
      </c>
      <c r="DM49" s="155" t="s">
        <v>1166</v>
      </c>
      <c r="DN49" s="155" t="s">
        <v>1166</v>
      </c>
      <c r="DO49" s="155" t="s">
        <v>1166</v>
      </c>
      <c r="DP49" s="155" t="s">
        <v>1166</v>
      </c>
      <c r="DQ49" s="159"/>
      <c r="DR49" s="155" t="s">
        <v>1166</v>
      </c>
      <c r="DS49" s="155" t="s">
        <v>1166</v>
      </c>
      <c r="DT49" s="155" t="s">
        <v>1166</v>
      </c>
      <c r="DU49" s="159"/>
      <c r="DV49" s="155" t="s">
        <v>1166</v>
      </c>
      <c r="DW49" s="155" t="s">
        <v>1166</v>
      </c>
      <c r="DY49" s="589" t="s">
        <v>1166</v>
      </c>
      <c r="DZ49" s="589" t="s">
        <v>1166</v>
      </c>
      <c r="EA49" s="157"/>
    </row>
    <row r="50" spans="1:131" ht="12.75" customHeight="1" x14ac:dyDescent="0.2">
      <c r="A50" s="158" t="s">
        <v>1019</v>
      </c>
      <c r="B50" s="160" t="s">
        <v>1169</v>
      </c>
      <c r="C50" s="159">
        <v>48</v>
      </c>
      <c r="D50" s="159">
        <v>1238</v>
      </c>
      <c r="E50" s="159"/>
      <c r="F50" s="131">
        <f>HLOOKUP(F$12,'CdC-GAP_value'!$E$5:$AK$29,MATCH($A50,'CdC-GAP_value'!$A$5:$A$101,0),FALSE)</f>
        <v>1238</v>
      </c>
      <c r="G50" s="131">
        <f>HLOOKUP(G$12,'CdC-GAP_value'!$E$5:$AK$29,MATCH($A50,'CdC-GAP_value'!$A$5:$A$101,0),FALSE)</f>
        <v>1238</v>
      </c>
      <c r="I50" s="131">
        <f>HLOOKUP(I$12,'CdC-GAP_value'!$E$5:$AK$29,MATCH($A50,'CdC-GAP_value'!$A$5:$A$101,0),FALSE)</f>
        <v>1238</v>
      </c>
      <c r="J50" s="131">
        <f>HLOOKUP(J$12,'CdC-GAP_value'!$E$5:$AK$29,MATCH($A50,'CdC-GAP_value'!$A$5:$A$101,0),FALSE)</f>
        <v>1238</v>
      </c>
      <c r="L50" s="131">
        <f>HLOOKUP(L$12,'CdC-GAP_value'!$E$5:$AK$29,MATCH($A50,'CdC-GAP_value'!$A$5:$A$101,0),FALSE)</f>
        <v>1238</v>
      </c>
      <c r="M50" s="131">
        <f>HLOOKUP(M$12,'CdC-GAP_value'!$E$5:$AK$29,MATCH($A50,'CdC-GAP_value'!$A$5:$A$101,0),FALSE)</f>
        <v>1238</v>
      </c>
      <c r="O50" s="131">
        <f>HLOOKUP(O$12,'CdC-GAP_value'!$E$5:$AK$29,MATCH($A50,'CdC-GAP_value'!$A$5:$A$101,0),FALSE)</f>
        <v>1238</v>
      </c>
      <c r="P50" s="131">
        <f>HLOOKUP(P$12,'CdC-GAP_value'!$E$5:$AK$29,MATCH($A50,'CdC-GAP_value'!$A$5:$A$101,0),FALSE)</f>
        <v>1238</v>
      </c>
      <c r="R50" s="131">
        <f>HLOOKUP(R$12,'CdC-GAP_value'!$E$5:$AK$29,MATCH($A50,'CdC-GAP_value'!$A$5:$A$101,0),FALSE)</f>
        <v>1238</v>
      </c>
      <c r="S50" s="131">
        <f>HLOOKUP(S$12,'CdC-GAP_value'!$E$5:$AK$29,MATCH($A50,'CdC-GAP_value'!$A$5:$A$101,0),FALSE)</f>
        <v>1238</v>
      </c>
      <c r="U50" s="131">
        <f>HLOOKUP(U$12,'CdC-GAP_value'!$E$5:$AK$29,MATCH($A50,'CdC-GAP_value'!$A$5:$A$101,0),FALSE)</f>
        <v>1238</v>
      </c>
      <c r="V50" s="131">
        <f>HLOOKUP(V$12,'CdC-GAP_value'!$E$5:$AK$29,MATCH($A50,'CdC-GAP_value'!$A$5:$A$101,0),FALSE)</f>
        <v>1238</v>
      </c>
      <c r="X50" s="131">
        <f>HLOOKUP(X$12,'CdC-GAP_value'!$E$5:$AK$29,MATCH($A50,'CdC-GAP_value'!$A$5:$A$101,0),FALSE)</f>
        <v>1238</v>
      </c>
      <c r="Y50" s="131">
        <f>HLOOKUP(Y$12,'CdC-GAP_value'!$E$5:$AK$29,MATCH($A50,'CdC-GAP_value'!$A$5:$A$101,0),FALSE)</f>
        <v>1238</v>
      </c>
      <c r="AA50" s="131">
        <f>HLOOKUP(AA$12,'CdC-GAP_value'!$E$5:$AK$29,MATCH($A50,'CdC-GAP_value'!$A$5:$A$101,0),FALSE)</f>
        <v>1238</v>
      </c>
      <c r="AB50" s="131">
        <f>HLOOKUP(AB$12,'CdC-GAP_value'!$E$5:$AK$29,MATCH($A50,'CdC-GAP_value'!$A$5:$A$101,0),FALSE)</f>
        <v>1238</v>
      </c>
      <c r="AD50" s="131">
        <f>HLOOKUP(AD$12,'CdC-GAP_value'!$E$5:$AK$29,MATCH($A50,'CdC-GAP_value'!$A$5:$A$101,0),FALSE)</f>
        <v>1238</v>
      </c>
      <c r="AE50" s="131">
        <f>HLOOKUP(AE$12,'CdC-GAP_value'!$E$5:$AK$29,MATCH($A50,'CdC-GAP_value'!$A$5:$A$101,0),FALSE)</f>
        <v>1238</v>
      </c>
      <c r="AG50" s="131">
        <f>HLOOKUP(AG$12,'CdC-GAP_value'!$E$5:$AK$29,MATCH($A50,'CdC-GAP_value'!$A$5:$A$101,0),FALSE)</f>
        <v>1238</v>
      </c>
      <c r="AH50" s="131">
        <f>HLOOKUP(AH$12,'CdC-GAP_value'!$E$5:$AK$29,MATCH($A50,'CdC-GAP_value'!$A$5:$A$101,0),FALSE)</f>
        <v>1238</v>
      </c>
      <c r="AJ50" s="131">
        <f>HLOOKUP(AJ$12,'CdC-GAP_value'!$E$5:$AK$29,MATCH($A50,'CdC-GAP_value'!$A$5:$A$101,0),FALSE)</f>
        <v>1238</v>
      </c>
      <c r="AK50" s="131">
        <f>HLOOKUP(AK$12,'CdC-GAP_value'!$E$5:$AK$29,MATCH($A50,'CdC-GAP_value'!$A$5:$A$101,0),FALSE)</f>
        <v>1238</v>
      </c>
      <c r="AM50" s="131">
        <f>HLOOKUP(AM$12,'CdC-GAP_value'!$E$5:$AK$29,MATCH($A50,'CdC-GAP_value'!$A$5:$A$101,0),FALSE)</f>
        <v>1238</v>
      </c>
      <c r="AN50" s="131">
        <f>HLOOKUP(AN$12,'CdC-GAP_value'!$E$5:$AK$29,MATCH($A50,'CdC-GAP_value'!$A$5:$A$101,0),FALSE)</f>
        <v>1238</v>
      </c>
      <c r="AP50" s="131">
        <f>HLOOKUP(AP$12,'CdC-GAP_value'!$E$5:$AK$29,MATCH($A50,'CdC-GAP_value'!$A$5:$A$101,0),FALSE)</f>
        <v>1238</v>
      </c>
      <c r="AQ50" s="131">
        <f>HLOOKUP(AQ$12,'CdC-GAP_value'!$E$5:$AK$29,MATCH($A50,'CdC-GAP_value'!$A$5:$A$101,0),FALSE)</f>
        <v>1238</v>
      </c>
      <c r="AS50" s="131">
        <f>HLOOKUP(AS$12,'CdC-GAP_value'!$E$5:$AK$29,MATCH($A50,'CdC-GAP_value'!$A$5:$A$101,0),FALSE)</f>
        <v>1238</v>
      </c>
      <c r="AT50" s="131">
        <f>HLOOKUP(AT$12,'CdC-GAP_value'!$E$5:$AK$29,MATCH($A50,'CdC-GAP_value'!$A$5:$A$101,0),FALSE)</f>
        <v>1238</v>
      </c>
      <c r="AV50" s="131">
        <f>HLOOKUP(AV$12,'CdC-GAP_value'!$E$5:$AK$29,MATCH($A50,'CdC-GAP_value'!$A$5:$A$101,0),FALSE)</f>
        <v>1238</v>
      </c>
      <c r="AW50" s="131">
        <f>HLOOKUP(AW$12,'CdC-GAP_value'!$E$5:$AK$29,MATCH($A50,'CdC-GAP_value'!$A$5:$A$101,0),FALSE)</f>
        <v>1238</v>
      </c>
      <c r="AY50" s="131">
        <f>HLOOKUP(AY$12,'CdC-GAP_value'!$E$5:$AK$29,MATCH($A50,'CdC-GAP_value'!$A$5:$A$101,0),FALSE)</f>
        <v>1238</v>
      </c>
      <c r="AZ50" s="131">
        <f>HLOOKUP(AZ$12,'CdC-GAP_value'!$E$5:$AK$29,MATCH($A50,'CdC-GAP_value'!$A$5:$A$101,0),FALSE)</f>
        <v>1238</v>
      </c>
      <c r="BB50" s="131">
        <f>HLOOKUP(BB$12,'CdC-GAP_value'!$E$5:$AK$29,MATCH($A50,'CdC-GAP_value'!$A$5:$A$101,0),FALSE)</f>
        <v>1237</v>
      </c>
      <c r="BC50" s="131">
        <f>HLOOKUP(BC$12,'CdC-GAP_value'!$E$5:$AK$29,MATCH($A50,'CdC-GAP_value'!$A$5:$A$101,0),FALSE)</f>
        <v>1237</v>
      </c>
      <c r="BE50" s="131">
        <f>HLOOKUP(BE$12,'CdC-GAP_value'!$E$5:$AK$29,MATCH($A50,'CdC-GAP_value'!$A$5:$A$101,0),FALSE)</f>
        <v>1237</v>
      </c>
      <c r="BF50" s="131">
        <f>HLOOKUP(BF$12,'CdC-GAP_value'!$E$5:$AK$29,MATCH($A50,'CdC-GAP_value'!$A$5:$A$101,0),FALSE)</f>
        <v>1237</v>
      </c>
      <c r="BG50" s="131">
        <f>HLOOKUP(BG$12,'CdC-GAP_value'!$E$5:$AK$29,MATCH($A50,'CdC-GAP_value'!$A$5:$A$101,0),FALSE)</f>
        <v>1237</v>
      </c>
      <c r="BH50" s="131">
        <f>HLOOKUP(BH$12,'CdC-GAP_value'!$E$5:$AK$29,MATCH($A50,'CdC-GAP_value'!$A$5:$A$101,0),FALSE)</f>
        <v>1237</v>
      </c>
      <c r="BI50" s="131">
        <f>HLOOKUP(BI$12,'CdC-GAP_value'!$E$5:$AK$29,MATCH($A50,'CdC-GAP_value'!$A$5:$A$101,0),FALSE)</f>
        <v>1237</v>
      </c>
      <c r="BJ50" s="131">
        <f>HLOOKUP(BJ$12,'CdC-GAP_value'!$E$5:$AK$29,MATCH($A50,'CdC-GAP_value'!$A$5:$A$101,0),FALSE)</f>
        <v>1237</v>
      </c>
      <c r="BK50" s="131">
        <f>HLOOKUP(BK$12,'CdC-GAP_value'!$E$5:$AK$29,MATCH($A50,'CdC-GAP_value'!$A$5:$A$101,0),FALSE)</f>
        <v>1237</v>
      </c>
      <c r="BL50" s="131">
        <f>HLOOKUP(BL$12,'CdC-GAP_value'!$E$5:$AK$29,MATCH($A50,'CdC-GAP_value'!$A$5:$A$101,0),FALSE)</f>
        <v>1237</v>
      </c>
      <c r="BM50" s="131">
        <f>HLOOKUP(BM$12,'CdC-GAP_value'!$E$5:$AK$29,MATCH($A50,'CdC-GAP_value'!$A$5:$A$101,0),FALSE)</f>
        <v>1237</v>
      </c>
      <c r="BN50" s="131">
        <f>HLOOKUP(BN$12,'CdC-GAP_value'!$E$5:$AK$29,MATCH($A50,'CdC-GAP_value'!$A$5:$A$101,0),FALSE)</f>
        <v>1237</v>
      </c>
      <c r="BO50" s="131">
        <f>HLOOKUP(BO$12,'CdC-GAP_value'!$E$5:$AK$29,MATCH($A50,'CdC-GAP_value'!$A$5:$A$101,0),FALSE)</f>
        <v>1237</v>
      </c>
      <c r="BP50" s="131">
        <f>HLOOKUP(BP$12,'CdC-GAP_value'!$E$5:$AK$29,MATCH($A50,'CdC-GAP_value'!$A$5:$A$101,0),FALSE)</f>
        <v>1237</v>
      </c>
      <c r="BR50" s="131">
        <f>HLOOKUP(BR$12,'CdC-GAP_value'!$E$5:$AK$29,MATCH($A50,'CdC-GAP_value'!$A$5:$A$101,0),FALSE)</f>
        <v>1238.3</v>
      </c>
      <c r="BS50" s="131">
        <f>HLOOKUP(BS$12,'CdC-GAP_value'!$E$5:$AK$29,MATCH($A50,'CdC-GAP_value'!$A$5:$A$101,0),FALSE)</f>
        <v>1238.3</v>
      </c>
      <c r="BU50" s="131">
        <f>HLOOKUP(BU$12,'CdC-GAP_value'!$E$5:$AK$29,MATCH($A50,'CdC-GAP_value'!$A$5:$A$101,0),FALSE)</f>
        <v>1238.3</v>
      </c>
      <c r="BV50" s="131">
        <f>HLOOKUP(BV$12,'CdC-GAP_value'!$E$5:$AK$29,MATCH($A50,'CdC-GAP_value'!$A$5:$A$101,0),FALSE)</f>
        <v>1238.3</v>
      </c>
      <c r="BX50" s="131">
        <f>HLOOKUP(BX$12,'CdC-GAP_value'!$E$5:$AK$29,MATCH($A50,'CdC-GAP_value'!$A$5:$A$101,0),FALSE)</f>
        <v>1238.3</v>
      </c>
      <c r="BY50" s="131">
        <f>HLOOKUP(BY$12,'CdC-GAP_value'!$E$5:$AK$29,MATCH($A50,'CdC-GAP_value'!$A$5:$A$101,0),FALSE)</f>
        <v>1238.3</v>
      </c>
      <c r="CA50" s="131">
        <f>HLOOKUP(CA$12,'CdC-GAP_value'!$E$5:$AK$29,MATCH($A50,'CdC-GAP_value'!$A$5:$A$101,0),FALSE)</f>
        <v>1238.3</v>
      </c>
      <c r="CB50" s="131">
        <f>HLOOKUP(CB$12,'CdC-GAP_value'!$E$5:$AK$29,MATCH($A50,'CdC-GAP_value'!$A$5:$A$101,0),FALSE)</f>
        <v>1238.3</v>
      </c>
      <c r="CD50" s="131">
        <f>HLOOKUP(CD$12,'CdC-GAP_value'!$E$5:$AK$29,MATCH($A50,'CdC-GAP_value'!$A$5:$A$101,0),FALSE)</f>
        <v>1238.3</v>
      </c>
      <c r="CE50" s="131">
        <f>HLOOKUP(CE$12,'CdC-GAP_value'!$E$5:$AK$29,MATCH($A50,'CdC-GAP_value'!$A$5:$A$101,0),FALSE)</f>
        <v>1238.3</v>
      </c>
      <c r="CG50" s="131">
        <f>HLOOKUP(CG$12,'CdC-GAP_value'!$E$5:$AK$29,MATCH($A50,'CdC-GAP_value'!$A$5:$A$101,0),FALSE)</f>
        <v>1238.3</v>
      </c>
      <c r="CH50" s="131">
        <f>HLOOKUP(CH$12,'CdC-GAP_value'!$E$5:$AK$29,MATCH($A50,'CdC-GAP_value'!$A$5:$A$101,0),FALSE)</f>
        <v>1238.3</v>
      </c>
      <c r="CJ50" s="131">
        <f>HLOOKUP(CJ$12,'CdC-GAP_value'!$E$5:$AK$29,MATCH($A50,'CdC-GAP_value'!$A$5:$A$101,0),FALSE)</f>
        <v>1238.3</v>
      </c>
      <c r="CK50" s="131">
        <f>HLOOKUP(CK$12,'CdC-GAP_value'!$E$5:$AK$29,MATCH($A50,'CdC-GAP_value'!$A$5:$A$101,0),FALSE)</f>
        <v>1238.3</v>
      </c>
      <c r="CM50" s="131">
        <f>HLOOKUP(CM$12,'CdC-GAP_value'!$E$5:$AK$29,MATCH($A50,'CdC-GAP_value'!$A$5:$A$101,0),FALSE)</f>
        <v>1238.3</v>
      </c>
      <c r="CN50" s="131">
        <f>HLOOKUP(CN$12,'CdC-GAP_value'!$E$5:$AK$29,MATCH($A50,'CdC-GAP_value'!$A$5:$A$101,0),FALSE)</f>
        <v>1238.3</v>
      </c>
      <c r="CP50" s="131">
        <f>HLOOKUP(CP$12,'CdC-GAP_value'!$E$5:$AK$29,MATCH($A50,'CdC-GAP_value'!$A$5:$A$101,0),FALSE)</f>
        <v>1238.3</v>
      </c>
      <c r="CQ50" s="131">
        <f>HLOOKUP(CQ$12,'CdC-GAP_value'!$E$5:$AK$29,MATCH($A50,'CdC-GAP_value'!$A$5:$A$101,0),FALSE)</f>
        <v>1238.3</v>
      </c>
      <c r="CS50" s="131">
        <f>HLOOKUP(CS$12,'CdC-GAP_value'!$E$5:$AK$29,MATCH($A50,'CdC-GAP_value'!$A$5:$A$101,0),FALSE)</f>
        <v>1238.3</v>
      </c>
      <c r="CT50" s="131">
        <f>HLOOKUP(CT$12,'CdC-GAP_value'!$E$5:$AK$29,MATCH($A50,'CdC-GAP_value'!$A$5:$A$101,0),FALSE)</f>
        <v>1238.3</v>
      </c>
      <c r="CV50" s="131">
        <f>HLOOKUP(CV$12,'CdC-GAP_value'!$E$5:$AK$29,MATCH($A50,'CdC-GAP_value'!$A$5:$A$101,0),FALSE)</f>
        <v>1238.3</v>
      </c>
      <c r="CW50" s="131">
        <f>HLOOKUP(CW$12,'CdC-GAP_value'!$E$5:$AK$29,MATCH($A50,'CdC-GAP_value'!$A$5:$A$101,0),FALSE)</f>
        <v>1238.3</v>
      </c>
      <c r="CY50" s="131">
        <f>HLOOKUP(CY$12,'CdC-GAP_value'!$E$5:$AK$29,MATCH($A50,'CdC-GAP_value'!$A$5:$A$101,0),FALSE)</f>
        <v>1238.3</v>
      </c>
      <c r="CZ50" s="131">
        <f>HLOOKUP(CZ$12,'CdC-GAP_value'!$E$5:$AK$29,MATCH($A50,'CdC-GAP_value'!$A$5:$A$101,0),FALSE)</f>
        <v>1238.3</v>
      </c>
      <c r="DB50" s="131">
        <f>HLOOKUP(DB$12,'CdC-GAP_value'!$E$5:$AK$29,MATCH($A50,'CdC-GAP_value'!$A$5:$A$101,0),FALSE)</f>
        <v>1238.3</v>
      </c>
      <c r="DC50" s="131">
        <f>HLOOKUP(DC$12,'CdC-GAP_value'!$E$5:$AK$29,MATCH($A50,'CdC-GAP_value'!$A$5:$A$101,0),FALSE)</f>
        <v>1238.3</v>
      </c>
      <c r="DE50" s="131">
        <f>HLOOKUP(DE$12,'CdC-GAP_value'!$E$5:$AK$29,MATCH($A50,'CdC-GAP_value'!$A$5:$A$101,0),FALSE)</f>
        <v>1307</v>
      </c>
      <c r="DF50" s="131">
        <f>HLOOKUP(DF$12,'CdC-GAP_value'!$E$5:$AK$29,MATCH($A50,'CdC-GAP_value'!$A$5:$A$101,0),FALSE)</f>
        <v>1307</v>
      </c>
      <c r="DH50" s="131">
        <f>HLOOKUP(DH$12,'CdC-GAP_value'!$E$5:$AK$29,MATCH($A50,'CdC-GAP_value'!$A$5:$A$101,0),FALSE)</f>
        <v>1307</v>
      </c>
      <c r="DI50" s="131">
        <f>HLOOKUP(DI$12,'CdC-GAP_value'!$E$5:$AK$29,MATCH($A50,'CdC-GAP_value'!$A$5:$A$101,0),FALSE)</f>
        <v>1307</v>
      </c>
      <c r="DK50" s="131">
        <f>HLOOKUP(DK$12,'CdC-GAP_value'!$E$5:$AK$29,MATCH($A50,'CdC-GAP_value'!$A$5:$A$101,0),FALSE)</f>
        <v>1307</v>
      </c>
      <c r="DL50" s="131">
        <f>HLOOKUP(DL$12,'CdC-GAP_value'!$E$5:$AK$29,MATCH($A50,'CdC-GAP_value'!$A$5:$A$101,0),FALSE)</f>
        <v>1307</v>
      </c>
      <c r="DM50" s="131">
        <f>HLOOKUP(DM$12,'CdC-GAP_value'!$E$5:$AK$29,MATCH($A50,'CdC-GAP_value'!$A$5:$A$101,0),FALSE)</f>
        <v>1307</v>
      </c>
      <c r="DN50" s="131">
        <f>HLOOKUP(DN$12,'CdC-GAP_value'!$E$5:$AK$29,MATCH($A50,'CdC-GAP_value'!$A$5:$A$101,0),FALSE)</f>
        <v>1307</v>
      </c>
      <c r="DO50" s="131">
        <f>HLOOKUP(DO$12,'CdC-GAP_value'!$E$5:$AK$29,MATCH($A50,'CdC-GAP_value'!$A$5:$A$101,0),FALSE)</f>
        <v>1307</v>
      </c>
      <c r="DP50" s="131">
        <f>HLOOKUP(DP$12,'CdC-GAP_value'!$E$5:$AK$29,MATCH($A50,'CdC-GAP_value'!$A$5:$A$101,0),FALSE)</f>
        <v>1307</v>
      </c>
      <c r="DR50" s="131">
        <f>HLOOKUP(DR$12,'CdC-GAP_value'!$E$5:$AK$29,MATCH($A50,'CdC-GAP_value'!$A$5:$A$101,0),FALSE)</f>
        <v>1307</v>
      </c>
      <c r="DS50" s="131">
        <f>HLOOKUP(DS$12,'CdC-GAP_value'!$E$5:$AK$29,MATCH($A50,'CdC-GAP_value'!$A$5:$A$101,0),FALSE)</f>
        <v>1307</v>
      </c>
      <c r="DT50" s="131">
        <f>HLOOKUP(DT$12,'CdC-GAP_value'!$E$5:$AK$29,MATCH($A50,'CdC-GAP_value'!$A$5:$A$101,0),FALSE)</f>
        <v>1307</v>
      </c>
      <c r="DV50" s="131">
        <f>HLOOKUP(DV$12,'CdC-GAP_value'!$E$5:$AK$29,MATCH($A50,'CdC-GAP_value'!$A$5:$A$101,0),FALSE)</f>
        <v>1307</v>
      </c>
      <c r="DW50" s="131">
        <f>HLOOKUP(DW$12,'CdC-GAP_value'!$E$5:$AK$29,MATCH($A50,'CdC-GAP_value'!$A$5:$A$101,0),FALSE)</f>
        <v>1307</v>
      </c>
      <c r="DY50" s="131">
        <f>HLOOKUP(DY$12,'CdC-GAP_value'!$E$5:$AK$29,MATCH($A50,'CdC-GAP_value'!$A$5:$A$101,0),FALSE)</f>
        <v>1302</v>
      </c>
      <c r="DZ50" s="131">
        <f>HLOOKUP(DZ$12,'CdC-GAP_value'!$E$5:$AK$29,MATCH($A50,'CdC-GAP_value'!$A$5:$A$101,0),FALSE)</f>
        <v>1302</v>
      </c>
      <c r="EA50" s="154" t="str">
        <f>HLOOKUP(EA$12,'CdC-GAP_value'!$AF$5:$AH$29,MATCH($A50,'CdC-GAP_value'!$A$5:$A$101,0),FALSE)</f>
        <v>RENSEIGNER LIGNE 6</v>
      </c>
    </row>
    <row r="51" spans="1:131" ht="12.75" customHeight="1" x14ac:dyDescent="0.2">
      <c r="A51" s="158" t="s">
        <v>1021</v>
      </c>
      <c r="B51" s="160" t="s">
        <v>1170</v>
      </c>
      <c r="C51" s="159">
        <v>49</v>
      </c>
      <c r="D51" s="159">
        <v>0</v>
      </c>
      <c r="E51" s="159"/>
      <c r="F51" s="131">
        <f>HLOOKUP(F$12,'CdC-GAP_value'!$E$5:$AK$29,MATCH($A51,'CdC-GAP_value'!$A$5:$A$101,0),FALSE)</f>
        <v>0</v>
      </c>
      <c r="G51" s="131">
        <f>HLOOKUP(G$12,'CdC-GAP_value'!$E$5:$AK$29,MATCH($A51,'CdC-GAP_value'!$A$5:$A$101,0),FALSE)</f>
        <v>0</v>
      </c>
      <c r="I51" s="131">
        <f>HLOOKUP(I$12,'CdC-GAP_value'!$E$5:$AK$29,MATCH($A51,'CdC-GAP_value'!$A$5:$A$101,0),FALSE)</f>
        <v>0</v>
      </c>
      <c r="J51" s="131">
        <f>HLOOKUP(J$12,'CdC-GAP_value'!$E$5:$AK$29,MATCH($A51,'CdC-GAP_value'!$A$5:$A$101,0),FALSE)</f>
        <v>0</v>
      </c>
      <c r="L51" s="131">
        <f>HLOOKUP(L$12,'CdC-GAP_value'!$E$5:$AK$29,MATCH($A51,'CdC-GAP_value'!$A$5:$A$101,0),FALSE)</f>
        <v>0</v>
      </c>
      <c r="M51" s="131">
        <f>HLOOKUP(M$12,'CdC-GAP_value'!$E$5:$AK$29,MATCH($A51,'CdC-GAP_value'!$A$5:$A$101,0),FALSE)</f>
        <v>0</v>
      </c>
      <c r="O51" s="131">
        <f>HLOOKUP(O$12,'CdC-GAP_value'!$E$5:$AK$29,MATCH($A51,'CdC-GAP_value'!$A$5:$A$101,0),FALSE)</f>
        <v>0</v>
      </c>
      <c r="P51" s="131">
        <f>HLOOKUP(P$12,'CdC-GAP_value'!$E$5:$AK$29,MATCH($A51,'CdC-GAP_value'!$A$5:$A$101,0),FALSE)</f>
        <v>0</v>
      </c>
      <c r="R51" s="131">
        <f>HLOOKUP(R$12,'CdC-GAP_value'!$E$5:$AK$29,MATCH($A51,'CdC-GAP_value'!$A$5:$A$101,0),FALSE)</f>
        <v>0</v>
      </c>
      <c r="S51" s="131">
        <f>HLOOKUP(S$12,'CdC-GAP_value'!$E$5:$AK$29,MATCH($A51,'CdC-GAP_value'!$A$5:$A$101,0),FALSE)</f>
        <v>0</v>
      </c>
      <c r="U51" s="131">
        <f>HLOOKUP(U$12,'CdC-GAP_value'!$E$5:$AK$29,MATCH($A51,'CdC-GAP_value'!$A$5:$A$101,0),FALSE)</f>
        <v>0</v>
      </c>
      <c r="V51" s="131">
        <f>HLOOKUP(V$12,'CdC-GAP_value'!$E$5:$AK$29,MATCH($A51,'CdC-GAP_value'!$A$5:$A$101,0),FALSE)</f>
        <v>0</v>
      </c>
      <c r="X51" s="131">
        <f>HLOOKUP(X$12,'CdC-GAP_value'!$E$5:$AK$29,MATCH($A51,'CdC-GAP_value'!$A$5:$A$101,0),FALSE)</f>
        <v>0</v>
      </c>
      <c r="Y51" s="131">
        <f>HLOOKUP(Y$12,'CdC-GAP_value'!$E$5:$AK$29,MATCH($A51,'CdC-GAP_value'!$A$5:$A$101,0),FALSE)</f>
        <v>0</v>
      </c>
      <c r="AA51" s="131">
        <f>HLOOKUP(AA$12,'CdC-GAP_value'!$E$5:$AK$29,MATCH($A51,'CdC-GAP_value'!$A$5:$A$101,0),FALSE)</f>
        <v>0</v>
      </c>
      <c r="AB51" s="131">
        <f>HLOOKUP(AB$12,'CdC-GAP_value'!$E$5:$AK$29,MATCH($A51,'CdC-GAP_value'!$A$5:$A$101,0),FALSE)</f>
        <v>0</v>
      </c>
      <c r="AD51" s="131">
        <f>HLOOKUP(AD$12,'CdC-GAP_value'!$E$5:$AK$29,MATCH($A51,'CdC-GAP_value'!$A$5:$A$101,0),FALSE)</f>
        <v>0</v>
      </c>
      <c r="AE51" s="131">
        <f>HLOOKUP(AE$12,'CdC-GAP_value'!$E$5:$AK$29,MATCH($A51,'CdC-GAP_value'!$A$5:$A$101,0),FALSE)</f>
        <v>0</v>
      </c>
      <c r="AG51" s="131">
        <f>HLOOKUP(AG$12,'CdC-GAP_value'!$E$5:$AK$29,MATCH($A51,'CdC-GAP_value'!$A$5:$A$101,0),FALSE)</f>
        <v>0</v>
      </c>
      <c r="AH51" s="131">
        <f>HLOOKUP(AH$12,'CdC-GAP_value'!$E$5:$AK$29,MATCH($A51,'CdC-GAP_value'!$A$5:$A$101,0),FALSE)</f>
        <v>0</v>
      </c>
      <c r="AJ51" s="131">
        <f>HLOOKUP(AJ$12,'CdC-GAP_value'!$E$5:$AK$29,MATCH($A51,'CdC-GAP_value'!$A$5:$A$101,0),FALSE)</f>
        <v>0</v>
      </c>
      <c r="AK51" s="131">
        <f>HLOOKUP(AK$12,'CdC-GAP_value'!$E$5:$AK$29,MATCH($A51,'CdC-GAP_value'!$A$5:$A$101,0),FALSE)</f>
        <v>0</v>
      </c>
      <c r="AM51" s="131">
        <f>HLOOKUP(AM$12,'CdC-GAP_value'!$E$5:$AK$29,MATCH($A51,'CdC-GAP_value'!$A$5:$A$101,0),FALSE)</f>
        <v>0</v>
      </c>
      <c r="AN51" s="131">
        <f>HLOOKUP(AN$12,'CdC-GAP_value'!$E$5:$AK$29,MATCH($A51,'CdC-GAP_value'!$A$5:$A$101,0),FALSE)</f>
        <v>0</v>
      </c>
      <c r="AP51" s="131">
        <f>HLOOKUP(AP$12,'CdC-GAP_value'!$E$5:$AK$29,MATCH($A51,'CdC-GAP_value'!$A$5:$A$101,0),FALSE)</f>
        <v>0</v>
      </c>
      <c r="AQ51" s="131">
        <f>HLOOKUP(AQ$12,'CdC-GAP_value'!$E$5:$AK$29,MATCH($A51,'CdC-GAP_value'!$A$5:$A$101,0),FALSE)</f>
        <v>0</v>
      </c>
      <c r="AS51" s="131">
        <f>HLOOKUP(AS$12,'CdC-GAP_value'!$E$5:$AK$29,MATCH($A51,'CdC-GAP_value'!$A$5:$A$101,0),FALSE)</f>
        <v>0</v>
      </c>
      <c r="AT51" s="131">
        <f>HLOOKUP(AT$12,'CdC-GAP_value'!$E$5:$AK$29,MATCH($A51,'CdC-GAP_value'!$A$5:$A$101,0),FALSE)</f>
        <v>0</v>
      </c>
      <c r="AV51" s="131">
        <f>HLOOKUP(AV$12,'CdC-GAP_value'!$E$5:$AK$29,MATCH($A51,'CdC-GAP_value'!$A$5:$A$101,0),FALSE)</f>
        <v>0</v>
      </c>
      <c r="AW51" s="131">
        <f>HLOOKUP(AW$12,'CdC-GAP_value'!$E$5:$AK$29,MATCH($A51,'CdC-GAP_value'!$A$5:$A$101,0),FALSE)</f>
        <v>0</v>
      </c>
      <c r="AY51" s="131">
        <f>HLOOKUP(AY$12,'CdC-GAP_value'!$E$5:$AK$29,MATCH($A51,'CdC-GAP_value'!$A$5:$A$101,0),FALSE)</f>
        <v>0</v>
      </c>
      <c r="AZ51" s="131">
        <f>HLOOKUP(AZ$12,'CdC-GAP_value'!$E$5:$AK$29,MATCH($A51,'CdC-GAP_value'!$A$5:$A$101,0),FALSE)</f>
        <v>0</v>
      </c>
      <c r="BB51" s="131">
        <f>HLOOKUP(BB$12,'CdC-GAP_value'!$E$5:$AK$29,MATCH($A51,'CdC-GAP_value'!$A$5:$A$101,0),FALSE)</f>
        <v>0</v>
      </c>
      <c r="BC51" s="131">
        <f>HLOOKUP(BC$12,'CdC-GAP_value'!$E$5:$AK$29,MATCH($A51,'CdC-GAP_value'!$A$5:$A$101,0),FALSE)</f>
        <v>0</v>
      </c>
      <c r="BE51" s="131">
        <f>HLOOKUP(BE$12,'CdC-GAP_value'!$E$5:$AK$29,MATCH($A51,'CdC-GAP_value'!$A$5:$A$101,0),FALSE)</f>
        <v>0</v>
      </c>
      <c r="BF51" s="131">
        <f>HLOOKUP(BF$12,'CdC-GAP_value'!$E$5:$AK$29,MATCH($A51,'CdC-GAP_value'!$A$5:$A$101,0),FALSE)</f>
        <v>0</v>
      </c>
      <c r="BG51" s="131">
        <f>HLOOKUP(BG$12,'CdC-GAP_value'!$E$5:$AK$29,MATCH($A51,'CdC-GAP_value'!$A$5:$A$101,0),FALSE)</f>
        <v>0</v>
      </c>
      <c r="BH51" s="131">
        <f>HLOOKUP(BH$12,'CdC-GAP_value'!$E$5:$AK$29,MATCH($A51,'CdC-GAP_value'!$A$5:$A$101,0),FALSE)</f>
        <v>0</v>
      </c>
      <c r="BI51" s="131">
        <f>HLOOKUP(BI$12,'CdC-GAP_value'!$E$5:$AK$29,MATCH($A51,'CdC-GAP_value'!$A$5:$A$101,0),FALSE)</f>
        <v>0</v>
      </c>
      <c r="BJ51" s="131">
        <f>HLOOKUP(BJ$12,'CdC-GAP_value'!$E$5:$AK$29,MATCH($A51,'CdC-GAP_value'!$A$5:$A$101,0),FALSE)</f>
        <v>0</v>
      </c>
      <c r="BK51" s="131">
        <f>HLOOKUP(BK$12,'CdC-GAP_value'!$E$5:$AK$29,MATCH($A51,'CdC-GAP_value'!$A$5:$A$101,0),FALSE)</f>
        <v>0</v>
      </c>
      <c r="BL51" s="131">
        <f>HLOOKUP(BL$12,'CdC-GAP_value'!$E$5:$AK$29,MATCH($A51,'CdC-GAP_value'!$A$5:$A$101,0),FALSE)</f>
        <v>0</v>
      </c>
      <c r="BM51" s="131">
        <f>HLOOKUP(BM$12,'CdC-GAP_value'!$E$5:$AK$29,MATCH($A51,'CdC-GAP_value'!$A$5:$A$101,0),FALSE)</f>
        <v>0</v>
      </c>
      <c r="BN51" s="131">
        <f>HLOOKUP(BN$12,'CdC-GAP_value'!$E$5:$AK$29,MATCH($A51,'CdC-GAP_value'!$A$5:$A$101,0),FALSE)</f>
        <v>0</v>
      </c>
      <c r="BO51" s="131">
        <f>HLOOKUP(BO$12,'CdC-GAP_value'!$E$5:$AK$29,MATCH($A51,'CdC-GAP_value'!$A$5:$A$101,0),FALSE)</f>
        <v>0</v>
      </c>
      <c r="BP51" s="131">
        <f>HLOOKUP(BP$12,'CdC-GAP_value'!$E$5:$AK$29,MATCH($A51,'CdC-GAP_value'!$A$5:$A$101,0),FALSE)</f>
        <v>0</v>
      </c>
      <c r="BR51" s="131">
        <f>HLOOKUP(BR$12,'CdC-GAP_value'!$E$5:$AK$29,MATCH($A51,'CdC-GAP_value'!$A$5:$A$101,0),FALSE)</f>
        <v>0</v>
      </c>
      <c r="BS51" s="131">
        <f>HLOOKUP(BS$12,'CdC-GAP_value'!$E$5:$AK$29,MATCH($A51,'CdC-GAP_value'!$A$5:$A$101,0),FALSE)</f>
        <v>0</v>
      </c>
      <c r="BU51" s="131">
        <f>HLOOKUP(BU$12,'CdC-GAP_value'!$E$5:$AK$29,MATCH($A51,'CdC-GAP_value'!$A$5:$A$101,0),FALSE)</f>
        <v>0</v>
      </c>
      <c r="BV51" s="131">
        <f>HLOOKUP(BV$12,'CdC-GAP_value'!$E$5:$AK$29,MATCH($A51,'CdC-GAP_value'!$A$5:$A$101,0),FALSE)</f>
        <v>0</v>
      </c>
      <c r="BX51" s="131">
        <f>HLOOKUP(BX$12,'CdC-GAP_value'!$E$5:$AK$29,MATCH($A51,'CdC-GAP_value'!$A$5:$A$101,0),FALSE)</f>
        <v>0</v>
      </c>
      <c r="BY51" s="131">
        <f>HLOOKUP(BY$12,'CdC-GAP_value'!$E$5:$AK$29,MATCH($A51,'CdC-GAP_value'!$A$5:$A$101,0),FALSE)</f>
        <v>0</v>
      </c>
      <c r="CA51" s="131">
        <f>HLOOKUP(CA$12,'CdC-GAP_value'!$E$5:$AK$29,MATCH($A51,'CdC-GAP_value'!$A$5:$A$101,0),FALSE)</f>
        <v>0</v>
      </c>
      <c r="CB51" s="131">
        <f>HLOOKUP(CB$12,'CdC-GAP_value'!$E$5:$AK$29,MATCH($A51,'CdC-GAP_value'!$A$5:$A$101,0),FALSE)</f>
        <v>0</v>
      </c>
      <c r="CD51" s="131">
        <f>HLOOKUP(CD$12,'CdC-GAP_value'!$E$5:$AK$29,MATCH($A51,'CdC-GAP_value'!$A$5:$A$101,0),FALSE)</f>
        <v>0</v>
      </c>
      <c r="CE51" s="131">
        <f>HLOOKUP(CE$12,'CdC-GAP_value'!$E$5:$AK$29,MATCH($A51,'CdC-GAP_value'!$A$5:$A$101,0),FALSE)</f>
        <v>0</v>
      </c>
      <c r="CG51" s="131">
        <f>HLOOKUP(CG$12,'CdC-GAP_value'!$E$5:$AK$29,MATCH($A51,'CdC-GAP_value'!$A$5:$A$101,0),FALSE)</f>
        <v>0</v>
      </c>
      <c r="CH51" s="131">
        <f>HLOOKUP(CH$12,'CdC-GAP_value'!$E$5:$AK$29,MATCH($A51,'CdC-GAP_value'!$A$5:$A$101,0),FALSE)</f>
        <v>0</v>
      </c>
      <c r="CJ51" s="131">
        <f>HLOOKUP(CJ$12,'CdC-GAP_value'!$E$5:$AK$29,MATCH($A51,'CdC-GAP_value'!$A$5:$A$101,0),FALSE)</f>
        <v>0</v>
      </c>
      <c r="CK51" s="131">
        <f>HLOOKUP(CK$12,'CdC-GAP_value'!$E$5:$AK$29,MATCH($A51,'CdC-GAP_value'!$A$5:$A$101,0),FALSE)</f>
        <v>0</v>
      </c>
      <c r="CM51" s="131">
        <f>HLOOKUP(CM$12,'CdC-GAP_value'!$E$5:$AK$29,MATCH($A51,'CdC-GAP_value'!$A$5:$A$101,0),FALSE)</f>
        <v>0</v>
      </c>
      <c r="CN51" s="131">
        <f>HLOOKUP(CN$12,'CdC-GAP_value'!$E$5:$AK$29,MATCH($A51,'CdC-GAP_value'!$A$5:$A$101,0),FALSE)</f>
        <v>0</v>
      </c>
      <c r="CP51" s="131">
        <f>HLOOKUP(CP$12,'CdC-GAP_value'!$E$5:$AK$29,MATCH($A51,'CdC-GAP_value'!$A$5:$A$101,0),FALSE)</f>
        <v>0</v>
      </c>
      <c r="CQ51" s="131">
        <f>HLOOKUP(CQ$12,'CdC-GAP_value'!$E$5:$AK$29,MATCH($A51,'CdC-GAP_value'!$A$5:$A$101,0),FALSE)</f>
        <v>0</v>
      </c>
      <c r="CS51" s="131">
        <f>HLOOKUP(CS$12,'CdC-GAP_value'!$E$5:$AK$29,MATCH($A51,'CdC-GAP_value'!$A$5:$A$101,0),FALSE)</f>
        <v>0</v>
      </c>
      <c r="CT51" s="131">
        <f>HLOOKUP(CT$12,'CdC-GAP_value'!$E$5:$AK$29,MATCH($A51,'CdC-GAP_value'!$A$5:$A$101,0),FALSE)</f>
        <v>0</v>
      </c>
      <c r="CV51" s="131">
        <f>HLOOKUP(CV$12,'CdC-GAP_value'!$E$5:$AK$29,MATCH($A51,'CdC-GAP_value'!$A$5:$A$101,0),FALSE)</f>
        <v>0</v>
      </c>
      <c r="CW51" s="131">
        <f>HLOOKUP(CW$12,'CdC-GAP_value'!$E$5:$AK$29,MATCH($A51,'CdC-GAP_value'!$A$5:$A$101,0),FALSE)</f>
        <v>0</v>
      </c>
      <c r="CY51" s="131">
        <f>HLOOKUP(CY$12,'CdC-GAP_value'!$E$5:$AK$29,MATCH($A51,'CdC-GAP_value'!$A$5:$A$101,0),FALSE)</f>
        <v>0</v>
      </c>
      <c r="CZ51" s="131">
        <f>HLOOKUP(CZ$12,'CdC-GAP_value'!$E$5:$AK$29,MATCH($A51,'CdC-GAP_value'!$A$5:$A$101,0),FALSE)</f>
        <v>0</v>
      </c>
      <c r="DB51" s="131">
        <f>HLOOKUP(DB$12,'CdC-GAP_value'!$E$5:$AK$29,MATCH($A51,'CdC-GAP_value'!$A$5:$A$101,0),FALSE)</f>
        <v>0</v>
      </c>
      <c r="DC51" s="131">
        <f>HLOOKUP(DC$12,'CdC-GAP_value'!$E$5:$AK$29,MATCH($A51,'CdC-GAP_value'!$A$5:$A$101,0),FALSE)</f>
        <v>0</v>
      </c>
      <c r="DE51" s="131">
        <f>HLOOKUP(DE$12,'CdC-GAP_value'!$E$5:$AK$29,MATCH($A51,'CdC-GAP_value'!$A$5:$A$101,0),FALSE)</f>
        <v>0</v>
      </c>
      <c r="DF51" s="131">
        <f>HLOOKUP(DF$12,'CdC-GAP_value'!$E$5:$AK$29,MATCH($A51,'CdC-GAP_value'!$A$5:$A$101,0),FALSE)</f>
        <v>0</v>
      </c>
      <c r="DH51" s="131">
        <f>HLOOKUP(DH$12,'CdC-GAP_value'!$E$5:$AK$29,MATCH($A51,'CdC-GAP_value'!$A$5:$A$101,0),FALSE)</f>
        <v>0</v>
      </c>
      <c r="DI51" s="131">
        <f>HLOOKUP(DI$12,'CdC-GAP_value'!$E$5:$AK$29,MATCH($A51,'CdC-GAP_value'!$A$5:$A$101,0),FALSE)</f>
        <v>0</v>
      </c>
      <c r="DK51" s="131">
        <f>HLOOKUP(DK$12,'CdC-GAP_value'!$E$5:$AK$29,MATCH($A51,'CdC-GAP_value'!$A$5:$A$101,0),FALSE)</f>
        <v>0</v>
      </c>
      <c r="DL51" s="131">
        <f>HLOOKUP(DL$12,'CdC-GAP_value'!$E$5:$AK$29,MATCH($A51,'CdC-GAP_value'!$A$5:$A$101,0),FALSE)</f>
        <v>0</v>
      </c>
      <c r="DM51" s="131">
        <f>HLOOKUP(DM$12,'CdC-GAP_value'!$E$5:$AK$29,MATCH($A51,'CdC-GAP_value'!$A$5:$A$101,0),FALSE)</f>
        <v>0</v>
      </c>
      <c r="DN51" s="131">
        <f>HLOOKUP(DN$12,'CdC-GAP_value'!$E$5:$AK$29,MATCH($A51,'CdC-GAP_value'!$A$5:$A$101,0),FALSE)</f>
        <v>0</v>
      </c>
      <c r="DO51" s="131">
        <f>HLOOKUP(DO$12,'CdC-GAP_value'!$E$5:$AK$29,MATCH($A51,'CdC-GAP_value'!$A$5:$A$101,0),FALSE)</f>
        <v>0</v>
      </c>
      <c r="DP51" s="131">
        <f>HLOOKUP(DP$12,'CdC-GAP_value'!$E$5:$AK$29,MATCH($A51,'CdC-GAP_value'!$A$5:$A$101,0),FALSE)</f>
        <v>0</v>
      </c>
      <c r="DR51" s="131">
        <f>HLOOKUP(DR$12,'CdC-GAP_value'!$E$5:$AK$29,MATCH($A51,'CdC-GAP_value'!$A$5:$A$101,0),FALSE)</f>
        <v>0</v>
      </c>
      <c r="DS51" s="131">
        <f>HLOOKUP(DS$12,'CdC-GAP_value'!$E$5:$AK$29,MATCH($A51,'CdC-GAP_value'!$A$5:$A$101,0),FALSE)</f>
        <v>0</v>
      </c>
      <c r="DT51" s="131">
        <f>HLOOKUP(DT$12,'CdC-GAP_value'!$E$5:$AK$29,MATCH($A51,'CdC-GAP_value'!$A$5:$A$101,0),FALSE)</f>
        <v>0</v>
      </c>
      <c r="DV51" s="131">
        <f>HLOOKUP(DV$12,'CdC-GAP_value'!$E$5:$AK$29,MATCH($A51,'CdC-GAP_value'!$A$5:$A$101,0),FALSE)</f>
        <v>0</v>
      </c>
      <c r="DW51" s="131">
        <f>HLOOKUP(DW$12,'CdC-GAP_value'!$E$5:$AK$29,MATCH($A51,'CdC-GAP_value'!$A$5:$A$101,0),FALSE)</f>
        <v>0</v>
      </c>
      <c r="DY51" s="131">
        <f>HLOOKUP(DY$12,'CdC-GAP_value'!$E$5:$AK$29,MATCH($A51,'CdC-GAP_value'!$A$5:$A$101,0),FALSE)</f>
        <v>0</v>
      </c>
      <c r="DZ51" s="131">
        <f>HLOOKUP(DZ$12,'CdC-GAP_value'!$E$5:$AK$29,MATCH($A51,'CdC-GAP_value'!$A$5:$A$101,0),FALSE)</f>
        <v>0</v>
      </c>
      <c r="EA51" s="154" t="str">
        <f>HLOOKUP(EA$12,'CdC-GAP_value'!$AF$5:$AH$29,MATCH($A51,'CdC-GAP_value'!$A$5:$A$101,0),FALSE)</f>
        <v>RENSEIGNER LIGNE 6</v>
      </c>
    </row>
    <row r="52" spans="1:131" ht="12.75" customHeight="1" x14ac:dyDescent="0.2">
      <c r="A52" s="158" t="s">
        <v>1023</v>
      </c>
      <c r="B52" s="160" t="s">
        <v>1171</v>
      </c>
      <c r="C52" s="159">
        <v>50</v>
      </c>
      <c r="D52" s="159">
        <v>2108</v>
      </c>
      <c r="E52" s="159"/>
      <c r="F52" s="131">
        <f>HLOOKUP(F$12,'CdC-GAP_value'!$E$5:$AK$29,MATCH($A52,'CdC-GAP_value'!$A$5:$A$101,0),FALSE)</f>
        <v>2108</v>
      </c>
      <c r="G52" s="131">
        <f>HLOOKUP(G$12,'CdC-GAP_value'!$E$5:$AK$29,MATCH($A52,'CdC-GAP_value'!$A$5:$A$101,0),FALSE)</f>
        <v>2108</v>
      </c>
      <c r="I52" s="131">
        <f>HLOOKUP(I$12,'CdC-GAP_value'!$E$5:$AK$29,MATCH($A52,'CdC-GAP_value'!$A$5:$A$101,0),FALSE)</f>
        <v>2108</v>
      </c>
      <c r="J52" s="131">
        <f>HLOOKUP(J$12,'CdC-GAP_value'!$E$5:$AK$29,MATCH($A52,'CdC-GAP_value'!$A$5:$A$101,0),FALSE)</f>
        <v>2108</v>
      </c>
      <c r="L52" s="131">
        <f>HLOOKUP(L$12,'CdC-GAP_value'!$E$5:$AK$29,MATCH($A52,'CdC-GAP_value'!$A$5:$A$101,0),FALSE)</f>
        <v>2108</v>
      </c>
      <c r="M52" s="131">
        <f>HLOOKUP(M$12,'CdC-GAP_value'!$E$5:$AK$29,MATCH($A52,'CdC-GAP_value'!$A$5:$A$101,0),FALSE)</f>
        <v>2108</v>
      </c>
      <c r="O52" s="131">
        <f>HLOOKUP(O$12,'CdC-GAP_value'!$E$5:$AK$29,MATCH($A52,'CdC-GAP_value'!$A$5:$A$101,0),FALSE)</f>
        <v>2108</v>
      </c>
      <c r="P52" s="131">
        <f>HLOOKUP(P$12,'CdC-GAP_value'!$E$5:$AK$29,MATCH($A52,'CdC-GAP_value'!$A$5:$A$101,0),FALSE)</f>
        <v>2108</v>
      </c>
      <c r="R52" s="131">
        <f>HLOOKUP(R$12,'CdC-GAP_value'!$E$5:$AK$29,MATCH($A52,'CdC-GAP_value'!$A$5:$A$101,0),FALSE)</f>
        <v>2108</v>
      </c>
      <c r="S52" s="131">
        <f>HLOOKUP(S$12,'CdC-GAP_value'!$E$5:$AK$29,MATCH($A52,'CdC-GAP_value'!$A$5:$A$101,0),FALSE)</f>
        <v>2108</v>
      </c>
      <c r="U52" s="131">
        <f>HLOOKUP(U$12,'CdC-GAP_value'!$E$5:$AK$29,MATCH($A52,'CdC-GAP_value'!$A$5:$A$101,0),FALSE)</f>
        <v>2108</v>
      </c>
      <c r="V52" s="131">
        <f>HLOOKUP(V$12,'CdC-GAP_value'!$E$5:$AK$29,MATCH($A52,'CdC-GAP_value'!$A$5:$A$101,0),FALSE)</f>
        <v>2108</v>
      </c>
      <c r="X52" s="131">
        <f>HLOOKUP(X$12,'CdC-GAP_value'!$E$5:$AK$29,MATCH($A52,'CdC-GAP_value'!$A$5:$A$101,0),FALSE)</f>
        <v>2108</v>
      </c>
      <c r="Y52" s="131">
        <f>HLOOKUP(Y$12,'CdC-GAP_value'!$E$5:$AK$29,MATCH($A52,'CdC-GAP_value'!$A$5:$A$101,0),FALSE)</f>
        <v>2108</v>
      </c>
      <c r="AA52" s="131">
        <f>HLOOKUP(AA$12,'CdC-GAP_value'!$E$5:$AK$29,MATCH($A52,'CdC-GAP_value'!$A$5:$A$101,0),FALSE)</f>
        <v>2163</v>
      </c>
      <c r="AB52" s="131">
        <f>HLOOKUP(AB$12,'CdC-GAP_value'!$E$5:$AK$29,MATCH($A52,'CdC-GAP_value'!$A$5:$A$101,0),FALSE)</f>
        <v>2163</v>
      </c>
      <c r="AD52" s="131">
        <f>HLOOKUP(AD$12,'CdC-GAP_value'!$E$5:$AK$29,MATCH($A52,'CdC-GAP_value'!$A$5:$A$101,0),FALSE)</f>
        <v>2163</v>
      </c>
      <c r="AE52" s="131">
        <f>HLOOKUP(AE$12,'CdC-GAP_value'!$E$5:$AK$29,MATCH($A52,'CdC-GAP_value'!$A$5:$A$101,0),FALSE)</f>
        <v>2163</v>
      </c>
      <c r="AG52" s="131">
        <f>HLOOKUP(AG$12,'CdC-GAP_value'!$E$5:$AK$29,MATCH($A52,'CdC-GAP_value'!$A$5:$A$101,0),FALSE)</f>
        <v>2163</v>
      </c>
      <c r="AH52" s="131">
        <f>HLOOKUP(AH$12,'CdC-GAP_value'!$E$5:$AK$29,MATCH($A52,'CdC-GAP_value'!$A$5:$A$101,0),FALSE)</f>
        <v>2163</v>
      </c>
      <c r="AJ52" s="131">
        <f>HLOOKUP(AJ$12,'CdC-GAP_value'!$E$5:$AK$29,MATCH($A52,'CdC-GAP_value'!$A$5:$A$101,0),FALSE)</f>
        <v>2163</v>
      </c>
      <c r="AK52" s="131">
        <f>HLOOKUP(AK$12,'CdC-GAP_value'!$E$5:$AK$29,MATCH($A52,'CdC-GAP_value'!$A$5:$A$101,0),FALSE)</f>
        <v>2163</v>
      </c>
      <c r="AM52" s="131">
        <f>HLOOKUP(AM$12,'CdC-GAP_value'!$E$5:$AK$29,MATCH($A52,'CdC-GAP_value'!$A$5:$A$101,0),FALSE)</f>
        <v>2163</v>
      </c>
      <c r="AN52" s="131">
        <f>HLOOKUP(AN$12,'CdC-GAP_value'!$E$5:$AK$29,MATCH($A52,'CdC-GAP_value'!$A$5:$A$101,0),FALSE)</f>
        <v>2163</v>
      </c>
      <c r="AP52" s="131">
        <f>HLOOKUP(AP$12,'CdC-GAP_value'!$E$5:$AK$29,MATCH($A52,'CdC-GAP_value'!$A$5:$A$101,0),FALSE)</f>
        <v>2163</v>
      </c>
      <c r="AQ52" s="131">
        <f>HLOOKUP(AQ$12,'CdC-GAP_value'!$E$5:$AK$29,MATCH($A52,'CdC-GAP_value'!$A$5:$A$101,0),FALSE)</f>
        <v>2163</v>
      </c>
      <c r="AS52" s="131">
        <f>HLOOKUP(AS$12,'CdC-GAP_value'!$E$5:$AK$29,MATCH($A52,'CdC-GAP_value'!$A$5:$A$101,0),FALSE)</f>
        <v>2163</v>
      </c>
      <c r="AT52" s="131">
        <f>HLOOKUP(AT$12,'CdC-GAP_value'!$E$5:$AK$29,MATCH($A52,'CdC-GAP_value'!$A$5:$A$101,0),FALSE)</f>
        <v>2163</v>
      </c>
      <c r="AV52" s="131">
        <f>HLOOKUP(AV$12,'CdC-GAP_value'!$E$5:$AK$29,MATCH($A52,'CdC-GAP_value'!$A$5:$A$101,0),FALSE)</f>
        <v>2163</v>
      </c>
      <c r="AW52" s="131">
        <f>HLOOKUP(AW$12,'CdC-GAP_value'!$E$5:$AK$29,MATCH($A52,'CdC-GAP_value'!$A$5:$A$101,0),FALSE)</f>
        <v>2163</v>
      </c>
      <c r="AY52" s="131">
        <f>HLOOKUP(AY$12,'CdC-GAP_value'!$E$5:$AK$29,MATCH($A52,'CdC-GAP_value'!$A$5:$A$101,0),FALSE)</f>
        <v>2163</v>
      </c>
      <c r="AZ52" s="131">
        <f>HLOOKUP(AZ$12,'CdC-GAP_value'!$E$5:$AK$29,MATCH($A52,'CdC-GAP_value'!$A$5:$A$101,0),FALSE)</f>
        <v>2163</v>
      </c>
      <c r="BB52" s="131">
        <f>HLOOKUP(BB$12,'CdC-GAP_value'!$E$5:$AK$29,MATCH($A52,'CdC-GAP_value'!$A$5:$A$101,0),FALSE)</f>
        <v>2163</v>
      </c>
      <c r="BC52" s="131">
        <f>HLOOKUP(BC$12,'CdC-GAP_value'!$E$5:$AK$29,MATCH($A52,'CdC-GAP_value'!$A$5:$A$101,0),FALSE)</f>
        <v>2163</v>
      </c>
      <c r="BE52" s="131">
        <f>HLOOKUP(BE$12,'CdC-GAP_value'!$E$5:$AK$29,MATCH($A52,'CdC-GAP_value'!$A$5:$A$101,0),FALSE)</f>
        <v>2163</v>
      </c>
      <c r="BF52" s="131">
        <f>HLOOKUP(BF$12,'CdC-GAP_value'!$E$5:$AK$29,MATCH($A52,'CdC-GAP_value'!$A$5:$A$101,0),FALSE)</f>
        <v>2163</v>
      </c>
      <c r="BG52" s="131">
        <f>HLOOKUP(BG$12,'CdC-GAP_value'!$E$5:$AK$29,MATCH($A52,'CdC-GAP_value'!$A$5:$A$101,0),FALSE)</f>
        <v>2163</v>
      </c>
      <c r="BH52" s="131">
        <f>HLOOKUP(BH$12,'CdC-GAP_value'!$E$5:$AK$29,MATCH($A52,'CdC-GAP_value'!$A$5:$A$101,0),FALSE)</f>
        <v>2163</v>
      </c>
      <c r="BI52" s="131">
        <f>HLOOKUP(BI$12,'CdC-GAP_value'!$E$5:$AK$29,MATCH($A52,'CdC-GAP_value'!$A$5:$A$101,0),FALSE)</f>
        <v>2163</v>
      </c>
      <c r="BJ52" s="131">
        <f>HLOOKUP(BJ$12,'CdC-GAP_value'!$E$5:$AK$29,MATCH($A52,'CdC-GAP_value'!$A$5:$A$101,0),FALSE)</f>
        <v>2163</v>
      </c>
      <c r="BK52" s="131">
        <f>HLOOKUP(BK$12,'CdC-GAP_value'!$E$5:$AK$29,MATCH($A52,'CdC-GAP_value'!$A$5:$A$101,0),FALSE)</f>
        <v>2163</v>
      </c>
      <c r="BL52" s="131">
        <f>HLOOKUP(BL$12,'CdC-GAP_value'!$E$5:$AK$29,MATCH($A52,'CdC-GAP_value'!$A$5:$A$101,0),FALSE)</f>
        <v>2163</v>
      </c>
      <c r="BM52" s="131">
        <f>HLOOKUP(BM$12,'CdC-GAP_value'!$E$5:$AK$29,MATCH($A52,'CdC-GAP_value'!$A$5:$A$101,0),FALSE)</f>
        <v>2163</v>
      </c>
      <c r="BN52" s="131">
        <f>HLOOKUP(BN$12,'CdC-GAP_value'!$E$5:$AK$29,MATCH($A52,'CdC-GAP_value'!$A$5:$A$101,0),FALSE)</f>
        <v>2163</v>
      </c>
      <c r="BO52" s="131">
        <f>HLOOKUP(BO$12,'CdC-GAP_value'!$E$5:$AK$29,MATCH($A52,'CdC-GAP_value'!$A$5:$A$101,0),FALSE)</f>
        <v>2163</v>
      </c>
      <c r="BP52" s="131">
        <f>HLOOKUP(BP$12,'CdC-GAP_value'!$E$5:$AK$29,MATCH($A52,'CdC-GAP_value'!$A$5:$A$101,0),FALSE)</f>
        <v>2163</v>
      </c>
      <c r="BR52" s="131">
        <f>HLOOKUP(BR$12,'CdC-GAP_value'!$E$5:$AK$29,MATCH($A52,'CdC-GAP_value'!$A$5:$A$101,0),FALSE)</f>
        <v>2115</v>
      </c>
      <c r="BS52" s="131">
        <f>HLOOKUP(BS$12,'CdC-GAP_value'!$E$5:$AK$29,MATCH($A52,'CdC-GAP_value'!$A$5:$A$101,0),FALSE)</f>
        <v>2115</v>
      </c>
      <c r="BU52" s="131">
        <f>HLOOKUP(BU$12,'CdC-GAP_value'!$E$5:$AK$29,MATCH($A52,'CdC-GAP_value'!$A$5:$A$101,0),FALSE)</f>
        <v>2115</v>
      </c>
      <c r="BV52" s="131">
        <f>HLOOKUP(BV$12,'CdC-GAP_value'!$E$5:$AK$29,MATCH($A52,'CdC-GAP_value'!$A$5:$A$101,0),FALSE)</f>
        <v>2115</v>
      </c>
      <c r="BX52" s="131">
        <f>HLOOKUP(BX$12,'CdC-GAP_value'!$E$5:$AK$29,MATCH($A52,'CdC-GAP_value'!$A$5:$A$101,0),FALSE)</f>
        <v>2115</v>
      </c>
      <c r="BY52" s="131">
        <f>HLOOKUP(BY$12,'CdC-GAP_value'!$E$5:$AK$29,MATCH($A52,'CdC-GAP_value'!$A$5:$A$101,0),FALSE)</f>
        <v>2115</v>
      </c>
      <c r="CA52" s="131">
        <f>HLOOKUP(CA$12,'CdC-GAP_value'!$E$5:$AK$29,MATCH($A52,'CdC-GAP_value'!$A$5:$A$101,0),FALSE)</f>
        <v>2115</v>
      </c>
      <c r="CB52" s="131">
        <f>HLOOKUP(CB$12,'CdC-GAP_value'!$E$5:$AK$29,MATCH($A52,'CdC-GAP_value'!$A$5:$A$101,0),FALSE)</f>
        <v>2115</v>
      </c>
      <c r="CD52" s="131">
        <f>HLOOKUP(CD$12,'CdC-GAP_value'!$E$5:$AK$29,MATCH($A52,'CdC-GAP_value'!$A$5:$A$101,0),FALSE)</f>
        <v>2115</v>
      </c>
      <c r="CE52" s="131">
        <f>HLOOKUP(CE$12,'CdC-GAP_value'!$E$5:$AK$29,MATCH($A52,'CdC-GAP_value'!$A$5:$A$101,0),FALSE)</f>
        <v>2115</v>
      </c>
      <c r="CG52" s="131">
        <f>HLOOKUP(CG$12,'CdC-GAP_value'!$E$5:$AK$29,MATCH($A52,'CdC-GAP_value'!$A$5:$A$101,0),FALSE)</f>
        <v>2115</v>
      </c>
      <c r="CH52" s="131">
        <f>HLOOKUP(CH$12,'CdC-GAP_value'!$E$5:$AK$29,MATCH($A52,'CdC-GAP_value'!$A$5:$A$101,0),FALSE)</f>
        <v>2115</v>
      </c>
      <c r="CJ52" s="131">
        <f>HLOOKUP(CJ$12,'CdC-GAP_value'!$E$5:$AK$29,MATCH($A52,'CdC-GAP_value'!$A$5:$A$101,0),FALSE)</f>
        <v>2115</v>
      </c>
      <c r="CK52" s="131">
        <f>HLOOKUP(CK$12,'CdC-GAP_value'!$E$5:$AK$29,MATCH($A52,'CdC-GAP_value'!$A$5:$A$101,0),FALSE)</f>
        <v>2115</v>
      </c>
      <c r="CM52" s="131">
        <f>HLOOKUP(CM$12,'CdC-GAP_value'!$E$5:$AK$29,MATCH($A52,'CdC-GAP_value'!$A$5:$A$101,0),FALSE)</f>
        <v>2115</v>
      </c>
      <c r="CN52" s="131">
        <f>HLOOKUP(CN$12,'CdC-GAP_value'!$E$5:$AK$29,MATCH($A52,'CdC-GAP_value'!$A$5:$A$101,0),FALSE)</f>
        <v>2115</v>
      </c>
      <c r="CP52" s="131">
        <f>HLOOKUP(CP$12,'CdC-GAP_value'!$E$5:$AK$29,MATCH($A52,'CdC-GAP_value'!$A$5:$A$101,0),FALSE)</f>
        <v>2115</v>
      </c>
      <c r="CQ52" s="131">
        <f>HLOOKUP(CQ$12,'CdC-GAP_value'!$E$5:$AK$29,MATCH($A52,'CdC-GAP_value'!$A$5:$A$101,0),FALSE)</f>
        <v>2115</v>
      </c>
      <c r="CS52" s="131">
        <f>HLOOKUP(CS$12,'CdC-GAP_value'!$E$5:$AK$29,MATCH($A52,'CdC-GAP_value'!$A$5:$A$101,0),FALSE)</f>
        <v>2115</v>
      </c>
      <c r="CT52" s="131">
        <f>HLOOKUP(CT$12,'CdC-GAP_value'!$E$5:$AK$29,MATCH($A52,'CdC-GAP_value'!$A$5:$A$101,0),FALSE)</f>
        <v>2115</v>
      </c>
      <c r="CV52" s="131">
        <f>HLOOKUP(CV$12,'CdC-GAP_value'!$E$5:$AK$29,MATCH($A52,'CdC-GAP_value'!$A$5:$A$101,0),FALSE)</f>
        <v>2115</v>
      </c>
      <c r="CW52" s="131">
        <f>HLOOKUP(CW$12,'CdC-GAP_value'!$E$5:$AK$29,MATCH($A52,'CdC-GAP_value'!$A$5:$A$101,0),FALSE)</f>
        <v>2115</v>
      </c>
      <c r="CY52" s="131">
        <f>HLOOKUP(CY$12,'CdC-GAP_value'!$E$5:$AK$29,MATCH($A52,'CdC-GAP_value'!$A$5:$A$101,0),FALSE)</f>
        <v>2115</v>
      </c>
      <c r="CZ52" s="131">
        <f>HLOOKUP(CZ$12,'CdC-GAP_value'!$E$5:$AK$29,MATCH($A52,'CdC-GAP_value'!$A$5:$A$101,0),FALSE)</f>
        <v>2115</v>
      </c>
      <c r="DB52" s="131">
        <f>HLOOKUP(DB$12,'CdC-GAP_value'!$E$5:$AK$29,MATCH($A52,'CdC-GAP_value'!$A$5:$A$101,0),FALSE)</f>
        <v>2115</v>
      </c>
      <c r="DC52" s="131">
        <f>HLOOKUP(DC$12,'CdC-GAP_value'!$E$5:$AK$29,MATCH($A52,'CdC-GAP_value'!$A$5:$A$101,0),FALSE)</f>
        <v>2115</v>
      </c>
      <c r="DE52" s="131">
        <f>HLOOKUP(DE$12,'CdC-GAP_value'!$E$5:$AK$29,MATCH($A52,'CdC-GAP_value'!$A$5:$A$101,0),FALSE)</f>
        <v>2163</v>
      </c>
      <c r="DF52" s="131">
        <f>HLOOKUP(DF$12,'CdC-GAP_value'!$E$5:$AK$29,MATCH($A52,'CdC-GAP_value'!$A$5:$A$101,0),FALSE)</f>
        <v>2163</v>
      </c>
      <c r="DH52" s="131">
        <f>HLOOKUP(DH$12,'CdC-GAP_value'!$E$5:$AK$29,MATCH($A52,'CdC-GAP_value'!$A$5:$A$101,0),FALSE)</f>
        <v>2163</v>
      </c>
      <c r="DI52" s="131">
        <f>HLOOKUP(DI$12,'CdC-GAP_value'!$E$5:$AK$29,MATCH($A52,'CdC-GAP_value'!$A$5:$A$101,0),FALSE)</f>
        <v>2163</v>
      </c>
      <c r="DK52" s="131">
        <f>HLOOKUP(DK$12,'CdC-GAP_value'!$E$5:$AK$29,MATCH($A52,'CdC-GAP_value'!$A$5:$A$101,0),FALSE)</f>
        <v>2163</v>
      </c>
      <c r="DL52" s="131">
        <f>HLOOKUP(DL$12,'CdC-GAP_value'!$E$5:$AK$29,MATCH($A52,'CdC-GAP_value'!$A$5:$A$101,0),FALSE)</f>
        <v>2163</v>
      </c>
      <c r="DM52" s="131">
        <f>HLOOKUP(DM$12,'CdC-GAP_value'!$E$5:$AK$29,MATCH($A52,'CdC-GAP_value'!$A$5:$A$101,0),FALSE)</f>
        <v>2163</v>
      </c>
      <c r="DN52" s="131">
        <f>HLOOKUP(DN$12,'CdC-GAP_value'!$E$5:$AK$29,MATCH($A52,'CdC-GAP_value'!$A$5:$A$101,0),FALSE)</f>
        <v>2163</v>
      </c>
      <c r="DO52" s="131">
        <f>HLOOKUP(DO$12,'CdC-GAP_value'!$E$5:$AK$29,MATCH($A52,'CdC-GAP_value'!$A$5:$A$101,0),FALSE)</f>
        <v>2163</v>
      </c>
      <c r="DP52" s="131">
        <f>HLOOKUP(DP$12,'CdC-GAP_value'!$E$5:$AK$29,MATCH($A52,'CdC-GAP_value'!$A$5:$A$101,0),FALSE)</f>
        <v>2163</v>
      </c>
      <c r="DR52" s="131">
        <f>HLOOKUP(DR$12,'CdC-GAP_value'!$E$5:$AK$29,MATCH($A52,'CdC-GAP_value'!$A$5:$A$101,0),FALSE)</f>
        <v>2163</v>
      </c>
      <c r="DS52" s="131">
        <f>HLOOKUP(DS$12,'CdC-GAP_value'!$E$5:$AK$29,MATCH($A52,'CdC-GAP_value'!$A$5:$A$101,0),FALSE)</f>
        <v>2163</v>
      </c>
      <c r="DT52" s="131">
        <f>HLOOKUP(DT$12,'CdC-GAP_value'!$E$5:$AK$29,MATCH($A52,'CdC-GAP_value'!$A$5:$A$101,0),FALSE)</f>
        <v>2163</v>
      </c>
      <c r="DV52" s="131">
        <f>HLOOKUP(DV$12,'CdC-GAP_value'!$E$5:$AK$29,MATCH($A52,'CdC-GAP_value'!$A$5:$A$101,0),FALSE)</f>
        <v>2163</v>
      </c>
      <c r="DW52" s="131">
        <f>HLOOKUP(DW$12,'CdC-GAP_value'!$E$5:$AK$29,MATCH($A52,'CdC-GAP_value'!$A$5:$A$101,0),FALSE)</f>
        <v>2163</v>
      </c>
      <c r="DY52" s="131">
        <f>HLOOKUP(DY$12,'CdC-GAP_value'!$E$5:$AK$29,MATCH($A52,'CdC-GAP_value'!$A$5:$A$101,0),FALSE)</f>
        <v>2108</v>
      </c>
      <c r="DZ52" s="131">
        <f>HLOOKUP(DZ$12,'CdC-GAP_value'!$E$5:$AK$29,MATCH($A52,'CdC-GAP_value'!$A$5:$A$101,0),FALSE)</f>
        <v>2108</v>
      </c>
      <c r="EA52" s="154" t="str">
        <f>HLOOKUP(EA$12,'CdC-GAP_value'!$AF$5:$AH$29,MATCH($A52,'CdC-GAP_value'!$A$5:$A$101,0),FALSE)</f>
        <v>RENSEIGNER LIGNE 6</v>
      </c>
    </row>
    <row r="53" spans="1:131" ht="12.75" customHeight="1" x14ac:dyDescent="0.2">
      <c r="A53" s="158" t="s">
        <v>1025</v>
      </c>
      <c r="B53" s="160" t="s">
        <v>1172</v>
      </c>
      <c r="C53" s="159">
        <v>51</v>
      </c>
      <c r="D53" s="159">
        <v>2083</v>
      </c>
      <c r="E53" s="159"/>
      <c r="F53" s="131">
        <f>HLOOKUP(F$12,'CdC-GAP_value'!$E$5:$AK$29,MATCH($A53,'CdC-GAP_value'!$A$5:$A$101,0),FALSE)</f>
        <v>2108</v>
      </c>
      <c r="G53" s="131">
        <f>HLOOKUP(G$12,'CdC-GAP_value'!$E$5:$AK$29,MATCH($A53,'CdC-GAP_value'!$A$5:$A$101,0),FALSE)</f>
        <v>2108</v>
      </c>
      <c r="I53" s="131">
        <f>HLOOKUP(I$12,'CdC-GAP_value'!$E$5:$AK$29,MATCH($A53,'CdC-GAP_value'!$A$5:$A$101,0),FALSE)</f>
        <v>2108</v>
      </c>
      <c r="J53" s="131">
        <f>HLOOKUP(J$12,'CdC-GAP_value'!$E$5:$AK$29,MATCH($A53,'CdC-GAP_value'!$A$5:$A$101,0),FALSE)</f>
        <v>2108</v>
      </c>
      <c r="L53" s="131">
        <f>HLOOKUP(L$12,'CdC-GAP_value'!$E$5:$AK$29,MATCH($A53,'CdC-GAP_value'!$A$5:$A$101,0),FALSE)</f>
        <v>2108</v>
      </c>
      <c r="M53" s="131">
        <f>HLOOKUP(M$12,'CdC-GAP_value'!$E$5:$AK$29,MATCH($A53,'CdC-GAP_value'!$A$5:$A$101,0),FALSE)</f>
        <v>2108</v>
      </c>
      <c r="O53" s="131">
        <f>HLOOKUP(O$12,'CdC-GAP_value'!$E$5:$AK$29,MATCH($A53,'CdC-GAP_value'!$A$5:$A$101,0),FALSE)</f>
        <v>2108</v>
      </c>
      <c r="P53" s="131">
        <f>HLOOKUP(P$12,'CdC-GAP_value'!$E$5:$AK$29,MATCH($A53,'CdC-GAP_value'!$A$5:$A$101,0),FALSE)</f>
        <v>2108</v>
      </c>
      <c r="R53" s="131">
        <f>HLOOKUP(R$12,'CdC-GAP_value'!$E$5:$AK$29,MATCH($A53,'CdC-GAP_value'!$A$5:$A$101,0),FALSE)</f>
        <v>2108</v>
      </c>
      <c r="S53" s="131">
        <f>HLOOKUP(S$12,'CdC-GAP_value'!$E$5:$AK$29,MATCH($A53,'CdC-GAP_value'!$A$5:$A$101,0),FALSE)</f>
        <v>2108</v>
      </c>
      <c r="U53" s="131">
        <f>HLOOKUP(U$12,'CdC-GAP_value'!$E$5:$AK$29,MATCH($A53,'CdC-GAP_value'!$A$5:$A$101,0),FALSE)</f>
        <v>2108</v>
      </c>
      <c r="V53" s="131">
        <f>HLOOKUP(V$12,'CdC-GAP_value'!$E$5:$AK$29,MATCH($A53,'CdC-GAP_value'!$A$5:$A$101,0),FALSE)</f>
        <v>2108</v>
      </c>
      <c r="X53" s="131">
        <f>HLOOKUP(X$12,'CdC-GAP_value'!$E$5:$AK$29,MATCH($A53,'CdC-GAP_value'!$A$5:$A$101,0),FALSE)</f>
        <v>2108</v>
      </c>
      <c r="Y53" s="131">
        <f>HLOOKUP(Y$12,'CdC-GAP_value'!$E$5:$AK$29,MATCH($A53,'CdC-GAP_value'!$A$5:$A$101,0),FALSE)</f>
        <v>2108</v>
      </c>
      <c r="AA53" s="131">
        <f>HLOOKUP(AA$12,'CdC-GAP_value'!$E$5:$AK$29,MATCH($A53,'CdC-GAP_value'!$A$5:$A$101,0),FALSE)</f>
        <v>2138</v>
      </c>
      <c r="AB53" s="131">
        <f>HLOOKUP(AB$12,'CdC-GAP_value'!$E$5:$AK$29,MATCH($A53,'CdC-GAP_value'!$A$5:$A$101,0),FALSE)</f>
        <v>2138</v>
      </c>
      <c r="AD53" s="131">
        <f>HLOOKUP(AD$12,'CdC-GAP_value'!$E$5:$AK$29,MATCH($A53,'CdC-GAP_value'!$A$5:$A$101,0),FALSE)</f>
        <v>2138</v>
      </c>
      <c r="AE53" s="131">
        <f>HLOOKUP(AE$12,'CdC-GAP_value'!$E$5:$AK$29,MATCH($A53,'CdC-GAP_value'!$A$5:$A$101,0),FALSE)</f>
        <v>2138</v>
      </c>
      <c r="AG53" s="131">
        <f>HLOOKUP(AG$12,'CdC-GAP_value'!$E$5:$AK$29,MATCH($A53,'CdC-GAP_value'!$A$5:$A$101,0),FALSE)</f>
        <v>2138</v>
      </c>
      <c r="AH53" s="131">
        <f>HLOOKUP(AH$12,'CdC-GAP_value'!$E$5:$AK$29,MATCH($A53,'CdC-GAP_value'!$A$5:$A$101,0),FALSE)</f>
        <v>2138</v>
      </c>
      <c r="AJ53" s="131">
        <f>HLOOKUP(AJ$12,'CdC-GAP_value'!$E$5:$AK$29,MATCH($A53,'CdC-GAP_value'!$A$5:$A$101,0),FALSE)</f>
        <v>2138</v>
      </c>
      <c r="AK53" s="131">
        <f>HLOOKUP(AK$12,'CdC-GAP_value'!$E$5:$AK$29,MATCH($A53,'CdC-GAP_value'!$A$5:$A$101,0),FALSE)</f>
        <v>2138</v>
      </c>
      <c r="AM53" s="131">
        <f>HLOOKUP(AM$12,'CdC-GAP_value'!$E$5:$AK$29,MATCH($A53,'CdC-GAP_value'!$A$5:$A$101,0),FALSE)</f>
        <v>2138</v>
      </c>
      <c r="AN53" s="131">
        <f>HLOOKUP(AN$12,'CdC-GAP_value'!$E$5:$AK$29,MATCH($A53,'CdC-GAP_value'!$A$5:$A$101,0),FALSE)</f>
        <v>2138</v>
      </c>
      <c r="AP53" s="131">
        <f>HLOOKUP(AP$12,'CdC-GAP_value'!$E$5:$AK$29,MATCH($A53,'CdC-GAP_value'!$A$5:$A$101,0),FALSE)</f>
        <v>2138</v>
      </c>
      <c r="AQ53" s="131">
        <f>HLOOKUP(AQ$12,'CdC-GAP_value'!$E$5:$AK$29,MATCH($A53,'CdC-GAP_value'!$A$5:$A$101,0),FALSE)</f>
        <v>2138</v>
      </c>
      <c r="AS53" s="131">
        <f>HLOOKUP(AS$12,'CdC-GAP_value'!$E$5:$AK$29,MATCH($A53,'CdC-GAP_value'!$A$5:$A$101,0),FALSE)</f>
        <v>2138</v>
      </c>
      <c r="AT53" s="131">
        <f>HLOOKUP(AT$12,'CdC-GAP_value'!$E$5:$AK$29,MATCH($A53,'CdC-GAP_value'!$A$5:$A$101,0),FALSE)</f>
        <v>2138</v>
      </c>
      <c r="AV53" s="131">
        <f>HLOOKUP(AV$12,'CdC-GAP_value'!$E$5:$AK$29,MATCH($A53,'CdC-GAP_value'!$A$5:$A$101,0),FALSE)</f>
        <v>2138</v>
      </c>
      <c r="AW53" s="131">
        <f>HLOOKUP(AW$12,'CdC-GAP_value'!$E$5:$AK$29,MATCH($A53,'CdC-GAP_value'!$A$5:$A$101,0),FALSE)</f>
        <v>2138</v>
      </c>
      <c r="AY53" s="131">
        <f>HLOOKUP(AY$12,'CdC-GAP_value'!$E$5:$AK$29,MATCH($A53,'CdC-GAP_value'!$A$5:$A$101,0),FALSE)</f>
        <v>2138</v>
      </c>
      <c r="AZ53" s="131">
        <f>HLOOKUP(AZ$12,'CdC-GAP_value'!$E$5:$AK$29,MATCH($A53,'CdC-GAP_value'!$A$5:$A$101,0),FALSE)</f>
        <v>2138</v>
      </c>
      <c r="BB53" s="131">
        <f>HLOOKUP(BB$12,'CdC-GAP_value'!$E$5:$AK$29,MATCH($A53,'CdC-GAP_value'!$A$5:$A$101,0),FALSE)</f>
        <v>2163</v>
      </c>
      <c r="BC53" s="131">
        <f>HLOOKUP(BC$12,'CdC-GAP_value'!$E$5:$AK$29,MATCH($A53,'CdC-GAP_value'!$A$5:$A$101,0),FALSE)</f>
        <v>2163</v>
      </c>
      <c r="BE53" s="131">
        <f>HLOOKUP(BE$12,'CdC-GAP_value'!$E$5:$AK$29,MATCH($A53,'CdC-GAP_value'!$A$5:$A$101,0),FALSE)</f>
        <v>2163</v>
      </c>
      <c r="BF53" s="131">
        <f>HLOOKUP(BF$12,'CdC-GAP_value'!$E$5:$AK$29,MATCH($A53,'CdC-GAP_value'!$A$5:$A$101,0),FALSE)</f>
        <v>2163</v>
      </c>
      <c r="BG53" s="131">
        <f>HLOOKUP(BG$12,'CdC-GAP_value'!$E$5:$AK$29,MATCH($A53,'CdC-GAP_value'!$A$5:$A$101,0),FALSE)</f>
        <v>2163</v>
      </c>
      <c r="BH53" s="131">
        <f>HLOOKUP(BH$12,'CdC-GAP_value'!$E$5:$AK$29,MATCH($A53,'CdC-GAP_value'!$A$5:$A$101,0),FALSE)</f>
        <v>2163</v>
      </c>
      <c r="BI53" s="131">
        <f>HLOOKUP(BI$12,'CdC-GAP_value'!$E$5:$AK$29,MATCH($A53,'CdC-GAP_value'!$A$5:$A$101,0),FALSE)</f>
        <v>2163</v>
      </c>
      <c r="BJ53" s="131">
        <f>HLOOKUP(BJ$12,'CdC-GAP_value'!$E$5:$AK$29,MATCH($A53,'CdC-GAP_value'!$A$5:$A$101,0),FALSE)</f>
        <v>2163</v>
      </c>
      <c r="BK53" s="131">
        <f>HLOOKUP(BK$12,'CdC-GAP_value'!$E$5:$AK$29,MATCH($A53,'CdC-GAP_value'!$A$5:$A$101,0),FALSE)</f>
        <v>2163</v>
      </c>
      <c r="BL53" s="131">
        <f>HLOOKUP(BL$12,'CdC-GAP_value'!$E$5:$AK$29,MATCH($A53,'CdC-GAP_value'!$A$5:$A$101,0),FALSE)</f>
        <v>2163</v>
      </c>
      <c r="BM53" s="131">
        <f>HLOOKUP(BM$12,'CdC-GAP_value'!$E$5:$AK$29,MATCH($A53,'CdC-GAP_value'!$A$5:$A$101,0),FALSE)</f>
        <v>2163</v>
      </c>
      <c r="BN53" s="131">
        <f>HLOOKUP(BN$12,'CdC-GAP_value'!$E$5:$AK$29,MATCH($A53,'CdC-GAP_value'!$A$5:$A$101,0),FALSE)</f>
        <v>2163</v>
      </c>
      <c r="BO53" s="131">
        <f>HLOOKUP(BO$12,'CdC-GAP_value'!$E$5:$AK$29,MATCH($A53,'CdC-GAP_value'!$A$5:$A$101,0),FALSE)</f>
        <v>2163</v>
      </c>
      <c r="BP53" s="131">
        <f>HLOOKUP(BP$12,'CdC-GAP_value'!$E$5:$AK$29,MATCH($A53,'CdC-GAP_value'!$A$5:$A$101,0),FALSE)</f>
        <v>2163</v>
      </c>
      <c r="BR53" s="131">
        <f>HLOOKUP(BR$12,'CdC-GAP_value'!$E$5:$AK$29,MATCH($A53,'CdC-GAP_value'!$A$5:$A$101,0),FALSE)</f>
        <v>2090</v>
      </c>
      <c r="BS53" s="131">
        <f>HLOOKUP(BS$12,'CdC-GAP_value'!$E$5:$AK$29,MATCH($A53,'CdC-GAP_value'!$A$5:$A$101,0),FALSE)</f>
        <v>2090</v>
      </c>
      <c r="BU53" s="131">
        <f>HLOOKUP(BU$12,'CdC-GAP_value'!$E$5:$AK$29,MATCH($A53,'CdC-GAP_value'!$A$5:$A$101,0),FALSE)</f>
        <v>2090</v>
      </c>
      <c r="BV53" s="131">
        <f>HLOOKUP(BV$12,'CdC-GAP_value'!$E$5:$AK$29,MATCH($A53,'CdC-GAP_value'!$A$5:$A$101,0),FALSE)</f>
        <v>2090</v>
      </c>
      <c r="BX53" s="131">
        <f>HLOOKUP(BX$12,'CdC-GAP_value'!$E$5:$AK$29,MATCH($A53,'CdC-GAP_value'!$A$5:$A$101,0),FALSE)</f>
        <v>2090</v>
      </c>
      <c r="BY53" s="131">
        <f>HLOOKUP(BY$12,'CdC-GAP_value'!$E$5:$AK$29,MATCH($A53,'CdC-GAP_value'!$A$5:$A$101,0),FALSE)</f>
        <v>2090</v>
      </c>
      <c r="CA53" s="131">
        <f>HLOOKUP(CA$12,'CdC-GAP_value'!$E$5:$AK$29,MATCH($A53,'CdC-GAP_value'!$A$5:$A$101,0),FALSE)</f>
        <v>2090</v>
      </c>
      <c r="CB53" s="131">
        <f>HLOOKUP(CB$12,'CdC-GAP_value'!$E$5:$AK$29,MATCH($A53,'CdC-GAP_value'!$A$5:$A$101,0),FALSE)</f>
        <v>2090</v>
      </c>
      <c r="CD53" s="131">
        <f>HLOOKUP(CD$12,'CdC-GAP_value'!$E$5:$AK$29,MATCH($A53,'CdC-GAP_value'!$A$5:$A$101,0),FALSE)</f>
        <v>2090</v>
      </c>
      <c r="CE53" s="131">
        <f>HLOOKUP(CE$12,'CdC-GAP_value'!$E$5:$AK$29,MATCH($A53,'CdC-GAP_value'!$A$5:$A$101,0),FALSE)</f>
        <v>2090</v>
      </c>
      <c r="CG53" s="131">
        <f>HLOOKUP(CG$12,'CdC-GAP_value'!$E$5:$AK$29,MATCH($A53,'CdC-GAP_value'!$A$5:$A$101,0),FALSE)</f>
        <v>2090</v>
      </c>
      <c r="CH53" s="131">
        <f>HLOOKUP(CH$12,'CdC-GAP_value'!$E$5:$AK$29,MATCH($A53,'CdC-GAP_value'!$A$5:$A$101,0),FALSE)</f>
        <v>2090</v>
      </c>
      <c r="CJ53" s="131">
        <f>HLOOKUP(CJ$12,'CdC-GAP_value'!$E$5:$AK$29,MATCH($A53,'CdC-GAP_value'!$A$5:$A$101,0),FALSE)</f>
        <v>2090</v>
      </c>
      <c r="CK53" s="131">
        <f>HLOOKUP(CK$12,'CdC-GAP_value'!$E$5:$AK$29,MATCH($A53,'CdC-GAP_value'!$A$5:$A$101,0),FALSE)</f>
        <v>2090</v>
      </c>
      <c r="CM53" s="131">
        <f>HLOOKUP(CM$12,'CdC-GAP_value'!$E$5:$AK$29,MATCH($A53,'CdC-GAP_value'!$A$5:$A$101,0),FALSE)</f>
        <v>2090</v>
      </c>
      <c r="CN53" s="131">
        <f>HLOOKUP(CN$12,'CdC-GAP_value'!$E$5:$AK$29,MATCH($A53,'CdC-GAP_value'!$A$5:$A$101,0),FALSE)</f>
        <v>2090</v>
      </c>
      <c r="CP53" s="131">
        <f>HLOOKUP(CP$12,'CdC-GAP_value'!$E$5:$AK$29,MATCH($A53,'CdC-GAP_value'!$A$5:$A$101,0),FALSE)</f>
        <v>2090</v>
      </c>
      <c r="CQ53" s="131">
        <f>HLOOKUP(CQ$12,'CdC-GAP_value'!$E$5:$AK$29,MATCH($A53,'CdC-GAP_value'!$A$5:$A$101,0),FALSE)</f>
        <v>2090</v>
      </c>
      <c r="CS53" s="131">
        <f>HLOOKUP(CS$12,'CdC-GAP_value'!$E$5:$AK$29,MATCH($A53,'CdC-GAP_value'!$A$5:$A$101,0),FALSE)</f>
        <v>2090</v>
      </c>
      <c r="CT53" s="131">
        <f>HLOOKUP(CT$12,'CdC-GAP_value'!$E$5:$AK$29,MATCH($A53,'CdC-GAP_value'!$A$5:$A$101,0),FALSE)</f>
        <v>2090</v>
      </c>
      <c r="CV53" s="131">
        <f>HLOOKUP(CV$12,'CdC-GAP_value'!$E$5:$AK$29,MATCH($A53,'CdC-GAP_value'!$A$5:$A$101,0),FALSE)</f>
        <v>2090</v>
      </c>
      <c r="CW53" s="131">
        <f>HLOOKUP(CW$12,'CdC-GAP_value'!$E$5:$AK$29,MATCH($A53,'CdC-GAP_value'!$A$5:$A$101,0),FALSE)</f>
        <v>2090</v>
      </c>
      <c r="CY53" s="131">
        <f>HLOOKUP(CY$12,'CdC-GAP_value'!$E$5:$AK$29,MATCH($A53,'CdC-GAP_value'!$A$5:$A$101,0),FALSE)</f>
        <v>2090</v>
      </c>
      <c r="CZ53" s="131">
        <f>HLOOKUP(CZ$12,'CdC-GAP_value'!$E$5:$AK$29,MATCH($A53,'CdC-GAP_value'!$A$5:$A$101,0),FALSE)</f>
        <v>2090</v>
      </c>
      <c r="DB53" s="131">
        <f>HLOOKUP(DB$12,'CdC-GAP_value'!$E$5:$AK$29,MATCH($A53,'CdC-GAP_value'!$A$5:$A$101,0),FALSE)</f>
        <v>2090</v>
      </c>
      <c r="DC53" s="131">
        <f>HLOOKUP(DC$12,'CdC-GAP_value'!$E$5:$AK$29,MATCH($A53,'CdC-GAP_value'!$A$5:$A$101,0),FALSE)</f>
        <v>2090</v>
      </c>
      <c r="DE53" s="131">
        <f>HLOOKUP(DE$12,'CdC-GAP_value'!$E$5:$AK$29,MATCH($A53,'CdC-GAP_value'!$A$5:$A$101,0),FALSE)</f>
        <v>2163</v>
      </c>
      <c r="DF53" s="131">
        <f>HLOOKUP(DF$12,'CdC-GAP_value'!$E$5:$AK$29,MATCH($A53,'CdC-GAP_value'!$A$5:$A$101,0),FALSE)</f>
        <v>2163</v>
      </c>
      <c r="DH53" s="131">
        <f>HLOOKUP(DH$12,'CdC-GAP_value'!$E$5:$AK$29,MATCH($A53,'CdC-GAP_value'!$A$5:$A$101,0),FALSE)</f>
        <v>2163</v>
      </c>
      <c r="DI53" s="131">
        <f>HLOOKUP(DI$12,'CdC-GAP_value'!$E$5:$AK$29,MATCH($A53,'CdC-GAP_value'!$A$5:$A$101,0),FALSE)</f>
        <v>2163</v>
      </c>
      <c r="DK53" s="131">
        <f>HLOOKUP(DK$12,'CdC-GAP_value'!$E$5:$AK$29,MATCH($A53,'CdC-GAP_value'!$A$5:$A$101,0),FALSE)</f>
        <v>2163</v>
      </c>
      <c r="DL53" s="131">
        <f>HLOOKUP(DL$12,'CdC-GAP_value'!$E$5:$AK$29,MATCH($A53,'CdC-GAP_value'!$A$5:$A$101,0),FALSE)</f>
        <v>2163</v>
      </c>
      <c r="DM53" s="131">
        <f>HLOOKUP(DM$12,'CdC-GAP_value'!$E$5:$AK$29,MATCH($A53,'CdC-GAP_value'!$A$5:$A$101,0),FALSE)</f>
        <v>2163</v>
      </c>
      <c r="DN53" s="131">
        <f>HLOOKUP(DN$12,'CdC-GAP_value'!$E$5:$AK$29,MATCH($A53,'CdC-GAP_value'!$A$5:$A$101,0),FALSE)</f>
        <v>2163</v>
      </c>
      <c r="DO53" s="131">
        <f>HLOOKUP(DO$12,'CdC-GAP_value'!$E$5:$AK$29,MATCH($A53,'CdC-GAP_value'!$A$5:$A$101,0),FALSE)</f>
        <v>2163</v>
      </c>
      <c r="DP53" s="131">
        <f>HLOOKUP(DP$12,'CdC-GAP_value'!$E$5:$AK$29,MATCH($A53,'CdC-GAP_value'!$A$5:$A$101,0),FALSE)</f>
        <v>2163</v>
      </c>
      <c r="DR53" s="131">
        <f>HLOOKUP(DR$12,'CdC-GAP_value'!$E$5:$AK$29,MATCH($A53,'CdC-GAP_value'!$A$5:$A$101,0),FALSE)</f>
        <v>2163</v>
      </c>
      <c r="DS53" s="131">
        <f>HLOOKUP(DS$12,'CdC-GAP_value'!$E$5:$AK$29,MATCH($A53,'CdC-GAP_value'!$A$5:$A$101,0),FALSE)</f>
        <v>2163</v>
      </c>
      <c r="DT53" s="131">
        <f>HLOOKUP(DT$12,'CdC-GAP_value'!$E$5:$AK$29,MATCH($A53,'CdC-GAP_value'!$A$5:$A$101,0),FALSE)</f>
        <v>2163</v>
      </c>
      <c r="DV53" s="131">
        <f>HLOOKUP(DV$12,'CdC-GAP_value'!$E$5:$AK$29,MATCH($A53,'CdC-GAP_value'!$A$5:$A$101,0),FALSE)</f>
        <v>2163</v>
      </c>
      <c r="DW53" s="131">
        <f>HLOOKUP(DW$12,'CdC-GAP_value'!$E$5:$AK$29,MATCH($A53,'CdC-GAP_value'!$A$5:$A$101,0),FALSE)</f>
        <v>2163</v>
      </c>
      <c r="DY53" s="131">
        <f>HLOOKUP(DY$12,'CdC-GAP_value'!$E$5:$AK$29,MATCH($A53,'CdC-GAP_value'!$A$5:$A$101,0),FALSE)</f>
        <v>2108</v>
      </c>
      <c r="DZ53" s="131">
        <f>HLOOKUP(DZ$12,'CdC-GAP_value'!$E$5:$AK$29,MATCH($A53,'CdC-GAP_value'!$A$5:$A$101,0),FALSE)</f>
        <v>2108</v>
      </c>
      <c r="EA53" s="154" t="str">
        <f>HLOOKUP(EA$12,'CdC-GAP_value'!$AF$5:$AH$29,MATCH($A53,'CdC-GAP_value'!$A$5:$A$101,0),FALSE)</f>
        <v>RENSEIGNER LIGNE 6</v>
      </c>
    </row>
    <row r="54" spans="1:131" ht="12.75" customHeight="1" x14ac:dyDescent="0.2">
      <c r="A54" s="158" t="s">
        <v>1027</v>
      </c>
      <c r="B54" s="160" t="s">
        <v>1173</v>
      </c>
      <c r="C54" s="159">
        <v>52</v>
      </c>
      <c r="D54" s="159">
        <v>0</v>
      </c>
      <c r="E54" s="159"/>
      <c r="F54" s="131">
        <f>HLOOKUP(F$12,'CdC-GAP_value'!$E$5:$AK$29,MATCH($A54,'CdC-GAP_value'!$A$5:$A$101,0),FALSE)</f>
        <v>0</v>
      </c>
      <c r="G54" s="131">
        <f>HLOOKUP(G$12,'CdC-GAP_value'!$E$5:$AK$29,MATCH($A54,'CdC-GAP_value'!$A$5:$A$101,0),FALSE)</f>
        <v>0</v>
      </c>
      <c r="I54" s="131">
        <f>HLOOKUP(I$12,'CdC-GAP_value'!$E$5:$AK$29,MATCH($A54,'CdC-GAP_value'!$A$5:$A$101,0),FALSE)</f>
        <v>0</v>
      </c>
      <c r="J54" s="131">
        <f>HLOOKUP(J$12,'CdC-GAP_value'!$E$5:$AK$29,MATCH($A54,'CdC-GAP_value'!$A$5:$A$101,0),FALSE)</f>
        <v>0</v>
      </c>
      <c r="L54" s="131">
        <f>HLOOKUP(L$12,'CdC-GAP_value'!$E$5:$AK$29,MATCH($A54,'CdC-GAP_value'!$A$5:$A$101,0),FALSE)</f>
        <v>0</v>
      </c>
      <c r="M54" s="131">
        <f>HLOOKUP(M$12,'CdC-GAP_value'!$E$5:$AK$29,MATCH($A54,'CdC-GAP_value'!$A$5:$A$101,0),FALSE)</f>
        <v>0</v>
      </c>
      <c r="O54" s="131">
        <f>HLOOKUP(O$12,'CdC-GAP_value'!$E$5:$AK$29,MATCH($A54,'CdC-GAP_value'!$A$5:$A$101,0),FALSE)</f>
        <v>0</v>
      </c>
      <c r="P54" s="131">
        <f>HLOOKUP(P$12,'CdC-GAP_value'!$E$5:$AK$29,MATCH($A54,'CdC-GAP_value'!$A$5:$A$101,0),FALSE)</f>
        <v>0</v>
      </c>
      <c r="R54" s="131">
        <f>HLOOKUP(R$12,'CdC-GAP_value'!$E$5:$AK$29,MATCH($A54,'CdC-GAP_value'!$A$5:$A$101,0),FALSE)</f>
        <v>0</v>
      </c>
      <c r="S54" s="131">
        <f>HLOOKUP(S$12,'CdC-GAP_value'!$E$5:$AK$29,MATCH($A54,'CdC-GAP_value'!$A$5:$A$101,0),FALSE)</f>
        <v>0</v>
      </c>
      <c r="U54" s="131">
        <f>HLOOKUP(U$12,'CdC-GAP_value'!$E$5:$AK$29,MATCH($A54,'CdC-GAP_value'!$A$5:$A$101,0),FALSE)</f>
        <v>0</v>
      </c>
      <c r="V54" s="131">
        <f>HLOOKUP(V$12,'CdC-GAP_value'!$E$5:$AK$29,MATCH($A54,'CdC-GAP_value'!$A$5:$A$101,0),FALSE)</f>
        <v>0</v>
      </c>
      <c r="X54" s="131">
        <f>HLOOKUP(X$12,'CdC-GAP_value'!$E$5:$AK$29,MATCH($A54,'CdC-GAP_value'!$A$5:$A$101,0),FALSE)</f>
        <v>0</v>
      </c>
      <c r="Y54" s="131">
        <f>HLOOKUP(Y$12,'CdC-GAP_value'!$E$5:$AK$29,MATCH($A54,'CdC-GAP_value'!$A$5:$A$101,0),FALSE)</f>
        <v>0</v>
      </c>
      <c r="AA54" s="131">
        <f>HLOOKUP(AA$12,'CdC-GAP_value'!$E$5:$AK$29,MATCH($A54,'CdC-GAP_value'!$A$5:$A$101,0),FALSE)</f>
        <v>0</v>
      </c>
      <c r="AB54" s="131">
        <f>HLOOKUP(AB$12,'CdC-GAP_value'!$E$5:$AK$29,MATCH($A54,'CdC-GAP_value'!$A$5:$A$101,0),FALSE)</f>
        <v>0</v>
      </c>
      <c r="AD54" s="131">
        <f>HLOOKUP(AD$12,'CdC-GAP_value'!$E$5:$AK$29,MATCH($A54,'CdC-GAP_value'!$A$5:$A$101,0),FALSE)</f>
        <v>0</v>
      </c>
      <c r="AE54" s="131">
        <f>HLOOKUP(AE$12,'CdC-GAP_value'!$E$5:$AK$29,MATCH($A54,'CdC-GAP_value'!$A$5:$A$101,0),FALSE)</f>
        <v>0</v>
      </c>
      <c r="AG54" s="131">
        <f>HLOOKUP(AG$12,'CdC-GAP_value'!$E$5:$AK$29,MATCH($A54,'CdC-GAP_value'!$A$5:$A$101,0),FALSE)</f>
        <v>0</v>
      </c>
      <c r="AH54" s="131">
        <f>HLOOKUP(AH$12,'CdC-GAP_value'!$E$5:$AK$29,MATCH($A54,'CdC-GAP_value'!$A$5:$A$101,0),FALSE)</f>
        <v>0</v>
      </c>
      <c r="AJ54" s="131">
        <f>HLOOKUP(AJ$12,'CdC-GAP_value'!$E$5:$AK$29,MATCH($A54,'CdC-GAP_value'!$A$5:$A$101,0),FALSE)</f>
        <v>0</v>
      </c>
      <c r="AK54" s="131">
        <f>HLOOKUP(AK$12,'CdC-GAP_value'!$E$5:$AK$29,MATCH($A54,'CdC-GAP_value'!$A$5:$A$101,0),FALSE)</f>
        <v>0</v>
      </c>
      <c r="AM54" s="131">
        <f>HLOOKUP(AM$12,'CdC-GAP_value'!$E$5:$AK$29,MATCH($A54,'CdC-GAP_value'!$A$5:$A$101,0),FALSE)</f>
        <v>0</v>
      </c>
      <c r="AN54" s="131">
        <f>HLOOKUP(AN$12,'CdC-GAP_value'!$E$5:$AK$29,MATCH($A54,'CdC-GAP_value'!$A$5:$A$101,0),FALSE)</f>
        <v>0</v>
      </c>
      <c r="AP54" s="131">
        <f>HLOOKUP(AP$12,'CdC-GAP_value'!$E$5:$AK$29,MATCH($A54,'CdC-GAP_value'!$A$5:$A$101,0),FALSE)</f>
        <v>0</v>
      </c>
      <c r="AQ54" s="131">
        <f>HLOOKUP(AQ$12,'CdC-GAP_value'!$E$5:$AK$29,MATCH($A54,'CdC-GAP_value'!$A$5:$A$101,0),FALSE)</f>
        <v>0</v>
      </c>
      <c r="AS54" s="131">
        <f>HLOOKUP(AS$12,'CdC-GAP_value'!$E$5:$AK$29,MATCH($A54,'CdC-GAP_value'!$A$5:$A$101,0),FALSE)</f>
        <v>0</v>
      </c>
      <c r="AT54" s="131">
        <f>HLOOKUP(AT$12,'CdC-GAP_value'!$E$5:$AK$29,MATCH($A54,'CdC-GAP_value'!$A$5:$A$101,0),FALSE)</f>
        <v>0</v>
      </c>
      <c r="AV54" s="131">
        <f>HLOOKUP(AV$12,'CdC-GAP_value'!$E$5:$AK$29,MATCH($A54,'CdC-GAP_value'!$A$5:$A$101,0),FALSE)</f>
        <v>0</v>
      </c>
      <c r="AW54" s="131">
        <f>HLOOKUP(AW$12,'CdC-GAP_value'!$E$5:$AK$29,MATCH($A54,'CdC-GAP_value'!$A$5:$A$101,0),FALSE)</f>
        <v>0</v>
      </c>
      <c r="AY54" s="131">
        <f>HLOOKUP(AY$12,'CdC-GAP_value'!$E$5:$AK$29,MATCH($A54,'CdC-GAP_value'!$A$5:$A$101,0),FALSE)</f>
        <v>0</v>
      </c>
      <c r="AZ54" s="131">
        <f>HLOOKUP(AZ$12,'CdC-GAP_value'!$E$5:$AK$29,MATCH($A54,'CdC-GAP_value'!$A$5:$A$101,0),FALSE)</f>
        <v>0</v>
      </c>
      <c r="BB54" s="131">
        <f>HLOOKUP(BB$12,'CdC-GAP_value'!$E$5:$AK$29,MATCH($A54,'CdC-GAP_value'!$A$5:$A$101,0),FALSE)</f>
        <v>0</v>
      </c>
      <c r="BC54" s="131">
        <f>HLOOKUP(BC$12,'CdC-GAP_value'!$E$5:$AK$29,MATCH($A54,'CdC-GAP_value'!$A$5:$A$101,0),FALSE)</f>
        <v>0</v>
      </c>
      <c r="BE54" s="131">
        <f>HLOOKUP(BE$12,'CdC-GAP_value'!$E$5:$AK$29,MATCH($A54,'CdC-GAP_value'!$A$5:$A$101,0),FALSE)</f>
        <v>0</v>
      </c>
      <c r="BF54" s="131">
        <f>HLOOKUP(BF$12,'CdC-GAP_value'!$E$5:$AK$29,MATCH($A54,'CdC-GAP_value'!$A$5:$A$101,0),FALSE)</f>
        <v>0</v>
      </c>
      <c r="BG54" s="131">
        <f>HLOOKUP(BG$12,'CdC-GAP_value'!$E$5:$AK$29,MATCH($A54,'CdC-GAP_value'!$A$5:$A$101,0),FALSE)</f>
        <v>0</v>
      </c>
      <c r="BH54" s="131">
        <f>HLOOKUP(BH$12,'CdC-GAP_value'!$E$5:$AK$29,MATCH($A54,'CdC-GAP_value'!$A$5:$A$101,0),FALSE)</f>
        <v>0</v>
      </c>
      <c r="BI54" s="131">
        <f>HLOOKUP(BI$12,'CdC-GAP_value'!$E$5:$AK$29,MATCH($A54,'CdC-GAP_value'!$A$5:$A$101,0),FALSE)</f>
        <v>0</v>
      </c>
      <c r="BJ54" s="131">
        <f>HLOOKUP(BJ$12,'CdC-GAP_value'!$E$5:$AK$29,MATCH($A54,'CdC-GAP_value'!$A$5:$A$101,0),FALSE)</f>
        <v>0</v>
      </c>
      <c r="BK54" s="131">
        <f>HLOOKUP(BK$12,'CdC-GAP_value'!$E$5:$AK$29,MATCH($A54,'CdC-GAP_value'!$A$5:$A$101,0),FALSE)</f>
        <v>0</v>
      </c>
      <c r="BL54" s="131">
        <f>HLOOKUP(BL$12,'CdC-GAP_value'!$E$5:$AK$29,MATCH($A54,'CdC-GAP_value'!$A$5:$A$101,0),FALSE)</f>
        <v>0</v>
      </c>
      <c r="BM54" s="131">
        <f>HLOOKUP(BM$12,'CdC-GAP_value'!$E$5:$AK$29,MATCH($A54,'CdC-GAP_value'!$A$5:$A$101,0),FALSE)</f>
        <v>0</v>
      </c>
      <c r="BN54" s="131">
        <f>HLOOKUP(BN$12,'CdC-GAP_value'!$E$5:$AK$29,MATCH($A54,'CdC-GAP_value'!$A$5:$A$101,0),FALSE)</f>
        <v>0</v>
      </c>
      <c r="BO54" s="131">
        <f>HLOOKUP(BO$12,'CdC-GAP_value'!$E$5:$AK$29,MATCH($A54,'CdC-GAP_value'!$A$5:$A$101,0),FALSE)</f>
        <v>0</v>
      </c>
      <c r="BP54" s="131">
        <f>HLOOKUP(BP$12,'CdC-GAP_value'!$E$5:$AK$29,MATCH($A54,'CdC-GAP_value'!$A$5:$A$101,0),FALSE)</f>
        <v>0</v>
      </c>
      <c r="BR54" s="131">
        <f>HLOOKUP(BR$12,'CdC-GAP_value'!$E$5:$AK$29,MATCH($A54,'CdC-GAP_value'!$A$5:$A$101,0),FALSE)</f>
        <v>2885</v>
      </c>
      <c r="BS54" s="131">
        <f>HLOOKUP(BS$12,'CdC-GAP_value'!$E$5:$AK$29,MATCH($A54,'CdC-GAP_value'!$A$5:$A$101,0),FALSE)</f>
        <v>2885</v>
      </c>
      <c r="BU54" s="131">
        <f>HLOOKUP(BU$12,'CdC-GAP_value'!$E$5:$AK$29,MATCH($A54,'CdC-GAP_value'!$A$5:$A$101,0),FALSE)</f>
        <v>2885</v>
      </c>
      <c r="BV54" s="131">
        <f>HLOOKUP(BV$12,'CdC-GAP_value'!$E$5:$AK$29,MATCH($A54,'CdC-GAP_value'!$A$5:$A$101,0),FALSE)</f>
        <v>2885</v>
      </c>
      <c r="BX54" s="131">
        <f>HLOOKUP(BX$12,'CdC-GAP_value'!$E$5:$AK$29,MATCH($A54,'CdC-GAP_value'!$A$5:$A$101,0),FALSE)</f>
        <v>2885</v>
      </c>
      <c r="BY54" s="131">
        <f>HLOOKUP(BY$12,'CdC-GAP_value'!$E$5:$AK$29,MATCH($A54,'CdC-GAP_value'!$A$5:$A$101,0),FALSE)</f>
        <v>2885</v>
      </c>
      <c r="CA54" s="131">
        <f>HLOOKUP(CA$12,'CdC-GAP_value'!$E$5:$AK$29,MATCH($A54,'CdC-GAP_value'!$A$5:$A$101,0),FALSE)</f>
        <v>2885</v>
      </c>
      <c r="CB54" s="131">
        <f>HLOOKUP(CB$12,'CdC-GAP_value'!$E$5:$AK$29,MATCH($A54,'CdC-GAP_value'!$A$5:$A$101,0),FALSE)</f>
        <v>2885</v>
      </c>
      <c r="CD54" s="131">
        <f>HLOOKUP(CD$12,'CdC-GAP_value'!$E$5:$AK$29,MATCH($A54,'CdC-GAP_value'!$A$5:$A$101,0),FALSE)</f>
        <v>2885</v>
      </c>
      <c r="CE54" s="131">
        <f>HLOOKUP(CE$12,'CdC-GAP_value'!$E$5:$AK$29,MATCH($A54,'CdC-GAP_value'!$A$5:$A$101,0),FALSE)</f>
        <v>2885</v>
      </c>
      <c r="CG54" s="131">
        <f>HLOOKUP(CG$12,'CdC-GAP_value'!$E$5:$AK$29,MATCH($A54,'CdC-GAP_value'!$A$5:$A$101,0),FALSE)</f>
        <v>2885</v>
      </c>
      <c r="CH54" s="131">
        <f>HLOOKUP(CH$12,'CdC-GAP_value'!$E$5:$AK$29,MATCH($A54,'CdC-GAP_value'!$A$5:$A$101,0),FALSE)</f>
        <v>2885</v>
      </c>
      <c r="CJ54" s="131">
        <f>HLOOKUP(CJ$12,'CdC-GAP_value'!$E$5:$AK$29,MATCH($A54,'CdC-GAP_value'!$A$5:$A$101,0),FALSE)</f>
        <v>2885</v>
      </c>
      <c r="CK54" s="131">
        <f>HLOOKUP(CK$12,'CdC-GAP_value'!$E$5:$AK$29,MATCH($A54,'CdC-GAP_value'!$A$5:$A$101,0),FALSE)</f>
        <v>2885</v>
      </c>
      <c r="CM54" s="131">
        <f>HLOOKUP(CM$12,'CdC-GAP_value'!$E$5:$AK$29,MATCH($A54,'CdC-GAP_value'!$A$5:$A$101,0),FALSE)</f>
        <v>2885</v>
      </c>
      <c r="CN54" s="131">
        <f>HLOOKUP(CN$12,'CdC-GAP_value'!$E$5:$AK$29,MATCH($A54,'CdC-GAP_value'!$A$5:$A$101,0),FALSE)</f>
        <v>2885</v>
      </c>
      <c r="CP54" s="131">
        <f>HLOOKUP(CP$12,'CdC-GAP_value'!$E$5:$AK$29,MATCH($A54,'CdC-GAP_value'!$A$5:$A$101,0),FALSE)</f>
        <v>2885</v>
      </c>
      <c r="CQ54" s="131">
        <f>HLOOKUP(CQ$12,'CdC-GAP_value'!$E$5:$AK$29,MATCH($A54,'CdC-GAP_value'!$A$5:$A$101,0),FALSE)</f>
        <v>2885</v>
      </c>
      <c r="CS54" s="131">
        <f>HLOOKUP(CS$12,'CdC-GAP_value'!$E$5:$AK$29,MATCH($A54,'CdC-GAP_value'!$A$5:$A$101,0),FALSE)</f>
        <v>2885</v>
      </c>
      <c r="CT54" s="131">
        <f>HLOOKUP(CT$12,'CdC-GAP_value'!$E$5:$AK$29,MATCH($A54,'CdC-GAP_value'!$A$5:$A$101,0),FALSE)</f>
        <v>2885</v>
      </c>
      <c r="CV54" s="131">
        <f>HLOOKUP(CV$12,'CdC-GAP_value'!$E$5:$AK$29,MATCH($A54,'CdC-GAP_value'!$A$5:$A$101,0),FALSE)</f>
        <v>2885</v>
      </c>
      <c r="CW54" s="131">
        <f>HLOOKUP(CW$12,'CdC-GAP_value'!$E$5:$AK$29,MATCH($A54,'CdC-GAP_value'!$A$5:$A$101,0),FALSE)</f>
        <v>2885</v>
      </c>
      <c r="CY54" s="131">
        <f>HLOOKUP(CY$12,'CdC-GAP_value'!$E$5:$AK$29,MATCH($A54,'CdC-GAP_value'!$A$5:$A$101,0),FALSE)</f>
        <v>2885</v>
      </c>
      <c r="CZ54" s="131">
        <f>HLOOKUP(CZ$12,'CdC-GAP_value'!$E$5:$AK$29,MATCH($A54,'CdC-GAP_value'!$A$5:$A$101,0),FALSE)</f>
        <v>2885</v>
      </c>
      <c r="DB54" s="131">
        <f>HLOOKUP(DB$12,'CdC-GAP_value'!$E$5:$AK$29,MATCH($A54,'CdC-GAP_value'!$A$5:$A$101,0),FALSE)</f>
        <v>2885</v>
      </c>
      <c r="DC54" s="131">
        <f>HLOOKUP(DC$12,'CdC-GAP_value'!$E$5:$AK$29,MATCH($A54,'CdC-GAP_value'!$A$5:$A$101,0),FALSE)</f>
        <v>2885</v>
      </c>
      <c r="DE54" s="131">
        <f>HLOOKUP(DE$12,'CdC-GAP_value'!$E$5:$AK$29,MATCH($A54,'CdC-GAP_value'!$A$5:$A$101,0),FALSE)</f>
        <v>0</v>
      </c>
      <c r="DF54" s="131">
        <f>HLOOKUP(DF$12,'CdC-GAP_value'!$E$5:$AK$29,MATCH($A54,'CdC-GAP_value'!$A$5:$A$101,0),FALSE)</f>
        <v>0</v>
      </c>
      <c r="DH54" s="131">
        <f>HLOOKUP(DH$12,'CdC-GAP_value'!$E$5:$AK$29,MATCH($A54,'CdC-GAP_value'!$A$5:$A$101,0),FALSE)</f>
        <v>0</v>
      </c>
      <c r="DI54" s="131">
        <f>HLOOKUP(DI$12,'CdC-GAP_value'!$E$5:$AK$29,MATCH($A54,'CdC-GAP_value'!$A$5:$A$101,0),FALSE)</f>
        <v>0</v>
      </c>
      <c r="DK54" s="131">
        <f>HLOOKUP(DK$12,'CdC-GAP_value'!$E$5:$AK$29,MATCH($A54,'CdC-GAP_value'!$A$5:$A$101,0),FALSE)</f>
        <v>0</v>
      </c>
      <c r="DL54" s="131">
        <f>HLOOKUP(DL$12,'CdC-GAP_value'!$E$5:$AK$29,MATCH($A54,'CdC-GAP_value'!$A$5:$A$101,0),FALSE)</f>
        <v>0</v>
      </c>
      <c r="DM54" s="131">
        <f>HLOOKUP(DM$12,'CdC-GAP_value'!$E$5:$AK$29,MATCH($A54,'CdC-GAP_value'!$A$5:$A$101,0),FALSE)</f>
        <v>0</v>
      </c>
      <c r="DN54" s="131">
        <f>HLOOKUP(DN$12,'CdC-GAP_value'!$E$5:$AK$29,MATCH($A54,'CdC-GAP_value'!$A$5:$A$101,0),FALSE)</f>
        <v>0</v>
      </c>
      <c r="DO54" s="131">
        <f>HLOOKUP(DO$12,'CdC-GAP_value'!$E$5:$AK$29,MATCH($A54,'CdC-GAP_value'!$A$5:$A$101,0),FALSE)</f>
        <v>0</v>
      </c>
      <c r="DP54" s="131">
        <f>HLOOKUP(DP$12,'CdC-GAP_value'!$E$5:$AK$29,MATCH($A54,'CdC-GAP_value'!$A$5:$A$101,0),FALSE)</f>
        <v>0</v>
      </c>
      <c r="DR54" s="131">
        <f>HLOOKUP(DR$12,'CdC-GAP_value'!$E$5:$AK$29,MATCH($A54,'CdC-GAP_value'!$A$5:$A$101,0),FALSE)</f>
        <v>0</v>
      </c>
      <c r="DS54" s="131">
        <f>HLOOKUP(DS$12,'CdC-GAP_value'!$E$5:$AK$29,MATCH($A54,'CdC-GAP_value'!$A$5:$A$101,0),FALSE)</f>
        <v>0</v>
      </c>
      <c r="DT54" s="131">
        <f>HLOOKUP(DT$12,'CdC-GAP_value'!$E$5:$AK$29,MATCH($A54,'CdC-GAP_value'!$A$5:$A$101,0),FALSE)</f>
        <v>0</v>
      </c>
      <c r="DV54" s="131">
        <f>HLOOKUP(DV$12,'CdC-GAP_value'!$E$5:$AK$29,MATCH($A54,'CdC-GAP_value'!$A$5:$A$101,0),FALSE)</f>
        <v>0</v>
      </c>
      <c r="DW54" s="131">
        <f>HLOOKUP(DW$12,'CdC-GAP_value'!$E$5:$AK$29,MATCH($A54,'CdC-GAP_value'!$A$5:$A$101,0),FALSE)</f>
        <v>0</v>
      </c>
      <c r="DY54" s="131">
        <f>HLOOKUP(DY$12,'CdC-GAP_value'!$E$5:$AK$29,MATCH($A54,'CdC-GAP_value'!$A$5:$A$101,0),FALSE)</f>
        <v>0</v>
      </c>
      <c r="DZ54" s="131">
        <f>HLOOKUP(DZ$12,'CdC-GAP_value'!$E$5:$AK$29,MATCH($A54,'CdC-GAP_value'!$A$5:$A$101,0),FALSE)</f>
        <v>0</v>
      </c>
      <c r="EA54" s="154" t="str">
        <f>IF(HLOOKUP(EA$12,'CdC-GAP_value'!$AF$5:$AH$29,MATCH($A54,'CdC-GAP_value'!$A$5:$A$101,0),FALSE)="-",0,HLOOKUP(EA$12,'CdC-GAP_value'!$AF$5:$AH$29,MATCH($A54,'CdC-GAP_value'!$A$5:$A$101,0),FALSE))</f>
        <v>RENSEIGNER LIGNE 6</v>
      </c>
    </row>
    <row r="55" spans="1:131" ht="12.75" customHeight="1" x14ac:dyDescent="0.2">
      <c r="A55" s="158" t="s">
        <v>1029</v>
      </c>
      <c r="B55" s="160" t="s">
        <v>1174</v>
      </c>
      <c r="C55" s="159">
        <v>53</v>
      </c>
      <c r="D55" s="159">
        <v>0</v>
      </c>
      <c r="E55" s="159"/>
      <c r="F55" s="131">
        <f>HLOOKUP(F$12,'CdC-GAP_value'!$E$5:$AK$29,MATCH($A55,'CdC-GAP_value'!$A$5:$A$101,0),FALSE)</f>
        <v>0</v>
      </c>
      <c r="G55" s="131">
        <f>HLOOKUP(G$12,'CdC-GAP_value'!$E$5:$AK$29,MATCH($A55,'CdC-GAP_value'!$A$5:$A$101,0),FALSE)</f>
        <v>0</v>
      </c>
      <c r="I55" s="131">
        <f>HLOOKUP(I$12,'CdC-GAP_value'!$E$5:$AK$29,MATCH($A55,'CdC-GAP_value'!$A$5:$A$101,0),FALSE)</f>
        <v>0</v>
      </c>
      <c r="J55" s="131">
        <f>HLOOKUP(J$12,'CdC-GAP_value'!$E$5:$AK$29,MATCH($A55,'CdC-GAP_value'!$A$5:$A$101,0),FALSE)</f>
        <v>0</v>
      </c>
      <c r="L55" s="131">
        <f>HLOOKUP(L$12,'CdC-GAP_value'!$E$5:$AK$29,MATCH($A55,'CdC-GAP_value'!$A$5:$A$101,0),FALSE)</f>
        <v>0</v>
      </c>
      <c r="M55" s="131">
        <f>HLOOKUP(M$12,'CdC-GAP_value'!$E$5:$AK$29,MATCH($A55,'CdC-GAP_value'!$A$5:$A$101,0),FALSE)</f>
        <v>0</v>
      </c>
      <c r="O55" s="131">
        <f>HLOOKUP(O$12,'CdC-GAP_value'!$E$5:$AK$29,MATCH($A55,'CdC-GAP_value'!$A$5:$A$101,0),FALSE)</f>
        <v>0</v>
      </c>
      <c r="P55" s="131">
        <f>HLOOKUP(P$12,'CdC-GAP_value'!$E$5:$AK$29,MATCH($A55,'CdC-GAP_value'!$A$5:$A$101,0),FALSE)</f>
        <v>0</v>
      </c>
      <c r="R55" s="131">
        <f>HLOOKUP(R$12,'CdC-GAP_value'!$E$5:$AK$29,MATCH($A55,'CdC-GAP_value'!$A$5:$A$101,0),FALSE)</f>
        <v>0</v>
      </c>
      <c r="S55" s="131">
        <f>HLOOKUP(S$12,'CdC-GAP_value'!$E$5:$AK$29,MATCH($A55,'CdC-GAP_value'!$A$5:$A$101,0),FALSE)</f>
        <v>0</v>
      </c>
      <c r="U55" s="131">
        <f>HLOOKUP(U$12,'CdC-GAP_value'!$E$5:$AK$29,MATCH($A55,'CdC-GAP_value'!$A$5:$A$101,0),FALSE)</f>
        <v>0</v>
      </c>
      <c r="V55" s="131">
        <f>HLOOKUP(V$12,'CdC-GAP_value'!$E$5:$AK$29,MATCH($A55,'CdC-GAP_value'!$A$5:$A$101,0),FALSE)</f>
        <v>0</v>
      </c>
      <c r="X55" s="131">
        <f>HLOOKUP(X$12,'CdC-GAP_value'!$E$5:$AK$29,MATCH($A55,'CdC-GAP_value'!$A$5:$A$101,0),FALSE)</f>
        <v>0</v>
      </c>
      <c r="Y55" s="131">
        <f>HLOOKUP(Y$12,'CdC-GAP_value'!$E$5:$AK$29,MATCH($A55,'CdC-GAP_value'!$A$5:$A$101,0),FALSE)</f>
        <v>0</v>
      </c>
      <c r="AA55" s="131">
        <f>HLOOKUP(AA$12,'CdC-GAP_value'!$E$5:$AK$29,MATCH($A55,'CdC-GAP_value'!$A$5:$A$101,0),FALSE)</f>
        <v>0</v>
      </c>
      <c r="AB55" s="131">
        <f>HLOOKUP(AB$12,'CdC-GAP_value'!$E$5:$AK$29,MATCH($A55,'CdC-GAP_value'!$A$5:$A$101,0),FALSE)</f>
        <v>0</v>
      </c>
      <c r="AD55" s="131">
        <f>HLOOKUP(AD$12,'CdC-GAP_value'!$E$5:$AK$29,MATCH($A55,'CdC-GAP_value'!$A$5:$A$101,0),FALSE)</f>
        <v>0</v>
      </c>
      <c r="AE55" s="131">
        <f>HLOOKUP(AE$12,'CdC-GAP_value'!$E$5:$AK$29,MATCH($A55,'CdC-GAP_value'!$A$5:$A$101,0),FALSE)</f>
        <v>0</v>
      </c>
      <c r="AG55" s="131">
        <f>HLOOKUP(AG$12,'CdC-GAP_value'!$E$5:$AK$29,MATCH($A55,'CdC-GAP_value'!$A$5:$A$101,0),FALSE)</f>
        <v>0</v>
      </c>
      <c r="AH55" s="131">
        <f>HLOOKUP(AH$12,'CdC-GAP_value'!$E$5:$AK$29,MATCH($A55,'CdC-GAP_value'!$A$5:$A$101,0),FALSE)</f>
        <v>0</v>
      </c>
      <c r="AJ55" s="131">
        <f>HLOOKUP(AJ$12,'CdC-GAP_value'!$E$5:$AK$29,MATCH($A55,'CdC-GAP_value'!$A$5:$A$101,0),FALSE)</f>
        <v>0</v>
      </c>
      <c r="AK55" s="131">
        <f>HLOOKUP(AK$12,'CdC-GAP_value'!$E$5:$AK$29,MATCH($A55,'CdC-GAP_value'!$A$5:$A$101,0),FALSE)</f>
        <v>0</v>
      </c>
      <c r="AM55" s="131">
        <f>HLOOKUP(AM$12,'CdC-GAP_value'!$E$5:$AK$29,MATCH($A55,'CdC-GAP_value'!$A$5:$A$101,0),FALSE)</f>
        <v>0</v>
      </c>
      <c r="AN55" s="131">
        <f>HLOOKUP(AN$12,'CdC-GAP_value'!$E$5:$AK$29,MATCH($A55,'CdC-GAP_value'!$A$5:$A$101,0),FALSE)</f>
        <v>0</v>
      </c>
      <c r="AP55" s="131">
        <f>HLOOKUP(AP$12,'CdC-GAP_value'!$E$5:$AK$29,MATCH($A55,'CdC-GAP_value'!$A$5:$A$101,0),FALSE)</f>
        <v>0</v>
      </c>
      <c r="AQ55" s="131">
        <f>HLOOKUP(AQ$12,'CdC-GAP_value'!$E$5:$AK$29,MATCH($A55,'CdC-GAP_value'!$A$5:$A$101,0),FALSE)</f>
        <v>0</v>
      </c>
      <c r="AS55" s="131">
        <f>HLOOKUP(AS$12,'CdC-GAP_value'!$E$5:$AK$29,MATCH($A55,'CdC-GAP_value'!$A$5:$A$101,0),FALSE)</f>
        <v>0</v>
      </c>
      <c r="AT55" s="131">
        <f>HLOOKUP(AT$12,'CdC-GAP_value'!$E$5:$AK$29,MATCH($A55,'CdC-GAP_value'!$A$5:$A$101,0),FALSE)</f>
        <v>0</v>
      </c>
      <c r="AV55" s="131">
        <f>HLOOKUP(AV$12,'CdC-GAP_value'!$E$5:$AK$29,MATCH($A55,'CdC-GAP_value'!$A$5:$A$101,0),FALSE)</f>
        <v>0</v>
      </c>
      <c r="AW55" s="131">
        <f>HLOOKUP(AW$12,'CdC-GAP_value'!$E$5:$AK$29,MATCH($A55,'CdC-GAP_value'!$A$5:$A$101,0),FALSE)</f>
        <v>0</v>
      </c>
      <c r="AY55" s="131">
        <f>HLOOKUP(AY$12,'CdC-GAP_value'!$E$5:$AK$29,MATCH($A55,'CdC-GAP_value'!$A$5:$A$101,0),FALSE)</f>
        <v>0</v>
      </c>
      <c r="AZ55" s="131">
        <f>HLOOKUP(AZ$12,'CdC-GAP_value'!$E$5:$AK$29,MATCH($A55,'CdC-GAP_value'!$A$5:$A$101,0),FALSE)</f>
        <v>0</v>
      </c>
      <c r="BB55" s="131">
        <f>HLOOKUP(BB$12,'CdC-GAP_value'!$E$5:$AK$29,MATCH($A55,'CdC-GAP_value'!$A$5:$A$101,0),FALSE)</f>
        <v>0</v>
      </c>
      <c r="BC55" s="131">
        <f>HLOOKUP(BC$12,'CdC-GAP_value'!$E$5:$AK$29,MATCH($A55,'CdC-GAP_value'!$A$5:$A$101,0),FALSE)</f>
        <v>0</v>
      </c>
      <c r="BE55" s="131">
        <f>HLOOKUP(BE$12,'CdC-GAP_value'!$E$5:$AK$29,MATCH($A55,'CdC-GAP_value'!$A$5:$A$101,0),FALSE)</f>
        <v>0</v>
      </c>
      <c r="BF55" s="131">
        <f>HLOOKUP(BF$12,'CdC-GAP_value'!$E$5:$AK$29,MATCH($A55,'CdC-GAP_value'!$A$5:$A$101,0),FALSE)</f>
        <v>0</v>
      </c>
      <c r="BG55" s="131">
        <f>HLOOKUP(BG$12,'CdC-GAP_value'!$E$5:$AK$29,MATCH($A55,'CdC-GAP_value'!$A$5:$A$101,0),FALSE)</f>
        <v>0</v>
      </c>
      <c r="BH55" s="131">
        <f>HLOOKUP(BH$12,'CdC-GAP_value'!$E$5:$AK$29,MATCH($A55,'CdC-GAP_value'!$A$5:$A$101,0),FALSE)</f>
        <v>0</v>
      </c>
      <c r="BI55" s="131">
        <f>HLOOKUP(BI$12,'CdC-GAP_value'!$E$5:$AK$29,MATCH($A55,'CdC-GAP_value'!$A$5:$A$101,0),FALSE)</f>
        <v>0</v>
      </c>
      <c r="BJ55" s="131">
        <f>HLOOKUP(BJ$12,'CdC-GAP_value'!$E$5:$AK$29,MATCH($A55,'CdC-GAP_value'!$A$5:$A$101,0),FALSE)</f>
        <v>0</v>
      </c>
      <c r="BK55" s="131">
        <f>HLOOKUP(BK$12,'CdC-GAP_value'!$E$5:$AK$29,MATCH($A55,'CdC-GAP_value'!$A$5:$A$101,0),FALSE)</f>
        <v>0</v>
      </c>
      <c r="BL55" s="131">
        <f>HLOOKUP(BL$12,'CdC-GAP_value'!$E$5:$AK$29,MATCH($A55,'CdC-GAP_value'!$A$5:$A$101,0),FALSE)</f>
        <v>0</v>
      </c>
      <c r="BM55" s="131">
        <f>HLOOKUP(BM$12,'CdC-GAP_value'!$E$5:$AK$29,MATCH($A55,'CdC-GAP_value'!$A$5:$A$101,0),FALSE)</f>
        <v>0</v>
      </c>
      <c r="BN55" s="131">
        <f>HLOOKUP(BN$12,'CdC-GAP_value'!$E$5:$AK$29,MATCH($A55,'CdC-GAP_value'!$A$5:$A$101,0),FALSE)</f>
        <v>0</v>
      </c>
      <c r="BO55" s="131">
        <f>HLOOKUP(BO$12,'CdC-GAP_value'!$E$5:$AK$29,MATCH($A55,'CdC-GAP_value'!$A$5:$A$101,0),FALSE)</f>
        <v>0</v>
      </c>
      <c r="BP55" s="131">
        <f>HLOOKUP(BP$12,'CdC-GAP_value'!$E$5:$AK$29,MATCH($A55,'CdC-GAP_value'!$A$5:$A$101,0),FALSE)</f>
        <v>0</v>
      </c>
      <c r="BR55" s="131">
        <f>HLOOKUP(BR$12,'CdC-GAP_value'!$E$5:$AK$29,MATCH($A55,'CdC-GAP_value'!$A$5:$A$101,0),FALSE)</f>
        <v>0</v>
      </c>
      <c r="BS55" s="131">
        <f>HLOOKUP(BS$12,'CdC-GAP_value'!$E$5:$AK$29,MATCH($A55,'CdC-GAP_value'!$A$5:$A$101,0),FALSE)</f>
        <v>0</v>
      </c>
      <c r="BU55" s="131">
        <f>HLOOKUP(BU$12,'CdC-GAP_value'!$E$5:$AK$29,MATCH($A55,'CdC-GAP_value'!$A$5:$A$101,0),FALSE)</f>
        <v>0</v>
      </c>
      <c r="BV55" s="131">
        <f>HLOOKUP(BV$12,'CdC-GAP_value'!$E$5:$AK$29,MATCH($A55,'CdC-GAP_value'!$A$5:$A$101,0),FALSE)</f>
        <v>0</v>
      </c>
      <c r="BX55" s="131">
        <f>HLOOKUP(BX$12,'CdC-GAP_value'!$E$5:$AK$29,MATCH($A55,'CdC-GAP_value'!$A$5:$A$101,0),FALSE)</f>
        <v>0</v>
      </c>
      <c r="BY55" s="131">
        <f>HLOOKUP(BY$12,'CdC-GAP_value'!$E$5:$AK$29,MATCH($A55,'CdC-GAP_value'!$A$5:$A$101,0),FALSE)</f>
        <v>0</v>
      </c>
      <c r="CA55" s="131">
        <f>HLOOKUP(CA$12,'CdC-GAP_value'!$E$5:$AK$29,MATCH($A55,'CdC-GAP_value'!$A$5:$A$101,0),FALSE)</f>
        <v>0</v>
      </c>
      <c r="CB55" s="131">
        <f>HLOOKUP(CB$12,'CdC-GAP_value'!$E$5:$AK$29,MATCH($A55,'CdC-GAP_value'!$A$5:$A$101,0),FALSE)</f>
        <v>0</v>
      </c>
      <c r="CD55" s="131">
        <f>HLOOKUP(CD$12,'CdC-GAP_value'!$E$5:$AK$29,MATCH($A55,'CdC-GAP_value'!$A$5:$A$101,0),FALSE)</f>
        <v>0</v>
      </c>
      <c r="CE55" s="131">
        <f>HLOOKUP(CE$12,'CdC-GAP_value'!$E$5:$AK$29,MATCH($A55,'CdC-GAP_value'!$A$5:$A$101,0),FALSE)</f>
        <v>0</v>
      </c>
      <c r="CG55" s="131">
        <f>HLOOKUP(CG$12,'CdC-GAP_value'!$E$5:$AK$29,MATCH($A55,'CdC-GAP_value'!$A$5:$A$101,0),FALSE)</f>
        <v>0</v>
      </c>
      <c r="CH55" s="131">
        <f>HLOOKUP(CH$12,'CdC-GAP_value'!$E$5:$AK$29,MATCH($A55,'CdC-GAP_value'!$A$5:$A$101,0),FALSE)</f>
        <v>0</v>
      </c>
      <c r="CJ55" s="131">
        <f>HLOOKUP(CJ$12,'CdC-GAP_value'!$E$5:$AK$29,MATCH($A55,'CdC-GAP_value'!$A$5:$A$101,0),FALSE)</f>
        <v>0</v>
      </c>
      <c r="CK55" s="131">
        <f>HLOOKUP(CK$12,'CdC-GAP_value'!$E$5:$AK$29,MATCH($A55,'CdC-GAP_value'!$A$5:$A$101,0),FALSE)</f>
        <v>0</v>
      </c>
      <c r="CM55" s="131">
        <f>HLOOKUP(CM$12,'CdC-GAP_value'!$E$5:$AK$29,MATCH($A55,'CdC-GAP_value'!$A$5:$A$101,0),FALSE)</f>
        <v>0</v>
      </c>
      <c r="CN55" s="131">
        <f>HLOOKUP(CN$12,'CdC-GAP_value'!$E$5:$AK$29,MATCH($A55,'CdC-GAP_value'!$A$5:$A$101,0),FALSE)</f>
        <v>0</v>
      </c>
      <c r="CP55" s="131">
        <f>HLOOKUP(CP$12,'CdC-GAP_value'!$E$5:$AK$29,MATCH($A55,'CdC-GAP_value'!$A$5:$A$101,0),FALSE)</f>
        <v>0</v>
      </c>
      <c r="CQ55" s="131">
        <f>HLOOKUP(CQ$12,'CdC-GAP_value'!$E$5:$AK$29,MATCH($A55,'CdC-GAP_value'!$A$5:$A$101,0),FALSE)</f>
        <v>0</v>
      </c>
      <c r="CS55" s="131">
        <f>HLOOKUP(CS$12,'CdC-GAP_value'!$E$5:$AK$29,MATCH($A55,'CdC-GAP_value'!$A$5:$A$101,0),FALSE)</f>
        <v>0</v>
      </c>
      <c r="CT55" s="131">
        <f>HLOOKUP(CT$12,'CdC-GAP_value'!$E$5:$AK$29,MATCH($A55,'CdC-GAP_value'!$A$5:$A$101,0),FALSE)</f>
        <v>0</v>
      </c>
      <c r="CV55" s="131">
        <f>HLOOKUP(CV$12,'CdC-GAP_value'!$E$5:$AK$29,MATCH($A55,'CdC-GAP_value'!$A$5:$A$101,0),FALSE)</f>
        <v>0</v>
      </c>
      <c r="CW55" s="131">
        <f>HLOOKUP(CW$12,'CdC-GAP_value'!$E$5:$AK$29,MATCH($A55,'CdC-GAP_value'!$A$5:$A$101,0),FALSE)</f>
        <v>0</v>
      </c>
      <c r="CY55" s="131">
        <f>HLOOKUP(CY$12,'CdC-GAP_value'!$E$5:$AK$29,MATCH($A55,'CdC-GAP_value'!$A$5:$A$101,0),FALSE)</f>
        <v>0</v>
      </c>
      <c r="CZ55" s="131">
        <f>HLOOKUP(CZ$12,'CdC-GAP_value'!$E$5:$AK$29,MATCH($A55,'CdC-GAP_value'!$A$5:$A$101,0),FALSE)</f>
        <v>0</v>
      </c>
      <c r="DB55" s="131">
        <f>HLOOKUP(DB$12,'CdC-GAP_value'!$E$5:$AK$29,MATCH($A55,'CdC-GAP_value'!$A$5:$A$101,0),FALSE)</f>
        <v>0</v>
      </c>
      <c r="DC55" s="131">
        <f>HLOOKUP(DC$12,'CdC-GAP_value'!$E$5:$AK$29,MATCH($A55,'CdC-GAP_value'!$A$5:$A$101,0),FALSE)</f>
        <v>0</v>
      </c>
      <c r="DE55" s="131">
        <f>HLOOKUP(DE$12,'CdC-GAP_value'!$E$5:$AK$29,MATCH($A55,'CdC-GAP_value'!$A$5:$A$101,0),FALSE)</f>
        <v>0</v>
      </c>
      <c r="DF55" s="131">
        <f>HLOOKUP(DF$12,'CdC-GAP_value'!$E$5:$AK$29,MATCH($A55,'CdC-GAP_value'!$A$5:$A$101,0),FALSE)</f>
        <v>0</v>
      </c>
      <c r="DH55" s="131">
        <f>HLOOKUP(DH$12,'CdC-GAP_value'!$E$5:$AK$29,MATCH($A55,'CdC-GAP_value'!$A$5:$A$101,0),FALSE)</f>
        <v>0</v>
      </c>
      <c r="DI55" s="131">
        <f>HLOOKUP(DI$12,'CdC-GAP_value'!$E$5:$AK$29,MATCH($A55,'CdC-GAP_value'!$A$5:$A$101,0),FALSE)</f>
        <v>0</v>
      </c>
      <c r="DK55" s="131">
        <f>HLOOKUP(DK$12,'CdC-GAP_value'!$E$5:$AK$29,MATCH($A55,'CdC-GAP_value'!$A$5:$A$101,0),FALSE)</f>
        <v>0</v>
      </c>
      <c r="DL55" s="131">
        <f>HLOOKUP(DL$12,'CdC-GAP_value'!$E$5:$AK$29,MATCH($A55,'CdC-GAP_value'!$A$5:$A$101,0),FALSE)</f>
        <v>0</v>
      </c>
      <c r="DM55" s="131">
        <f>HLOOKUP(DM$12,'CdC-GAP_value'!$E$5:$AK$29,MATCH($A55,'CdC-GAP_value'!$A$5:$A$101,0),FALSE)</f>
        <v>0</v>
      </c>
      <c r="DN55" s="131">
        <f>HLOOKUP(DN$12,'CdC-GAP_value'!$E$5:$AK$29,MATCH($A55,'CdC-GAP_value'!$A$5:$A$101,0),FALSE)</f>
        <v>0</v>
      </c>
      <c r="DO55" s="131">
        <f>HLOOKUP(DO$12,'CdC-GAP_value'!$E$5:$AK$29,MATCH($A55,'CdC-GAP_value'!$A$5:$A$101,0),FALSE)</f>
        <v>0</v>
      </c>
      <c r="DP55" s="131">
        <f>HLOOKUP(DP$12,'CdC-GAP_value'!$E$5:$AK$29,MATCH($A55,'CdC-GAP_value'!$A$5:$A$101,0),FALSE)</f>
        <v>0</v>
      </c>
      <c r="DR55" s="131">
        <f>HLOOKUP(DR$12,'CdC-GAP_value'!$E$5:$AK$29,MATCH($A55,'CdC-GAP_value'!$A$5:$A$101,0),FALSE)</f>
        <v>0</v>
      </c>
      <c r="DS55" s="131">
        <f>HLOOKUP(DS$12,'CdC-GAP_value'!$E$5:$AK$29,MATCH($A55,'CdC-GAP_value'!$A$5:$A$101,0),FALSE)</f>
        <v>0</v>
      </c>
      <c r="DT55" s="131">
        <f>HLOOKUP(DT$12,'CdC-GAP_value'!$E$5:$AK$29,MATCH($A55,'CdC-GAP_value'!$A$5:$A$101,0),FALSE)</f>
        <v>0</v>
      </c>
      <c r="DV55" s="131">
        <f>HLOOKUP(DV$12,'CdC-GAP_value'!$E$5:$AK$29,MATCH($A55,'CdC-GAP_value'!$A$5:$A$101,0),FALSE)</f>
        <v>0</v>
      </c>
      <c r="DW55" s="131">
        <f>HLOOKUP(DW$12,'CdC-GAP_value'!$E$5:$AK$29,MATCH($A55,'CdC-GAP_value'!$A$5:$A$101,0),FALSE)</f>
        <v>0</v>
      </c>
      <c r="DY55" s="131">
        <f>HLOOKUP(DY$12,'CdC-GAP_value'!$E$5:$AK$29,MATCH($A55,'CdC-GAP_value'!$A$5:$A$101,0),FALSE)</f>
        <v>0</v>
      </c>
      <c r="DZ55" s="131">
        <f>HLOOKUP(DZ$12,'CdC-GAP_value'!$E$5:$AK$29,MATCH($A55,'CdC-GAP_value'!$A$5:$A$101,0),FALSE)</f>
        <v>0</v>
      </c>
      <c r="EA55" s="154" t="str">
        <f>IF(HLOOKUP(EA$12,'CdC-GAP_value'!$AF$5:$AH$29,MATCH($A55,'CdC-GAP_value'!$A$5:$A$101,0),FALSE)="-",0,HLOOKUP(EA$12,'CdC-GAP_value'!$AF$5:$AH$29,MATCH($A55,'CdC-GAP_value'!$A$5:$A$101,0),FALSE))</f>
        <v>RENSEIGNER LIGNE 6</v>
      </c>
    </row>
    <row r="56" spans="1:131" x14ac:dyDescent="0.2">
      <c r="A56" s="161" t="s">
        <v>1175</v>
      </c>
      <c r="B56" s="161"/>
      <c r="C56" s="162"/>
    </row>
    <row r="57" spans="1:131" ht="12.75" customHeight="1" x14ac:dyDescent="0.2">
      <c r="A57" s="115" t="s">
        <v>1176</v>
      </c>
      <c r="B57" s="160" t="s">
        <v>1177</v>
      </c>
      <c r="C57" s="114">
        <v>126</v>
      </c>
      <c r="D57" s="114">
        <v>68</v>
      </c>
      <c r="F57" s="589">
        <v>68</v>
      </c>
      <c r="G57" s="589">
        <v>68</v>
      </c>
      <c r="H57" s="159"/>
      <c r="I57" s="589">
        <v>68</v>
      </c>
      <c r="J57" s="589">
        <v>68</v>
      </c>
      <c r="K57" s="159"/>
      <c r="L57" s="589">
        <v>68</v>
      </c>
      <c r="M57" s="589">
        <v>68</v>
      </c>
      <c r="N57" s="159"/>
      <c r="O57" s="589">
        <v>68</v>
      </c>
      <c r="P57" s="589">
        <v>68</v>
      </c>
      <c r="Q57" s="159"/>
      <c r="R57" s="589">
        <v>68</v>
      </c>
      <c r="S57" s="589">
        <v>68</v>
      </c>
      <c r="T57" s="159"/>
      <c r="U57" s="589">
        <v>68</v>
      </c>
      <c r="V57" s="589">
        <v>68</v>
      </c>
      <c r="W57" s="159"/>
      <c r="X57" s="589">
        <v>68</v>
      </c>
      <c r="Y57" s="589">
        <v>68</v>
      </c>
      <c r="Z57" s="156"/>
      <c r="AA57" s="155">
        <v>68</v>
      </c>
      <c r="AB57" s="155">
        <v>68</v>
      </c>
      <c r="AC57" s="159"/>
      <c r="AD57" s="155">
        <v>68</v>
      </c>
      <c r="AE57" s="155">
        <v>68</v>
      </c>
      <c r="AF57" s="159"/>
      <c r="AG57" s="155">
        <v>68</v>
      </c>
      <c r="AH57" s="155">
        <v>68</v>
      </c>
      <c r="AI57" s="159"/>
      <c r="AJ57" s="155">
        <v>68</v>
      </c>
      <c r="AK57" s="155">
        <v>68</v>
      </c>
      <c r="AL57" s="156"/>
      <c r="AM57" s="155">
        <v>68</v>
      </c>
      <c r="AN57" s="155">
        <v>68</v>
      </c>
      <c r="AO57" s="159"/>
      <c r="AP57" s="155">
        <v>68</v>
      </c>
      <c r="AQ57" s="155">
        <v>68</v>
      </c>
      <c r="AR57" s="159"/>
      <c r="AS57" s="155">
        <v>68</v>
      </c>
      <c r="AT57" s="155">
        <v>68</v>
      </c>
      <c r="AU57" s="159"/>
      <c r="AV57" s="155">
        <v>68</v>
      </c>
      <c r="AW57" s="155">
        <v>68</v>
      </c>
      <c r="AX57" s="159"/>
      <c r="AY57" s="155">
        <v>68</v>
      </c>
      <c r="AZ57" s="155">
        <v>68</v>
      </c>
      <c r="BA57" s="156"/>
      <c r="BB57" s="589">
        <v>68</v>
      </c>
      <c r="BC57" s="589">
        <v>68</v>
      </c>
      <c r="BD57" s="159"/>
      <c r="BE57" s="589">
        <v>68</v>
      </c>
      <c r="BF57" s="589">
        <v>68</v>
      </c>
      <c r="BG57" s="589">
        <v>68</v>
      </c>
      <c r="BH57" s="589">
        <v>68</v>
      </c>
      <c r="BI57" s="589">
        <v>68</v>
      </c>
      <c r="BJ57" s="589">
        <v>68</v>
      </c>
      <c r="BK57" s="589">
        <v>68</v>
      </c>
      <c r="BL57" s="589">
        <v>68</v>
      </c>
      <c r="BM57" s="589">
        <v>68</v>
      </c>
      <c r="BN57" s="589">
        <v>68</v>
      </c>
      <c r="BO57" s="589">
        <v>68</v>
      </c>
      <c r="BP57" s="589">
        <v>68</v>
      </c>
      <c r="BQ57" s="156"/>
      <c r="BR57" s="589">
        <v>68</v>
      </c>
      <c r="BS57" s="589">
        <v>68</v>
      </c>
      <c r="BT57" s="159"/>
      <c r="BU57" s="589">
        <v>68</v>
      </c>
      <c r="BV57" s="589">
        <v>68</v>
      </c>
      <c r="BW57" s="159"/>
      <c r="BX57" s="589">
        <v>68</v>
      </c>
      <c r="BY57" s="589">
        <v>68</v>
      </c>
      <c r="BZ57" s="159"/>
      <c r="CA57" s="589">
        <v>68</v>
      </c>
      <c r="CB57" s="589">
        <v>68</v>
      </c>
      <c r="CC57" s="159"/>
      <c r="CD57" s="589">
        <v>68</v>
      </c>
      <c r="CE57" s="589">
        <v>68</v>
      </c>
      <c r="CF57" s="159"/>
      <c r="CG57" s="589">
        <v>68</v>
      </c>
      <c r="CH57" s="589">
        <v>68</v>
      </c>
      <c r="CI57" s="159"/>
      <c r="CJ57" s="589">
        <v>68</v>
      </c>
      <c r="CK57" s="589">
        <v>68</v>
      </c>
      <c r="CL57" s="159"/>
      <c r="CM57" s="589">
        <v>68</v>
      </c>
      <c r="CN57" s="589">
        <v>68</v>
      </c>
      <c r="CO57" s="159"/>
      <c r="CP57" s="589">
        <v>68</v>
      </c>
      <c r="CQ57" s="589">
        <v>68</v>
      </c>
      <c r="CR57" s="159"/>
      <c r="CS57" s="589">
        <v>68</v>
      </c>
      <c r="CT57" s="589">
        <v>68</v>
      </c>
      <c r="CU57" s="159"/>
      <c r="CV57" s="589">
        <v>68</v>
      </c>
      <c r="CW57" s="589">
        <v>68</v>
      </c>
      <c r="CX57" s="159"/>
      <c r="CY57" s="589">
        <v>68</v>
      </c>
      <c r="CZ57" s="589">
        <v>68</v>
      </c>
      <c r="DA57" s="159"/>
      <c r="DB57" s="589">
        <v>68</v>
      </c>
      <c r="DC57" s="589">
        <v>68</v>
      </c>
      <c r="DD57" s="156"/>
      <c r="DE57" s="589">
        <v>68</v>
      </c>
      <c r="DF57" s="589">
        <v>68</v>
      </c>
      <c r="DG57" s="159"/>
      <c r="DH57" s="589">
        <v>68</v>
      </c>
      <c r="DI57" s="589">
        <v>68</v>
      </c>
      <c r="DJ57" s="159"/>
      <c r="DK57" s="589">
        <v>68</v>
      </c>
      <c r="DL57" s="589">
        <v>68</v>
      </c>
      <c r="DM57" s="589">
        <v>68</v>
      </c>
      <c r="DN57" s="589">
        <v>68</v>
      </c>
      <c r="DO57" s="589">
        <v>68</v>
      </c>
      <c r="DP57" s="589">
        <v>68</v>
      </c>
      <c r="DQ57" s="159"/>
      <c r="DR57" s="589">
        <v>68</v>
      </c>
      <c r="DS57" s="589">
        <v>68</v>
      </c>
      <c r="DT57" s="589">
        <v>68</v>
      </c>
      <c r="DU57" s="159"/>
      <c r="DV57" s="589">
        <v>68</v>
      </c>
      <c r="DW57" s="589">
        <v>68</v>
      </c>
      <c r="DX57" s="156"/>
      <c r="DY57" s="589">
        <v>68</v>
      </c>
      <c r="DZ57" s="589">
        <v>68</v>
      </c>
      <c r="EA57" s="155" t="s">
        <v>1148</v>
      </c>
    </row>
    <row r="58" spans="1:131" ht="12.75" customHeight="1" x14ac:dyDescent="0.2">
      <c r="A58" s="115" t="s">
        <v>1178</v>
      </c>
      <c r="B58" s="160" t="s">
        <v>1179</v>
      </c>
      <c r="C58" s="114">
        <v>127</v>
      </c>
      <c r="D58" s="114">
        <v>68</v>
      </c>
      <c r="F58" s="589">
        <v>68</v>
      </c>
      <c r="G58" s="589">
        <v>68</v>
      </c>
      <c r="H58" s="159"/>
      <c r="I58" s="589">
        <v>68</v>
      </c>
      <c r="J58" s="589">
        <v>68</v>
      </c>
      <c r="K58" s="159"/>
      <c r="L58" s="589">
        <v>68</v>
      </c>
      <c r="M58" s="589">
        <v>68</v>
      </c>
      <c r="N58" s="159"/>
      <c r="O58" s="589">
        <v>68</v>
      </c>
      <c r="P58" s="589">
        <v>68</v>
      </c>
      <c r="Q58" s="159"/>
      <c r="R58" s="589">
        <v>68</v>
      </c>
      <c r="S58" s="589">
        <v>68</v>
      </c>
      <c r="T58" s="159"/>
      <c r="U58" s="589">
        <v>68</v>
      </c>
      <c r="V58" s="589">
        <v>68</v>
      </c>
      <c r="W58" s="159"/>
      <c r="X58" s="589">
        <v>68</v>
      </c>
      <c r="Y58" s="589">
        <v>68</v>
      </c>
      <c r="Z58" s="156"/>
      <c r="AA58" s="155">
        <v>68</v>
      </c>
      <c r="AB58" s="155">
        <v>68</v>
      </c>
      <c r="AC58" s="159"/>
      <c r="AD58" s="155">
        <v>68</v>
      </c>
      <c r="AE58" s="155">
        <v>68</v>
      </c>
      <c r="AF58" s="159"/>
      <c r="AG58" s="155">
        <v>68</v>
      </c>
      <c r="AH58" s="155">
        <v>68</v>
      </c>
      <c r="AI58" s="159"/>
      <c r="AJ58" s="155">
        <v>68</v>
      </c>
      <c r="AK58" s="155">
        <v>68</v>
      </c>
      <c r="AL58" s="156"/>
      <c r="AM58" s="155">
        <v>68</v>
      </c>
      <c r="AN58" s="155">
        <v>68</v>
      </c>
      <c r="AO58" s="159"/>
      <c r="AP58" s="155">
        <v>68</v>
      </c>
      <c r="AQ58" s="155">
        <v>68</v>
      </c>
      <c r="AR58" s="159"/>
      <c r="AS58" s="155">
        <v>68</v>
      </c>
      <c r="AT58" s="155">
        <v>68</v>
      </c>
      <c r="AU58" s="159"/>
      <c r="AV58" s="155">
        <v>68</v>
      </c>
      <c r="AW58" s="155">
        <v>68</v>
      </c>
      <c r="AX58" s="159"/>
      <c r="AY58" s="155">
        <v>68</v>
      </c>
      <c r="AZ58" s="155">
        <v>68</v>
      </c>
      <c r="BA58" s="156"/>
      <c r="BB58" s="589">
        <v>68</v>
      </c>
      <c r="BC58" s="589">
        <v>68</v>
      </c>
      <c r="BD58" s="159"/>
      <c r="BE58" s="589">
        <v>68</v>
      </c>
      <c r="BF58" s="589">
        <v>68</v>
      </c>
      <c r="BG58" s="589">
        <v>68</v>
      </c>
      <c r="BH58" s="589">
        <v>68</v>
      </c>
      <c r="BI58" s="589">
        <v>68</v>
      </c>
      <c r="BJ58" s="589">
        <v>68</v>
      </c>
      <c r="BK58" s="589">
        <v>68</v>
      </c>
      <c r="BL58" s="589">
        <v>68</v>
      </c>
      <c r="BM58" s="589">
        <v>68</v>
      </c>
      <c r="BN58" s="589">
        <v>68</v>
      </c>
      <c r="BO58" s="589">
        <v>68</v>
      </c>
      <c r="BP58" s="589">
        <v>68</v>
      </c>
      <c r="BQ58" s="156"/>
      <c r="BR58" s="589">
        <v>68</v>
      </c>
      <c r="BS58" s="589">
        <v>68</v>
      </c>
      <c r="BT58" s="159"/>
      <c r="BU58" s="589">
        <v>68</v>
      </c>
      <c r="BV58" s="589">
        <v>68</v>
      </c>
      <c r="BW58" s="159"/>
      <c r="BX58" s="589">
        <v>68</v>
      </c>
      <c r="BY58" s="589">
        <v>68</v>
      </c>
      <c r="BZ58" s="159"/>
      <c r="CA58" s="589">
        <v>68</v>
      </c>
      <c r="CB58" s="589">
        <v>68</v>
      </c>
      <c r="CC58" s="159"/>
      <c r="CD58" s="589">
        <v>68</v>
      </c>
      <c r="CE58" s="589">
        <v>68</v>
      </c>
      <c r="CF58" s="159"/>
      <c r="CG58" s="589">
        <v>68</v>
      </c>
      <c r="CH58" s="589">
        <v>68</v>
      </c>
      <c r="CI58" s="159"/>
      <c r="CJ58" s="589">
        <v>68</v>
      </c>
      <c r="CK58" s="589">
        <v>68</v>
      </c>
      <c r="CL58" s="159"/>
      <c r="CM58" s="589">
        <v>68</v>
      </c>
      <c r="CN58" s="589">
        <v>68</v>
      </c>
      <c r="CO58" s="159"/>
      <c r="CP58" s="589">
        <v>68</v>
      </c>
      <c r="CQ58" s="589">
        <v>68</v>
      </c>
      <c r="CR58" s="159"/>
      <c r="CS58" s="589">
        <v>68</v>
      </c>
      <c r="CT58" s="589">
        <v>68</v>
      </c>
      <c r="CU58" s="159"/>
      <c r="CV58" s="589">
        <v>68</v>
      </c>
      <c r="CW58" s="589">
        <v>68</v>
      </c>
      <c r="CX58" s="159"/>
      <c r="CY58" s="589">
        <v>68</v>
      </c>
      <c r="CZ58" s="589">
        <v>68</v>
      </c>
      <c r="DA58" s="159"/>
      <c r="DB58" s="589">
        <v>68</v>
      </c>
      <c r="DC58" s="589">
        <v>68</v>
      </c>
      <c r="DD58" s="156"/>
      <c r="DE58" s="589">
        <v>68</v>
      </c>
      <c r="DF58" s="589">
        <v>68</v>
      </c>
      <c r="DG58" s="159"/>
      <c r="DH58" s="589">
        <v>68</v>
      </c>
      <c r="DI58" s="589">
        <v>68</v>
      </c>
      <c r="DJ58" s="159"/>
      <c r="DK58" s="589">
        <v>68</v>
      </c>
      <c r="DL58" s="589">
        <v>68</v>
      </c>
      <c r="DM58" s="589">
        <v>68</v>
      </c>
      <c r="DN58" s="589">
        <v>68</v>
      </c>
      <c r="DO58" s="589">
        <v>68</v>
      </c>
      <c r="DP58" s="589">
        <v>68</v>
      </c>
      <c r="DQ58" s="159"/>
      <c r="DR58" s="589">
        <v>68</v>
      </c>
      <c r="DS58" s="589">
        <v>68</v>
      </c>
      <c r="DT58" s="589">
        <v>68</v>
      </c>
      <c r="DU58" s="159"/>
      <c r="DV58" s="589">
        <v>68</v>
      </c>
      <c r="DW58" s="589">
        <v>68</v>
      </c>
      <c r="DX58" s="156"/>
      <c r="DY58" s="589">
        <v>68</v>
      </c>
      <c r="DZ58" s="589">
        <v>68</v>
      </c>
      <c r="EA58" s="155" t="s">
        <v>1148</v>
      </c>
    </row>
    <row r="59" spans="1:131" ht="12.75" customHeight="1" x14ac:dyDescent="0.2">
      <c r="A59" s="115" t="s">
        <v>1180</v>
      </c>
      <c r="B59" s="160" t="s">
        <v>1181</v>
      </c>
      <c r="C59" s="114">
        <v>128</v>
      </c>
      <c r="D59" s="114">
        <v>0</v>
      </c>
      <c r="F59" s="589">
        <v>68</v>
      </c>
      <c r="G59" s="589">
        <v>68</v>
      </c>
      <c r="H59" s="159"/>
      <c r="I59" s="589">
        <v>68</v>
      </c>
      <c r="J59" s="589">
        <v>68</v>
      </c>
      <c r="K59" s="159"/>
      <c r="L59" s="589">
        <v>68</v>
      </c>
      <c r="M59" s="589">
        <v>68</v>
      </c>
      <c r="N59" s="159"/>
      <c r="O59" s="589">
        <v>68</v>
      </c>
      <c r="P59" s="589">
        <v>68</v>
      </c>
      <c r="Q59" s="159"/>
      <c r="R59" s="589">
        <v>68</v>
      </c>
      <c r="S59" s="589">
        <v>68</v>
      </c>
      <c r="T59" s="159"/>
      <c r="U59" s="589">
        <v>68</v>
      </c>
      <c r="V59" s="589">
        <v>68</v>
      </c>
      <c r="W59" s="159"/>
      <c r="X59" s="589">
        <v>68</v>
      </c>
      <c r="Y59" s="589">
        <v>68</v>
      </c>
      <c r="Z59" s="156"/>
      <c r="AA59" s="155">
        <v>68</v>
      </c>
      <c r="AB59" s="155">
        <v>68</v>
      </c>
      <c r="AC59" s="159"/>
      <c r="AD59" s="155">
        <v>68</v>
      </c>
      <c r="AE59" s="155">
        <v>68</v>
      </c>
      <c r="AF59" s="159"/>
      <c r="AG59" s="155">
        <v>68</v>
      </c>
      <c r="AH59" s="155">
        <v>68</v>
      </c>
      <c r="AI59" s="159"/>
      <c r="AJ59" s="155">
        <v>68</v>
      </c>
      <c r="AK59" s="155">
        <v>68</v>
      </c>
      <c r="AL59" s="156"/>
      <c r="AM59" s="155">
        <v>68</v>
      </c>
      <c r="AN59" s="155">
        <v>68</v>
      </c>
      <c r="AO59" s="159"/>
      <c r="AP59" s="155">
        <v>68</v>
      </c>
      <c r="AQ59" s="155">
        <v>68</v>
      </c>
      <c r="AR59" s="159"/>
      <c r="AS59" s="155">
        <v>68</v>
      </c>
      <c r="AT59" s="155">
        <v>68</v>
      </c>
      <c r="AU59" s="159"/>
      <c r="AV59" s="155">
        <v>68</v>
      </c>
      <c r="AW59" s="155">
        <v>68</v>
      </c>
      <c r="AX59" s="159"/>
      <c r="AY59" s="155">
        <v>68</v>
      </c>
      <c r="AZ59" s="155">
        <v>68</v>
      </c>
      <c r="BA59" s="156"/>
      <c r="BB59" s="589">
        <v>68</v>
      </c>
      <c r="BC59" s="589">
        <v>68</v>
      </c>
      <c r="BD59" s="159"/>
      <c r="BE59" s="589">
        <v>68</v>
      </c>
      <c r="BF59" s="589">
        <v>68</v>
      </c>
      <c r="BG59" s="589">
        <v>68</v>
      </c>
      <c r="BH59" s="589">
        <v>68</v>
      </c>
      <c r="BI59" s="589">
        <v>68</v>
      </c>
      <c r="BJ59" s="589">
        <v>68</v>
      </c>
      <c r="BK59" s="589">
        <v>68</v>
      </c>
      <c r="BL59" s="589">
        <v>68</v>
      </c>
      <c r="BM59" s="589">
        <v>68</v>
      </c>
      <c r="BN59" s="589">
        <v>68</v>
      </c>
      <c r="BO59" s="589">
        <v>68</v>
      </c>
      <c r="BP59" s="589">
        <v>68</v>
      </c>
      <c r="BQ59" s="156"/>
      <c r="BR59" s="589">
        <v>68</v>
      </c>
      <c r="BS59" s="589">
        <v>68</v>
      </c>
      <c r="BT59" s="159"/>
      <c r="BU59" s="589">
        <v>68</v>
      </c>
      <c r="BV59" s="589">
        <v>68</v>
      </c>
      <c r="BW59" s="159"/>
      <c r="BX59" s="589">
        <v>68</v>
      </c>
      <c r="BY59" s="589">
        <v>68</v>
      </c>
      <c r="BZ59" s="159"/>
      <c r="CA59" s="589">
        <v>68</v>
      </c>
      <c r="CB59" s="589">
        <v>68</v>
      </c>
      <c r="CC59" s="159"/>
      <c r="CD59" s="589">
        <v>68</v>
      </c>
      <c r="CE59" s="589">
        <v>68</v>
      </c>
      <c r="CF59" s="159"/>
      <c r="CG59" s="589">
        <v>68</v>
      </c>
      <c r="CH59" s="589">
        <v>68</v>
      </c>
      <c r="CI59" s="159"/>
      <c r="CJ59" s="589">
        <v>68</v>
      </c>
      <c r="CK59" s="589">
        <v>68</v>
      </c>
      <c r="CL59" s="159"/>
      <c r="CM59" s="589">
        <v>68</v>
      </c>
      <c r="CN59" s="589">
        <v>68</v>
      </c>
      <c r="CO59" s="159"/>
      <c r="CP59" s="589">
        <v>68</v>
      </c>
      <c r="CQ59" s="589">
        <v>68</v>
      </c>
      <c r="CR59" s="159"/>
      <c r="CS59" s="589">
        <v>68</v>
      </c>
      <c r="CT59" s="589">
        <v>68</v>
      </c>
      <c r="CU59" s="159"/>
      <c r="CV59" s="589">
        <v>68</v>
      </c>
      <c r="CW59" s="589">
        <v>68</v>
      </c>
      <c r="CX59" s="159"/>
      <c r="CY59" s="589">
        <v>68</v>
      </c>
      <c r="CZ59" s="589">
        <v>68</v>
      </c>
      <c r="DA59" s="159"/>
      <c r="DB59" s="589">
        <v>68</v>
      </c>
      <c r="DC59" s="589">
        <v>68</v>
      </c>
      <c r="DD59" s="156"/>
      <c r="DE59" s="589">
        <v>0</v>
      </c>
      <c r="DF59" s="589">
        <v>0</v>
      </c>
      <c r="DG59" s="159"/>
      <c r="DH59" s="589">
        <v>0</v>
      </c>
      <c r="DI59" s="589">
        <v>0</v>
      </c>
      <c r="DJ59" s="159"/>
      <c r="DK59" s="589">
        <v>0</v>
      </c>
      <c r="DL59" s="589">
        <v>0</v>
      </c>
      <c r="DM59" s="589">
        <v>0</v>
      </c>
      <c r="DN59" s="589">
        <v>0</v>
      </c>
      <c r="DO59" s="589">
        <v>0</v>
      </c>
      <c r="DP59" s="589">
        <v>0</v>
      </c>
      <c r="DQ59" s="159"/>
      <c r="DR59" s="589">
        <v>0</v>
      </c>
      <c r="DS59" s="589">
        <v>0</v>
      </c>
      <c r="DT59" s="589">
        <v>0</v>
      </c>
      <c r="DU59" s="159"/>
      <c r="DV59" s="589">
        <v>0</v>
      </c>
      <c r="DW59" s="589">
        <v>0</v>
      </c>
      <c r="DX59" s="156"/>
      <c r="DY59" s="589">
        <v>68</v>
      </c>
      <c r="DZ59" s="589">
        <v>68</v>
      </c>
      <c r="EA59" s="155" t="s">
        <v>1148</v>
      </c>
    </row>
    <row r="60" spans="1:131" ht="12.75" customHeight="1" x14ac:dyDescent="0.2">
      <c r="A60" s="115" t="s">
        <v>1182</v>
      </c>
      <c r="B60" s="160" t="s">
        <v>1183</v>
      </c>
      <c r="C60" s="114">
        <v>129</v>
      </c>
      <c r="D60" s="114">
        <v>0</v>
      </c>
      <c r="F60" s="589">
        <v>0</v>
      </c>
      <c r="G60" s="589">
        <v>0</v>
      </c>
      <c r="H60" s="159"/>
      <c r="I60" s="589">
        <v>0</v>
      </c>
      <c r="J60" s="589">
        <v>0</v>
      </c>
      <c r="K60" s="159"/>
      <c r="L60" s="589">
        <v>0</v>
      </c>
      <c r="M60" s="589">
        <v>0</v>
      </c>
      <c r="N60" s="159"/>
      <c r="O60" s="589">
        <v>0</v>
      </c>
      <c r="P60" s="589">
        <v>0</v>
      </c>
      <c r="Q60" s="159"/>
      <c r="R60" s="589">
        <v>0</v>
      </c>
      <c r="S60" s="589">
        <v>0</v>
      </c>
      <c r="T60" s="159"/>
      <c r="U60" s="589">
        <v>0</v>
      </c>
      <c r="V60" s="589">
        <v>0</v>
      </c>
      <c r="W60" s="159"/>
      <c r="X60" s="589">
        <v>0</v>
      </c>
      <c r="Y60" s="589">
        <v>0</v>
      </c>
      <c r="Z60" s="156"/>
      <c r="AA60" s="155">
        <v>0</v>
      </c>
      <c r="AB60" s="155">
        <v>0</v>
      </c>
      <c r="AC60" s="159"/>
      <c r="AD60" s="155">
        <v>0</v>
      </c>
      <c r="AE60" s="155">
        <v>0</v>
      </c>
      <c r="AF60" s="159"/>
      <c r="AG60" s="155">
        <v>0</v>
      </c>
      <c r="AH60" s="155">
        <v>0</v>
      </c>
      <c r="AI60" s="159"/>
      <c r="AJ60" s="155">
        <v>0</v>
      </c>
      <c r="AK60" s="155">
        <v>0</v>
      </c>
      <c r="AL60" s="156"/>
      <c r="AM60" s="155">
        <v>0</v>
      </c>
      <c r="AN60" s="155">
        <v>0</v>
      </c>
      <c r="AO60" s="159"/>
      <c r="AP60" s="155">
        <v>0</v>
      </c>
      <c r="AQ60" s="155">
        <v>0</v>
      </c>
      <c r="AR60" s="159"/>
      <c r="AS60" s="155">
        <v>0</v>
      </c>
      <c r="AT60" s="155">
        <v>0</v>
      </c>
      <c r="AU60" s="159"/>
      <c r="AV60" s="155">
        <v>0</v>
      </c>
      <c r="AW60" s="155">
        <v>0</v>
      </c>
      <c r="AX60" s="159"/>
      <c r="AY60" s="155">
        <v>0</v>
      </c>
      <c r="AZ60" s="155">
        <v>0</v>
      </c>
      <c r="BA60" s="156"/>
      <c r="BB60" s="589">
        <v>0</v>
      </c>
      <c r="BC60" s="589">
        <v>0</v>
      </c>
      <c r="BD60" s="159"/>
      <c r="BE60" s="589">
        <v>0</v>
      </c>
      <c r="BF60" s="589">
        <v>0</v>
      </c>
      <c r="BG60" s="589">
        <v>0</v>
      </c>
      <c r="BH60" s="589">
        <v>0</v>
      </c>
      <c r="BI60" s="589">
        <v>0</v>
      </c>
      <c r="BJ60" s="589">
        <v>0</v>
      </c>
      <c r="BK60" s="589">
        <v>0</v>
      </c>
      <c r="BL60" s="589">
        <v>0</v>
      </c>
      <c r="BM60" s="589">
        <v>0</v>
      </c>
      <c r="BN60" s="589">
        <v>0</v>
      </c>
      <c r="BO60" s="589">
        <v>0</v>
      </c>
      <c r="BP60" s="589">
        <v>0</v>
      </c>
      <c r="BQ60" s="156"/>
      <c r="BR60" s="589">
        <v>0</v>
      </c>
      <c r="BS60" s="589">
        <v>0</v>
      </c>
      <c r="BT60" s="159"/>
      <c r="BU60" s="589">
        <v>0</v>
      </c>
      <c r="BV60" s="589">
        <v>0</v>
      </c>
      <c r="BW60" s="159"/>
      <c r="BX60" s="589">
        <v>0</v>
      </c>
      <c r="BY60" s="589">
        <v>0</v>
      </c>
      <c r="BZ60" s="159"/>
      <c r="CA60" s="589">
        <v>0</v>
      </c>
      <c r="CB60" s="589">
        <v>0</v>
      </c>
      <c r="CC60" s="159"/>
      <c r="CD60" s="589">
        <v>0</v>
      </c>
      <c r="CE60" s="589">
        <v>0</v>
      </c>
      <c r="CF60" s="159"/>
      <c r="CG60" s="589">
        <v>0</v>
      </c>
      <c r="CH60" s="589">
        <v>0</v>
      </c>
      <c r="CI60" s="159"/>
      <c r="CJ60" s="589">
        <v>0</v>
      </c>
      <c r="CK60" s="589">
        <v>0</v>
      </c>
      <c r="CL60" s="159"/>
      <c r="CM60" s="589">
        <v>0</v>
      </c>
      <c r="CN60" s="589">
        <v>0</v>
      </c>
      <c r="CO60" s="159"/>
      <c r="CP60" s="589">
        <v>0</v>
      </c>
      <c r="CQ60" s="589">
        <v>0</v>
      </c>
      <c r="CR60" s="159"/>
      <c r="CS60" s="589">
        <v>0</v>
      </c>
      <c r="CT60" s="589">
        <v>0</v>
      </c>
      <c r="CU60" s="159"/>
      <c r="CV60" s="589">
        <v>0</v>
      </c>
      <c r="CW60" s="589">
        <v>0</v>
      </c>
      <c r="CX60" s="159"/>
      <c r="CY60" s="589">
        <v>0</v>
      </c>
      <c r="CZ60" s="589">
        <v>0</v>
      </c>
      <c r="DA60" s="159"/>
      <c r="DB60" s="589">
        <v>0</v>
      </c>
      <c r="DC60" s="589">
        <v>0</v>
      </c>
      <c r="DD60" s="156"/>
      <c r="DE60" s="589">
        <v>0</v>
      </c>
      <c r="DF60" s="589">
        <v>0</v>
      </c>
      <c r="DG60" s="159"/>
      <c r="DH60" s="589">
        <v>0</v>
      </c>
      <c r="DI60" s="589">
        <v>0</v>
      </c>
      <c r="DJ60" s="159"/>
      <c r="DK60" s="589">
        <v>0</v>
      </c>
      <c r="DL60" s="589">
        <v>0</v>
      </c>
      <c r="DM60" s="589">
        <v>0</v>
      </c>
      <c r="DN60" s="589">
        <v>0</v>
      </c>
      <c r="DO60" s="589">
        <v>0</v>
      </c>
      <c r="DP60" s="589">
        <v>0</v>
      </c>
      <c r="DQ60" s="159"/>
      <c r="DR60" s="589">
        <v>0</v>
      </c>
      <c r="DS60" s="589">
        <v>0</v>
      </c>
      <c r="DT60" s="589">
        <v>0</v>
      </c>
      <c r="DU60" s="159"/>
      <c r="DV60" s="589">
        <v>0</v>
      </c>
      <c r="DW60" s="589">
        <v>0</v>
      </c>
      <c r="DX60" s="156"/>
      <c r="DY60" s="589">
        <v>0</v>
      </c>
      <c r="DZ60" s="589">
        <v>0</v>
      </c>
      <c r="EA60" s="155" t="s">
        <v>1148</v>
      </c>
    </row>
    <row r="61" spans="1:131" ht="12.75" customHeight="1" x14ac:dyDescent="0.2">
      <c r="A61" s="115" t="s">
        <v>1184</v>
      </c>
      <c r="B61" s="160" t="s">
        <v>1185</v>
      </c>
      <c r="C61" s="114">
        <v>137</v>
      </c>
      <c r="D61" s="114">
        <v>2</v>
      </c>
      <c r="F61" s="589">
        <v>2</v>
      </c>
      <c r="G61" s="589">
        <v>2</v>
      </c>
      <c r="H61" s="159"/>
      <c r="I61" s="589">
        <v>2</v>
      </c>
      <c r="J61" s="589">
        <v>2</v>
      </c>
      <c r="K61" s="159"/>
      <c r="L61" s="589">
        <v>2</v>
      </c>
      <c r="M61" s="589">
        <v>2</v>
      </c>
      <c r="N61" s="159"/>
      <c r="O61" s="589">
        <v>2</v>
      </c>
      <c r="P61" s="589">
        <v>2</v>
      </c>
      <c r="Q61" s="159"/>
      <c r="R61" s="589">
        <v>2</v>
      </c>
      <c r="S61" s="589">
        <v>2</v>
      </c>
      <c r="T61" s="159"/>
      <c r="U61" s="589">
        <v>2</v>
      </c>
      <c r="V61" s="589">
        <v>2</v>
      </c>
      <c r="W61" s="159"/>
      <c r="X61" s="589">
        <v>2</v>
      </c>
      <c r="Y61" s="589">
        <v>2</v>
      </c>
      <c r="Z61" s="156"/>
      <c r="AA61" s="155">
        <v>2</v>
      </c>
      <c r="AB61" s="155">
        <v>2</v>
      </c>
      <c r="AC61" s="159"/>
      <c r="AD61" s="155">
        <v>2</v>
      </c>
      <c r="AE61" s="155">
        <v>2</v>
      </c>
      <c r="AF61" s="159"/>
      <c r="AG61" s="155">
        <v>2</v>
      </c>
      <c r="AH61" s="155">
        <v>2</v>
      </c>
      <c r="AI61" s="159"/>
      <c r="AJ61" s="155">
        <v>2</v>
      </c>
      <c r="AK61" s="155">
        <v>2</v>
      </c>
      <c r="AL61" s="156"/>
      <c r="AM61" s="155">
        <v>2</v>
      </c>
      <c r="AN61" s="155">
        <v>2</v>
      </c>
      <c r="AO61" s="159"/>
      <c r="AP61" s="155">
        <v>2</v>
      </c>
      <c r="AQ61" s="155">
        <v>2</v>
      </c>
      <c r="AR61" s="159"/>
      <c r="AS61" s="155">
        <v>2</v>
      </c>
      <c r="AT61" s="155">
        <v>2</v>
      </c>
      <c r="AU61" s="159"/>
      <c r="AV61" s="155">
        <v>2</v>
      </c>
      <c r="AW61" s="155">
        <v>2</v>
      </c>
      <c r="AX61" s="159"/>
      <c r="AY61" s="155">
        <v>2</v>
      </c>
      <c r="AZ61" s="155">
        <v>2</v>
      </c>
      <c r="BA61" s="156"/>
      <c r="BB61" s="589">
        <v>2</v>
      </c>
      <c r="BC61" s="589">
        <v>2</v>
      </c>
      <c r="BD61" s="159"/>
      <c r="BE61" s="589">
        <v>2</v>
      </c>
      <c r="BF61" s="589">
        <v>2</v>
      </c>
      <c r="BG61" s="589">
        <v>2</v>
      </c>
      <c r="BH61" s="589">
        <v>2</v>
      </c>
      <c r="BI61" s="589">
        <v>2</v>
      </c>
      <c r="BJ61" s="589">
        <v>2</v>
      </c>
      <c r="BK61" s="589">
        <v>2</v>
      </c>
      <c r="BL61" s="589">
        <v>2</v>
      </c>
      <c r="BM61" s="589">
        <v>2</v>
      </c>
      <c r="BN61" s="589">
        <v>2</v>
      </c>
      <c r="BO61" s="589">
        <v>2</v>
      </c>
      <c r="BP61" s="589">
        <v>2</v>
      </c>
      <c r="BQ61" s="156"/>
      <c r="BR61" s="589">
        <v>2</v>
      </c>
      <c r="BS61" s="589">
        <v>2</v>
      </c>
      <c r="BT61" s="159"/>
      <c r="BU61" s="589">
        <v>2</v>
      </c>
      <c r="BV61" s="589">
        <v>2</v>
      </c>
      <c r="BW61" s="159"/>
      <c r="BX61" s="589">
        <v>2</v>
      </c>
      <c r="BY61" s="589">
        <v>2</v>
      </c>
      <c r="BZ61" s="159"/>
      <c r="CA61" s="589">
        <v>2</v>
      </c>
      <c r="CB61" s="589">
        <v>2</v>
      </c>
      <c r="CC61" s="159"/>
      <c r="CD61" s="589">
        <v>2</v>
      </c>
      <c r="CE61" s="589">
        <v>2</v>
      </c>
      <c r="CF61" s="159"/>
      <c r="CG61" s="589">
        <v>2</v>
      </c>
      <c r="CH61" s="589">
        <v>2</v>
      </c>
      <c r="CI61" s="159"/>
      <c r="CJ61" s="589">
        <v>2</v>
      </c>
      <c r="CK61" s="589">
        <v>2</v>
      </c>
      <c r="CL61" s="159"/>
      <c r="CM61" s="589">
        <v>2</v>
      </c>
      <c r="CN61" s="589">
        <v>2</v>
      </c>
      <c r="CO61" s="159"/>
      <c r="CP61" s="589">
        <v>2</v>
      </c>
      <c r="CQ61" s="589">
        <v>2</v>
      </c>
      <c r="CR61" s="159"/>
      <c r="CS61" s="589">
        <v>2</v>
      </c>
      <c r="CT61" s="589">
        <v>2</v>
      </c>
      <c r="CU61" s="159"/>
      <c r="CV61" s="589">
        <v>2</v>
      </c>
      <c r="CW61" s="589">
        <v>2</v>
      </c>
      <c r="CX61" s="159"/>
      <c r="CY61" s="589">
        <v>2</v>
      </c>
      <c r="CZ61" s="589">
        <v>2</v>
      </c>
      <c r="DA61" s="159"/>
      <c r="DB61" s="589">
        <v>2</v>
      </c>
      <c r="DC61" s="589">
        <v>2</v>
      </c>
      <c r="DD61" s="156"/>
      <c r="DE61" s="589">
        <v>2</v>
      </c>
      <c r="DF61" s="589">
        <v>2</v>
      </c>
      <c r="DG61" s="159"/>
      <c r="DH61" s="589">
        <v>2</v>
      </c>
      <c r="DI61" s="589">
        <v>2</v>
      </c>
      <c r="DJ61" s="159"/>
      <c r="DK61" s="589">
        <v>2</v>
      </c>
      <c r="DL61" s="589">
        <v>2</v>
      </c>
      <c r="DM61" s="589">
        <v>2</v>
      </c>
      <c r="DN61" s="589">
        <v>2</v>
      </c>
      <c r="DO61" s="589">
        <v>2</v>
      </c>
      <c r="DP61" s="589">
        <v>2</v>
      </c>
      <c r="DQ61" s="159"/>
      <c r="DR61" s="589">
        <v>2</v>
      </c>
      <c r="DS61" s="589">
        <v>2</v>
      </c>
      <c r="DT61" s="589">
        <v>2</v>
      </c>
      <c r="DU61" s="159"/>
      <c r="DV61" s="589">
        <v>2</v>
      </c>
      <c r="DW61" s="589">
        <v>2</v>
      </c>
      <c r="DX61" s="156"/>
      <c r="DY61" s="589">
        <v>2</v>
      </c>
      <c r="DZ61" s="589">
        <v>2</v>
      </c>
      <c r="EA61" s="155" t="s">
        <v>1148</v>
      </c>
    </row>
    <row r="62" spans="1:131" ht="12.75" customHeight="1" x14ac:dyDescent="0.2">
      <c r="A62" s="115" t="s">
        <v>1186</v>
      </c>
      <c r="B62" s="160" t="s">
        <v>1187</v>
      </c>
      <c r="C62" s="114">
        <v>141</v>
      </c>
      <c r="D62" s="114">
        <v>0</v>
      </c>
      <c r="F62" s="589">
        <v>0</v>
      </c>
      <c r="G62" s="589">
        <v>0</v>
      </c>
      <c r="H62" s="159"/>
      <c r="I62" s="589">
        <v>0</v>
      </c>
      <c r="J62" s="589">
        <v>0</v>
      </c>
      <c r="K62" s="159"/>
      <c r="L62" s="589">
        <v>0</v>
      </c>
      <c r="M62" s="589">
        <v>0</v>
      </c>
      <c r="N62" s="159"/>
      <c r="O62" s="589">
        <v>0</v>
      </c>
      <c r="P62" s="589">
        <v>0</v>
      </c>
      <c r="Q62" s="159"/>
      <c r="R62" s="589">
        <v>0</v>
      </c>
      <c r="S62" s="589">
        <v>0</v>
      </c>
      <c r="T62" s="159"/>
      <c r="U62" s="589">
        <v>0</v>
      </c>
      <c r="V62" s="589">
        <v>0</v>
      </c>
      <c r="W62" s="159"/>
      <c r="X62" s="589">
        <v>0</v>
      </c>
      <c r="Y62" s="589">
        <v>0</v>
      </c>
      <c r="Z62" s="156"/>
      <c r="AA62" s="155">
        <v>0</v>
      </c>
      <c r="AB62" s="155">
        <v>0</v>
      </c>
      <c r="AC62" s="159"/>
      <c r="AD62" s="155">
        <v>0</v>
      </c>
      <c r="AE62" s="155">
        <v>0</v>
      </c>
      <c r="AF62" s="159"/>
      <c r="AG62" s="155">
        <v>0</v>
      </c>
      <c r="AH62" s="155">
        <v>0</v>
      </c>
      <c r="AI62" s="159"/>
      <c r="AJ62" s="155">
        <v>0</v>
      </c>
      <c r="AK62" s="155">
        <v>0</v>
      </c>
      <c r="AL62" s="156"/>
      <c r="AM62" s="155">
        <v>0</v>
      </c>
      <c r="AN62" s="155">
        <v>0</v>
      </c>
      <c r="AO62" s="159"/>
      <c r="AP62" s="155">
        <v>0</v>
      </c>
      <c r="AQ62" s="155">
        <v>0</v>
      </c>
      <c r="AR62" s="159"/>
      <c r="AS62" s="155">
        <v>0</v>
      </c>
      <c r="AT62" s="155">
        <v>0</v>
      </c>
      <c r="AU62" s="159"/>
      <c r="AV62" s="155">
        <v>0</v>
      </c>
      <c r="AW62" s="155">
        <v>0</v>
      </c>
      <c r="AX62" s="159"/>
      <c r="AY62" s="155">
        <v>0</v>
      </c>
      <c r="AZ62" s="155">
        <v>0</v>
      </c>
      <c r="BA62" s="156"/>
      <c r="BB62" s="589">
        <v>0</v>
      </c>
      <c r="BC62" s="589">
        <v>0</v>
      </c>
      <c r="BD62" s="159"/>
      <c r="BE62" s="589">
        <v>0</v>
      </c>
      <c r="BF62" s="589">
        <v>0</v>
      </c>
      <c r="BG62" s="589">
        <v>0</v>
      </c>
      <c r="BH62" s="589">
        <v>0</v>
      </c>
      <c r="BI62" s="589">
        <v>0</v>
      </c>
      <c r="BJ62" s="589">
        <v>0</v>
      </c>
      <c r="BK62" s="589">
        <v>0</v>
      </c>
      <c r="BL62" s="589">
        <v>0</v>
      </c>
      <c r="BM62" s="589">
        <v>0</v>
      </c>
      <c r="BN62" s="589">
        <v>0</v>
      </c>
      <c r="BO62" s="589">
        <v>0</v>
      </c>
      <c r="BP62" s="589">
        <v>0</v>
      </c>
      <c r="BQ62" s="156"/>
      <c r="BR62" s="589">
        <v>0</v>
      </c>
      <c r="BS62" s="589">
        <v>0</v>
      </c>
      <c r="BT62" s="159"/>
      <c r="BU62" s="589">
        <v>0</v>
      </c>
      <c r="BV62" s="589">
        <v>0</v>
      </c>
      <c r="BW62" s="159"/>
      <c r="BX62" s="589">
        <v>0</v>
      </c>
      <c r="BY62" s="589">
        <v>0</v>
      </c>
      <c r="BZ62" s="159"/>
      <c r="CA62" s="589">
        <v>0</v>
      </c>
      <c r="CB62" s="589">
        <v>0</v>
      </c>
      <c r="CC62" s="159"/>
      <c r="CD62" s="589">
        <v>0</v>
      </c>
      <c r="CE62" s="589">
        <v>0</v>
      </c>
      <c r="CF62" s="159"/>
      <c r="CG62" s="589">
        <v>0</v>
      </c>
      <c r="CH62" s="589">
        <v>0</v>
      </c>
      <c r="CI62" s="159"/>
      <c r="CJ62" s="589">
        <v>2</v>
      </c>
      <c r="CK62" s="589">
        <v>2</v>
      </c>
      <c r="CL62" s="159"/>
      <c r="CM62" s="589">
        <v>2</v>
      </c>
      <c r="CN62" s="589">
        <v>2</v>
      </c>
      <c r="CO62" s="159"/>
      <c r="CP62" s="589">
        <v>2</v>
      </c>
      <c r="CQ62" s="589">
        <v>2</v>
      </c>
      <c r="CR62" s="159"/>
      <c r="CS62" s="589">
        <v>2</v>
      </c>
      <c r="CT62" s="589">
        <v>2</v>
      </c>
      <c r="CU62" s="159"/>
      <c r="CV62" s="589">
        <v>2</v>
      </c>
      <c r="CW62" s="589">
        <v>2</v>
      </c>
      <c r="CX62" s="159"/>
      <c r="CY62" s="589">
        <v>2</v>
      </c>
      <c r="CZ62" s="589">
        <v>2</v>
      </c>
      <c r="DA62" s="159"/>
      <c r="DB62" s="589">
        <v>2</v>
      </c>
      <c r="DC62" s="589">
        <v>2</v>
      </c>
      <c r="DD62" s="156"/>
      <c r="DE62" s="589">
        <v>0</v>
      </c>
      <c r="DF62" s="589">
        <v>0</v>
      </c>
      <c r="DG62" s="159"/>
      <c r="DH62" s="589">
        <v>0</v>
      </c>
      <c r="DI62" s="589">
        <v>0</v>
      </c>
      <c r="DJ62" s="159"/>
      <c r="DK62" s="589">
        <v>0</v>
      </c>
      <c r="DL62" s="589">
        <v>0</v>
      </c>
      <c r="DM62" s="589">
        <v>0</v>
      </c>
      <c r="DN62" s="589">
        <v>0</v>
      </c>
      <c r="DO62" s="589">
        <v>0</v>
      </c>
      <c r="DP62" s="589">
        <v>0</v>
      </c>
      <c r="DQ62" s="159"/>
      <c r="DR62" s="589">
        <v>0</v>
      </c>
      <c r="DS62" s="589">
        <v>0</v>
      </c>
      <c r="DT62" s="589">
        <v>0</v>
      </c>
      <c r="DU62" s="159"/>
      <c r="DV62" s="589">
        <v>0</v>
      </c>
      <c r="DW62" s="589">
        <v>0</v>
      </c>
      <c r="DX62" s="156"/>
      <c r="DY62" s="589">
        <v>0</v>
      </c>
      <c r="DZ62" s="589">
        <v>0</v>
      </c>
      <c r="EA62" s="155" t="s">
        <v>1148</v>
      </c>
    </row>
    <row r="63" spans="1:131" ht="12.75" customHeight="1" x14ac:dyDescent="0.2">
      <c r="A63" s="161" t="s">
        <v>1188</v>
      </c>
      <c r="B63" s="160"/>
      <c r="F63" s="159"/>
      <c r="G63" s="159"/>
      <c r="H63" s="159"/>
      <c r="I63" s="159"/>
      <c r="J63" s="159"/>
      <c r="K63" s="159"/>
      <c r="L63" s="159"/>
      <c r="M63" s="159"/>
      <c r="N63" s="159"/>
      <c r="O63" s="159"/>
      <c r="P63" s="159"/>
      <c r="Q63" s="159"/>
      <c r="R63" s="159"/>
      <c r="S63" s="159"/>
      <c r="T63" s="159"/>
      <c r="U63" s="159"/>
      <c r="V63" s="159"/>
      <c r="W63" s="159"/>
      <c r="X63" s="159"/>
      <c r="Y63" s="159"/>
      <c r="Z63" s="156"/>
      <c r="AA63" s="159"/>
      <c r="AB63" s="159"/>
      <c r="AC63" s="159"/>
      <c r="AD63" s="159"/>
      <c r="AE63" s="159"/>
      <c r="AF63" s="159"/>
      <c r="AG63" s="159"/>
      <c r="AH63" s="159"/>
      <c r="AI63" s="159"/>
      <c r="AJ63" s="159"/>
      <c r="AK63" s="159"/>
      <c r="AL63" s="156"/>
      <c r="AM63" s="159"/>
      <c r="AN63" s="159"/>
      <c r="AO63" s="159"/>
      <c r="AP63" s="159"/>
      <c r="AQ63" s="159"/>
      <c r="AR63" s="159"/>
      <c r="AS63" s="159"/>
      <c r="AT63" s="159"/>
      <c r="AU63" s="159"/>
      <c r="AV63" s="159"/>
      <c r="AW63" s="159"/>
      <c r="AX63" s="159"/>
      <c r="AY63" s="159"/>
      <c r="AZ63" s="159"/>
      <c r="BA63" s="156"/>
      <c r="BB63" s="159"/>
      <c r="BC63" s="159"/>
      <c r="BD63" s="159"/>
      <c r="BE63" s="159"/>
      <c r="BF63" s="159"/>
      <c r="BG63" s="159"/>
      <c r="BH63" s="159"/>
      <c r="BI63" s="159"/>
      <c r="BJ63" s="159"/>
      <c r="BK63" s="159"/>
      <c r="BL63" s="159"/>
      <c r="BM63" s="159"/>
      <c r="BN63" s="159"/>
      <c r="BO63" s="159"/>
      <c r="BP63" s="159"/>
      <c r="BQ63" s="156"/>
      <c r="BR63" s="159"/>
      <c r="BS63" s="159"/>
      <c r="BT63" s="159"/>
      <c r="BU63" s="159"/>
      <c r="BV63" s="159"/>
      <c r="BW63" s="159"/>
      <c r="BX63" s="159"/>
      <c r="BY63" s="159"/>
      <c r="BZ63" s="159"/>
      <c r="CA63" s="159"/>
      <c r="CB63" s="159"/>
      <c r="CC63" s="159"/>
      <c r="CD63" s="159"/>
      <c r="CE63" s="159"/>
      <c r="CF63" s="159"/>
      <c r="CG63" s="159"/>
      <c r="CH63" s="159"/>
      <c r="CI63" s="159"/>
      <c r="CJ63" s="159"/>
      <c r="CK63" s="159"/>
      <c r="CL63" s="159"/>
      <c r="CM63" s="159"/>
      <c r="CN63" s="159"/>
      <c r="CO63" s="159"/>
      <c r="CP63" s="159"/>
      <c r="CQ63" s="159"/>
      <c r="CR63" s="159"/>
      <c r="CS63" s="159"/>
      <c r="CT63" s="159"/>
      <c r="CU63" s="159"/>
      <c r="CV63" s="159"/>
      <c r="CW63" s="159"/>
      <c r="CX63" s="159"/>
      <c r="CY63" s="159"/>
      <c r="CZ63" s="159"/>
      <c r="DA63" s="159"/>
      <c r="DB63" s="159"/>
      <c r="DC63" s="159"/>
      <c r="DD63" s="156"/>
      <c r="DE63" s="159"/>
      <c r="DF63" s="159"/>
      <c r="DG63" s="159"/>
      <c r="DH63" s="159"/>
      <c r="DI63" s="159"/>
      <c r="DJ63" s="159"/>
      <c r="DK63" s="159"/>
      <c r="DL63" s="159"/>
      <c r="DM63" s="159"/>
      <c r="DN63" s="159"/>
      <c r="DO63" s="159"/>
      <c r="DP63" s="159"/>
      <c r="DQ63" s="159"/>
      <c r="DR63" s="159"/>
      <c r="DS63" s="159"/>
      <c r="DT63" s="159"/>
      <c r="DU63" s="159"/>
      <c r="DV63" s="159"/>
      <c r="DW63" s="159"/>
      <c r="DX63" s="156"/>
      <c r="DY63" s="159"/>
      <c r="DZ63" s="159"/>
      <c r="EA63" s="159"/>
    </row>
    <row r="64" spans="1:131" ht="12.75" customHeight="1" x14ac:dyDescent="0.2">
      <c r="A64" s="115" t="s">
        <v>1189</v>
      </c>
      <c r="B64" s="160" t="s">
        <v>1190</v>
      </c>
      <c r="C64" s="114">
        <v>175</v>
      </c>
      <c r="D64" s="114">
        <v>75</v>
      </c>
      <c r="F64" s="589">
        <v>75</v>
      </c>
      <c r="G64" s="589">
        <v>75</v>
      </c>
      <c r="H64" s="159"/>
      <c r="I64" s="589">
        <v>75</v>
      </c>
      <c r="J64" s="589">
        <v>75</v>
      </c>
      <c r="K64" s="159"/>
      <c r="L64" s="589">
        <v>75</v>
      </c>
      <c r="M64" s="589">
        <v>75</v>
      </c>
      <c r="N64" s="159"/>
      <c r="O64" s="589">
        <v>75</v>
      </c>
      <c r="P64" s="589">
        <v>75</v>
      </c>
      <c r="Q64" s="159"/>
      <c r="R64" s="589">
        <v>75</v>
      </c>
      <c r="S64" s="589">
        <v>75</v>
      </c>
      <c r="T64" s="159"/>
      <c r="U64" s="589">
        <v>75</v>
      </c>
      <c r="V64" s="589">
        <v>75</v>
      </c>
      <c r="W64" s="159"/>
      <c r="X64" s="589">
        <v>75</v>
      </c>
      <c r="Y64" s="589">
        <v>75</v>
      </c>
      <c r="Z64" s="156"/>
      <c r="AA64" s="589">
        <v>75</v>
      </c>
      <c r="AB64" s="589">
        <v>75</v>
      </c>
      <c r="AC64" s="159"/>
      <c r="AD64" s="589">
        <v>75</v>
      </c>
      <c r="AE64" s="589">
        <v>75</v>
      </c>
      <c r="AF64" s="159"/>
      <c r="AG64" s="589">
        <v>75</v>
      </c>
      <c r="AH64" s="589">
        <v>75</v>
      </c>
      <c r="AI64" s="159"/>
      <c r="AJ64" s="589">
        <v>75</v>
      </c>
      <c r="AK64" s="589">
        <v>75</v>
      </c>
      <c r="AL64" s="156"/>
      <c r="AM64" s="589">
        <v>75</v>
      </c>
      <c r="AN64" s="589">
        <v>75</v>
      </c>
      <c r="AO64" s="159"/>
      <c r="AP64" s="589">
        <v>75</v>
      </c>
      <c r="AQ64" s="589">
        <v>75</v>
      </c>
      <c r="AR64" s="159"/>
      <c r="AS64" s="589">
        <v>75</v>
      </c>
      <c r="AT64" s="589">
        <v>75</v>
      </c>
      <c r="AU64" s="159"/>
      <c r="AV64" s="589">
        <v>75</v>
      </c>
      <c r="AW64" s="589">
        <v>75</v>
      </c>
      <c r="AX64" s="159"/>
      <c r="AY64" s="589">
        <v>75</v>
      </c>
      <c r="AZ64" s="589">
        <v>75</v>
      </c>
      <c r="BA64" s="156"/>
      <c r="BB64" s="589">
        <v>75</v>
      </c>
      <c r="BC64" s="589">
        <v>75</v>
      </c>
      <c r="BD64" s="159"/>
      <c r="BE64" s="589">
        <v>75</v>
      </c>
      <c r="BF64" s="589">
        <v>75</v>
      </c>
      <c r="BG64" s="589">
        <v>75</v>
      </c>
      <c r="BH64" s="589">
        <v>75</v>
      </c>
      <c r="BI64" s="589">
        <v>75</v>
      </c>
      <c r="BJ64" s="589">
        <v>75</v>
      </c>
      <c r="BK64" s="589">
        <v>75</v>
      </c>
      <c r="BL64" s="589">
        <v>75</v>
      </c>
      <c r="BM64" s="589">
        <v>75</v>
      </c>
      <c r="BN64" s="589">
        <v>75</v>
      </c>
      <c r="BO64" s="589">
        <v>75</v>
      </c>
      <c r="BP64" s="589">
        <v>75</v>
      </c>
      <c r="BQ64" s="156"/>
      <c r="BR64" s="589">
        <v>75</v>
      </c>
      <c r="BS64" s="589">
        <v>75</v>
      </c>
      <c r="BT64" s="159"/>
      <c r="BU64" s="589">
        <v>75</v>
      </c>
      <c r="BV64" s="589">
        <v>75</v>
      </c>
      <c r="BW64" s="159"/>
      <c r="BX64" s="589">
        <v>75</v>
      </c>
      <c r="BY64" s="589">
        <v>75</v>
      </c>
      <c r="BZ64" s="159"/>
      <c r="CA64" s="589">
        <v>75</v>
      </c>
      <c r="CB64" s="589">
        <v>75</v>
      </c>
      <c r="CC64" s="159"/>
      <c r="CD64" s="589">
        <v>75</v>
      </c>
      <c r="CE64" s="589">
        <v>75</v>
      </c>
      <c r="CF64" s="159"/>
      <c r="CG64" s="589">
        <v>75</v>
      </c>
      <c r="CH64" s="589">
        <v>75</v>
      </c>
      <c r="CI64" s="159"/>
      <c r="CJ64" s="589">
        <v>75</v>
      </c>
      <c r="CK64" s="589">
        <v>75</v>
      </c>
      <c r="CL64" s="159"/>
      <c r="CM64" s="589">
        <v>75</v>
      </c>
      <c r="CN64" s="589">
        <v>75</v>
      </c>
      <c r="CO64" s="159"/>
      <c r="CP64" s="589">
        <v>75</v>
      </c>
      <c r="CQ64" s="589">
        <v>75</v>
      </c>
      <c r="CR64" s="159"/>
      <c r="CS64" s="589">
        <v>75</v>
      </c>
      <c r="CT64" s="589">
        <v>75</v>
      </c>
      <c r="CU64" s="159"/>
      <c r="CV64" s="589">
        <v>75</v>
      </c>
      <c r="CW64" s="589">
        <v>75</v>
      </c>
      <c r="CX64" s="159"/>
      <c r="CY64" s="589">
        <v>75</v>
      </c>
      <c r="CZ64" s="589">
        <v>75</v>
      </c>
      <c r="DA64" s="159"/>
      <c r="DB64" s="589">
        <v>75</v>
      </c>
      <c r="DC64" s="589">
        <v>75</v>
      </c>
      <c r="DD64" s="156"/>
      <c r="DE64" s="589">
        <v>75</v>
      </c>
      <c r="DF64" s="589">
        <v>75</v>
      </c>
      <c r="DG64" s="159"/>
      <c r="DH64" s="589">
        <v>75</v>
      </c>
      <c r="DI64" s="589">
        <v>75</v>
      </c>
      <c r="DJ64" s="159"/>
      <c r="DK64" s="589">
        <v>75</v>
      </c>
      <c r="DL64" s="589">
        <v>75</v>
      </c>
      <c r="DM64" s="589">
        <v>75</v>
      </c>
      <c r="DN64" s="589">
        <v>75</v>
      </c>
      <c r="DO64" s="589">
        <v>75</v>
      </c>
      <c r="DP64" s="589">
        <v>75</v>
      </c>
      <c r="DQ64" s="159"/>
      <c r="DR64" s="589">
        <v>75</v>
      </c>
      <c r="DS64" s="589">
        <v>75</v>
      </c>
      <c r="DT64" s="589">
        <v>75</v>
      </c>
      <c r="DU64" s="159"/>
      <c r="DV64" s="589">
        <v>75</v>
      </c>
      <c r="DW64" s="589">
        <v>75</v>
      </c>
      <c r="DX64" s="156"/>
      <c r="DY64" s="589">
        <v>75</v>
      </c>
      <c r="DZ64" s="589">
        <v>75</v>
      </c>
      <c r="EA64" s="155" t="s">
        <v>1148</v>
      </c>
    </row>
    <row r="65" spans="1:131" x14ac:dyDescent="0.2">
      <c r="A65" s="161" t="s">
        <v>1191</v>
      </c>
      <c r="B65" s="161"/>
      <c r="C65" s="162"/>
      <c r="D65" s="162"/>
      <c r="E65" s="162"/>
    </row>
    <row r="66" spans="1:131" ht="12.75" customHeight="1" x14ac:dyDescent="0.2">
      <c r="A66" s="115" t="s">
        <v>1184</v>
      </c>
      <c r="B66" s="160" t="s">
        <v>1185</v>
      </c>
      <c r="C66" s="114">
        <v>290</v>
      </c>
      <c r="D66" s="114">
        <v>2</v>
      </c>
      <c r="F66" s="589">
        <v>2</v>
      </c>
      <c r="G66" s="589">
        <v>2</v>
      </c>
      <c r="H66" s="159"/>
      <c r="I66" s="589">
        <v>2</v>
      </c>
      <c r="J66" s="589">
        <v>2</v>
      </c>
      <c r="K66" s="159"/>
      <c r="L66" s="589">
        <v>2</v>
      </c>
      <c r="M66" s="589">
        <v>2</v>
      </c>
      <c r="N66" s="159"/>
      <c r="O66" s="589">
        <v>2</v>
      </c>
      <c r="P66" s="589">
        <v>2</v>
      </c>
      <c r="Q66" s="159"/>
      <c r="R66" s="589">
        <v>2</v>
      </c>
      <c r="S66" s="589">
        <v>2</v>
      </c>
      <c r="T66" s="159"/>
      <c r="U66" s="589">
        <v>2</v>
      </c>
      <c r="V66" s="589">
        <v>2</v>
      </c>
      <c r="W66" s="159"/>
      <c r="X66" s="589">
        <v>2</v>
      </c>
      <c r="Y66" s="589">
        <v>2</v>
      </c>
      <c r="Z66" s="156"/>
      <c r="AA66" s="589">
        <v>2</v>
      </c>
      <c r="AB66" s="589">
        <v>2</v>
      </c>
      <c r="AC66" s="159"/>
      <c r="AD66" s="589">
        <v>2</v>
      </c>
      <c r="AE66" s="589">
        <v>2</v>
      </c>
      <c r="AF66" s="159"/>
      <c r="AG66" s="589">
        <v>2</v>
      </c>
      <c r="AH66" s="589">
        <v>2</v>
      </c>
      <c r="AI66" s="159"/>
      <c r="AJ66" s="589">
        <v>2</v>
      </c>
      <c r="AK66" s="589">
        <v>2</v>
      </c>
      <c r="AL66" s="156"/>
      <c r="AM66" s="589">
        <v>2</v>
      </c>
      <c r="AN66" s="589">
        <v>2</v>
      </c>
      <c r="AO66" s="159"/>
      <c r="AP66" s="589">
        <v>2</v>
      </c>
      <c r="AQ66" s="589">
        <v>2</v>
      </c>
      <c r="AR66" s="159"/>
      <c r="AS66" s="589">
        <v>2</v>
      </c>
      <c r="AT66" s="589">
        <v>2</v>
      </c>
      <c r="AU66" s="159"/>
      <c r="AV66" s="589">
        <v>2</v>
      </c>
      <c r="AW66" s="589">
        <v>2</v>
      </c>
      <c r="AX66" s="159"/>
      <c r="AY66" s="589">
        <v>2</v>
      </c>
      <c r="AZ66" s="589">
        <v>2</v>
      </c>
      <c r="BA66" s="156"/>
      <c r="BB66" s="589">
        <v>2</v>
      </c>
      <c r="BC66" s="589">
        <v>2</v>
      </c>
      <c r="BD66" s="159"/>
      <c r="BE66" s="589">
        <v>2</v>
      </c>
      <c r="BF66" s="589">
        <v>2</v>
      </c>
      <c r="BG66" s="589">
        <v>2</v>
      </c>
      <c r="BH66" s="589">
        <v>2</v>
      </c>
      <c r="BI66" s="589">
        <v>2</v>
      </c>
      <c r="BJ66" s="589">
        <v>2</v>
      </c>
      <c r="BK66" s="589">
        <v>2</v>
      </c>
      <c r="BL66" s="589">
        <v>2</v>
      </c>
      <c r="BM66" s="589">
        <v>2</v>
      </c>
      <c r="BN66" s="589">
        <v>2</v>
      </c>
      <c r="BO66" s="589">
        <v>2</v>
      </c>
      <c r="BP66" s="589">
        <v>2</v>
      </c>
      <c r="BQ66" s="156"/>
      <c r="BR66" s="589">
        <v>2</v>
      </c>
      <c r="BS66" s="589">
        <v>2</v>
      </c>
      <c r="BT66" s="159"/>
      <c r="BU66" s="589">
        <v>2</v>
      </c>
      <c r="BV66" s="589">
        <v>2</v>
      </c>
      <c r="BW66" s="159"/>
      <c r="BX66" s="589">
        <v>2</v>
      </c>
      <c r="BY66" s="589">
        <v>2</v>
      </c>
      <c r="BZ66" s="159"/>
      <c r="CA66" s="589">
        <v>2</v>
      </c>
      <c r="CB66" s="589">
        <v>2</v>
      </c>
      <c r="CC66" s="159"/>
      <c r="CD66" s="589">
        <v>2</v>
      </c>
      <c r="CE66" s="589">
        <v>2</v>
      </c>
      <c r="CF66" s="159"/>
      <c r="CG66" s="589">
        <v>2</v>
      </c>
      <c r="CH66" s="589">
        <v>2</v>
      </c>
      <c r="CI66" s="159"/>
      <c r="CJ66" s="589">
        <v>2</v>
      </c>
      <c r="CK66" s="589">
        <v>2</v>
      </c>
      <c r="CL66" s="159"/>
      <c r="CM66" s="589">
        <v>2</v>
      </c>
      <c r="CN66" s="589">
        <v>2</v>
      </c>
      <c r="CO66" s="159"/>
      <c r="CP66" s="589">
        <v>2</v>
      </c>
      <c r="CQ66" s="589">
        <v>2</v>
      </c>
      <c r="CR66" s="159"/>
      <c r="CS66" s="589">
        <v>2</v>
      </c>
      <c r="CT66" s="589">
        <v>2</v>
      </c>
      <c r="CU66" s="159"/>
      <c r="CV66" s="589">
        <v>2</v>
      </c>
      <c r="CW66" s="589">
        <v>2</v>
      </c>
      <c r="CX66" s="159"/>
      <c r="CY66" s="589">
        <v>2</v>
      </c>
      <c r="CZ66" s="589">
        <v>2</v>
      </c>
      <c r="DA66" s="159"/>
      <c r="DB66" s="589">
        <v>2</v>
      </c>
      <c r="DC66" s="589">
        <v>2</v>
      </c>
      <c r="DD66" s="156"/>
      <c r="DE66" s="589">
        <v>2</v>
      </c>
      <c r="DF66" s="589">
        <v>2</v>
      </c>
      <c r="DG66" s="159"/>
      <c r="DH66" s="589">
        <v>2</v>
      </c>
      <c r="DI66" s="589">
        <v>2</v>
      </c>
      <c r="DJ66" s="159"/>
      <c r="DK66" s="589">
        <v>2</v>
      </c>
      <c r="DL66" s="589">
        <v>2</v>
      </c>
      <c r="DM66" s="589">
        <v>2</v>
      </c>
      <c r="DN66" s="589">
        <v>2</v>
      </c>
      <c r="DO66" s="589">
        <v>2</v>
      </c>
      <c r="DP66" s="589">
        <v>2</v>
      </c>
      <c r="DQ66" s="159"/>
      <c r="DR66" s="589">
        <v>2</v>
      </c>
      <c r="DS66" s="589">
        <v>2</v>
      </c>
      <c r="DT66" s="589">
        <v>2</v>
      </c>
      <c r="DU66" s="159"/>
      <c r="DV66" s="589">
        <v>2</v>
      </c>
      <c r="DW66" s="589">
        <v>2</v>
      </c>
      <c r="DX66" s="156"/>
      <c r="DY66" s="589">
        <v>2</v>
      </c>
      <c r="DZ66" s="589">
        <v>2</v>
      </c>
      <c r="EA66" s="155" t="s">
        <v>1148</v>
      </c>
    </row>
    <row r="67" spans="1:131" ht="12.75" customHeight="1" x14ac:dyDescent="0.2">
      <c r="A67" s="115" t="s">
        <v>1192</v>
      </c>
      <c r="B67" s="160" t="s">
        <v>1193</v>
      </c>
      <c r="C67" s="114">
        <v>291</v>
      </c>
      <c r="D67" s="114">
        <v>0</v>
      </c>
      <c r="F67" s="589">
        <v>0</v>
      </c>
      <c r="G67" s="589">
        <v>0</v>
      </c>
      <c r="H67" s="159"/>
      <c r="I67" s="589">
        <v>0</v>
      </c>
      <c r="J67" s="589">
        <v>0</v>
      </c>
      <c r="K67" s="159"/>
      <c r="L67" s="589">
        <v>0</v>
      </c>
      <c r="M67" s="589">
        <v>0</v>
      </c>
      <c r="N67" s="159"/>
      <c r="O67" s="589">
        <v>0</v>
      </c>
      <c r="P67" s="589">
        <v>0</v>
      </c>
      <c r="Q67" s="159"/>
      <c r="R67" s="589">
        <v>0</v>
      </c>
      <c r="S67" s="589">
        <v>0</v>
      </c>
      <c r="T67" s="159"/>
      <c r="U67" s="589">
        <v>0</v>
      </c>
      <c r="V67" s="589">
        <v>0</v>
      </c>
      <c r="W67" s="159"/>
      <c r="X67" s="589">
        <v>0</v>
      </c>
      <c r="Y67" s="589">
        <v>0</v>
      </c>
      <c r="Z67" s="156"/>
      <c r="AA67" s="589">
        <v>0</v>
      </c>
      <c r="AB67" s="589">
        <v>0</v>
      </c>
      <c r="AC67" s="159"/>
      <c r="AD67" s="589">
        <v>0</v>
      </c>
      <c r="AE67" s="589">
        <v>0</v>
      </c>
      <c r="AF67" s="159"/>
      <c r="AG67" s="589">
        <v>0</v>
      </c>
      <c r="AH67" s="589">
        <v>0</v>
      </c>
      <c r="AI67" s="159"/>
      <c r="AJ67" s="589">
        <v>0</v>
      </c>
      <c r="AK67" s="589">
        <v>0</v>
      </c>
      <c r="AL67" s="156"/>
      <c r="AM67" s="589">
        <v>0</v>
      </c>
      <c r="AN67" s="589">
        <v>0</v>
      </c>
      <c r="AO67" s="159"/>
      <c r="AP67" s="589">
        <v>0</v>
      </c>
      <c r="AQ67" s="589">
        <v>0</v>
      </c>
      <c r="AR67" s="159"/>
      <c r="AS67" s="589">
        <v>0</v>
      </c>
      <c r="AT67" s="589">
        <v>0</v>
      </c>
      <c r="AU67" s="159"/>
      <c r="AV67" s="589">
        <v>0</v>
      </c>
      <c r="AW67" s="589">
        <v>0</v>
      </c>
      <c r="AX67" s="159"/>
      <c r="AY67" s="589">
        <v>0</v>
      </c>
      <c r="AZ67" s="589">
        <v>0</v>
      </c>
      <c r="BA67" s="156"/>
      <c r="BB67" s="589">
        <v>0</v>
      </c>
      <c r="BC67" s="589">
        <v>0</v>
      </c>
      <c r="BD67" s="159"/>
      <c r="BE67" s="589">
        <v>0</v>
      </c>
      <c r="BF67" s="589">
        <v>0</v>
      </c>
      <c r="BG67" s="589">
        <v>0</v>
      </c>
      <c r="BH67" s="589">
        <v>0</v>
      </c>
      <c r="BI67" s="589">
        <v>0</v>
      </c>
      <c r="BJ67" s="589">
        <v>0</v>
      </c>
      <c r="BK67" s="589">
        <v>0</v>
      </c>
      <c r="BL67" s="589">
        <v>0</v>
      </c>
      <c r="BM67" s="589">
        <v>0</v>
      </c>
      <c r="BN67" s="589">
        <v>0</v>
      </c>
      <c r="BO67" s="589">
        <v>0</v>
      </c>
      <c r="BP67" s="589">
        <v>0</v>
      </c>
      <c r="BQ67" s="156"/>
      <c r="BR67" s="589">
        <v>0</v>
      </c>
      <c r="BS67" s="589">
        <v>0</v>
      </c>
      <c r="BT67" s="159"/>
      <c r="BU67" s="589">
        <v>0</v>
      </c>
      <c r="BV67" s="589">
        <v>0</v>
      </c>
      <c r="BW67" s="159"/>
      <c r="BX67" s="589">
        <v>0</v>
      </c>
      <c r="BY67" s="589">
        <v>0</v>
      </c>
      <c r="BZ67" s="159"/>
      <c r="CA67" s="589">
        <v>0</v>
      </c>
      <c r="CB67" s="589">
        <v>0</v>
      </c>
      <c r="CC67" s="159"/>
      <c r="CD67" s="589">
        <v>0</v>
      </c>
      <c r="CE67" s="589">
        <v>0</v>
      </c>
      <c r="CF67" s="159"/>
      <c r="CG67" s="589">
        <v>0</v>
      </c>
      <c r="CH67" s="589">
        <v>0</v>
      </c>
      <c r="CI67" s="159"/>
      <c r="CJ67" s="589">
        <v>0</v>
      </c>
      <c r="CK67" s="589">
        <v>0</v>
      </c>
      <c r="CL67" s="159"/>
      <c r="CM67" s="589">
        <v>0</v>
      </c>
      <c r="CN67" s="589">
        <v>0</v>
      </c>
      <c r="CO67" s="159"/>
      <c r="CP67" s="589">
        <v>0</v>
      </c>
      <c r="CQ67" s="589">
        <v>0</v>
      </c>
      <c r="CR67" s="159"/>
      <c r="CS67" s="589">
        <v>0</v>
      </c>
      <c r="CT67" s="589">
        <v>0</v>
      </c>
      <c r="CU67" s="159"/>
      <c r="CV67" s="589">
        <v>0</v>
      </c>
      <c r="CW67" s="589">
        <v>0</v>
      </c>
      <c r="CX67" s="159"/>
      <c r="CY67" s="589">
        <v>0</v>
      </c>
      <c r="CZ67" s="589">
        <v>0</v>
      </c>
      <c r="DA67" s="159"/>
      <c r="DB67" s="589">
        <v>0</v>
      </c>
      <c r="DC67" s="589">
        <v>0</v>
      </c>
      <c r="DD67" s="156"/>
      <c r="DE67" s="589">
        <v>0</v>
      </c>
      <c r="DF67" s="589">
        <v>0</v>
      </c>
      <c r="DG67" s="159"/>
      <c r="DH67" s="589">
        <v>0</v>
      </c>
      <c r="DI67" s="589">
        <v>0</v>
      </c>
      <c r="DJ67" s="159"/>
      <c r="DK67" s="589">
        <v>0</v>
      </c>
      <c r="DL67" s="589">
        <v>0</v>
      </c>
      <c r="DM67" s="589">
        <v>0</v>
      </c>
      <c r="DN67" s="589">
        <v>0</v>
      </c>
      <c r="DO67" s="589">
        <v>0</v>
      </c>
      <c r="DP67" s="589">
        <v>0</v>
      </c>
      <c r="DQ67" s="159"/>
      <c r="DR67" s="589">
        <v>0</v>
      </c>
      <c r="DS67" s="589">
        <v>0</v>
      </c>
      <c r="DT67" s="589">
        <v>0</v>
      </c>
      <c r="DU67" s="159"/>
      <c r="DV67" s="589">
        <v>0</v>
      </c>
      <c r="DW67" s="589">
        <v>0</v>
      </c>
      <c r="DX67" s="156"/>
      <c r="DY67" s="589">
        <v>0</v>
      </c>
      <c r="DZ67" s="589">
        <v>0</v>
      </c>
      <c r="EA67" s="155" t="s">
        <v>1148</v>
      </c>
    </row>
    <row r="68" spans="1:131" ht="12.75" customHeight="1" x14ac:dyDescent="0.2">
      <c r="A68" s="115" t="s">
        <v>1194</v>
      </c>
      <c r="B68" s="160" t="s">
        <v>1195</v>
      </c>
      <c r="C68" s="114">
        <v>292</v>
      </c>
      <c r="D68" s="114">
        <v>2</v>
      </c>
      <c r="F68" s="589">
        <v>2</v>
      </c>
      <c r="G68" s="589">
        <v>2</v>
      </c>
      <c r="H68" s="159"/>
      <c r="I68" s="589">
        <v>2</v>
      </c>
      <c r="J68" s="589">
        <v>2</v>
      </c>
      <c r="K68" s="159"/>
      <c r="L68" s="589">
        <v>2</v>
      </c>
      <c r="M68" s="589">
        <v>2</v>
      </c>
      <c r="N68" s="159"/>
      <c r="O68" s="589">
        <v>2</v>
      </c>
      <c r="P68" s="589">
        <v>2</v>
      </c>
      <c r="Q68" s="159"/>
      <c r="R68" s="589">
        <v>2</v>
      </c>
      <c r="S68" s="589">
        <v>2</v>
      </c>
      <c r="T68" s="159"/>
      <c r="U68" s="589">
        <v>2</v>
      </c>
      <c r="V68" s="589">
        <v>2</v>
      </c>
      <c r="W68" s="159"/>
      <c r="X68" s="589">
        <v>2</v>
      </c>
      <c r="Y68" s="589">
        <v>2</v>
      </c>
      <c r="Z68" s="156"/>
      <c r="AA68" s="589">
        <v>2</v>
      </c>
      <c r="AB68" s="589">
        <v>2</v>
      </c>
      <c r="AC68" s="159"/>
      <c r="AD68" s="589">
        <v>2</v>
      </c>
      <c r="AE68" s="589">
        <v>2</v>
      </c>
      <c r="AF68" s="159"/>
      <c r="AG68" s="589">
        <v>2</v>
      </c>
      <c r="AH68" s="589">
        <v>2</v>
      </c>
      <c r="AI68" s="159"/>
      <c r="AJ68" s="589">
        <v>2</v>
      </c>
      <c r="AK68" s="589">
        <v>2</v>
      </c>
      <c r="AL68" s="156"/>
      <c r="AM68" s="589">
        <v>2</v>
      </c>
      <c r="AN68" s="589">
        <v>2</v>
      </c>
      <c r="AO68" s="159"/>
      <c r="AP68" s="589">
        <v>2</v>
      </c>
      <c r="AQ68" s="589">
        <v>2</v>
      </c>
      <c r="AR68" s="159"/>
      <c r="AS68" s="589">
        <v>2</v>
      </c>
      <c r="AT68" s="589">
        <v>2</v>
      </c>
      <c r="AU68" s="159"/>
      <c r="AV68" s="589">
        <v>2</v>
      </c>
      <c r="AW68" s="589">
        <v>2</v>
      </c>
      <c r="AX68" s="159"/>
      <c r="AY68" s="589">
        <v>2</v>
      </c>
      <c r="AZ68" s="589">
        <v>2</v>
      </c>
      <c r="BA68" s="156"/>
      <c r="BB68" s="589">
        <v>2</v>
      </c>
      <c r="BC68" s="589">
        <v>2</v>
      </c>
      <c r="BD68" s="159"/>
      <c r="BE68" s="589">
        <v>2</v>
      </c>
      <c r="BF68" s="589">
        <v>2</v>
      </c>
      <c r="BG68" s="589">
        <v>2</v>
      </c>
      <c r="BH68" s="589">
        <v>2</v>
      </c>
      <c r="BI68" s="589">
        <v>2</v>
      </c>
      <c r="BJ68" s="589">
        <v>2</v>
      </c>
      <c r="BK68" s="589">
        <v>2</v>
      </c>
      <c r="BL68" s="589">
        <v>2</v>
      </c>
      <c r="BM68" s="589">
        <v>2</v>
      </c>
      <c r="BN68" s="589">
        <v>2</v>
      </c>
      <c r="BO68" s="589">
        <v>2</v>
      </c>
      <c r="BP68" s="589">
        <v>2</v>
      </c>
      <c r="BQ68" s="156"/>
      <c r="BR68" s="589">
        <v>2</v>
      </c>
      <c r="BS68" s="589">
        <v>2</v>
      </c>
      <c r="BT68" s="159"/>
      <c r="BU68" s="589">
        <v>2</v>
      </c>
      <c r="BV68" s="589">
        <v>2</v>
      </c>
      <c r="BW68" s="159"/>
      <c r="BX68" s="589">
        <v>2</v>
      </c>
      <c r="BY68" s="589">
        <v>2</v>
      </c>
      <c r="BZ68" s="159"/>
      <c r="CA68" s="589">
        <v>2</v>
      </c>
      <c r="CB68" s="589">
        <v>2</v>
      </c>
      <c r="CC68" s="159"/>
      <c r="CD68" s="589">
        <v>2</v>
      </c>
      <c r="CE68" s="589">
        <v>2</v>
      </c>
      <c r="CF68" s="159"/>
      <c r="CG68" s="589">
        <v>2</v>
      </c>
      <c r="CH68" s="589">
        <v>2</v>
      </c>
      <c r="CI68" s="159"/>
      <c r="CJ68" s="589">
        <v>2</v>
      </c>
      <c r="CK68" s="589">
        <v>2</v>
      </c>
      <c r="CL68" s="159"/>
      <c r="CM68" s="589">
        <v>2</v>
      </c>
      <c r="CN68" s="589">
        <v>2</v>
      </c>
      <c r="CO68" s="159"/>
      <c r="CP68" s="589">
        <v>2</v>
      </c>
      <c r="CQ68" s="589">
        <v>2</v>
      </c>
      <c r="CR68" s="159"/>
      <c r="CS68" s="589">
        <v>2</v>
      </c>
      <c r="CT68" s="589">
        <v>2</v>
      </c>
      <c r="CU68" s="159"/>
      <c r="CV68" s="589">
        <v>2</v>
      </c>
      <c r="CW68" s="589">
        <v>2</v>
      </c>
      <c r="CX68" s="159"/>
      <c r="CY68" s="589">
        <v>2</v>
      </c>
      <c r="CZ68" s="589">
        <v>2</v>
      </c>
      <c r="DA68" s="159"/>
      <c r="DB68" s="589">
        <v>2</v>
      </c>
      <c r="DC68" s="589">
        <v>2</v>
      </c>
      <c r="DD68" s="156"/>
      <c r="DE68" s="589">
        <v>2</v>
      </c>
      <c r="DF68" s="589">
        <v>2</v>
      </c>
      <c r="DG68" s="159"/>
      <c r="DH68" s="589">
        <v>2</v>
      </c>
      <c r="DI68" s="589">
        <v>2</v>
      </c>
      <c r="DJ68" s="159"/>
      <c r="DK68" s="589">
        <v>2</v>
      </c>
      <c r="DL68" s="589">
        <v>2</v>
      </c>
      <c r="DM68" s="589">
        <v>2</v>
      </c>
      <c r="DN68" s="589">
        <v>2</v>
      </c>
      <c r="DO68" s="589">
        <v>2</v>
      </c>
      <c r="DP68" s="589">
        <v>2</v>
      </c>
      <c r="DQ68" s="159"/>
      <c r="DR68" s="589">
        <v>2</v>
      </c>
      <c r="DS68" s="589">
        <v>2</v>
      </c>
      <c r="DT68" s="589">
        <v>2</v>
      </c>
      <c r="DU68" s="159"/>
      <c r="DV68" s="589">
        <v>2</v>
      </c>
      <c r="DW68" s="589">
        <v>2</v>
      </c>
      <c r="DX68" s="156"/>
      <c r="DY68" s="589">
        <v>2</v>
      </c>
      <c r="DZ68" s="589">
        <v>2</v>
      </c>
      <c r="EA68" s="155" t="s">
        <v>1148</v>
      </c>
    </row>
    <row r="69" spans="1:131" ht="12.75" customHeight="1" x14ac:dyDescent="0.2">
      <c r="A69" s="115" t="s">
        <v>1196</v>
      </c>
      <c r="B69" s="160" t="s">
        <v>1197</v>
      </c>
      <c r="C69" s="114">
        <v>293</v>
      </c>
      <c r="D69" s="114">
        <v>1</v>
      </c>
      <c r="F69" s="589">
        <v>1</v>
      </c>
      <c r="G69" s="589">
        <v>1</v>
      </c>
      <c r="H69" s="159"/>
      <c r="I69" s="589">
        <v>1</v>
      </c>
      <c r="J69" s="589">
        <v>1</v>
      </c>
      <c r="K69" s="159"/>
      <c r="L69" s="589">
        <v>1</v>
      </c>
      <c r="M69" s="589">
        <v>1</v>
      </c>
      <c r="N69" s="159"/>
      <c r="O69" s="589">
        <v>1</v>
      </c>
      <c r="P69" s="589">
        <v>1</v>
      </c>
      <c r="Q69" s="159"/>
      <c r="R69" s="589">
        <v>1</v>
      </c>
      <c r="S69" s="589">
        <v>1</v>
      </c>
      <c r="T69" s="159"/>
      <c r="U69" s="589">
        <v>1</v>
      </c>
      <c r="V69" s="589">
        <v>1</v>
      </c>
      <c r="W69" s="159"/>
      <c r="X69" s="589">
        <v>1</v>
      </c>
      <c r="Y69" s="589">
        <v>1</v>
      </c>
      <c r="Z69" s="156"/>
      <c r="AA69" s="589">
        <v>1</v>
      </c>
      <c r="AB69" s="589">
        <v>1</v>
      </c>
      <c r="AC69" s="159"/>
      <c r="AD69" s="589">
        <v>1</v>
      </c>
      <c r="AE69" s="589">
        <v>1</v>
      </c>
      <c r="AF69" s="159"/>
      <c r="AG69" s="589">
        <v>1</v>
      </c>
      <c r="AH69" s="589">
        <v>1</v>
      </c>
      <c r="AI69" s="159"/>
      <c r="AJ69" s="589">
        <v>1</v>
      </c>
      <c r="AK69" s="589">
        <v>1</v>
      </c>
      <c r="AL69" s="156"/>
      <c r="AM69" s="589">
        <v>1</v>
      </c>
      <c r="AN69" s="589">
        <v>1</v>
      </c>
      <c r="AO69" s="159"/>
      <c r="AP69" s="589">
        <v>1</v>
      </c>
      <c r="AQ69" s="589">
        <v>1</v>
      </c>
      <c r="AR69" s="159"/>
      <c r="AS69" s="589">
        <v>1</v>
      </c>
      <c r="AT69" s="589">
        <v>1</v>
      </c>
      <c r="AU69" s="159"/>
      <c r="AV69" s="589">
        <v>1</v>
      </c>
      <c r="AW69" s="589">
        <v>1</v>
      </c>
      <c r="AX69" s="159"/>
      <c r="AY69" s="589">
        <v>1</v>
      </c>
      <c r="AZ69" s="589">
        <v>1</v>
      </c>
      <c r="BA69" s="156"/>
      <c r="BB69" s="589">
        <v>1</v>
      </c>
      <c r="BC69" s="589">
        <v>1</v>
      </c>
      <c r="BD69" s="159"/>
      <c r="BE69" s="589">
        <v>1</v>
      </c>
      <c r="BF69" s="589">
        <v>1</v>
      </c>
      <c r="BG69" s="589">
        <v>1</v>
      </c>
      <c r="BH69" s="589">
        <v>1</v>
      </c>
      <c r="BI69" s="589">
        <v>1</v>
      </c>
      <c r="BJ69" s="589">
        <v>1</v>
      </c>
      <c r="BK69" s="589">
        <v>1</v>
      </c>
      <c r="BL69" s="589">
        <v>1</v>
      </c>
      <c r="BM69" s="589">
        <v>1</v>
      </c>
      <c r="BN69" s="589">
        <v>1</v>
      </c>
      <c r="BO69" s="589">
        <v>1</v>
      </c>
      <c r="BP69" s="589">
        <v>1</v>
      </c>
      <c r="BQ69" s="156"/>
      <c r="BR69" s="589">
        <v>1</v>
      </c>
      <c r="BS69" s="589">
        <v>1</v>
      </c>
      <c r="BT69" s="159"/>
      <c r="BU69" s="589">
        <v>1</v>
      </c>
      <c r="BV69" s="589">
        <v>1</v>
      </c>
      <c r="BW69" s="159"/>
      <c r="BX69" s="589">
        <v>1</v>
      </c>
      <c r="BY69" s="589">
        <v>1</v>
      </c>
      <c r="BZ69" s="159"/>
      <c r="CA69" s="589">
        <v>1</v>
      </c>
      <c r="CB69" s="589">
        <v>1</v>
      </c>
      <c r="CC69" s="159"/>
      <c r="CD69" s="589">
        <v>1</v>
      </c>
      <c r="CE69" s="589">
        <v>1</v>
      </c>
      <c r="CF69" s="159"/>
      <c r="CG69" s="589">
        <v>1</v>
      </c>
      <c r="CH69" s="589">
        <v>1</v>
      </c>
      <c r="CI69" s="159"/>
      <c r="CJ69" s="589">
        <v>1</v>
      </c>
      <c r="CK69" s="589">
        <v>1</v>
      </c>
      <c r="CL69" s="159"/>
      <c r="CM69" s="589">
        <v>1</v>
      </c>
      <c r="CN69" s="589">
        <v>1</v>
      </c>
      <c r="CO69" s="159"/>
      <c r="CP69" s="589">
        <v>1</v>
      </c>
      <c r="CQ69" s="589">
        <v>1</v>
      </c>
      <c r="CR69" s="159"/>
      <c r="CS69" s="589">
        <v>1</v>
      </c>
      <c r="CT69" s="589">
        <v>1</v>
      </c>
      <c r="CU69" s="159"/>
      <c r="CV69" s="589">
        <v>1</v>
      </c>
      <c r="CW69" s="589">
        <v>1</v>
      </c>
      <c r="CX69" s="159"/>
      <c r="CY69" s="589">
        <v>1</v>
      </c>
      <c r="CZ69" s="589">
        <v>1</v>
      </c>
      <c r="DA69" s="159"/>
      <c r="DB69" s="589">
        <v>1</v>
      </c>
      <c r="DC69" s="589">
        <v>1</v>
      </c>
      <c r="DD69" s="156"/>
      <c r="DE69" s="589">
        <v>1</v>
      </c>
      <c r="DF69" s="589">
        <v>1</v>
      </c>
      <c r="DG69" s="159"/>
      <c r="DH69" s="589">
        <v>1</v>
      </c>
      <c r="DI69" s="589">
        <v>1</v>
      </c>
      <c r="DJ69" s="159"/>
      <c r="DK69" s="589">
        <v>1</v>
      </c>
      <c r="DL69" s="589">
        <v>1</v>
      </c>
      <c r="DM69" s="589">
        <v>1</v>
      </c>
      <c r="DN69" s="589">
        <v>1</v>
      </c>
      <c r="DO69" s="589">
        <v>1</v>
      </c>
      <c r="DP69" s="589">
        <v>1</v>
      </c>
      <c r="DQ69" s="159"/>
      <c r="DR69" s="589">
        <v>1</v>
      </c>
      <c r="DS69" s="589">
        <v>1</v>
      </c>
      <c r="DT69" s="589">
        <v>1</v>
      </c>
      <c r="DU69" s="159"/>
      <c r="DV69" s="589">
        <v>1</v>
      </c>
      <c r="DW69" s="589">
        <v>1</v>
      </c>
      <c r="DX69" s="156"/>
      <c r="DY69" s="589">
        <v>1</v>
      </c>
      <c r="DZ69" s="589">
        <v>1</v>
      </c>
      <c r="EA69" s="155" t="s">
        <v>1148</v>
      </c>
    </row>
    <row r="70" spans="1:131" ht="12.75" customHeight="1" x14ac:dyDescent="0.2">
      <c r="A70" s="115" t="s">
        <v>1186</v>
      </c>
      <c r="B70" s="160" t="s">
        <v>1187</v>
      </c>
      <c r="C70" s="114">
        <v>294</v>
      </c>
      <c r="D70" s="114">
        <v>0</v>
      </c>
      <c r="F70" s="589">
        <v>0</v>
      </c>
      <c r="G70" s="589">
        <v>0</v>
      </c>
      <c r="H70" s="159"/>
      <c r="I70" s="589">
        <v>0</v>
      </c>
      <c r="J70" s="589">
        <v>0</v>
      </c>
      <c r="K70" s="159"/>
      <c r="L70" s="589">
        <v>0</v>
      </c>
      <c r="M70" s="589">
        <v>0</v>
      </c>
      <c r="N70" s="159"/>
      <c r="O70" s="589">
        <v>0</v>
      </c>
      <c r="P70" s="589">
        <v>0</v>
      </c>
      <c r="Q70" s="159"/>
      <c r="R70" s="589">
        <v>0</v>
      </c>
      <c r="S70" s="589">
        <v>0</v>
      </c>
      <c r="T70" s="159"/>
      <c r="U70" s="589">
        <v>0</v>
      </c>
      <c r="V70" s="589">
        <v>0</v>
      </c>
      <c r="W70" s="159"/>
      <c r="X70" s="589">
        <v>0</v>
      </c>
      <c r="Y70" s="589">
        <v>0</v>
      </c>
      <c r="Z70" s="156"/>
      <c r="AA70" s="589">
        <v>0</v>
      </c>
      <c r="AB70" s="589">
        <v>0</v>
      </c>
      <c r="AC70" s="159"/>
      <c r="AD70" s="589">
        <v>0</v>
      </c>
      <c r="AE70" s="589">
        <v>0</v>
      </c>
      <c r="AF70" s="159"/>
      <c r="AG70" s="589">
        <v>0</v>
      </c>
      <c r="AH70" s="589">
        <v>0</v>
      </c>
      <c r="AI70" s="159"/>
      <c r="AJ70" s="589">
        <v>0</v>
      </c>
      <c r="AK70" s="589">
        <v>0</v>
      </c>
      <c r="AL70" s="156"/>
      <c r="AM70" s="589">
        <v>0</v>
      </c>
      <c r="AN70" s="589">
        <v>0</v>
      </c>
      <c r="AO70" s="159"/>
      <c r="AP70" s="589">
        <v>0</v>
      </c>
      <c r="AQ70" s="589">
        <v>0</v>
      </c>
      <c r="AR70" s="159"/>
      <c r="AS70" s="589">
        <v>0</v>
      </c>
      <c r="AT70" s="589">
        <v>0</v>
      </c>
      <c r="AU70" s="159"/>
      <c r="AV70" s="589">
        <v>0</v>
      </c>
      <c r="AW70" s="589">
        <v>0</v>
      </c>
      <c r="AX70" s="159"/>
      <c r="AY70" s="589">
        <v>0</v>
      </c>
      <c r="AZ70" s="589">
        <v>0</v>
      </c>
      <c r="BA70" s="156"/>
      <c r="BB70" s="589">
        <v>0</v>
      </c>
      <c r="BC70" s="589">
        <v>0</v>
      </c>
      <c r="BD70" s="159"/>
      <c r="BE70" s="589">
        <v>0</v>
      </c>
      <c r="BF70" s="589">
        <v>0</v>
      </c>
      <c r="BG70" s="589">
        <v>0</v>
      </c>
      <c r="BH70" s="589">
        <v>0</v>
      </c>
      <c r="BI70" s="589">
        <v>0</v>
      </c>
      <c r="BJ70" s="589">
        <v>0</v>
      </c>
      <c r="BK70" s="589">
        <v>0</v>
      </c>
      <c r="BL70" s="589">
        <v>0</v>
      </c>
      <c r="BM70" s="589">
        <v>0</v>
      </c>
      <c r="BN70" s="589">
        <v>0</v>
      </c>
      <c r="BO70" s="589">
        <v>0</v>
      </c>
      <c r="BP70" s="589">
        <v>0</v>
      </c>
      <c r="BQ70" s="156"/>
      <c r="BR70" s="589">
        <v>0</v>
      </c>
      <c r="BS70" s="589">
        <v>0</v>
      </c>
      <c r="BT70" s="159"/>
      <c r="BU70" s="589">
        <v>0</v>
      </c>
      <c r="BV70" s="589">
        <v>0</v>
      </c>
      <c r="BW70" s="159"/>
      <c r="BX70" s="589">
        <v>0</v>
      </c>
      <c r="BY70" s="589">
        <v>0</v>
      </c>
      <c r="BZ70" s="159"/>
      <c r="CA70" s="589">
        <v>0</v>
      </c>
      <c r="CB70" s="589">
        <v>0</v>
      </c>
      <c r="CC70" s="159"/>
      <c r="CD70" s="589">
        <v>0</v>
      </c>
      <c r="CE70" s="589">
        <v>0</v>
      </c>
      <c r="CF70" s="159"/>
      <c r="CG70" s="589">
        <v>0</v>
      </c>
      <c r="CH70" s="589">
        <v>0</v>
      </c>
      <c r="CI70" s="159"/>
      <c r="CJ70" s="589">
        <v>2</v>
      </c>
      <c r="CK70" s="589">
        <v>2</v>
      </c>
      <c r="CL70" s="159"/>
      <c r="CM70" s="589">
        <v>2</v>
      </c>
      <c r="CN70" s="589">
        <v>2</v>
      </c>
      <c r="CO70" s="159"/>
      <c r="CP70" s="589">
        <v>2</v>
      </c>
      <c r="CQ70" s="589">
        <v>2</v>
      </c>
      <c r="CR70" s="159"/>
      <c r="CS70" s="589">
        <v>2</v>
      </c>
      <c r="CT70" s="589">
        <v>2</v>
      </c>
      <c r="CU70" s="159"/>
      <c r="CV70" s="589">
        <v>2</v>
      </c>
      <c r="CW70" s="589">
        <v>2</v>
      </c>
      <c r="CX70" s="159"/>
      <c r="CY70" s="589">
        <v>2</v>
      </c>
      <c r="CZ70" s="589">
        <v>2</v>
      </c>
      <c r="DA70" s="159"/>
      <c r="DB70" s="589">
        <v>2</v>
      </c>
      <c r="DC70" s="589">
        <v>2</v>
      </c>
      <c r="DD70" s="156"/>
      <c r="DE70" s="589">
        <v>0</v>
      </c>
      <c r="DF70" s="589">
        <v>0</v>
      </c>
      <c r="DG70" s="159"/>
      <c r="DH70" s="589">
        <v>0</v>
      </c>
      <c r="DI70" s="589">
        <v>0</v>
      </c>
      <c r="DJ70" s="159"/>
      <c r="DK70" s="589">
        <v>0</v>
      </c>
      <c r="DL70" s="589">
        <v>0</v>
      </c>
      <c r="DM70" s="589">
        <v>0</v>
      </c>
      <c r="DN70" s="589">
        <v>0</v>
      </c>
      <c r="DO70" s="589">
        <v>0</v>
      </c>
      <c r="DP70" s="589">
        <v>0</v>
      </c>
      <c r="DQ70" s="159"/>
      <c r="DR70" s="589">
        <v>0</v>
      </c>
      <c r="DS70" s="589">
        <v>0</v>
      </c>
      <c r="DT70" s="589">
        <v>0</v>
      </c>
      <c r="DU70" s="159"/>
      <c r="DV70" s="589">
        <v>0</v>
      </c>
      <c r="DW70" s="589">
        <v>0</v>
      </c>
      <c r="DX70" s="156"/>
      <c r="DY70" s="589">
        <v>0</v>
      </c>
      <c r="DZ70" s="589">
        <v>0</v>
      </c>
      <c r="EA70" s="155" t="s">
        <v>1148</v>
      </c>
    </row>
    <row r="71" spans="1:131" ht="12.75" customHeight="1" x14ac:dyDescent="0.2">
      <c r="A71" s="115" t="s">
        <v>1198</v>
      </c>
      <c r="B71" s="160" t="s">
        <v>1199</v>
      </c>
      <c r="C71" s="114">
        <v>295</v>
      </c>
      <c r="D71" s="114">
        <v>0</v>
      </c>
      <c r="F71" s="589">
        <v>0</v>
      </c>
      <c r="G71" s="589">
        <v>0</v>
      </c>
      <c r="H71" s="159"/>
      <c r="I71" s="589">
        <v>0</v>
      </c>
      <c r="J71" s="589">
        <v>0</v>
      </c>
      <c r="K71" s="159"/>
      <c r="L71" s="589">
        <v>0</v>
      </c>
      <c r="M71" s="589">
        <v>0</v>
      </c>
      <c r="N71" s="159"/>
      <c r="O71" s="589">
        <v>0</v>
      </c>
      <c r="P71" s="589">
        <v>0</v>
      </c>
      <c r="Q71" s="159"/>
      <c r="R71" s="589">
        <v>0</v>
      </c>
      <c r="S71" s="589">
        <v>0</v>
      </c>
      <c r="T71" s="159"/>
      <c r="U71" s="589">
        <v>0</v>
      </c>
      <c r="V71" s="589">
        <v>0</v>
      </c>
      <c r="W71" s="159"/>
      <c r="X71" s="589">
        <v>0</v>
      </c>
      <c r="Y71" s="589">
        <v>0</v>
      </c>
      <c r="Z71" s="156"/>
      <c r="AA71" s="589">
        <v>0</v>
      </c>
      <c r="AB71" s="589">
        <v>0</v>
      </c>
      <c r="AC71" s="159"/>
      <c r="AD71" s="589">
        <v>0</v>
      </c>
      <c r="AE71" s="589">
        <v>0</v>
      </c>
      <c r="AF71" s="159"/>
      <c r="AG71" s="589">
        <v>0</v>
      </c>
      <c r="AH71" s="589">
        <v>0</v>
      </c>
      <c r="AI71" s="159"/>
      <c r="AJ71" s="589">
        <v>0</v>
      </c>
      <c r="AK71" s="589">
        <v>0</v>
      </c>
      <c r="AL71" s="156"/>
      <c r="AM71" s="589">
        <v>0</v>
      </c>
      <c r="AN71" s="589">
        <v>0</v>
      </c>
      <c r="AO71" s="159"/>
      <c r="AP71" s="589">
        <v>0</v>
      </c>
      <c r="AQ71" s="589">
        <v>0</v>
      </c>
      <c r="AR71" s="159"/>
      <c r="AS71" s="589">
        <v>0</v>
      </c>
      <c r="AT71" s="589">
        <v>0</v>
      </c>
      <c r="AU71" s="159"/>
      <c r="AV71" s="589">
        <v>0</v>
      </c>
      <c r="AW71" s="589">
        <v>0</v>
      </c>
      <c r="AX71" s="159"/>
      <c r="AY71" s="589">
        <v>0</v>
      </c>
      <c r="AZ71" s="589">
        <v>0</v>
      </c>
      <c r="BA71" s="156"/>
      <c r="BB71" s="589">
        <v>0</v>
      </c>
      <c r="BC71" s="589">
        <v>0</v>
      </c>
      <c r="BD71" s="159"/>
      <c r="BE71" s="589">
        <v>0</v>
      </c>
      <c r="BF71" s="589">
        <v>0</v>
      </c>
      <c r="BG71" s="589">
        <v>0</v>
      </c>
      <c r="BH71" s="589">
        <v>0</v>
      </c>
      <c r="BI71" s="589">
        <v>0</v>
      </c>
      <c r="BJ71" s="589">
        <v>0</v>
      </c>
      <c r="BK71" s="589">
        <v>0</v>
      </c>
      <c r="BL71" s="589">
        <v>0</v>
      </c>
      <c r="BM71" s="589">
        <v>0</v>
      </c>
      <c r="BN71" s="589">
        <v>0</v>
      </c>
      <c r="BO71" s="589">
        <v>0</v>
      </c>
      <c r="BP71" s="589">
        <v>0</v>
      </c>
      <c r="BQ71" s="156"/>
      <c r="BR71" s="589">
        <v>0</v>
      </c>
      <c r="BS71" s="589">
        <v>0</v>
      </c>
      <c r="BT71" s="159"/>
      <c r="BU71" s="589">
        <v>0</v>
      </c>
      <c r="BV71" s="589">
        <v>0</v>
      </c>
      <c r="BW71" s="159"/>
      <c r="BX71" s="589">
        <v>0</v>
      </c>
      <c r="BY71" s="589">
        <v>0</v>
      </c>
      <c r="BZ71" s="159"/>
      <c r="CA71" s="589">
        <v>0</v>
      </c>
      <c r="CB71" s="589">
        <v>0</v>
      </c>
      <c r="CC71" s="159"/>
      <c r="CD71" s="589">
        <v>0</v>
      </c>
      <c r="CE71" s="589">
        <v>0</v>
      </c>
      <c r="CF71" s="159"/>
      <c r="CG71" s="589">
        <v>0</v>
      </c>
      <c r="CH71" s="589">
        <v>0</v>
      </c>
      <c r="CI71" s="159"/>
      <c r="CJ71" s="589">
        <v>0</v>
      </c>
      <c r="CK71" s="589">
        <v>0</v>
      </c>
      <c r="CL71" s="159"/>
      <c r="CM71" s="589">
        <v>0</v>
      </c>
      <c r="CN71" s="589">
        <v>0</v>
      </c>
      <c r="CO71" s="159"/>
      <c r="CP71" s="589">
        <v>0</v>
      </c>
      <c r="CQ71" s="589">
        <v>0</v>
      </c>
      <c r="CR71" s="159"/>
      <c r="CS71" s="589">
        <v>0</v>
      </c>
      <c r="CT71" s="589">
        <v>0</v>
      </c>
      <c r="CU71" s="159"/>
      <c r="CV71" s="589">
        <v>0</v>
      </c>
      <c r="CW71" s="589">
        <v>0</v>
      </c>
      <c r="CX71" s="159"/>
      <c r="CY71" s="589">
        <v>0</v>
      </c>
      <c r="CZ71" s="589">
        <v>0</v>
      </c>
      <c r="DA71" s="159"/>
      <c r="DB71" s="589">
        <v>0</v>
      </c>
      <c r="DC71" s="589">
        <v>0</v>
      </c>
      <c r="DD71" s="156"/>
      <c r="DE71" s="589">
        <v>0</v>
      </c>
      <c r="DF71" s="589">
        <v>0</v>
      </c>
      <c r="DG71" s="159"/>
      <c r="DH71" s="589">
        <v>0</v>
      </c>
      <c r="DI71" s="589">
        <v>0</v>
      </c>
      <c r="DJ71" s="159"/>
      <c r="DK71" s="589">
        <v>0</v>
      </c>
      <c r="DL71" s="589">
        <v>0</v>
      </c>
      <c r="DM71" s="589">
        <v>0</v>
      </c>
      <c r="DN71" s="589">
        <v>0</v>
      </c>
      <c r="DO71" s="589">
        <v>0</v>
      </c>
      <c r="DP71" s="589">
        <v>0</v>
      </c>
      <c r="DQ71" s="159"/>
      <c r="DR71" s="589">
        <v>0</v>
      </c>
      <c r="DS71" s="589">
        <v>0</v>
      </c>
      <c r="DT71" s="589">
        <v>0</v>
      </c>
      <c r="DU71" s="159"/>
      <c r="DV71" s="589">
        <v>0</v>
      </c>
      <c r="DW71" s="589">
        <v>0</v>
      </c>
      <c r="DX71" s="156"/>
      <c r="DY71" s="589">
        <v>0</v>
      </c>
      <c r="DZ71" s="589">
        <v>0</v>
      </c>
      <c r="EA71" s="155" t="s">
        <v>1148</v>
      </c>
    </row>
    <row r="72" spans="1:131" x14ac:dyDescent="0.2">
      <c r="A72" s="161" t="s">
        <v>1200</v>
      </c>
      <c r="B72" s="161"/>
      <c r="C72" s="162"/>
      <c r="D72" s="162"/>
      <c r="E72" s="162"/>
    </row>
    <row r="73" spans="1:131" ht="12.75" customHeight="1" x14ac:dyDescent="0.2">
      <c r="A73" s="115" t="s">
        <v>1201</v>
      </c>
      <c r="B73" s="160" t="s">
        <v>1202</v>
      </c>
      <c r="C73" s="114">
        <v>548</v>
      </c>
      <c r="D73" s="114">
        <v>0</v>
      </c>
      <c r="F73" s="159">
        <v>0</v>
      </c>
      <c r="G73" s="159">
        <v>0</v>
      </c>
      <c r="H73" s="159"/>
      <c r="I73" s="159">
        <v>0</v>
      </c>
      <c r="J73" s="159">
        <v>0</v>
      </c>
      <c r="K73" s="159"/>
      <c r="L73" s="159">
        <v>0</v>
      </c>
      <c r="M73" s="159">
        <v>0</v>
      </c>
      <c r="N73" s="159"/>
      <c r="O73" s="159">
        <v>0</v>
      </c>
      <c r="P73" s="159">
        <v>0</v>
      </c>
      <c r="Q73" s="159"/>
      <c r="R73" s="159">
        <v>0</v>
      </c>
      <c r="S73" s="159">
        <v>0</v>
      </c>
      <c r="T73" s="159"/>
      <c r="U73" s="159">
        <v>0</v>
      </c>
      <c r="V73" s="159">
        <v>0</v>
      </c>
      <c r="W73" s="159"/>
      <c r="X73" s="159">
        <v>0</v>
      </c>
      <c r="Y73" s="159">
        <v>0</v>
      </c>
      <c r="Z73" s="156"/>
      <c r="AA73" s="159">
        <v>0</v>
      </c>
      <c r="AB73" s="159">
        <v>0</v>
      </c>
      <c r="AC73" s="159"/>
      <c r="AD73" s="159">
        <v>0</v>
      </c>
      <c r="AE73" s="159">
        <v>0</v>
      </c>
      <c r="AF73" s="159"/>
      <c r="AG73" s="159">
        <v>0</v>
      </c>
      <c r="AH73" s="159">
        <v>0</v>
      </c>
      <c r="AI73" s="159"/>
      <c r="AJ73" s="159">
        <v>0</v>
      </c>
      <c r="AK73" s="159">
        <v>0</v>
      </c>
      <c r="AL73" s="156"/>
      <c r="AM73" s="159">
        <v>0</v>
      </c>
      <c r="AN73" s="159">
        <v>0</v>
      </c>
      <c r="AO73" s="159"/>
      <c r="AP73" s="159">
        <v>0</v>
      </c>
      <c r="AQ73" s="159">
        <v>0</v>
      </c>
      <c r="AR73" s="159"/>
      <c r="AS73" s="159">
        <v>0</v>
      </c>
      <c r="AT73" s="159">
        <v>0</v>
      </c>
      <c r="AU73" s="159"/>
      <c r="AV73" s="159">
        <v>0</v>
      </c>
      <c r="AW73" s="159">
        <v>0</v>
      </c>
      <c r="AX73" s="159"/>
      <c r="AY73" s="159">
        <v>0</v>
      </c>
      <c r="AZ73" s="159">
        <v>0</v>
      </c>
      <c r="BA73" s="156"/>
      <c r="BB73" s="159">
        <v>0</v>
      </c>
      <c r="BC73" s="159">
        <v>0</v>
      </c>
      <c r="BD73" s="159"/>
      <c r="BE73" s="159">
        <v>0</v>
      </c>
      <c r="BF73" s="159">
        <v>0</v>
      </c>
      <c r="BG73" s="159">
        <v>0</v>
      </c>
      <c r="BH73" s="159">
        <v>0</v>
      </c>
      <c r="BI73" s="159">
        <v>0</v>
      </c>
      <c r="BJ73" s="159">
        <v>0</v>
      </c>
      <c r="BK73" s="159">
        <v>0</v>
      </c>
      <c r="BL73" s="159">
        <v>0</v>
      </c>
      <c r="BM73" s="159">
        <v>0</v>
      </c>
      <c r="BN73" s="159">
        <v>0</v>
      </c>
      <c r="BO73" s="159">
        <v>0</v>
      </c>
      <c r="BP73" s="159">
        <v>0</v>
      </c>
      <c r="BQ73" s="156"/>
      <c r="BR73" s="159">
        <v>0</v>
      </c>
      <c r="BS73" s="159">
        <v>0</v>
      </c>
      <c r="BT73" s="159"/>
      <c r="BU73" s="159">
        <v>0</v>
      </c>
      <c r="BV73" s="159">
        <v>0</v>
      </c>
      <c r="BW73" s="159"/>
      <c r="BX73" s="159">
        <v>0</v>
      </c>
      <c r="BY73" s="159">
        <v>0</v>
      </c>
      <c r="BZ73" s="159"/>
      <c r="CA73" s="159">
        <v>0</v>
      </c>
      <c r="CB73" s="159">
        <v>0</v>
      </c>
      <c r="CC73" s="159"/>
      <c r="CD73" s="159">
        <v>0</v>
      </c>
      <c r="CE73" s="159">
        <v>0</v>
      </c>
      <c r="CF73" s="159"/>
      <c r="CG73" s="159">
        <v>0</v>
      </c>
      <c r="CH73" s="159">
        <v>0</v>
      </c>
      <c r="CI73" s="159"/>
      <c r="CJ73" s="159">
        <v>0</v>
      </c>
      <c r="CK73" s="159">
        <v>0</v>
      </c>
      <c r="CL73" s="159"/>
      <c r="CM73" s="159">
        <v>0</v>
      </c>
      <c r="CN73" s="159">
        <v>0</v>
      </c>
      <c r="CO73" s="159"/>
      <c r="CP73" s="159">
        <v>0</v>
      </c>
      <c r="CQ73" s="159">
        <v>0</v>
      </c>
      <c r="CR73" s="159"/>
      <c r="CS73" s="159">
        <v>0</v>
      </c>
      <c r="CT73" s="159">
        <v>0</v>
      </c>
      <c r="CU73" s="159"/>
      <c r="CV73" s="159">
        <v>0</v>
      </c>
      <c r="CW73" s="159">
        <v>0</v>
      </c>
      <c r="CX73" s="159"/>
      <c r="CY73" s="159">
        <v>0</v>
      </c>
      <c r="CZ73" s="159">
        <v>0</v>
      </c>
      <c r="DA73" s="159"/>
      <c r="DB73" s="159">
        <v>0</v>
      </c>
      <c r="DC73" s="159">
        <v>0</v>
      </c>
      <c r="DD73" s="156"/>
      <c r="DE73" s="159">
        <v>0</v>
      </c>
      <c r="DF73" s="159">
        <v>0</v>
      </c>
      <c r="DG73" s="159"/>
      <c r="DH73" s="159">
        <v>0</v>
      </c>
      <c r="DI73" s="159">
        <v>0</v>
      </c>
      <c r="DJ73" s="159"/>
      <c r="DK73" s="159">
        <v>0</v>
      </c>
      <c r="DL73" s="159">
        <v>0</v>
      </c>
      <c r="DM73" s="159">
        <v>0</v>
      </c>
      <c r="DN73" s="159">
        <v>0</v>
      </c>
      <c r="DO73" s="159">
        <v>0</v>
      </c>
      <c r="DP73" s="159">
        <v>0</v>
      </c>
      <c r="DQ73" s="159"/>
      <c r="DR73" s="159">
        <v>0</v>
      </c>
      <c r="DS73" s="159">
        <v>0</v>
      </c>
      <c r="DT73" s="159">
        <v>0</v>
      </c>
      <c r="DU73" s="159"/>
      <c r="DV73" s="159">
        <v>0</v>
      </c>
      <c r="DW73" s="159">
        <v>0</v>
      </c>
      <c r="DX73" s="156"/>
      <c r="DY73" s="159">
        <v>0</v>
      </c>
      <c r="DZ73" s="159">
        <v>0</v>
      </c>
      <c r="EA73" s="159">
        <v>0</v>
      </c>
    </row>
    <row r="74" spans="1:131" ht="12.75" customHeight="1" x14ac:dyDescent="0.2">
      <c r="A74" s="115" t="s">
        <v>1203</v>
      </c>
      <c r="B74" s="160" t="s">
        <v>1204</v>
      </c>
      <c r="C74" s="114">
        <v>549</v>
      </c>
      <c r="D74" s="114">
        <v>40</v>
      </c>
      <c r="F74" s="599">
        <v>25</v>
      </c>
      <c r="G74" s="599">
        <v>25</v>
      </c>
      <c r="H74" s="159"/>
      <c r="I74" s="599">
        <v>40</v>
      </c>
      <c r="J74" s="599">
        <v>40</v>
      </c>
      <c r="K74" s="159"/>
      <c r="L74" s="599">
        <v>40</v>
      </c>
      <c r="M74" s="599">
        <v>40</v>
      </c>
      <c r="N74" s="159"/>
      <c r="O74" s="599">
        <v>40</v>
      </c>
      <c r="P74" s="599">
        <v>40</v>
      </c>
      <c r="Q74" s="159"/>
      <c r="R74" s="155">
        <v>25</v>
      </c>
      <c r="S74" s="155">
        <v>25</v>
      </c>
      <c r="T74" s="159"/>
      <c r="U74" s="599">
        <v>40</v>
      </c>
      <c r="V74" s="599">
        <v>40</v>
      </c>
      <c r="W74" s="159"/>
      <c r="X74" s="599">
        <v>40</v>
      </c>
      <c r="Y74" s="599">
        <v>40</v>
      </c>
      <c r="Z74" s="156"/>
      <c r="AA74" s="155">
        <v>86</v>
      </c>
      <c r="AB74" s="155">
        <v>86</v>
      </c>
      <c r="AC74" s="159"/>
      <c r="AD74" s="155">
        <v>86</v>
      </c>
      <c r="AE74" s="155">
        <v>86</v>
      </c>
      <c r="AF74" s="159"/>
      <c r="AG74" s="599">
        <v>80</v>
      </c>
      <c r="AH74" s="599">
        <v>80</v>
      </c>
      <c r="AI74" s="159"/>
      <c r="AJ74" s="599">
        <v>80</v>
      </c>
      <c r="AK74" s="599">
        <v>80</v>
      </c>
      <c r="AL74" s="156"/>
      <c r="AM74" s="599">
        <v>80</v>
      </c>
      <c r="AN74" s="599">
        <v>80</v>
      </c>
      <c r="AO74" s="159"/>
      <c r="AP74" s="599">
        <v>80</v>
      </c>
      <c r="AQ74" s="599">
        <v>80</v>
      </c>
      <c r="AR74" s="159"/>
      <c r="AS74" s="599">
        <v>80</v>
      </c>
      <c r="AT74" s="599">
        <v>80</v>
      </c>
      <c r="AU74" s="159"/>
      <c r="AV74" s="599">
        <v>80</v>
      </c>
      <c r="AW74" s="599">
        <v>80</v>
      </c>
      <c r="AX74" s="159"/>
      <c r="AY74" s="599">
        <v>80</v>
      </c>
      <c r="AZ74" s="599">
        <v>80</v>
      </c>
      <c r="BA74" s="156"/>
      <c r="BB74" s="155">
        <v>40</v>
      </c>
      <c r="BC74" s="155">
        <v>40</v>
      </c>
      <c r="BD74" s="159"/>
      <c r="BE74" s="155">
        <v>40</v>
      </c>
      <c r="BF74" s="155">
        <v>40</v>
      </c>
      <c r="BG74" s="155">
        <v>40</v>
      </c>
      <c r="BH74" s="155">
        <v>40</v>
      </c>
      <c r="BI74" s="155">
        <v>40</v>
      </c>
      <c r="BJ74" s="155">
        <v>40</v>
      </c>
      <c r="BK74" s="155">
        <v>40</v>
      </c>
      <c r="BL74" s="155">
        <v>40</v>
      </c>
      <c r="BM74" s="155">
        <v>40</v>
      </c>
      <c r="BN74" s="155">
        <v>40</v>
      </c>
      <c r="BO74" s="155">
        <v>40</v>
      </c>
      <c r="BP74" s="155">
        <v>40</v>
      </c>
      <c r="BQ74" s="156"/>
      <c r="BR74" s="448">
        <v>18</v>
      </c>
      <c r="BS74" s="448">
        <v>18</v>
      </c>
      <c r="BT74" s="159"/>
      <c r="BU74" s="448">
        <v>18</v>
      </c>
      <c r="BV74" s="448">
        <v>18</v>
      </c>
      <c r="BW74" s="159"/>
      <c r="BX74" s="448">
        <v>18</v>
      </c>
      <c r="BY74" s="448">
        <v>18</v>
      </c>
      <c r="BZ74" s="159"/>
      <c r="CA74" s="448">
        <v>18</v>
      </c>
      <c r="CB74" s="448">
        <v>18</v>
      </c>
      <c r="CC74" s="159"/>
      <c r="CD74" s="448">
        <v>40</v>
      </c>
      <c r="CE74" s="448">
        <v>40</v>
      </c>
      <c r="CF74" s="159"/>
      <c r="CG74" s="448">
        <v>40</v>
      </c>
      <c r="CH74" s="448">
        <v>40</v>
      </c>
      <c r="CI74" s="159"/>
      <c r="CJ74" s="448">
        <v>18</v>
      </c>
      <c r="CK74" s="448">
        <v>18</v>
      </c>
      <c r="CL74" s="159"/>
      <c r="CM74" s="448">
        <v>45</v>
      </c>
      <c r="CN74" s="448">
        <v>45</v>
      </c>
      <c r="CO74" s="159"/>
      <c r="CP74" s="448">
        <v>18</v>
      </c>
      <c r="CQ74" s="448">
        <v>18</v>
      </c>
      <c r="CR74" s="159"/>
      <c r="CS74" s="448">
        <v>45</v>
      </c>
      <c r="CT74" s="448">
        <v>45</v>
      </c>
      <c r="CU74" s="159"/>
      <c r="CV74" s="448">
        <v>20</v>
      </c>
      <c r="CW74" s="448">
        <v>20</v>
      </c>
      <c r="CX74" s="159"/>
      <c r="CY74" s="448">
        <v>40</v>
      </c>
      <c r="CZ74" s="448">
        <v>40</v>
      </c>
      <c r="DA74" s="159"/>
      <c r="DB74" s="155">
        <v>40</v>
      </c>
      <c r="DC74" s="155">
        <v>40</v>
      </c>
      <c r="DD74" s="156"/>
      <c r="DE74" s="155">
        <v>40</v>
      </c>
      <c r="DF74" s="155">
        <v>40</v>
      </c>
      <c r="DG74" s="159"/>
      <c r="DH74" s="155">
        <v>40</v>
      </c>
      <c r="DI74" s="155">
        <v>40</v>
      </c>
      <c r="DJ74" s="159"/>
      <c r="DK74" s="155">
        <v>40</v>
      </c>
      <c r="DL74" s="155">
        <v>40</v>
      </c>
      <c r="DM74" s="155">
        <v>40</v>
      </c>
      <c r="DN74" s="155">
        <v>40</v>
      </c>
      <c r="DO74" s="155">
        <v>40</v>
      </c>
      <c r="DP74" s="155">
        <v>40</v>
      </c>
      <c r="DQ74" s="159"/>
      <c r="DR74" s="155">
        <v>40</v>
      </c>
      <c r="DS74" s="155">
        <v>40</v>
      </c>
      <c r="DT74" s="155">
        <v>40</v>
      </c>
      <c r="DU74" s="159"/>
      <c r="DV74" s="155">
        <v>40</v>
      </c>
      <c r="DW74" s="155">
        <v>40</v>
      </c>
      <c r="DX74" s="156"/>
      <c r="DY74" s="599">
        <v>25</v>
      </c>
      <c r="DZ74" s="599">
        <v>25</v>
      </c>
      <c r="EA74" s="155" t="s">
        <v>1148</v>
      </c>
    </row>
    <row r="75" spans="1:131" x14ac:dyDescent="0.2">
      <c r="A75" s="115" t="s">
        <v>1205</v>
      </c>
      <c r="B75" s="115" t="s">
        <v>1206</v>
      </c>
      <c r="C75" s="114">
        <v>611</v>
      </c>
      <c r="D75" s="114">
        <v>80</v>
      </c>
      <c r="F75" s="114">
        <v>80</v>
      </c>
      <c r="G75" s="114">
        <v>80</v>
      </c>
      <c r="I75" s="114">
        <v>80</v>
      </c>
      <c r="J75" s="114">
        <v>80</v>
      </c>
      <c r="L75" s="114">
        <v>80</v>
      </c>
      <c r="M75" s="114">
        <v>80</v>
      </c>
      <c r="O75" s="114">
        <v>80</v>
      </c>
      <c r="P75" s="114">
        <v>80</v>
      </c>
      <c r="R75" s="114">
        <v>80</v>
      </c>
      <c r="S75" s="114">
        <v>80</v>
      </c>
      <c r="U75" s="114">
        <v>80</v>
      </c>
      <c r="V75" s="114">
        <v>80</v>
      </c>
      <c r="X75" s="114">
        <v>80</v>
      </c>
      <c r="Y75" s="114">
        <v>80</v>
      </c>
      <c r="AA75" s="114">
        <v>80</v>
      </c>
      <c r="AB75" s="114">
        <v>80</v>
      </c>
      <c r="AD75" s="114">
        <v>80</v>
      </c>
      <c r="AE75" s="114">
        <v>80</v>
      </c>
      <c r="AG75" s="114">
        <v>80</v>
      </c>
      <c r="AH75" s="114">
        <v>80</v>
      </c>
      <c r="AJ75" s="114">
        <v>80</v>
      </c>
      <c r="AK75" s="114">
        <v>80</v>
      </c>
      <c r="AM75" s="114">
        <v>80</v>
      </c>
      <c r="AN75" s="114">
        <v>80</v>
      </c>
      <c r="AP75" s="114">
        <v>80</v>
      </c>
      <c r="AQ75" s="114">
        <v>80</v>
      </c>
      <c r="AS75" s="114">
        <v>80</v>
      </c>
      <c r="AT75" s="114">
        <v>80</v>
      </c>
      <c r="AV75" s="114">
        <v>80</v>
      </c>
      <c r="AW75" s="114">
        <v>80</v>
      </c>
      <c r="AY75" s="114">
        <v>80</v>
      </c>
      <c r="AZ75" s="114">
        <v>80</v>
      </c>
      <c r="BB75" s="114">
        <v>80</v>
      </c>
      <c r="BC75" s="114">
        <v>80</v>
      </c>
      <c r="BE75" s="114">
        <v>80</v>
      </c>
      <c r="BF75" s="114">
        <v>80</v>
      </c>
      <c r="BG75" s="114">
        <v>80</v>
      </c>
      <c r="BH75" s="114">
        <v>80</v>
      </c>
      <c r="BI75" s="114">
        <v>80</v>
      </c>
      <c r="BJ75" s="114">
        <v>80</v>
      </c>
      <c r="BK75" s="114">
        <v>80</v>
      </c>
      <c r="BL75" s="114">
        <v>80</v>
      </c>
      <c r="BM75" s="114">
        <v>80</v>
      </c>
      <c r="BN75" s="114">
        <v>80</v>
      </c>
      <c r="BO75" s="114">
        <v>80</v>
      </c>
      <c r="BP75" s="114">
        <v>80</v>
      </c>
      <c r="BR75" s="114">
        <v>80</v>
      </c>
      <c r="BS75" s="114">
        <v>80</v>
      </c>
      <c r="BU75" s="114">
        <v>80</v>
      </c>
      <c r="BV75" s="114">
        <v>80</v>
      </c>
      <c r="BX75" s="114">
        <v>80</v>
      </c>
      <c r="BY75" s="114">
        <v>80</v>
      </c>
      <c r="CA75" s="114">
        <v>80</v>
      </c>
      <c r="CB75" s="114">
        <v>80</v>
      </c>
      <c r="CD75" s="114">
        <v>80</v>
      </c>
      <c r="CE75" s="114">
        <v>80</v>
      </c>
      <c r="CG75" s="114">
        <v>80</v>
      </c>
      <c r="CH75" s="114">
        <v>80</v>
      </c>
      <c r="CJ75" s="114">
        <v>80</v>
      </c>
      <c r="CK75" s="114">
        <v>80</v>
      </c>
      <c r="CM75" s="114">
        <v>80</v>
      </c>
      <c r="CN75" s="114">
        <v>80</v>
      </c>
      <c r="CP75" s="114">
        <v>80</v>
      </c>
      <c r="CQ75" s="114">
        <v>80</v>
      </c>
      <c r="CS75" s="114">
        <v>80</v>
      </c>
      <c r="CT75" s="114">
        <v>80</v>
      </c>
      <c r="CV75" s="114">
        <v>80</v>
      </c>
      <c r="CW75" s="114">
        <v>80</v>
      </c>
      <c r="CY75" s="114">
        <v>80</v>
      </c>
      <c r="CZ75" s="114">
        <v>80</v>
      </c>
      <c r="DB75" s="114">
        <v>80</v>
      </c>
      <c r="DC75" s="114">
        <v>80</v>
      </c>
      <c r="DE75" s="114">
        <v>80</v>
      </c>
      <c r="DF75" s="114">
        <v>80</v>
      </c>
      <c r="DH75" s="114">
        <v>80</v>
      </c>
      <c r="DI75" s="114">
        <v>80</v>
      </c>
      <c r="DK75" s="114">
        <v>80</v>
      </c>
      <c r="DL75" s="114">
        <v>80</v>
      </c>
      <c r="DM75" s="114">
        <v>80</v>
      </c>
      <c r="DN75" s="114">
        <v>80</v>
      </c>
      <c r="DO75" s="114">
        <v>80</v>
      </c>
      <c r="DP75" s="114">
        <v>80</v>
      </c>
      <c r="DR75" s="114">
        <v>80</v>
      </c>
      <c r="DS75" s="114">
        <v>80</v>
      </c>
      <c r="DT75" s="114">
        <v>80</v>
      </c>
      <c r="DV75" s="114">
        <v>80</v>
      </c>
      <c r="DW75" s="114">
        <v>80</v>
      </c>
      <c r="DY75" s="114">
        <v>80</v>
      </c>
      <c r="DZ75" s="114">
        <v>80</v>
      </c>
      <c r="EA75" s="114" t="s">
        <v>1207</v>
      </c>
    </row>
    <row r="76" spans="1:131" x14ac:dyDescent="0.2">
      <c r="A76" s="115" t="s">
        <v>1208</v>
      </c>
      <c r="B76" s="115" t="s">
        <v>1209</v>
      </c>
      <c r="C76" s="114">
        <v>809</v>
      </c>
    </row>
    <row r="77" spans="1:131" ht="12.75" customHeight="1" x14ac:dyDescent="0.2">
      <c r="A77" s="115" t="s">
        <v>1210</v>
      </c>
      <c r="B77" s="115" t="s">
        <v>1211</v>
      </c>
      <c r="C77" s="114">
        <v>999</v>
      </c>
      <c r="D77" s="159">
        <v>1</v>
      </c>
      <c r="E77" s="159"/>
      <c r="F77" s="155" t="s">
        <v>1212</v>
      </c>
      <c r="G77" s="155" t="str">
        <f>F77</f>
        <v>A RENSEIGNER dans l'onglet Inputs VP</v>
      </c>
      <c r="H77" s="159"/>
      <c r="I77" s="155" t="s">
        <v>1212</v>
      </c>
      <c r="J77" s="155" t="str">
        <f>I77</f>
        <v>A RENSEIGNER dans l'onglet Inputs VP</v>
      </c>
      <c r="K77" s="159"/>
      <c r="L77" s="155" t="s">
        <v>1212</v>
      </c>
      <c r="M77" s="155" t="str">
        <f>L77</f>
        <v>A RENSEIGNER dans l'onglet Inputs VP</v>
      </c>
      <c r="N77" s="159"/>
      <c r="O77" s="155" t="s">
        <v>1212</v>
      </c>
      <c r="P77" s="155" t="str">
        <f>O77</f>
        <v>A RENSEIGNER dans l'onglet Inputs VP</v>
      </c>
      <c r="Q77" s="159"/>
      <c r="R77" s="155" t="s">
        <v>1212</v>
      </c>
      <c r="S77" s="155" t="str">
        <f>R77</f>
        <v>A RENSEIGNER dans l'onglet Inputs VP</v>
      </c>
      <c r="T77" s="159"/>
      <c r="U77" s="155" t="s">
        <v>1212</v>
      </c>
      <c r="V77" s="155" t="str">
        <f>U77</f>
        <v>A RENSEIGNER dans l'onglet Inputs VP</v>
      </c>
      <c r="W77" s="159"/>
      <c r="X77" s="155" t="s">
        <v>1212</v>
      </c>
      <c r="Y77" s="155" t="str">
        <f>X77</f>
        <v>A RENSEIGNER dans l'onglet Inputs VP</v>
      </c>
      <c r="Z77" s="156"/>
      <c r="AA77" s="155" t="s">
        <v>1212</v>
      </c>
      <c r="AB77" s="155" t="str">
        <f>AA77</f>
        <v>A RENSEIGNER dans l'onglet Inputs VP</v>
      </c>
      <c r="AC77" s="159"/>
      <c r="AD77" s="155" t="s">
        <v>1212</v>
      </c>
      <c r="AE77" s="155" t="str">
        <f>AD77</f>
        <v>A RENSEIGNER dans l'onglet Inputs VP</v>
      </c>
      <c r="AF77" s="159"/>
      <c r="AG77" s="155" t="s">
        <v>1212</v>
      </c>
      <c r="AH77" s="155" t="str">
        <f>AG77</f>
        <v>A RENSEIGNER dans l'onglet Inputs VP</v>
      </c>
      <c r="AI77" s="159"/>
      <c r="AJ77" s="155" t="s">
        <v>1212</v>
      </c>
      <c r="AK77" s="155" t="str">
        <f>AJ77</f>
        <v>A RENSEIGNER dans l'onglet Inputs VP</v>
      </c>
      <c r="AL77" s="156"/>
      <c r="AM77" s="155" t="s">
        <v>1212</v>
      </c>
      <c r="AN77" s="155" t="str">
        <f>AM77</f>
        <v>A RENSEIGNER dans l'onglet Inputs VP</v>
      </c>
      <c r="AO77" s="159"/>
      <c r="AP77" s="155" t="s">
        <v>1212</v>
      </c>
      <c r="AQ77" s="155" t="str">
        <f>AP77</f>
        <v>A RENSEIGNER dans l'onglet Inputs VP</v>
      </c>
      <c r="AR77" s="159"/>
      <c r="AS77" s="155" t="s">
        <v>1212</v>
      </c>
      <c r="AT77" s="155" t="str">
        <f>AS77</f>
        <v>A RENSEIGNER dans l'onglet Inputs VP</v>
      </c>
      <c r="AU77" s="159"/>
      <c r="AV77" s="155" t="s">
        <v>1212</v>
      </c>
      <c r="AW77" s="155" t="str">
        <f>AV77</f>
        <v>A RENSEIGNER dans l'onglet Inputs VP</v>
      </c>
      <c r="AX77" s="159"/>
      <c r="AY77" s="155" t="s">
        <v>1212</v>
      </c>
      <c r="AZ77" s="155" t="str">
        <f>AY77</f>
        <v>A RENSEIGNER dans l'onglet Inputs VP</v>
      </c>
      <c r="BA77" s="156"/>
      <c r="BB77" s="155" t="s">
        <v>1212</v>
      </c>
      <c r="BC77" s="155" t="str">
        <f>BB77</f>
        <v>A RENSEIGNER dans l'onglet Inputs VP</v>
      </c>
      <c r="BD77" s="159"/>
      <c r="BE77" s="155" t="s">
        <v>1212</v>
      </c>
      <c r="BF77" s="155" t="str">
        <f>BE77</f>
        <v>A RENSEIGNER dans l'onglet Inputs VP</v>
      </c>
      <c r="BG77" s="155" t="str">
        <f>BF77</f>
        <v>A RENSEIGNER dans l'onglet Inputs VP</v>
      </c>
      <c r="BH77" s="155" t="s">
        <v>1212</v>
      </c>
      <c r="BI77" s="155" t="str">
        <f>BG77</f>
        <v>A RENSEIGNER dans l'onglet Inputs VP</v>
      </c>
      <c r="BJ77" s="155" t="str">
        <f>BH77</f>
        <v>A RENSEIGNER dans l'onglet Inputs VP</v>
      </c>
      <c r="BK77" s="155" t="s">
        <v>1212</v>
      </c>
      <c r="BL77" s="155" t="str">
        <f>BK77</f>
        <v>A RENSEIGNER dans l'onglet Inputs VP</v>
      </c>
      <c r="BM77" s="155" t="s">
        <v>1212</v>
      </c>
      <c r="BN77" s="155" t="str">
        <f>BM77</f>
        <v>A RENSEIGNER dans l'onglet Inputs VP</v>
      </c>
      <c r="BO77" s="155" t="s">
        <v>1212</v>
      </c>
      <c r="BP77" s="155" t="str">
        <f>BO77</f>
        <v>A RENSEIGNER dans l'onglet Inputs VP</v>
      </c>
      <c r="BQ77" s="156"/>
      <c r="BR77" s="155" t="s">
        <v>1212</v>
      </c>
      <c r="BS77" s="155" t="str">
        <f>BR77</f>
        <v>A RENSEIGNER dans l'onglet Inputs VP</v>
      </c>
      <c r="BT77" s="159"/>
      <c r="BU77" s="155" t="s">
        <v>1212</v>
      </c>
      <c r="BV77" s="155" t="str">
        <f>BU77</f>
        <v>A RENSEIGNER dans l'onglet Inputs VP</v>
      </c>
      <c r="BW77" s="159"/>
      <c r="BX77" s="155" t="s">
        <v>1212</v>
      </c>
      <c r="BY77" s="155" t="str">
        <f>BX77</f>
        <v>A RENSEIGNER dans l'onglet Inputs VP</v>
      </c>
      <c r="BZ77" s="159"/>
      <c r="CA77" s="155" t="s">
        <v>1212</v>
      </c>
      <c r="CB77" s="155" t="str">
        <f>CA77</f>
        <v>A RENSEIGNER dans l'onglet Inputs VP</v>
      </c>
      <c r="CC77" s="159"/>
      <c r="CD77" s="155" t="s">
        <v>1212</v>
      </c>
      <c r="CE77" s="155" t="str">
        <f>CD77</f>
        <v>A RENSEIGNER dans l'onglet Inputs VP</v>
      </c>
      <c r="CF77" s="159"/>
      <c r="CG77" s="155" t="s">
        <v>1212</v>
      </c>
      <c r="CH77" s="155" t="str">
        <f>CG77</f>
        <v>A RENSEIGNER dans l'onglet Inputs VP</v>
      </c>
      <c r="CI77" s="159"/>
      <c r="CJ77" s="155" t="s">
        <v>1212</v>
      </c>
      <c r="CK77" s="155" t="str">
        <f>CJ77</f>
        <v>A RENSEIGNER dans l'onglet Inputs VP</v>
      </c>
      <c r="CL77" s="159"/>
      <c r="CM77" s="155" t="s">
        <v>1212</v>
      </c>
      <c r="CN77" s="155" t="str">
        <f>CM77</f>
        <v>A RENSEIGNER dans l'onglet Inputs VP</v>
      </c>
      <c r="CO77" s="159"/>
      <c r="CP77" s="155" t="s">
        <v>1212</v>
      </c>
      <c r="CQ77" s="155" t="str">
        <f>CP77</f>
        <v>A RENSEIGNER dans l'onglet Inputs VP</v>
      </c>
      <c r="CR77" s="159"/>
      <c r="CS77" s="155" t="s">
        <v>1212</v>
      </c>
      <c r="CT77" s="155" t="str">
        <f>CS77</f>
        <v>A RENSEIGNER dans l'onglet Inputs VP</v>
      </c>
      <c r="CU77" s="159"/>
      <c r="CV77" s="155" t="s">
        <v>1212</v>
      </c>
      <c r="CW77" s="155" t="str">
        <f>CV77</f>
        <v>A RENSEIGNER dans l'onglet Inputs VP</v>
      </c>
      <c r="CX77" s="159"/>
      <c r="CY77" s="155" t="s">
        <v>1212</v>
      </c>
      <c r="CZ77" s="155" t="str">
        <f>CY77</f>
        <v>A RENSEIGNER dans l'onglet Inputs VP</v>
      </c>
      <c r="DA77" s="159"/>
      <c r="DB77" s="155" t="s">
        <v>1212</v>
      </c>
      <c r="DC77" s="155" t="str">
        <f>DB77</f>
        <v>A RENSEIGNER dans l'onglet Inputs VP</v>
      </c>
      <c r="DD77" s="156"/>
      <c r="DE77" s="155" t="s">
        <v>1212</v>
      </c>
      <c r="DF77" s="155" t="str">
        <f>DE77</f>
        <v>A RENSEIGNER dans l'onglet Inputs VP</v>
      </c>
      <c r="DG77" s="159"/>
      <c r="DH77" s="155" t="s">
        <v>1212</v>
      </c>
      <c r="DI77" s="155" t="str">
        <f>DH77</f>
        <v>A RENSEIGNER dans l'onglet Inputs VP</v>
      </c>
      <c r="DJ77" s="159"/>
      <c r="DK77" s="155" t="s">
        <v>1212</v>
      </c>
      <c r="DL77" s="155" t="str">
        <f>DK77</f>
        <v>A RENSEIGNER dans l'onglet Inputs VP</v>
      </c>
      <c r="DM77" s="155" t="str">
        <f>DL77</f>
        <v>A RENSEIGNER dans l'onglet Inputs VP</v>
      </c>
      <c r="DN77" s="155" t="s">
        <v>1212</v>
      </c>
      <c r="DO77" s="155" t="str">
        <f>DN77</f>
        <v>A RENSEIGNER dans l'onglet Inputs VP</v>
      </c>
      <c r="DP77" s="155" t="str">
        <f>DO77</f>
        <v>A RENSEIGNER dans l'onglet Inputs VP</v>
      </c>
      <c r="DQ77" s="159"/>
      <c r="DR77" s="155" t="s">
        <v>1212</v>
      </c>
      <c r="DS77" s="155" t="s">
        <v>1212</v>
      </c>
      <c r="DT77" s="155" t="str">
        <f>DR77</f>
        <v>A RENSEIGNER dans l'onglet Inputs VP</v>
      </c>
      <c r="DU77" s="159"/>
      <c r="DV77" s="155" t="s">
        <v>1212</v>
      </c>
      <c r="DW77" s="155" t="str">
        <f>DV77</f>
        <v>A RENSEIGNER dans l'onglet Inputs VP</v>
      </c>
      <c r="DX77" s="156"/>
      <c r="DY77" s="155" t="s">
        <v>1212</v>
      </c>
      <c r="DZ77" s="155" t="str">
        <f>DY77</f>
        <v>A RENSEIGNER dans l'onglet Inputs VP</v>
      </c>
      <c r="EA77" s="155" t="s">
        <v>1212</v>
      </c>
    </row>
    <row r="78" spans="1:131" x14ac:dyDescent="0.2">
      <c r="A78" s="161" t="s">
        <v>797</v>
      </c>
      <c r="B78" s="161" t="s">
        <v>1213</v>
      </c>
      <c r="C78" s="162"/>
      <c r="D78" s="162"/>
      <c r="E78" s="162"/>
    </row>
    <row r="79" spans="1:131" ht="12.75" customHeight="1" x14ac:dyDescent="0.2">
      <c r="A79" s="115" t="s">
        <v>1214</v>
      </c>
      <c r="B79" s="115" t="s">
        <v>216</v>
      </c>
      <c r="C79" s="114">
        <v>993</v>
      </c>
      <c r="D79" s="114">
        <v>1500</v>
      </c>
      <c r="F79" s="589">
        <v>1200</v>
      </c>
      <c r="G79" s="598">
        <f>F79</f>
        <v>1200</v>
      </c>
      <c r="H79" s="159"/>
      <c r="I79" s="589">
        <v>1200</v>
      </c>
      <c r="J79" s="598">
        <f>I79</f>
        <v>1200</v>
      </c>
      <c r="K79" s="159"/>
      <c r="L79" s="589">
        <v>1200</v>
      </c>
      <c r="M79" s="598">
        <f>L79</f>
        <v>1200</v>
      </c>
      <c r="N79" s="159"/>
      <c r="O79" s="589">
        <v>1200</v>
      </c>
      <c r="P79" s="598">
        <f>O79</f>
        <v>1200</v>
      </c>
      <c r="Q79" s="159"/>
      <c r="R79" s="589">
        <v>1200</v>
      </c>
      <c r="S79" s="598">
        <f>R79</f>
        <v>1200</v>
      </c>
      <c r="T79" s="159"/>
      <c r="U79" s="589">
        <v>1200</v>
      </c>
      <c r="V79" s="598">
        <f>U79</f>
        <v>1200</v>
      </c>
      <c r="W79" s="159"/>
      <c r="X79" s="589">
        <v>1200</v>
      </c>
      <c r="Y79" s="598">
        <f>X79</f>
        <v>1200</v>
      </c>
      <c r="Z79" s="156"/>
      <c r="AA79" s="589">
        <v>1200</v>
      </c>
      <c r="AB79" s="598">
        <f>AA79</f>
        <v>1200</v>
      </c>
      <c r="AC79" s="159"/>
      <c r="AD79" s="589">
        <v>1200</v>
      </c>
      <c r="AE79" s="598">
        <f>AD79</f>
        <v>1200</v>
      </c>
      <c r="AF79" s="159"/>
      <c r="AG79" s="589">
        <v>1200</v>
      </c>
      <c r="AH79" s="598">
        <f>AG79</f>
        <v>1200</v>
      </c>
      <c r="AI79" s="159"/>
      <c r="AJ79" s="589">
        <v>1500</v>
      </c>
      <c r="AK79" s="598">
        <f>AJ79</f>
        <v>1500</v>
      </c>
      <c r="AL79" s="156"/>
      <c r="AM79" s="589">
        <v>1200</v>
      </c>
      <c r="AN79" s="598">
        <f>AM79</f>
        <v>1200</v>
      </c>
      <c r="AO79" s="159"/>
      <c r="AP79" s="589">
        <v>1500</v>
      </c>
      <c r="AQ79" s="598">
        <f>AP79</f>
        <v>1500</v>
      </c>
      <c r="AR79" s="159"/>
      <c r="AS79" s="589">
        <v>1500</v>
      </c>
      <c r="AT79" s="598">
        <f>AS79</f>
        <v>1500</v>
      </c>
      <c r="AU79" s="159"/>
      <c r="AV79" s="589">
        <v>1500</v>
      </c>
      <c r="AW79" s="598">
        <f>AV79</f>
        <v>1500</v>
      </c>
      <c r="AX79" s="159"/>
      <c r="AY79" s="589">
        <v>1500</v>
      </c>
      <c r="AZ79" s="598">
        <f>AY79</f>
        <v>1500</v>
      </c>
      <c r="BA79" s="156"/>
      <c r="BB79" s="589">
        <v>1200</v>
      </c>
      <c r="BC79" s="598">
        <f>BB79</f>
        <v>1200</v>
      </c>
      <c r="BD79" s="159"/>
      <c r="BE79" s="589">
        <v>1200</v>
      </c>
      <c r="BF79" s="598">
        <f>BE79</f>
        <v>1200</v>
      </c>
      <c r="BG79" s="598">
        <f>BF79</f>
        <v>1200</v>
      </c>
      <c r="BH79" s="589">
        <v>1500</v>
      </c>
      <c r="BI79" s="598">
        <f>BG79</f>
        <v>1200</v>
      </c>
      <c r="BJ79" s="598">
        <f>BH79</f>
        <v>1500</v>
      </c>
      <c r="BK79" s="589">
        <v>1500</v>
      </c>
      <c r="BL79" s="598">
        <f>BK79</f>
        <v>1500</v>
      </c>
      <c r="BM79" s="589">
        <v>1500</v>
      </c>
      <c r="BN79" s="598">
        <f>BM79</f>
        <v>1500</v>
      </c>
      <c r="BO79" s="589">
        <v>1500</v>
      </c>
      <c r="BP79" s="598">
        <f>BO79</f>
        <v>1500</v>
      </c>
      <c r="BQ79" s="156"/>
      <c r="BR79" s="589">
        <v>1200</v>
      </c>
      <c r="BS79" s="598">
        <f>BR79</f>
        <v>1200</v>
      </c>
      <c r="BT79" s="159"/>
      <c r="BU79" s="589">
        <v>1200</v>
      </c>
      <c r="BV79" s="598">
        <f>BU79</f>
        <v>1200</v>
      </c>
      <c r="BW79" s="159"/>
      <c r="BX79" s="589">
        <v>1200</v>
      </c>
      <c r="BY79" s="598">
        <f>BX79</f>
        <v>1200</v>
      </c>
      <c r="BZ79" s="159"/>
      <c r="CA79" s="589">
        <v>1200</v>
      </c>
      <c r="CB79" s="598">
        <f>CA79</f>
        <v>1200</v>
      </c>
      <c r="CC79" s="159"/>
      <c r="CD79" s="589">
        <v>1200</v>
      </c>
      <c r="CE79" s="598">
        <f>CD79</f>
        <v>1200</v>
      </c>
      <c r="CF79" s="159"/>
      <c r="CG79" s="589">
        <v>1200</v>
      </c>
      <c r="CH79" s="598">
        <f>CG79</f>
        <v>1200</v>
      </c>
      <c r="CI79" s="159"/>
      <c r="CJ79" s="589">
        <v>1200</v>
      </c>
      <c r="CK79" s="598">
        <f>CJ79</f>
        <v>1200</v>
      </c>
      <c r="CL79" s="159"/>
      <c r="CM79" s="589">
        <v>1200</v>
      </c>
      <c r="CN79" s="598">
        <f>CM79</f>
        <v>1200</v>
      </c>
      <c r="CO79" s="159"/>
      <c r="CP79" s="589">
        <v>1200</v>
      </c>
      <c r="CQ79" s="598">
        <f>CP79</f>
        <v>1200</v>
      </c>
      <c r="CR79" s="159"/>
      <c r="CS79" s="589">
        <v>1200</v>
      </c>
      <c r="CT79" s="598">
        <f>CS79</f>
        <v>1200</v>
      </c>
      <c r="CU79" s="159"/>
      <c r="CV79" s="589">
        <v>1200</v>
      </c>
      <c r="CW79" s="598">
        <f>CV79</f>
        <v>1200</v>
      </c>
      <c r="CX79" s="159"/>
      <c r="CY79" s="589">
        <v>1200</v>
      </c>
      <c r="CZ79" s="598">
        <f>CY79</f>
        <v>1200</v>
      </c>
      <c r="DA79" s="159"/>
      <c r="DB79" s="589">
        <v>1500</v>
      </c>
      <c r="DC79" s="598">
        <f>DB79</f>
        <v>1500</v>
      </c>
      <c r="DD79" s="156"/>
      <c r="DE79" s="589">
        <v>1200</v>
      </c>
      <c r="DF79" s="598">
        <f>DE79</f>
        <v>1200</v>
      </c>
      <c r="DG79" s="159"/>
      <c r="DH79" s="589">
        <v>1200</v>
      </c>
      <c r="DI79" s="598">
        <f>DH79</f>
        <v>1200</v>
      </c>
      <c r="DJ79" s="159"/>
      <c r="DK79" s="589">
        <v>1500</v>
      </c>
      <c r="DL79" s="598">
        <f>DK79</f>
        <v>1500</v>
      </c>
      <c r="DM79" s="598">
        <f>DL79</f>
        <v>1500</v>
      </c>
      <c r="DN79" s="589">
        <v>1500</v>
      </c>
      <c r="DO79" s="598">
        <f>DN79</f>
        <v>1500</v>
      </c>
      <c r="DP79" s="598">
        <f>DO79</f>
        <v>1500</v>
      </c>
      <c r="DQ79" s="159"/>
      <c r="DR79" s="589">
        <v>1500</v>
      </c>
      <c r="DS79" s="598">
        <f>DR79</f>
        <v>1500</v>
      </c>
      <c r="DT79" s="598">
        <f>DS79</f>
        <v>1500</v>
      </c>
      <c r="DU79" s="159"/>
      <c r="DV79" s="589">
        <v>1500</v>
      </c>
      <c r="DW79" s="598">
        <f>DV79</f>
        <v>1500</v>
      </c>
      <c r="DX79" s="156"/>
      <c r="DY79" s="589">
        <v>1200</v>
      </c>
      <c r="DZ79" s="598">
        <f>DY79</f>
        <v>1200</v>
      </c>
      <c r="EA79" s="155" t="s">
        <v>1148</v>
      </c>
    </row>
    <row r="80" spans="1:131" ht="12.75" customHeight="1" x14ac:dyDescent="0.2">
      <c r="A80" s="115" t="s">
        <v>1215</v>
      </c>
      <c r="B80" s="115" t="s">
        <v>1216</v>
      </c>
      <c r="C80" s="114">
        <v>1005</v>
      </c>
      <c r="D80" s="114">
        <v>1450</v>
      </c>
      <c r="F80" s="589">
        <v>1180</v>
      </c>
      <c r="G80" s="598">
        <f t="shared" ref="G80:G81" si="15">F80</f>
        <v>1180</v>
      </c>
      <c r="H80" s="159"/>
      <c r="I80" s="589">
        <v>1180</v>
      </c>
      <c r="J80" s="598">
        <f t="shared" ref="J80:J81" si="16">I80</f>
        <v>1180</v>
      </c>
      <c r="K80" s="159"/>
      <c r="L80" s="589">
        <v>1180</v>
      </c>
      <c r="M80" s="598">
        <f t="shared" ref="M80:M81" si="17">L80</f>
        <v>1180</v>
      </c>
      <c r="N80" s="159"/>
      <c r="O80" s="589">
        <v>1180</v>
      </c>
      <c r="P80" s="598">
        <f t="shared" ref="P80:P81" si="18">O80</f>
        <v>1180</v>
      </c>
      <c r="Q80" s="159"/>
      <c r="R80" s="589">
        <v>1180</v>
      </c>
      <c r="S80" s="598">
        <f t="shared" ref="S80:S81" si="19">R80</f>
        <v>1180</v>
      </c>
      <c r="T80" s="159"/>
      <c r="U80" s="589">
        <v>1180</v>
      </c>
      <c r="V80" s="598">
        <f t="shared" ref="V80:V81" si="20">U80</f>
        <v>1180</v>
      </c>
      <c r="W80" s="159"/>
      <c r="X80" s="589">
        <v>1180</v>
      </c>
      <c r="Y80" s="598">
        <f t="shared" ref="Y80:Y81" si="21">X80</f>
        <v>1180</v>
      </c>
      <c r="Z80" s="156"/>
      <c r="AA80" s="589">
        <v>1180</v>
      </c>
      <c r="AB80" s="598">
        <f t="shared" ref="AB80:AB81" si="22">AA80</f>
        <v>1180</v>
      </c>
      <c r="AC80" s="159"/>
      <c r="AD80" s="589">
        <v>1180</v>
      </c>
      <c r="AE80" s="598">
        <f t="shared" ref="AE80:AE81" si="23">AD80</f>
        <v>1180</v>
      </c>
      <c r="AF80" s="159"/>
      <c r="AG80" s="589">
        <v>1180</v>
      </c>
      <c r="AH80" s="598">
        <f t="shared" ref="AH80:AH81" si="24">AG80</f>
        <v>1180</v>
      </c>
      <c r="AI80" s="159"/>
      <c r="AJ80" s="589">
        <v>1480</v>
      </c>
      <c r="AK80" s="598">
        <f t="shared" ref="AK80:AK81" si="25">AJ80</f>
        <v>1480</v>
      </c>
      <c r="AL80" s="156"/>
      <c r="AM80" s="589">
        <v>1180</v>
      </c>
      <c r="AN80" s="598">
        <f t="shared" ref="AN80:AN81" si="26">AM80</f>
        <v>1180</v>
      </c>
      <c r="AO80" s="159"/>
      <c r="AP80" s="589">
        <v>1480</v>
      </c>
      <c r="AQ80" s="598">
        <f t="shared" ref="AQ80:AQ81" si="27">AP80</f>
        <v>1480</v>
      </c>
      <c r="AR80" s="159"/>
      <c r="AS80" s="589">
        <v>1480</v>
      </c>
      <c r="AT80" s="598">
        <f t="shared" ref="AT80:AT81" si="28">AS80</f>
        <v>1480</v>
      </c>
      <c r="AU80" s="159"/>
      <c r="AV80" s="589">
        <v>1480</v>
      </c>
      <c r="AW80" s="598">
        <f t="shared" ref="AW80:AW81" si="29">AV80</f>
        <v>1480</v>
      </c>
      <c r="AX80" s="159"/>
      <c r="AY80" s="589">
        <v>1480</v>
      </c>
      <c r="AZ80" s="598">
        <f t="shared" ref="AZ80:AZ81" si="30">AY80</f>
        <v>1480</v>
      </c>
      <c r="BA80" s="156"/>
      <c r="BB80" s="589">
        <v>1180</v>
      </c>
      <c r="BC80" s="598">
        <f t="shared" ref="BC80:BC81" si="31">BB80</f>
        <v>1180</v>
      </c>
      <c r="BD80" s="159"/>
      <c r="BE80" s="589">
        <v>1180</v>
      </c>
      <c r="BF80" s="598">
        <f t="shared" ref="BF80:BG81" si="32">BE80</f>
        <v>1180</v>
      </c>
      <c r="BG80" s="598">
        <f t="shared" si="32"/>
        <v>1180</v>
      </c>
      <c r="BH80" s="589">
        <v>1480</v>
      </c>
      <c r="BI80" s="598">
        <f t="shared" ref="BI80:BJ81" si="33">BG80</f>
        <v>1180</v>
      </c>
      <c r="BJ80" s="598">
        <f t="shared" si="33"/>
        <v>1480</v>
      </c>
      <c r="BK80" s="589">
        <v>1480</v>
      </c>
      <c r="BL80" s="598">
        <f t="shared" ref="BL80:BL81" si="34">BK80</f>
        <v>1480</v>
      </c>
      <c r="BM80" s="589">
        <v>1480</v>
      </c>
      <c r="BN80" s="598">
        <f t="shared" ref="BN80:BN81" si="35">BM80</f>
        <v>1480</v>
      </c>
      <c r="BO80" s="589">
        <v>1480</v>
      </c>
      <c r="BP80" s="598">
        <f t="shared" ref="BP80:BP81" si="36">BO80</f>
        <v>1480</v>
      </c>
      <c r="BQ80" s="156"/>
      <c r="BR80" s="589">
        <v>1180</v>
      </c>
      <c r="BS80" s="598">
        <f t="shared" ref="BS80:BS81" si="37">BR80</f>
        <v>1180</v>
      </c>
      <c r="BT80" s="159"/>
      <c r="BU80" s="589">
        <v>1180</v>
      </c>
      <c r="BV80" s="598">
        <f t="shared" ref="BV80:BV81" si="38">BU80</f>
        <v>1180</v>
      </c>
      <c r="BW80" s="159"/>
      <c r="BX80" s="589">
        <v>1180</v>
      </c>
      <c r="BY80" s="598">
        <f t="shared" ref="BY80:BY81" si="39">BX80</f>
        <v>1180</v>
      </c>
      <c r="BZ80" s="159"/>
      <c r="CA80" s="589">
        <v>1180</v>
      </c>
      <c r="CB80" s="598">
        <f t="shared" ref="CB80:CB81" si="40">CA80</f>
        <v>1180</v>
      </c>
      <c r="CC80" s="159"/>
      <c r="CD80" s="589">
        <v>1180</v>
      </c>
      <c r="CE80" s="598">
        <f t="shared" ref="CE80:CE81" si="41">CD80</f>
        <v>1180</v>
      </c>
      <c r="CF80" s="159"/>
      <c r="CG80" s="589">
        <v>1180</v>
      </c>
      <c r="CH80" s="598">
        <f t="shared" ref="CH80:CH81" si="42">CG80</f>
        <v>1180</v>
      </c>
      <c r="CI80" s="159"/>
      <c r="CJ80" s="589">
        <v>1180</v>
      </c>
      <c r="CK80" s="598">
        <f t="shared" ref="CK80:CK81" si="43">CJ80</f>
        <v>1180</v>
      </c>
      <c r="CL80" s="159"/>
      <c r="CM80" s="589">
        <v>1180</v>
      </c>
      <c r="CN80" s="598">
        <f t="shared" ref="CN80:CN81" si="44">CM80</f>
        <v>1180</v>
      </c>
      <c r="CO80" s="159"/>
      <c r="CP80" s="589">
        <v>1180</v>
      </c>
      <c r="CQ80" s="598">
        <f t="shared" ref="CQ80:CQ81" si="45">CP80</f>
        <v>1180</v>
      </c>
      <c r="CR80" s="159"/>
      <c r="CS80" s="589">
        <v>1180</v>
      </c>
      <c r="CT80" s="598">
        <f t="shared" ref="CT80:CT81" si="46">CS80</f>
        <v>1180</v>
      </c>
      <c r="CU80" s="159"/>
      <c r="CV80" s="589">
        <v>1180</v>
      </c>
      <c r="CW80" s="598">
        <f t="shared" ref="CW80:CW81" si="47">CV80</f>
        <v>1180</v>
      </c>
      <c r="CX80" s="159"/>
      <c r="CY80" s="589">
        <v>1180</v>
      </c>
      <c r="CZ80" s="598">
        <f t="shared" ref="CZ80:CZ81" si="48">CY80</f>
        <v>1180</v>
      </c>
      <c r="DA80" s="159"/>
      <c r="DB80" s="589">
        <v>1480</v>
      </c>
      <c r="DC80" s="598">
        <f t="shared" ref="DC80:DC81" si="49">DB80</f>
        <v>1480</v>
      </c>
      <c r="DD80" s="156"/>
      <c r="DE80" s="589">
        <v>1180</v>
      </c>
      <c r="DF80" s="598">
        <f t="shared" ref="DF80:DF81" si="50">DE80</f>
        <v>1180</v>
      </c>
      <c r="DG80" s="159"/>
      <c r="DH80" s="589">
        <v>1180</v>
      </c>
      <c r="DI80" s="598">
        <f t="shared" ref="DI80:DI81" si="51">DH80</f>
        <v>1180</v>
      </c>
      <c r="DJ80" s="159"/>
      <c r="DK80" s="589">
        <v>1480</v>
      </c>
      <c r="DL80" s="598">
        <f t="shared" ref="DL80:DM81" si="52">DK80</f>
        <v>1480</v>
      </c>
      <c r="DM80" s="598">
        <f t="shared" si="52"/>
        <v>1480</v>
      </c>
      <c r="DN80" s="589">
        <v>1480</v>
      </c>
      <c r="DO80" s="598">
        <f t="shared" ref="DO80:DP80" si="53">DN80</f>
        <v>1480</v>
      </c>
      <c r="DP80" s="598">
        <f t="shared" si="53"/>
        <v>1480</v>
      </c>
      <c r="DQ80" s="159"/>
      <c r="DR80" s="589">
        <v>1480</v>
      </c>
      <c r="DS80" s="598">
        <f t="shared" ref="DS80:DS81" si="54">DR80</f>
        <v>1480</v>
      </c>
      <c r="DT80" s="598">
        <f t="shared" ref="DT80:DT81" si="55">DS80</f>
        <v>1480</v>
      </c>
      <c r="DU80" s="159"/>
      <c r="DV80" s="589">
        <v>1480</v>
      </c>
      <c r="DW80" s="598">
        <f t="shared" ref="DW80" si="56">DV80</f>
        <v>1480</v>
      </c>
      <c r="DX80" s="156"/>
      <c r="DY80" s="589">
        <v>1180</v>
      </c>
      <c r="DZ80" s="598">
        <f t="shared" ref="DZ80:DZ81" si="57">DY80</f>
        <v>1180</v>
      </c>
      <c r="EA80" s="155" t="s">
        <v>1148</v>
      </c>
    </row>
    <row r="81" spans="1:131" ht="12.75" customHeight="1" x14ac:dyDescent="0.2">
      <c r="A81" s="115" t="s">
        <v>1217</v>
      </c>
      <c r="B81" s="115" t="s">
        <v>1218</v>
      </c>
      <c r="C81" s="114">
        <v>1006</v>
      </c>
      <c r="D81" s="114">
        <v>1430</v>
      </c>
      <c r="F81" s="589">
        <v>1180</v>
      </c>
      <c r="G81" s="598">
        <f t="shared" si="15"/>
        <v>1180</v>
      </c>
      <c r="H81" s="159"/>
      <c r="I81" s="589">
        <v>1180</v>
      </c>
      <c r="J81" s="598">
        <f t="shared" si="16"/>
        <v>1180</v>
      </c>
      <c r="K81" s="159"/>
      <c r="L81" s="589">
        <v>1180</v>
      </c>
      <c r="M81" s="598">
        <f t="shared" si="17"/>
        <v>1180</v>
      </c>
      <c r="N81" s="159"/>
      <c r="O81" s="589">
        <v>1180</v>
      </c>
      <c r="P81" s="598">
        <f t="shared" si="18"/>
        <v>1180</v>
      </c>
      <c r="Q81" s="159"/>
      <c r="R81" s="589">
        <v>1180</v>
      </c>
      <c r="S81" s="598">
        <f t="shared" si="19"/>
        <v>1180</v>
      </c>
      <c r="T81" s="159"/>
      <c r="U81" s="589">
        <v>1180</v>
      </c>
      <c r="V81" s="598">
        <f t="shared" si="20"/>
        <v>1180</v>
      </c>
      <c r="W81" s="159"/>
      <c r="X81" s="589">
        <v>1180</v>
      </c>
      <c r="Y81" s="598">
        <f t="shared" si="21"/>
        <v>1180</v>
      </c>
      <c r="Z81" s="156"/>
      <c r="AA81" s="589">
        <v>1180</v>
      </c>
      <c r="AB81" s="598">
        <f t="shared" si="22"/>
        <v>1180</v>
      </c>
      <c r="AC81" s="159"/>
      <c r="AD81" s="589">
        <v>1180</v>
      </c>
      <c r="AE81" s="598">
        <f t="shared" si="23"/>
        <v>1180</v>
      </c>
      <c r="AF81" s="159"/>
      <c r="AG81" s="589">
        <v>1180</v>
      </c>
      <c r="AH81" s="598">
        <f t="shared" si="24"/>
        <v>1180</v>
      </c>
      <c r="AI81" s="159"/>
      <c r="AJ81" s="589">
        <v>1430</v>
      </c>
      <c r="AK81" s="598">
        <f t="shared" si="25"/>
        <v>1430</v>
      </c>
      <c r="AL81" s="156"/>
      <c r="AM81" s="589">
        <v>1180</v>
      </c>
      <c r="AN81" s="598">
        <f t="shared" si="26"/>
        <v>1180</v>
      </c>
      <c r="AO81" s="159"/>
      <c r="AP81" s="589">
        <v>1430</v>
      </c>
      <c r="AQ81" s="598">
        <f t="shared" si="27"/>
        <v>1430</v>
      </c>
      <c r="AR81" s="159"/>
      <c r="AS81" s="589">
        <v>1430</v>
      </c>
      <c r="AT81" s="598">
        <f t="shared" si="28"/>
        <v>1430</v>
      </c>
      <c r="AU81" s="159"/>
      <c r="AV81" s="589">
        <v>1430</v>
      </c>
      <c r="AW81" s="598">
        <f t="shared" si="29"/>
        <v>1430</v>
      </c>
      <c r="AX81" s="159"/>
      <c r="AY81" s="589">
        <v>1430</v>
      </c>
      <c r="AZ81" s="598">
        <f t="shared" si="30"/>
        <v>1430</v>
      </c>
      <c r="BA81" s="156"/>
      <c r="BB81" s="589">
        <v>1180</v>
      </c>
      <c r="BC81" s="598">
        <f t="shared" si="31"/>
        <v>1180</v>
      </c>
      <c r="BD81" s="159"/>
      <c r="BE81" s="589">
        <v>1180</v>
      </c>
      <c r="BF81" s="598">
        <f t="shared" si="32"/>
        <v>1180</v>
      </c>
      <c r="BG81" s="598">
        <f t="shared" si="32"/>
        <v>1180</v>
      </c>
      <c r="BH81" s="589">
        <v>1430</v>
      </c>
      <c r="BI81" s="598">
        <f t="shared" si="33"/>
        <v>1180</v>
      </c>
      <c r="BJ81" s="598">
        <f t="shared" si="33"/>
        <v>1430</v>
      </c>
      <c r="BK81" s="589">
        <v>1430</v>
      </c>
      <c r="BL81" s="598">
        <f t="shared" si="34"/>
        <v>1430</v>
      </c>
      <c r="BM81" s="589">
        <v>1430</v>
      </c>
      <c r="BN81" s="598">
        <f t="shared" si="35"/>
        <v>1430</v>
      </c>
      <c r="BO81" s="589">
        <v>1430</v>
      </c>
      <c r="BP81" s="598">
        <f t="shared" si="36"/>
        <v>1430</v>
      </c>
      <c r="BQ81" s="156"/>
      <c r="BR81" s="589">
        <v>1180</v>
      </c>
      <c r="BS81" s="598">
        <f t="shared" si="37"/>
        <v>1180</v>
      </c>
      <c r="BT81" s="159"/>
      <c r="BU81" s="589">
        <v>1180</v>
      </c>
      <c r="BV81" s="598">
        <f t="shared" si="38"/>
        <v>1180</v>
      </c>
      <c r="BW81" s="159"/>
      <c r="BX81" s="589">
        <v>1180</v>
      </c>
      <c r="BY81" s="598">
        <f t="shared" si="39"/>
        <v>1180</v>
      </c>
      <c r="BZ81" s="159"/>
      <c r="CA81" s="589">
        <v>1180</v>
      </c>
      <c r="CB81" s="598">
        <f t="shared" si="40"/>
        <v>1180</v>
      </c>
      <c r="CC81" s="159"/>
      <c r="CD81" s="589">
        <v>1180</v>
      </c>
      <c r="CE81" s="598">
        <f t="shared" si="41"/>
        <v>1180</v>
      </c>
      <c r="CF81" s="159"/>
      <c r="CG81" s="589">
        <v>1180</v>
      </c>
      <c r="CH81" s="598">
        <f t="shared" si="42"/>
        <v>1180</v>
      </c>
      <c r="CI81" s="159"/>
      <c r="CJ81" s="589">
        <v>1180</v>
      </c>
      <c r="CK81" s="598">
        <f t="shared" si="43"/>
        <v>1180</v>
      </c>
      <c r="CL81" s="159"/>
      <c r="CM81" s="589">
        <v>1180</v>
      </c>
      <c r="CN81" s="598">
        <f t="shared" si="44"/>
        <v>1180</v>
      </c>
      <c r="CO81" s="159"/>
      <c r="CP81" s="589">
        <v>1180</v>
      </c>
      <c r="CQ81" s="598">
        <f t="shared" si="45"/>
        <v>1180</v>
      </c>
      <c r="CR81" s="159"/>
      <c r="CS81" s="589">
        <v>1180</v>
      </c>
      <c r="CT81" s="598">
        <f t="shared" si="46"/>
        <v>1180</v>
      </c>
      <c r="CU81" s="159"/>
      <c r="CV81" s="589">
        <v>1180</v>
      </c>
      <c r="CW81" s="598">
        <f t="shared" si="47"/>
        <v>1180</v>
      </c>
      <c r="CX81" s="159"/>
      <c r="CY81" s="589">
        <v>1180</v>
      </c>
      <c r="CZ81" s="598">
        <f t="shared" si="48"/>
        <v>1180</v>
      </c>
      <c r="DA81" s="159"/>
      <c r="DB81" s="589">
        <v>1430</v>
      </c>
      <c r="DC81" s="598">
        <f t="shared" si="49"/>
        <v>1430</v>
      </c>
      <c r="DD81" s="156"/>
      <c r="DE81" s="589">
        <v>1180</v>
      </c>
      <c r="DF81" s="598">
        <f t="shared" si="50"/>
        <v>1180</v>
      </c>
      <c r="DG81" s="159"/>
      <c r="DH81" s="589">
        <v>1180</v>
      </c>
      <c r="DI81" s="598">
        <f t="shared" si="51"/>
        <v>1180</v>
      </c>
      <c r="DJ81" s="159"/>
      <c r="DK81" s="589">
        <v>1430</v>
      </c>
      <c r="DL81" s="598">
        <f t="shared" si="52"/>
        <v>1430</v>
      </c>
      <c r="DM81" s="598">
        <f t="shared" si="52"/>
        <v>1430</v>
      </c>
      <c r="DN81" s="589">
        <v>1430</v>
      </c>
      <c r="DO81" s="598">
        <f t="shared" ref="DO81:DP81" si="58">DN81</f>
        <v>1430</v>
      </c>
      <c r="DP81" s="598">
        <f t="shared" si="58"/>
        <v>1430</v>
      </c>
      <c r="DQ81" s="159"/>
      <c r="DR81" s="589">
        <v>1430</v>
      </c>
      <c r="DS81" s="598">
        <f t="shared" si="54"/>
        <v>1430</v>
      </c>
      <c r="DT81" s="598">
        <f t="shared" si="55"/>
        <v>1430</v>
      </c>
      <c r="DU81" s="159"/>
      <c r="DV81" s="589">
        <v>1430</v>
      </c>
      <c r="DW81" s="598">
        <f t="shared" ref="DW81" si="59">DV81</f>
        <v>1430</v>
      </c>
      <c r="DX81" s="156"/>
      <c r="DY81" s="589">
        <v>1180</v>
      </c>
      <c r="DZ81" s="598">
        <f t="shared" si="57"/>
        <v>1180</v>
      </c>
      <c r="EA81" s="155" t="s">
        <v>1148</v>
      </c>
    </row>
    <row r="82" spans="1:131" x14ac:dyDescent="0.2">
      <c r="A82" s="161" t="s">
        <v>798</v>
      </c>
      <c r="B82" s="161" t="s">
        <v>1219</v>
      </c>
      <c r="C82" s="162"/>
      <c r="D82" s="162"/>
      <c r="E82" s="162"/>
    </row>
    <row r="83" spans="1:131" ht="12.75" customHeight="1" x14ac:dyDescent="0.2">
      <c r="A83" s="115" t="s">
        <v>1220</v>
      </c>
      <c r="B83" s="115" t="s">
        <v>217</v>
      </c>
      <c r="C83" s="114">
        <v>994</v>
      </c>
      <c r="D83" s="114">
        <v>1650</v>
      </c>
      <c r="F83" s="589">
        <v>1320</v>
      </c>
      <c r="G83" s="598">
        <f t="shared" ref="G83" si="60">F83</f>
        <v>1320</v>
      </c>
      <c r="H83" s="159"/>
      <c r="I83" s="589">
        <v>1320</v>
      </c>
      <c r="J83" s="598">
        <f t="shared" ref="J83" si="61">I83</f>
        <v>1320</v>
      </c>
      <c r="K83" s="159"/>
      <c r="L83" s="589">
        <v>1320</v>
      </c>
      <c r="M83" s="598">
        <f t="shared" ref="M83" si="62">L83</f>
        <v>1320</v>
      </c>
      <c r="N83" s="159"/>
      <c r="O83" s="589">
        <v>1320</v>
      </c>
      <c r="P83" s="598">
        <f t="shared" ref="P83" si="63">O83</f>
        <v>1320</v>
      </c>
      <c r="Q83" s="159"/>
      <c r="R83" s="600">
        <v>1340</v>
      </c>
      <c r="S83" s="598">
        <f t="shared" ref="S83" si="64">R83</f>
        <v>1340</v>
      </c>
      <c r="T83" s="159"/>
      <c r="U83" s="600">
        <v>1340</v>
      </c>
      <c r="V83" s="598">
        <f t="shared" ref="V83" si="65">U83</f>
        <v>1340</v>
      </c>
      <c r="W83" s="159"/>
      <c r="X83" s="600">
        <v>1340</v>
      </c>
      <c r="Y83" s="598">
        <f t="shared" ref="Y83" si="66">X83</f>
        <v>1340</v>
      </c>
      <c r="Z83" s="156"/>
      <c r="AA83" s="589">
        <v>1320</v>
      </c>
      <c r="AB83" s="598">
        <f t="shared" ref="AB83" si="67">AA83</f>
        <v>1320</v>
      </c>
      <c r="AC83" s="159"/>
      <c r="AD83" s="589">
        <v>1320</v>
      </c>
      <c r="AE83" s="598">
        <f t="shared" ref="AE83" si="68">AD83</f>
        <v>1320</v>
      </c>
      <c r="AF83" s="159"/>
      <c r="AG83" s="600">
        <v>1340</v>
      </c>
      <c r="AH83" s="598">
        <f t="shared" ref="AH83" si="69">AG83</f>
        <v>1340</v>
      </c>
      <c r="AI83" s="159"/>
      <c r="AJ83" s="600">
        <v>1340</v>
      </c>
      <c r="AK83" s="598">
        <f t="shared" ref="AK83:AK85" si="70">AJ83</f>
        <v>1340</v>
      </c>
      <c r="AL83" s="156"/>
      <c r="AM83" s="600">
        <v>1340</v>
      </c>
      <c r="AN83" s="598">
        <f t="shared" ref="AN83" si="71">AM83</f>
        <v>1340</v>
      </c>
      <c r="AO83" s="159"/>
      <c r="AP83" s="600">
        <v>1340</v>
      </c>
      <c r="AQ83" s="598">
        <f t="shared" ref="AQ83" si="72">AP83</f>
        <v>1340</v>
      </c>
      <c r="AR83" s="159"/>
      <c r="AS83" s="155">
        <v>1700</v>
      </c>
      <c r="AT83" s="598">
        <f t="shared" ref="AT83" si="73">AS83</f>
        <v>1700</v>
      </c>
      <c r="AU83" s="159"/>
      <c r="AV83" s="600">
        <v>1340</v>
      </c>
      <c r="AW83" s="598">
        <f t="shared" ref="AW83" si="74">AV83</f>
        <v>1340</v>
      </c>
      <c r="AX83" s="159"/>
      <c r="AY83" s="155">
        <v>1700</v>
      </c>
      <c r="AZ83" s="598">
        <f t="shared" ref="AZ83:AZ85" si="75">AY83</f>
        <v>1700</v>
      </c>
      <c r="BA83" s="156"/>
      <c r="BB83" s="589">
        <v>1320</v>
      </c>
      <c r="BC83" s="598">
        <f t="shared" ref="BC83:BC85" si="76">BB83</f>
        <v>1320</v>
      </c>
      <c r="BD83" s="159"/>
      <c r="BE83" s="600">
        <v>1340</v>
      </c>
      <c r="BF83" s="598">
        <f t="shared" ref="BF83:BG85" si="77">BE83</f>
        <v>1340</v>
      </c>
      <c r="BG83" s="598">
        <f t="shared" si="77"/>
        <v>1340</v>
      </c>
      <c r="BH83" s="600">
        <v>1340</v>
      </c>
      <c r="BI83" s="598">
        <f t="shared" ref="BI83:BJ85" si="78">BG83</f>
        <v>1340</v>
      </c>
      <c r="BJ83" s="598">
        <f t="shared" si="78"/>
        <v>1340</v>
      </c>
      <c r="BK83" s="600">
        <v>1340</v>
      </c>
      <c r="BL83" s="598">
        <f t="shared" ref="BL83:BL85" si="79">BK83</f>
        <v>1340</v>
      </c>
      <c r="BM83" s="600">
        <v>1340</v>
      </c>
      <c r="BN83" s="598">
        <f t="shared" ref="BN83:BN85" si="80">BM83</f>
        <v>1340</v>
      </c>
      <c r="BO83" s="600">
        <v>1340</v>
      </c>
      <c r="BP83" s="598">
        <f t="shared" ref="BP83:BP85" si="81">BO83</f>
        <v>1340</v>
      </c>
      <c r="BQ83" s="156"/>
      <c r="BR83" s="589">
        <v>1320</v>
      </c>
      <c r="BS83" s="598">
        <f t="shared" ref="BS83:BS85" si="82">BR83</f>
        <v>1320</v>
      </c>
      <c r="BT83" s="159"/>
      <c r="BU83" s="589">
        <v>1320</v>
      </c>
      <c r="BV83" s="598">
        <f t="shared" ref="BV83:BV85" si="83">BU83</f>
        <v>1320</v>
      </c>
      <c r="BW83" s="159"/>
      <c r="BX83" s="589">
        <v>1320</v>
      </c>
      <c r="BY83" s="598">
        <f t="shared" ref="BY83:BY85" si="84">BX83</f>
        <v>1320</v>
      </c>
      <c r="BZ83" s="159"/>
      <c r="CA83" s="589">
        <v>1320</v>
      </c>
      <c r="CB83" s="598">
        <f t="shared" ref="CB83:CB85" si="85">CA83</f>
        <v>1320</v>
      </c>
      <c r="CC83" s="159"/>
      <c r="CD83" s="600">
        <v>1340</v>
      </c>
      <c r="CE83" s="598">
        <f t="shared" ref="CE83:CE85" si="86">CD83</f>
        <v>1340</v>
      </c>
      <c r="CF83" s="159"/>
      <c r="CG83" s="600">
        <v>1340</v>
      </c>
      <c r="CH83" s="598">
        <f t="shared" ref="CH83:CH85" si="87">CG83</f>
        <v>1340</v>
      </c>
      <c r="CI83" s="159"/>
      <c r="CJ83" s="589">
        <v>1320</v>
      </c>
      <c r="CK83" s="598">
        <f t="shared" ref="CK83:CK85" si="88">CJ83</f>
        <v>1320</v>
      </c>
      <c r="CL83" s="159"/>
      <c r="CM83" s="589">
        <v>1320</v>
      </c>
      <c r="CN83" s="598">
        <f t="shared" ref="CN83:CN85" si="89">CM83</f>
        <v>1320</v>
      </c>
      <c r="CO83" s="159"/>
      <c r="CP83" s="589">
        <v>1320</v>
      </c>
      <c r="CQ83" s="598">
        <f t="shared" ref="CQ83:CQ85" si="90">CP83</f>
        <v>1320</v>
      </c>
      <c r="CR83" s="159"/>
      <c r="CS83" s="589">
        <v>1320</v>
      </c>
      <c r="CT83" s="598">
        <f t="shared" ref="CT83:CT85" si="91">CS83</f>
        <v>1320</v>
      </c>
      <c r="CU83" s="159"/>
      <c r="CV83" s="600">
        <v>1340</v>
      </c>
      <c r="CW83" s="598">
        <f t="shared" ref="CW83:CW85" si="92">CV83</f>
        <v>1340</v>
      </c>
      <c r="CX83" s="159"/>
      <c r="CY83" s="600">
        <v>1340</v>
      </c>
      <c r="CZ83" s="598">
        <f t="shared" ref="CZ83:CZ85" si="93">CY83</f>
        <v>1340</v>
      </c>
      <c r="DA83" s="159"/>
      <c r="DB83" s="600">
        <v>1340</v>
      </c>
      <c r="DC83" s="598">
        <f t="shared" ref="DC83:DC85" si="94">DB83</f>
        <v>1340</v>
      </c>
      <c r="DD83" s="156"/>
      <c r="DE83" s="589">
        <v>1320</v>
      </c>
      <c r="DF83" s="598">
        <f t="shared" ref="DF83:DF85" si="95">DE83</f>
        <v>1320</v>
      </c>
      <c r="DG83" s="159"/>
      <c r="DH83" s="600">
        <v>1340</v>
      </c>
      <c r="DI83" s="598">
        <f t="shared" ref="DI83:DI85" si="96">DH83</f>
        <v>1340</v>
      </c>
      <c r="DJ83" s="159"/>
      <c r="DK83" s="600">
        <v>1340</v>
      </c>
      <c r="DL83" s="598">
        <f t="shared" ref="DL83:DM85" si="97">DK83</f>
        <v>1340</v>
      </c>
      <c r="DM83" s="598">
        <f t="shared" si="97"/>
        <v>1340</v>
      </c>
      <c r="DN83" s="600">
        <v>1340</v>
      </c>
      <c r="DO83" s="598">
        <f t="shared" ref="DO83:DP83" si="98">DN83</f>
        <v>1340</v>
      </c>
      <c r="DP83" s="598">
        <f t="shared" si="98"/>
        <v>1340</v>
      </c>
      <c r="DQ83" s="159"/>
      <c r="DR83" s="155">
        <v>1700</v>
      </c>
      <c r="DS83" s="598">
        <f t="shared" ref="DS83:DS85" si="99">DR83</f>
        <v>1700</v>
      </c>
      <c r="DT83" s="598">
        <f t="shared" ref="DT83:DT85" si="100">DS83</f>
        <v>1700</v>
      </c>
      <c r="DU83" s="159"/>
      <c r="DV83" s="600">
        <v>1340</v>
      </c>
      <c r="DW83" s="598">
        <f t="shared" ref="DW83" si="101">DV83</f>
        <v>1340</v>
      </c>
      <c r="DX83" s="156"/>
      <c r="DY83" s="589">
        <v>1320</v>
      </c>
      <c r="DZ83" s="598">
        <f t="shared" ref="DZ83:DZ85" si="102">DY83</f>
        <v>1320</v>
      </c>
      <c r="EA83" s="155" t="s">
        <v>1148</v>
      </c>
    </row>
    <row r="84" spans="1:131" ht="12.75" customHeight="1" x14ac:dyDescent="0.2">
      <c r="A84" s="115" t="s">
        <v>1221</v>
      </c>
      <c r="B84" s="115" t="s">
        <v>1222</v>
      </c>
      <c r="C84" s="114">
        <v>1010</v>
      </c>
      <c r="D84" s="114">
        <v>1630</v>
      </c>
      <c r="F84" s="589">
        <v>1290</v>
      </c>
      <c r="G84" s="598">
        <f t="shared" ref="G84:G85" si="103">F84</f>
        <v>1290</v>
      </c>
      <c r="H84" s="159"/>
      <c r="I84" s="589">
        <v>1290</v>
      </c>
      <c r="J84" s="598">
        <f t="shared" ref="J84:J85" si="104">I84</f>
        <v>1290</v>
      </c>
      <c r="K84" s="159"/>
      <c r="L84" s="589">
        <v>1290</v>
      </c>
      <c r="M84" s="598">
        <f t="shared" ref="M84:M85" si="105">L84</f>
        <v>1290</v>
      </c>
      <c r="N84" s="159"/>
      <c r="O84" s="589">
        <v>1290</v>
      </c>
      <c r="P84" s="598">
        <f t="shared" ref="P84:P85" si="106">O84</f>
        <v>1290</v>
      </c>
      <c r="Q84" s="159"/>
      <c r="R84" s="600">
        <v>1310</v>
      </c>
      <c r="S84" s="598">
        <f t="shared" ref="S84:S85" si="107">R84</f>
        <v>1310</v>
      </c>
      <c r="T84" s="159"/>
      <c r="U84" s="600">
        <v>1310</v>
      </c>
      <c r="V84" s="598">
        <f t="shared" ref="V84:V85" si="108">U84</f>
        <v>1310</v>
      </c>
      <c r="W84" s="159"/>
      <c r="X84" s="600">
        <v>1310</v>
      </c>
      <c r="Y84" s="598">
        <f t="shared" ref="Y84:Y85" si="109">X84</f>
        <v>1310</v>
      </c>
      <c r="Z84" s="156"/>
      <c r="AA84" s="589">
        <v>1290</v>
      </c>
      <c r="AB84" s="598">
        <f t="shared" ref="AB84:AB85" si="110">AA84</f>
        <v>1290</v>
      </c>
      <c r="AC84" s="159"/>
      <c r="AD84" s="589">
        <v>1290</v>
      </c>
      <c r="AE84" s="598">
        <f t="shared" ref="AE84:AE85" si="111">AD84</f>
        <v>1290</v>
      </c>
      <c r="AF84" s="159"/>
      <c r="AG84" s="600">
        <v>1310</v>
      </c>
      <c r="AH84" s="598">
        <f t="shared" ref="AH84:AH85" si="112">AG84</f>
        <v>1310</v>
      </c>
      <c r="AI84" s="159"/>
      <c r="AJ84" s="600">
        <v>1310</v>
      </c>
      <c r="AK84" s="598">
        <f t="shared" si="70"/>
        <v>1310</v>
      </c>
      <c r="AL84" s="156"/>
      <c r="AM84" s="600">
        <v>1310</v>
      </c>
      <c r="AN84" s="598">
        <f t="shared" ref="AN84:AN85" si="113">AM84</f>
        <v>1310</v>
      </c>
      <c r="AO84" s="159"/>
      <c r="AP84" s="600">
        <v>1310</v>
      </c>
      <c r="AQ84" s="598">
        <f t="shared" ref="AQ84:AQ85" si="114">AP84</f>
        <v>1310</v>
      </c>
      <c r="AR84" s="159"/>
      <c r="AS84" s="155">
        <v>1630</v>
      </c>
      <c r="AT84" s="598">
        <f t="shared" ref="AT84:AT85" si="115">AS84</f>
        <v>1630</v>
      </c>
      <c r="AU84" s="159"/>
      <c r="AV84" s="600">
        <v>1310</v>
      </c>
      <c r="AW84" s="598">
        <f t="shared" ref="AW84:AW85" si="116">AV84</f>
        <v>1310</v>
      </c>
      <c r="AX84" s="159"/>
      <c r="AY84" s="155">
        <v>1630</v>
      </c>
      <c r="AZ84" s="598">
        <f t="shared" si="75"/>
        <v>1630</v>
      </c>
      <c r="BA84" s="156"/>
      <c r="BB84" s="589">
        <v>1290</v>
      </c>
      <c r="BC84" s="598">
        <f t="shared" si="76"/>
        <v>1290</v>
      </c>
      <c r="BD84" s="159"/>
      <c r="BE84" s="600">
        <v>1310</v>
      </c>
      <c r="BF84" s="598">
        <f t="shared" si="77"/>
        <v>1310</v>
      </c>
      <c r="BG84" s="598">
        <f t="shared" si="77"/>
        <v>1310</v>
      </c>
      <c r="BH84" s="600">
        <v>1310</v>
      </c>
      <c r="BI84" s="598">
        <f t="shared" si="78"/>
        <v>1310</v>
      </c>
      <c r="BJ84" s="598">
        <f t="shared" si="78"/>
        <v>1310</v>
      </c>
      <c r="BK84" s="600">
        <v>1310</v>
      </c>
      <c r="BL84" s="598">
        <f t="shared" si="79"/>
        <v>1310</v>
      </c>
      <c r="BM84" s="600">
        <v>1310</v>
      </c>
      <c r="BN84" s="598">
        <f t="shared" si="80"/>
        <v>1310</v>
      </c>
      <c r="BO84" s="600">
        <v>1310</v>
      </c>
      <c r="BP84" s="598">
        <f t="shared" si="81"/>
        <v>1310</v>
      </c>
      <c r="BQ84" s="156"/>
      <c r="BR84" s="589">
        <v>1290</v>
      </c>
      <c r="BS84" s="598">
        <f t="shared" si="82"/>
        <v>1290</v>
      </c>
      <c r="BT84" s="159"/>
      <c r="BU84" s="589">
        <v>1290</v>
      </c>
      <c r="BV84" s="598">
        <f t="shared" si="83"/>
        <v>1290</v>
      </c>
      <c r="BW84" s="159"/>
      <c r="BX84" s="589">
        <v>1290</v>
      </c>
      <c r="BY84" s="598">
        <f t="shared" si="84"/>
        <v>1290</v>
      </c>
      <c r="BZ84" s="159"/>
      <c r="CA84" s="589">
        <v>1290</v>
      </c>
      <c r="CB84" s="598">
        <f t="shared" si="85"/>
        <v>1290</v>
      </c>
      <c r="CC84" s="159"/>
      <c r="CD84" s="600">
        <v>1310</v>
      </c>
      <c r="CE84" s="598">
        <f t="shared" si="86"/>
        <v>1310</v>
      </c>
      <c r="CF84" s="159"/>
      <c r="CG84" s="600">
        <v>1310</v>
      </c>
      <c r="CH84" s="598">
        <f t="shared" si="87"/>
        <v>1310</v>
      </c>
      <c r="CI84" s="159"/>
      <c r="CJ84" s="589">
        <v>1290</v>
      </c>
      <c r="CK84" s="598">
        <f t="shared" si="88"/>
        <v>1290</v>
      </c>
      <c r="CL84" s="159"/>
      <c r="CM84" s="589">
        <v>1290</v>
      </c>
      <c r="CN84" s="598">
        <f t="shared" si="89"/>
        <v>1290</v>
      </c>
      <c r="CO84" s="159"/>
      <c r="CP84" s="589">
        <v>1290</v>
      </c>
      <c r="CQ84" s="598">
        <f t="shared" si="90"/>
        <v>1290</v>
      </c>
      <c r="CR84" s="159"/>
      <c r="CS84" s="589">
        <v>1290</v>
      </c>
      <c r="CT84" s="598">
        <f t="shared" si="91"/>
        <v>1290</v>
      </c>
      <c r="CU84" s="159"/>
      <c r="CV84" s="600">
        <v>1310</v>
      </c>
      <c r="CW84" s="598">
        <f t="shared" si="92"/>
        <v>1310</v>
      </c>
      <c r="CX84" s="159"/>
      <c r="CY84" s="600">
        <v>1310</v>
      </c>
      <c r="CZ84" s="598">
        <f t="shared" si="93"/>
        <v>1310</v>
      </c>
      <c r="DA84" s="159"/>
      <c r="DB84" s="600">
        <v>1310</v>
      </c>
      <c r="DC84" s="598">
        <f t="shared" si="94"/>
        <v>1310</v>
      </c>
      <c r="DD84" s="156"/>
      <c r="DE84" s="589">
        <v>1290</v>
      </c>
      <c r="DF84" s="598">
        <f t="shared" si="95"/>
        <v>1290</v>
      </c>
      <c r="DG84" s="159"/>
      <c r="DH84" s="600">
        <v>1310</v>
      </c>
      <c r="DI84" s="598">
        <f t="shared" si="96"/>
        <v>1310</v>
      </c>
      <c r="DJ84" s="159"/>
      <c r="DK84" s="600">
        <v>1310</v>
      </c>
      <c r="DL84" s="598">
        <f t="shared" si="97"/>
        <v>1310</v>
      </c>
      <c r="DM84" s="598">
        <f t="shared" si="97"/>
        <v>1310</v>
      </c>
      <c r="DN84" s="600">
        <v>1310</v>
      </c>
      <c r="DO84" s="598">
        <f t="shared" ref="DO84:DP84" si="117">DN84</f>
        <v>1310</v>
      </c>
      <c r="DP84" s="598">
        <f t="shared" si="117"/>
        <v>1310</v>
      </c>
      <c r="DQ84" s="159"/>
      <c r="DR84" s="155">
        <v>1630</v>
      </c>
      <c r="DS84" s="598">
        <f t="shared" si="99"/>
        <v>1630</v>
      </c>
      <c r="DT84" s="598">
        <f t="shared" si="100"/>
        <v>1630</v>
      </c>
      <c r="DU84" s="159"/>
      <c r="DV84" s="600">
        <v>1310</v>
      </c>
      <c r="DW84" s="598">
        <f t="shared" ref="DW84" si="118">DV84</f>
        <v>1310</v>
      </c>
      <c r="DX84" s="156"/>
      <c r="DY84" s="589">
        <v>1290</v>
      </c>
      <c r="DZ84" s="598">
        <f t="shared" si="102"/>
        <v>1290</v>
      </c>
      <c r="EA84" s="155" t="s">
        <v>1148</v>
      </c>
    </row>
    <row r="85" spans="1:131" ht="12.75" customHeight="1" x14ac:dyDescent="0.2">
      <c r="A85" s="115" t="s">
        <v>1223</v>
      </c>
      <c r="B85" s="115" t="s">
        <v>1224</v>
      </c>
      <c r="C85" s="114">
        <v>1011</v>
      </c>
      <c r="D85" s="114">
        <v>1470</v>
      </c>
      <c r="F85" s="589">
        <v>1060</v>
      </c>
      <c r="G85" s="598">
        <f t="shared" si="103"/>
        <v>1060</v>
      </c>
      <c r="H85" s="159"/>
      <c r="I85" s="589">
        <v>1060</v>
      </c>
      <c r="J85" s="598">
        <f t="shared" si="104"/>
        <v>1060</v>
      </c>
      <c r="K85" s="159"/>
      <c r="L85" s="589">
        <v>1060</v>
      </c>
      <c r="M85" s="598">
        <f t="shared" si="105"/>
        <v>1060</v>
      </c>
      <c r="N85" s="159"/>
      <c r="O85" s="589">
        <v>1060</v>
      </c>
      <c r="P85" s="598">
        <f t="shared" si="106"/>
        <v>1060</v>
      </c>
      <c r="Q85" s="159"/>
      <c r="R85" s="600">
        <v>1080</v>
      </c>
      <c r="S85" s="598">
        <f t="shared" si="107"/>
        <v>1080</v>
      </c>
      <c r="T85" s="159"/>
      <c r="U85" s="600">
        <v>1080</v>
      </c>
      <c r="V85" s="598">
        <f t="shared" si="108"/>
        <v>1080</v>
      </c>
      <c r="W85" s="159"/>
      <c r="X85" s="600">
        <v>1080</v>
      </c>
      <c r="Y85" s="598">
        <f t="shared" si="109"/>
        <v>1080</v>
      </c>
      <c r="Z85" s="156"/>
      <c r="AA85" s="589">
        <v>1060</v>
      </c>
      <c r="AB85" s="598">
        <f t="shared" si="110"/>
        <v>1060</v>
      </c>
      <c r="AC85" s="159"/>
      <c r="AD85" s="589">
        <v>1060</v>
      </c>
      <c r="AE85" s="598">
        <f t="shared" si="111"/>
        <v>1060</v>
      </c>
      <c r="AF85" s="159"/>
      <c r="AG85" s="600">
        <v>1080</v>
      </c>
      <c r="AH85" s="598">
        <f t="shared" si="112"/>
        <v>1080</v>
      </c>
      <c r="AI85" s="159"/>
      <c r="AJ85" s="600">
        <v>1080</v>
      </c>
      <c r="AK85" s="598">
        <f t="shared" si="70"/>
        <v>1080</v>
      </c>
      <c r="AL85" s="156"/>
      <c r="AM85" s="600">
        <v>1080</v>
      </c>
      <c r="AN85" s="598">
        <f t="shared" si="113"/>
        <v>1080</v>
      </c>
      <c r="AO85" s="159"/>
      <c r="AP85" s="600">
        <v>1080</v>
      </c>
      <c r="AQ85" s="598">
        <f t="shared" si="114"/>
        <v>1080</v>
      </c>
      <c r="AR85" s="159"/>
      <c r="AS85" s="155">
        <v>1400</v>
      </c>
      <c r="AT85" s="598">
        <f t="shared" si="115"/>
        <v>1400</v>
      </c>
      <c r="AU85" s="159"/>
      <c r="AV85" s="600">
        <v>1080</v>
      </c>
      <c r="AW85" s="598">
        <f t="shared" si="116"/>
        <v>1080</v>
      </c>
      <c r="AX85" s="159"/>
      <c r="AY85" s="155">
        <v>1400</v>
      </c>
      <c r="AZ85" s="598">
        <f t="shared" si="75"/>
        <v>1400</v>
      </c>
      <c r="BA85" s="156"/>
      <c r="BB85" s="589">
        <v>1060</v>
      </c>
      <c r="BC85" s="598">
        <f t="shared" si="76"/>
        <v>1060</v>
      </c>
      <c r="BD85" s="159"/>
      <c r="BE85" s="600">
        <v>1080</v>
      </c>
      <c r="BF85" s="598">
        <f t="shared" si="77"/>
        <v>1080</v>
      </c>
      <c r="BG85" s="598">
        <f t="shared" si="77"/>
        <v>1080</v>
      </c>
      <c r="BH85" s="600">
        <v>1080</v>
      </c>
      <c r="BI85" s="598">
        <f t="shared" si="78"/>
        <v>1080</v>
      </c>
      <c r="BJ85" s="598">
        <f t="shared" si="78"/>
        <v>1080</v>
      </c>
      <c r="BK85" s="600">
        <v>1080</v>
      </c>
      <c r="BL85" s="598">
        <f t="shared" si="79"/>
        <v>1080</v>
      </c>
      <c r="BM85" s="600">
        <v>1080</v>
      </c>
      <c r="BN85" s="598">
        <f t="shared" si="80"/>
        <v>1080</v>
      </c>
      <c r="BO85" s="600">
        <v>1080</v>
      </c>
      <c r="BP85" s="598">
        <f t="shared" si="81"/>
        <v>1080</v>
      </c>
      <c r="BQ85" s="156"/>
      <c r="BR85" s="589">
        <v>1060</v>
      </c>
      <c r="BS85" s="598">
        <f t="shared" si="82"/>
        <v>1060</v>
      </c>
      <c r="BT85" s="159"/>
      <c r="BU85" s="589">
        <v>1060</v>
      </c>
      <c r="BV85" s="598">
        <f t="shared" si="83"/>
        <v>1060</v>
      </c>
      <c r="BW85" s="159"/>
      <c r="BX85" s="589">
        <v>1060</v>
      </c>
      <c r="BY85" s="598">
        <f t="shared" si="84"/>
        <v>1060</v>
      </c>
      <c r="BZ85" s="159"/>
      <c r="CA85" s="589">
        <v>1060</v>
      </c>
      <c r="CB85" s="598">
        <f t="shared" si="85"/>
        <v>1060</v>
      </c>
      <c r="CC85" s="159"/>
      <c r="CD85" s="600">
        <v>1080</v>
      </c>
      <c r="CE85" s="598">
        <f t="shared" si="86"/>
        <v>1080</v>
      </c>
      <c r="CF85" s="159"/>
      <c r="CG85" s="600">
        <v>1080</v>
      </c>
      <c r="CH85" s="598">
        <f t="shared" si="87"/>
        <v>1080</v>
      </c>
      <c r="CI85" s="159"/>
      <c r="CJ85" s="589">
        <v>1060</v>
      </c>
      <c r="CK85" s="598">
        <f t="shared" si="88"/>
        <v>1060</v>
      </c>
      <c r="CL85" s="159"/>
      <c r="CM85" s="589">
        <v>1060</v>
      </c>
      <c r="CN85" s="598">
        <f t="shared" si="89"/>
        <v>1060</v>
      </c>
      <c r="CO85" s="159"/>
      <c r="CP85" s="589">
        <v>1060</v>
      </c>
      <c r="CQ85" s="598">
        <f t="shared" si="90"/>
        <v>1060</v>
      </c>
      <c r="CR85" s="159"/>
      <c r="CS85" s="589">
        <v>1060</v>
      </c>
      <c r="CT85" s="598">
        <f t="shared" si="91"/>
        <v>1060</v>
      </c>
      <c r="CU85" s="159"/>
      <c r="CV85" s="600">
        <v>1080</v>
      </c>
      <c r="CW85" s="598">
        <f t="shared" si="92"/>
        <v>1080</v>
      </c>
      <c r="CX85" s="159"/>
      <c r="CY85" s="600">
        <v>1080</v>
      </c>
      <c r="CZ85" s="598">
        <f t="shared" si="93"/>
        <v>1080</v>
      </c>
      <c r="DA85" s="159"/>
      <c r="DB85" s="600">
        <v>1080</v>
      </c>
      <c r="DC85" s="598">
        <f t="shared" si="94"/>
        <v>1080</v>
      </c>
      <c r="DD85" s="156"/>
      <c r="DE85" s="589">
        <v>1060</v>
      </c>
      <c r="DF85" s="598">
        <f t="shared" si="95"/>
        <v>1060</v>
      </c>
      <c r="DG85" s="159"/>
      <c r="DH85" s="600">
        <v>1080</v>
      </c>
      <c r="DI85" s="598">
        <f t="shared" si="96"/>
        <v>1080</v>
      </c>
      <c r="DJ85" s="159"/>
      <c r="DK85" s="600">
        <v>1080</v>
      </c>
      <c r="DL85" s="598">
        <f t="shared" si="97"/>
        <v>1080</v>
      </c>
      <c r="DM85" s="598">
        <f t="shared" si="97"/>
        <v>1080</v>
      </c>
      <c r="DN85" s="600">
        <v>1080</v>
      </c>
      <c r="DO85" s="598">
        <f t="shared" ref="DO85:DP85" si="119">DN85</f>
        <v>1080</v>
      </c>
      <c r="DP85" s="598">
        <f t="shared" si="119"/>
        <v>1080</v>
      </c>
      <c r="DQ85" s="159"/>
      <c r="DR85" s="155">
        <v>1400</v>
      </c>
      <c r="DS85" s="598">
        <f t="shared" si="99"/>
        <v>1400</v>
      </c>
      <c r="DT85" s="598">
        <f t="shared" si="100"/>
        <v>1400</v>
      </c>
      <c r="DU85" s="159"/>
      <c r="DV85" s="600">
        <v>1080</v>
      </c>
      <c r="DW85" s="598">
        <f t="shared" ref="DW85" si="120">DV85</f>
        <v>1080</v>
      </c>
      <c r="DX85" s="156"/>
      <c r="DY85" s="589">
        <v>1060</v>
      </c>
      <c r="DZ85" s="598">
        <f t="shared" si="102"/>
        <v>1060</v>
      </c>
      <c r="EA85" s="155" t="s">
        <v>1148</v>
      </c>
    </row>
    <row r="86" spans="1:131" ht="13.9" customHeight="1" x14ac:dyDescent="0.2">
      <c r="A86" s="161" t="s">
        <v>1225</v>
      </c>
      <c r="B86" s="161" t="s">
        <v>1226</v>
      </c>
      <c r="C86" s="162">
        <v>1045</v>
      </c>
      <c r="D86" s="163">
        <v>3870</v>
      </c>
      <c r="E86" s="163"/>
      <c r="F86" s="738">
        <v>3300</v>
      </c>
      <c r="G86" s="598">
        <f>F86</f>
        <v>3300</v>
      </c>
      <c r="H86" s="159"/>
      <c r="I86" s="599">
        <v>2730</v>
      </c>
      <c r="J86" s="598">
        <f>I86</f>
        <v>2730</v>
      </c>
      <c r="K86" s="159"/>
      <c r="L86" s="738">
        <v>3300</v>
      </c>
      <c r="M86" s="598">
        <f>L86</f>
        <v>3300</v>
      </c>
      <c r="N86" s="159"/>
      <c r="O86" s="599">
        <v>2730</v>
      </c>
      <c r="P86" s="598">
        <f>O86</f>
        <v>2730</v>
      </c>
      <c r="Q86" s="159"/>
      <c r="R86" s="739">
        <v>3580</v>
      </c>
      <c r="S86" s="598">
        <f>R86</f>
        <v>3580</v>
      </c>
      <c r="T86" s="159"/>
      <c r="U86" s="599">
        <v>2980</v>
      </c>
      <c r="V86" s="598">
        <f>U86</f>
        <v>2980</v>
      </c>
      <c r="W86" s="159"/>
      <c r="X86" s="739">
        <v>3580</v>
      </c>
      <c r="Y86" s="598">
        <f>X86</f>
        <v>3580</v>
      </c>
      <c r="Z86" s="156"/>
      <c r="AA86" s="739">
        <v>3280</v>
      </c>
      <c r="AB86" s="598">
        <f>AA86</f>
        <v>3280</v>
      </c>
      <c r="AC86" s="159"/>
      <c r="AD86" s="739">
        <v>3280</v>
      </c>
      <c r="AE86" s="598">
        <f>AD86</f>
        <v>3280</v>
      </c>
      <c r="AF86" s="159"/>
      <c r="AG86" s="739">
        <v>3580</v>
      </c>
      <c r="AH86" s="598">
        <f>AG86</f>
        <v>3580</v>
      </c>
      <c r="AI86" s="159"/>
      <c r="AJ86" s="599">
        <v>3800</v>
      </c>
      <c r="AK86" s="598">
        <f>AJ86</f>
        <v>3800</v>
      </c>
      <c r="AL86" s="156"/>
      <c r="AM86" s="739">
        <v>3580</v>
      </c>
      <c r="AN86" s="598">
        <f>AM86</f>
        <v>3580</v>
      </c>
      <c r="AO86" s="159"/>
      <c r="AP86" s="599">
        <v>3800</v>
      </c>
      <c r="AQ86" s="598">
        <f>AP86</f>
        <v>3800</v>
      </c>
      <c r="AR86" s="159"/>
      <c r="AS86" s="599">
        <v>3800</v>
      </c>
      <c r="AT86" s="598">
        <f>AS86</f>
        <v>3800</v>
      </c>
      <c r="AU86" s="159"/>
      <c r="AV86" s="599">
        <v>3800</v>
      </c>
      <c r="AW86" s="598">
        <f>AV86</f>
        <v>3800</v>
      </c>
      <c r="AX86" s="159"/>
      <c r="AY86" s="599">
        <v>3800</v>
      </c>
      <c r="AZ86" s="598">
        <f>AY86</f>
        <v>3800</v>
      </c>
      <c r="BA86" s="156"/>
      <c r="BB86" s="738">
        <v>2750</v>
      </c>
      <c r="BC86" s="598">
        <f>BB86</f>
        <v>2750</v>
      </c>
      <c r="BD86" s="159"/>
      <c r="BE86" s="599">
        <v>2750</v>
      </c>
      <c r="BF86" s="598">
        <f>BE86</f>
        <v>2750</v>
      </c>
      <c r="BG86" s="598">
        <f>BF86</f>
        <v>2750</v>
      </c>
      <c r="BH86" s="599">
        <v>2750</v>
      </c>
      <c r="BI86" s="598">
        <f>BG86</f>
        <v>2750</v>
      </c>
      <c r="BJ86" s="598">
        <f>BH86</f>
        <v>2750</v>
      </c>
      <c r="BK86" s="599">
        <v>2750</v>
      </c>
      <c r="BL86" s="598">
        <f>BK86</f>
        <v>2750</v>
      </c>
      <c r="BM86" s="599">
        <v>2750</v>
      </c>
      <c r="BN86" s="598">
        <f>BM86</f>
        <v>2750</v>
      </c>
      <c r="BO86" s="599">
        <v>2750</v>
      </c>
      <c r="BP86" s="598">
        <f>BO86</f>
        <v>2750</v>
      </c>
      <c r="BQ86" s="156"/>
      <c r="BR86" s="738">
        <v>3330</v>
      </c>
      <c r="BS86" s="598">
        <f>BR86</f>
        <v>3330</v>
      </c>
      <c r="BT86" s="159"/>
      <c r="BU86" s="738">
        <v>2990</v>
      </c>
      <c r="BV86" s="598">
        <f>BU86</f>
        <v>2990</v>
      </c>
      <c r="BW86" s="159"/>
      <c r="BX86" s="738">
        <v>3330</v>
      </c>
      <c r="BY86" s="598">
        <f>BX86</f>
        <v>3330</v>
      </c>
      <c r="BZ86" s="159"/>
      <c r="CA86" s="589">
        <v>2990</v>
      </c>
      <c r="CB86" s="598">
        <f>CA86</f>
        <v>2990</v>
      </c>
      <c r="CC86" s="159"/>
      <c r="CD86" s="739">
        <v>3580</v>
      </c>
      <c r="CE86" s="598">
        <f>CD86</f>
        <v>3580</v>
      </c>
      <c r="CF86" s="159"/>
      <c r="CG86" s="599">
        <v>2980</v>
      </c>
      <c r="CH86" s="598">
        <f>CG86</f>
        <v>2980</v>
      </c>
      <c r="CI86" s="159"/>
      <c r="CJ86" s="738">
        <v>3330</v>
      </c>
      <c r="CK86" s="598">
        <f>CJ86</f>
        <v>3330</v>
      </c>
      <c r="CL86" s="159"/>
      <c r="CM86" s="738">
        <v>2990</v>
      </c>
      <c r="CN86" s="598">
        <f>CM86</f>
        <v>2990</v>
      </c>
      <c r="CO86" s="159"/>
      <c r="CP86" s="738">
        <v>3330</v>
      </c>
      <c r="CQ86" s="598">
        <f>CP86</f>
        <v>3330</v>
      </c>
      <c r="CR86" s="159"/>
      <c r="CS86" s="738">
        <v>2990</v>
      </c>
      <c r="CT86" s="598">
        <f>CS86</f>
        <v>2990</v>
      </c>
      <c r="CU86" s="159"/>
      <c r="CV86" s="739">
        <v>3580</v>
      </c>
      <c r="CW86" s="598">
        <f>CV86</f>
        <v>3580</v>
      </c>
      <c r="CX86" s="159"/>
      <c r="CY86" s="599">
        <v>2980</v>
      </c>
      <c r="CZ86" s="598">
        <f>CY86</f>
        <v>2980</v>
      </c>
      <c r="DA86" s="159"/>
      <c r="DB86" s="599">
        <v>3800</v>
      </c>
      <c r="DC86" s="598">
        <f>DB86</f>
        <v>3800</v>
      </c>
      <c r="DD86" s="156"/>
      <c r="DE86" s="738">
        <v>3300</v>
      </c>
      <c r="DF86" s="598">
        <f>DE86</f>
        <v>3300</v>
      </c>
      <c r="DG86" s="159"/>
      <c r="DH86" s="739">
        <v>3580</v>
      </c>
      <c r="DI86" s="598">
        <f>DH86</f>
        <v>3580</v>
      </c>
      <c r="DJ86" s="159"/>
      <c r="DK86" s="599">
        <v>3800</v>
      </c>
      <c r="DL86" s="598">
        <f>DK86</f>
        <v>3800</v>
      </c>
      <c r="DM86" s="598">
        <f>DL86</f>
        <v>3800</v>
      </c>
      <c r="DN86" s="599">
        <v>3800</v>
      </c>
      <c r="DO86" s="598">
        <f>DN86</f>
        <v>3800</v>
      </c>
      <c r="DP86" s="598">
        <f>DO86</f>
        <v>3800</v>
      </c>
      <c r="DQ86" s="159"/>
      <c r="DR86" s="599">
        <v>3800</v>
      </c>
      <c r="DS86" s="598">
        <f>DR86</f>
        <v>3800</v>
      </c>
      <c r="DT86" s="598">
        <f>DS86</f>
        <v>3800</v>
      </c>
      <c r="DU86" s="159"/>
      <c r="DV86" s="599">
        <v>3800</v>
      </c>
      <c r="DW86" s="598">
        <f>DV86</f>
        <v>3800</v>
      </c>
      <c r="DX86" s="156"/>
      <c r="DY86" s="599">
        <v>3300</v>
      </c>
      <c r="DZ86" s="598">
        <f>DY86</f>
        <v>3300</v>
      </c>
      <c r="EA86" s="155" t="s">
        <v>1148</v>
      </c>
    </row>
    <row r="87" spans="1:131" ht="12.75" customHeight="1" x14ac:dyDescent="0.2">
      <c r="A87" s="115" t="s">
        <v>1227</v>
      </c>
      <c r="B87" s="115" t="s">
        <v>1228</v>
      </c>
      <c r="C87" s="114">
        <v>1056</v>
      </c>
      <c r="D87" s="114">
        <v>1200</v>
      </c>
      <c r="F87" s="589">
        <v>1200</v>
      </c>
      <c r="G87" s="598">
        <f t="shared" ref="G87:G88" si="121">F87</f>
        <v>1200</v>
      </c>
      <c r="H87" s="159"/>
      <c r="I87" s="589">
        <v>600</v>
      </c>
      <c r="J87" s="598">
        <f t="shared" ref="J87:J88" si="122">I87</f>
        <v>600</v>
      </c>
      <c r="K87" s="159"/>
      <c r="L87" s="589">
        <v>1200</v>
      </c>
      <c r="M87" s="598">
        <f t="shared" ref="M87:M88" si="123">L87</f>
        <v>1200</v>
      </c>
      <c r="N87" s="159"/>
      <c r="O87" s="589">
        <v>600</v>
      </c>
      <c r="P87" s="598">
        <f t="shared" ref="P87:P88" si="124">O87</f>
        <v>600</v>
      </c>
      <c r="Q87" s="159"/>
      <c r="R87" s="599">
        <v>1500</v>
      </c>
      <c r="S87" s="598">
        <f t="shared" ref="S87:S88" si="125">R87</f>
        <v>1500</v>
      </c>
      <c r="T87" s="159"/>
      <c r="U87" s="599">
        <v>600</v>
      </c>
      <c r="V87" s="598">
        <f t="shared" ref="V87:V88" si="126">U87</f>
        <v>600</v>
      </c>
      <c r="W87" s="159"/>
      <c r="X87" s="599">
        <v>1500</v>
      </c>
      <c r="Y87" s="598">
        <f t="shared" ref="Y87:Y88" si="127">X87</f>
        <v>1500</v>
      </c>
      <c r="Z87" s="156"/>
      <c r="AA87" s="155">
        <v>1100</v>
      </c>
      <c r="AB87" s="598">
        <f t="shared" ref="AB87:AB88" si="128">AA87</f>
        <v>1100</v>
      </c>
      <c r="AC87" s="159"/>
      <c r="AD87" s="155">
        <v>1100</v>
      </c>
      <c r="AE87" s="598">
        <f t="shared" ref="AE87:AE88" si="129">AD87</f>
        <v>1100</v>
      </c>
      <c r="AF87" s="159"/>
      <c r="AG87" s="599">
        <v>1400</v>
      </c>
      <c r="AH87" s="598">
        <f t="shared" ref="AH87:AH88" si="130">AG87</f>
        <v>1400</v>
      </c>
      <c r="AI87" s="159"/>
      <c r="AJ87" s="599">
        <v>1800</v>
      </c>
      <c r="AK87" s="598">
        <f t="shared" ref="AK87:AK88" si="131">AJ87</f>
        <v>1800</v>
      </c>
      <c r="AL87" s="156"/>
      <c r="AM87" s="599">
        <v>1400</v>
      </c>
      <c r="AN87" s="598">
        <f t="shared" ref="AN87:AN88" si="132">AM87</f>
        <v>1400</v>
      </c>
      <c r="AO87" s="159"/>
      <c r="AP87" s="599">
        <v>1750</v>
      </c>
      <c r="AQ87" s="598">
        <f t="shared" ref="AQ87:AQ88" si="133">AP87</f>
        <v>1750</v>
      </c>
      <c r="AR87" s="159"/>
      <c r="AS87" s="599">
        <v>1750</v>
      </c>
      <c r="AT87" s="598">
        <f t="shared" ref="AT87:AT88" si="134">AS87</f>
        <v>1750</v>
      </c>
      <c r="AU87" s="159"/>
      <c r="AV87" s="599">
        <v>1750</v>
      </c>
      <c r="AW87" s="598">
        <f t="shared" ref="AW87:AW88" si="135">AV87</f>
        <v>1750</v>
      </c>
      <c r="AX87" s="159"/>
      <c r="AY87" s="599">
        <v>1750</v>
      </c>
      <c r="AZ87" s="598">
        <f t="shared" ref="AZ87:AZ88" si="136">AY87</f>
        <v>1750</v>
      </c>
      <c r="BA87" s="156"/>
      <c r="BB87" s="599">
        <v>630</v>
      </c>
      <c r="BC87" s="598">
        <f t="shared" ref="BC87:BC88" si="137">BB87</f>
        <v>630</v>
      </c>
      <c r="BD87" s="159"/>
      <c r="BE87" s="599">
        <v>600</v>
      </c>
      <c r="BF87" s="598">
        <f t="shared" ref="BF87:BG88" si="138">BE87</f>
        <v>600</v>
      </c>
      <c r="BG87" s="598">
        <f t="shared" si="138"/>
        <v>600</v>
      </c>
      <c r="BH87" s="599">
        <v>600</v>
      </c>
      <c r="BI87" s="598">
        <f t="shared" ref="BI87:BJ88" si="139">BG87</f>
        <v>600</v>
      </c>
      <c r="BJ87" s="598">
        <f t="shared" si="139"/>
        <v>600</v>
      </c>
      <c r="BK87" s="599">
        <v>600</v>
      </c>
      <c r="BL87" s="598">
        <f t="shared" ref="BL87:BL88" si="140">BK87</f>
        <v>600</v>
      </c>
      <c r="BM87" s="599">
        <v>600</v>
      </c>
      <c r="BN87" s="598">
        <f t="shared" ref="BN87:BN88" si="141">BM87</f>
        <v>600</v>
      </c>
      <c r="BO87" s="599">
        <v>600</v>
      </c>
      <c r="BP87" s="598">
        <f t="shared" ref="BP87:BP88" si="142">BO87</f>
        <v>600</v>
      </c>
      <c r="BQ87" s="156"/>
      <c r="BR87" s="589">
        <v>1000</v>
      </c>
      <c r="BS87" s="598">
        <f t="shared" ref="BS87:BS88" si="143">BR87</f>
        <v>1000</v>
      </c>
      <c r="BT87" s="159"/>
      <c r="BU87" s="589">
        <v>600</v>
      </c>
      <c r="BV87" s="598">
        <f t="shared" ref="BV87:BV88" si="144">BU87</f>
        <v>600</v>
      </c>
      <c r="BW87" s="159"/>
      <c r="BX87" s="589">
        <v>1000</v>
      </c>
      <c r="BY87" s="598">
        <f t="shared" ref="BY87:BY88" si="145">BX87</f>
        <v>1000</v>
      </c>
      <c r="BZ87" s="159"/>
      <c r="CA87" s="589">
        <v>600</v>
      </c>
      <c r="CB87" s="598">
        <f t="shared" ref="CB87:CB88" si="146">CA87</f>
        <v>600</v>
      </c>
      <c r="CC87" s="159"/>
      <c r="CD87" s="599">
        <v>1300</v>
      </c>
      <c r="CE87" s="598">
        <f t="shared" ref="CE87:CE88" si="147">CD87</f>
        <v>1300</v>
      </c>
      <c r="CF87" s="159"/>
      <c r="CG87" s="599">
        <v>600</v>
      </c>
      <c r="CH87" s="598">
        <f t="shared" ref="CH87:CH88" si="148">CG87</f>
        <v>600</v>
      </c>
      <c r="CI87" s="159"/>
      <c r="CJ87" s="589">
        <v>1000</v>
      </c>
      <c r="CK87" s="598">
        <f t="shared" ref="CK87:CK88" si="149">CJ87</f>
        <v>1000</v>
      </c>
      <c r="CL87" s="159"/>
      <c r="CM87" s="589">
        <v>600</v>
      </c>
      <c r="CN87" s="598">
        <f t="shared" ref="CN87:CN88" si="150">CM87</f>
        <v>600</v>
      </c>
      <c r="CO87" s="159"/>
      <c r="CP87" s="589">
        <v>1000</v>
      </c>
      <c r="CQ87" s="598">
        <f t="shared" ref="CQ87:CQ88" si="151">CP87</f>
        <v>1000</v>
      </c>
      <c r="CR87" s="159"/>
      <c r="CS87" s="589">
        <v>600</v>
      </c>
      <c r="CT87" s="598">
        <f t="shared" ref="CT87:CT88" si="152">CS87</f>
        <v>600</v>
      </c>
      <c r="CU87" s="159"/>
      <c r="CV87" s="599">
        <v>1300</v>
      </c>
      <c r="CW87" s="598">
        <f t="shared" ref="CW87:CW88" si="153">CV87</f>
        <v>1300</v>
      </c>
      <c r="CX87" s="159"/>
      <c r="CY87" s="599">
        <v>600</v>
      </c>
      <c r="CZ87" s="598">
        <f t="shared" ref="CZ87:CZ88" si="154">CY87</f>
        <v>600</v>
      </c>
      <c r="DA87" s="159"/>
      <c r="DB87" s="599">
        <v>1300</v>
      </c>
      <c r="DC87" s="598">
        <f t="shared" ref="DC87:DC88" si="155">DB87</f>
        <v>1300</v>
      </c>
      <c r="DD87" s="156"/>
      <c r="DE87" s="589">
        <v>1000</v>
      </c>
      <c r="DF87" s="598">
        <f t="shared" ref="DF87:DF88" si="156">DE87</f>
        <v>1000</v>
      </c>
      <c r="DG87" s="159"/>
      <c r="DH87" s="599">
        <v>1500</v>
      </c>
      <c r="DI87" s="598">
        <f t="shared" ref="DI87:DI88" si="157">DH87</f>
        <v>1500</v>
      </c>
      <c r="DJ87" s="159"/>
      <c r="DK87" s="599">
        <v>1600</v>
      </c>
      <c r="DL87" s="598">
        <f t="shared" ref="DL87:DM88" si="158">DK87</f>
        <v>1600</v>
      </c>
      <c r="DM87" s="598">
        <f t="shared" si="158"/>
        <v>1600</v>
      </c>
      <c r="DN87" s="599">
        <v>1600</v>
      </c>
      <c r="DO87" s="598">
        <f t="shared" ref="DO87:DP87" si="159">DN87</f>
        <v>1600</v>
      </c>
      <c r="DP87" s="598">
        <f t="shared" si="159"/>
        <v>1600</v>
      </c>
      <c r="DQ87" s="159"/>
      <c r="DR87" s="599">
        <v>1600</v>
      </c>
      <c r="DS87" s="598">
        <f t="shared" ref="DS87:DS88" si="160">DR87</f>
        <v>1600</v>
      </c>
      <c r="DT87" s="598">
        <f t="shared" ref="DT87:DT88" si="161">DS87</f>
        <v>1600</v>
      </c>
      <c r="DU87" s="159"/>
      <c r="DV87" s="599">
        <v>1600</v>
      </c>
      <c r="DW87" s="598">
        <f t="shared" ref="DW87" si="162">DV87</f>
        <v>1600</v>
      </c>
      <c r="DX87" s="156"/>
      <c r="DY87" s="589">
        <v>1200</v>
      </c>
      <c r="DZ87" s="598">
        <f t="shared" ref="DZ87:DZ88" si="163">DY87</f>
        <v>1200</v>
      </c>
      <c r="EA87" s="155" t="s">
        <v>1148</v>
      </c>
    </row>
    <row r="88" spans="1:131" ht="12.75" customHeight="1" x14ac:dyDescent="0.2">
      <c r="A88" s="115" t="s">
        <v>1229</v>
      </c>
      <c r="B88" s="115" t="s">
        <v>1230</v>
      </c>
      <c r="C88" s="114">
        <v>1068</v>
      </c>
      <c r="D88" s="114" t="s">
        <v>990</v>
      </c>
      <c r="F88" s="589">
        <v>1170</v>
      </c>
      <c r="G88" s="598">
        <f t="shared" si="121"/>
        <v>1170</v>
      </c>
      <c r="H88" s="159"/>
      <c r="I88" s="589">
        <v>1170</v>
      </c>
      <c r="J88" s="598">
        <f t="shared" si="122"/>
        <v>1170</v>
      </c>
      <c r="K88" s="159"/>
      <c r="L88" s="589">
        <v>1170</v>
      </c>
      <c r="M88" s="598">
        <f t="shared" si="123"/>
        <v>1170</v>
      </c>
      <c r="N88" s="159"/>
      <c r="O88" s="589">
        <v>1170</v>
      </c>
      <c r="P88" s="598">
        <f t="shared" si="124"/>
        <v>1170</v>
      </c>
      <c r="Q88" s="159"/>
      <c r="R88" s="589">
        <v>1170</v>
      </c>
      <c r="S88" s="598">
        <f t="shared" si="125"/>
        <v>1170</v>
      </c>
      <c r="T88" s="159"/>
      <c r="U88" s="589">
        <v>1170</v>
      </c>
      <c r="V88" s="598">
        <f t="shared" si="126"/>
        <v>1170</v>
      </c>
      <c r="W88" s="159"/>
      <c r="X88" s="589">
        <v>1170</v>
      </c>
      <c r="Y88" s="598">
        <f t="shared" si="127"/>
        <v>1170</v>
      </c>
      <c r="Z88" s="156"/>
      <c r="AA88" s="589">
        <v>1170</v>
      </c>
      <c r="AB88" s="598">
        <f t="shared" si="128"/>
        <v>1170</v>
      </c>
      <c r="AC88" s="159"/>
      <c r="AD88" s="589">
        <v>1170</v>
      </c>
      <c r="AE88" s="598">
        <f t="shared" si="129"/>
        <v>1170</v>
      </c>
      <c r="AF88" s="159"/>
      <c r="AG88" s="589">
        <v>1170</v>
      </c>
      <c r="AH88" s="598">
        <f t="shared" si="130"/>
        <v>1170</v>
      </c>
      <c r="AI88" s="159"/>
      <c r="AJ88" s="589">
        <v>1410</v>
      </c>
      <c r="AK88" s="598">
        <f t="shared" si="131"/>
        <v>1410</v>
      </c>
      <c r="AL88" s="156"/>
      <c r="AM88" s="589">
        <v>1170</v>
      </c>
      <c r="AN88" s="598">
        <f t="shared" si="132"/>
        <v>1170</v>
      </c>
      <c r="AO88" s="159"/>
      <c r="AP88" s="589">
        <v>1410</v>
      </c>
      <c r="AQ88" s="598">
        <f t="shared" si="133"/>
        <v>1410</v>
      </c>
      <c r="AR88" s="159"/>
      <c r="AS88" s="589">
        <v>1410</v>
      </c>
      <c r="AT88" s="598">
        <f t="shared" si="134"/>
        <v>1410</v>
      </c>
      <c r="AU88" s="159"/>
      <c r="AV88" s="589">
        <v>1410</v>
      </c>
      <c r="AW88" s="598">
        <f t="shared" si="135"/>
        <v>1410</v>
      </c>
      <c r="AX88" s="159"/>
      <c r="AY88" s="589">
        <v>1410</v>
      </c>
      <c r="AZ88" s="598">
        <f t="shared" si="136"/>
        <v>1410</v>
      </c>
      <c r="BA88" s="156"/>
      <c r="BB88" s="589">
        <v>1170</v>
      </c>
      <c r="BC88" s="598">
        <f t="shared" si="137"/>
        <v>1170</v>
      </c>
      <c r="BD88" s="159"/>
      <c r="BE88" s="589">
        <v>1170</v>
      </c>
      <c r="BF88" s="598">
        <f t="shared" si="138"/>
        <v>1170</v>
      </c>
      <c r="BG88" s="598">
        <f t="shared" si="138"/>
        <v>1170</v>
      </c>
      <c r="BH88" s="589">
        <v>1410</v>
      </c>
      <c r="BI88" s="598">
        <f t="shared" si="139"/>
        <v>1170</v>
      </c>
      <c r="BJ88" s="598">
        <f t="shared" si="139"/>
        <v>1410</v>
      </c>
      <c r="BK88" s="589">
        <v>1410</v>
      </c>
      <c r="BL88" s="598">
        <f t="shared" si="140"/>
        <v>1410</v>
      </c>
      <c r="BM88" s="589">
        <v>1410</v>
      </c>
      <c r="BN88" s="598">
        <f t="shared" si="141"/>
        <v>1410</v>
      </c>
      <c r="BO88" s="589">
        <v>1410</v>
      </c>
      <c r="BP88" s="598">
        <f t="shared" si="142"/>
        <v>1410</v>
      </c>
      <c r="BQ88" s="156"/>
      <c r="BR88" s="589">
        <v>1170</v>
      </c>
      <c r="BS88" s="598">
        <f t="shared" si="143"/>
        <v>1170</v>
      </c>
      <c r="BT88" s="159"/>
      <c r="BU88" s="589">
        <v>1170</v>
      </c>
      <c r="BV88" s="598">
        <f t="shared" si="144"/>
        <v>1170</v>
      </c>
      <c r="BW88" s="159"/>
      <c r="BX88" s="589">
        <v>1170</v>
      </c>
      <c r="BY88" s="598">
        <f t="shared" si="145"/>
        <v>1170</v>
      </c>
      <c r="BZ88" s="159"/>
      <c r="CA88" s="589">
        <v>1170</v>
      </c>
      <c r="CB88" s="598">
        <f t="shared" si="146"/>
        <v>1170</v>
      </c>
      <c r="CC88" s="159"/>
      <c r="CD88" s="589">
        <v>1170</v>
      </c>
      <c r="CE88" s="598">
        <f t="shared" si="147"/>
        <v>1170</v>
      </c>
      <c r="CF88" s="159"/>
      <c r="CG88" s="589">
        <v>1170</v>
      </c>
      <c r="CH88" s="598">
        <f t="shared" si="148"/>
        <v>1170</v>
      </c>
      <c r="CI88" s="159"/>
      <c r="CJ88" s="589">
        <v>1170</v>
      </c>
      <c r="CK88" s="598">
        <f t="shared" si="149"/>
        <v>1170</v>
      </c>
      <c r="CL88" s="159"/>
      <c r="CM88" s="589">
        <v>1170</v>
      </c>
      <c r="CN88" s="598">
        <f t="shared" si="150"/>
        <v>1170</v>
      </c>
      <c r="CO88" s="159"/>
      <c r="CP88" s="589">
        <v>1170</v>
      </c>
      <c r="CQ88" s="598">
        <f t="shared" si="151"/>
        <v>1170</v>
      </c>
      <c r="CR88" s="159"/>
      <c r="CS88" s="589">
        <v>1170</v>
      </c>
      <c r="CT88" s="598">
        <f t="shared" si="152"/>
        <v>1170</v>
      </c>
      <c r="CU88" s="159"/>
      <c r="CV88" s="589">
        <v>1170</v>
      </c>
      <c r="CW88" s="598">
        <f t="shared" si="153"/>
        <v>1170</v>
      </c>
      <c r="CX88" s="159"/>
      <c r="CY88" s="589">
        <v>1170</v>
      </c>
      <c r="CZ88" s="598">
        <f t="shared" si="154"/>
        <v>1170</v>
      </c>
      <c r="DA88" s="159"/>
      <c r="DB88" s="589">
        <v>1410</v>
      </c>
      <c r="DC88" s="598">
        <f t="shared" si="155"/>
        <v>1410</v>
      </c>
      <c r="DD88" s="156"/>
      <c r="DE88" s="589">
        <v>1170</v>
      </c>
      <c r="DF88" s="598">
        <f t="shared" si="156"/>
        <v>1170</v>
      </c>
      <c r="DG88" s="159"/>
      <c r="DH88" s="589">
        <v>1170</v>
      </c>
      <c r="DI88" s="598">
        <f t="shared" si="157"/>
        <v>1170</v>
      </c>
      <c r="DJ88" s="159"/>
      <c r="DK88" s="589">
        <v>1410</v>
      </c>
      <c r="DL88" s="598">
        <f t="shared" si="158"/>
        <v>1410</v>
      </c>
      <c r="DM88" s="598">
        <f t="shared" si="158"/>
        <v>1410</v>
      </c>
      <c r="DN88" s="589">
        <v>1410</v>
      </c>
      <c r="DO88" s="598">
        <f t="shared" ref="DO88:DP88" si="164">DN88</f>
        <v>1410</v>
      </c>
      <c r="DP88" s="598">
        <f t="shared" si="164"/>
        <v>1410</v>
      </c>
      <c r="DQ88" s="159"/>
      <c r="DR88" s="589">
        <v>1410</v>
      </c>
      <c r="DS88" s="598">
        <f t="shared" si="160"/>
        <v>1410</v>
      </c>
      <c r="DT88" s="598">
        <f t="shared" si="161"/>
        <v>1410</v>
      </c>
      <c r="DU88" s="159"/>
      <c r="DV88" s="589">
        <v>1410</v>
      </c>
      <c r="DW88" s="598">
        <f t="shared" ref="DW88" si="165">DV88</f>
        <v>1410</v>
      </c>
      <c r="DX88" s="156"/>
      <c r="DY88" s="589">
        <v>1170</v>
      </c>
      <c r="DZ88" s="598">
        <f t="shared" si="163"/>
        <v>1170</v>
      </c>
      <c r="EA88" s="155" t="s">
        <v>1148</v>
      </c>
    </row>
    <row r="90" spans="1:131" ht="15" x14ac:dyDescent="0.2">
      <c r="A90" s="164">
        <v>0.453592</v>
      </c>
    </row>
  </sheetData>
  <dataValidations count="16">
    <dataValidation allowBlank="1" showInputMessage="1" showErrorMessage="1" prompt="Renseigner la valeur du Transfert de charge souhaité. Il ne doit pas dépasser la masse des passagers." sqref="BR37:DC37 F37:Y37 AM37:AZ37 DY37:DZ37 AA37:AK37 DE37:DW37 BB37:BP37" xr:uid="{24708A9D-CF04-4991-AC94-705E9635882B}"/>
    <dataValidation allowBlank="1" showInputMessage="1" showErrorMessage="1" prompt="Deux valeurs possibles : _x000a_100 mm si sièges réglables longitudinalement,_x000a_50 mm si sièges sans réglage longi" sqref="D40:EA42" xr:uid="{29EF52C2-9B39-4873-B231-90CCCD2361A4}"/>
    <dataValidation allowBlank="1" showInputMessage="1" showErrorMessage="1" prompt="68kg si adulte_x000a_40kg si enfant" sqref="D57:EA60" xr:uid="{5EF13C05-0B22-4D04-92FF-A9B8D58A261C}"/>
    <dataValidation allowBlank="1" showInputMessage="1" showErrorMessage="1" prompt="Nombre d’occupant aux places av latérales" sqref="D61:EA61" xr:uid="{3097A66C-5BD9-4F2E-9664-93CB01552C66}"/>
    <dataValidation allowBlank="1" showInputMessage="1" showErrorMessage="1" prompt="MREF : 2 si véhicule 7 à 9 places, 0 sinon" sqref="D62:EA62" xr:uid="{0D2D5E7F-3D90-4F1A-9BBC-746A73E3648E}"/>
    <dataValidation allowBlank="1" showInputMessage="1" showErrorMessage="1" prompt="Nombre d’occupant aux places av latérales. En général 2_x000a_" sqref="D66:EA66" xr:uid="{3CF2378A-36CC-47AF-9B92-1EC56059B46C}"/>
    <dataValidation allowBlank="1" showInputMessage="1" showErrorMessage="1" prompt="1 si véhicule 9 places_x000a__x000a_0 sinon_x000a_" sqref="D71:EA71" xr:uid="{0FD9CEC8-09B2-4D22-BD9A-D91C040884AD}"/>
    <dataValidation allowBlank="1" showInputMessage="1" showErrorMessage="1" prompt="2 pour véhicule 7 à 9 places_x000a__x000a_0 sinon" sqref="D70:EA70" xr:uid="{35B5B099-8BAA-4508-940C-FBC10CF36687}"/>
    <dataValidation allowBlank="1" showInputMessage="1" showErrorMessage="1" prompt="1 si place centrale au rang2_x000a__x000a_0 sinon_x000a_" sqref="D69:EA69" xr:uid="{C77C6304-B910-4B00-8B7C-A01B26BDC8A7}"/>
    <dataValidation allowBlank="1" showInputMessage="1" showErrorMessage="1" prompt="2  si véhicule 4 places mini_x000a_" sqref="D68:EA68" xr:uid="{28A44BAD-C4CB-4CCF-8DE2-045A056BCA72}"/>
    <dataValidation allowBlank="1" showInputMessage="1" showErrorMessage="1" prompt="1 si place centrale au rang1, 0 sinon_x000a_" sqref="D67:EA67" xr:uid="{79C450C8-7F0A-4563-979F-1D883C0D9F56}"/>
    <dataValidation allowBlank="1" showInputMessage="1" showErrorMessage="1" prompt="A modifier si besoin" sqref="D73:EA73" xr:uid="{CC365478-6C8A-4602-AAB3-C15517157EDD}"/>
    <dataValidation allowBlank="1" showInputMessage="1" showErrorMessage="1" prompt="EMC préconisé &gt; CVA si possible ; et au minimum :_x000a_Berline : 25kg sur véhicule avec option attelage_x000a_Break/volumique : 60kg sur véhicule avec option attelage" sqref="D74:EA74" xr:uid="{6D2EF473-A263-4616-81CD-629AD144EE5C}"/>
    <dataValidation allowBlank="1" showInputMessage="1" showErrorMessage="1" prompt="Si le besoin Produit est supérieur à la valeur calculée alors renseignez ici la valeur du besoin Produit MAIS dans la limite de la CVA inscrite en ST Attelage" sqref="D75:EA75" xr:uid="{4EFF2D60-6607-48D7-B85A-3938142A10B6}"/>
    <dataValidation type="list" allowBlank="1" showInputMessage="1" showErrorMessage="1" sqref="D77:EA77" xr:uid="{678A4EC9-A40E-497C-BEA7-9F7F3EB028AB}">
      <formula1>"A RENSEIGNER dans l'onglet Inputs VP,1,2,3,4,5"</formula1>
    </dataValidation>
    <dataValidation type="list" allowBlank="1" showInputMessage="1" showErrorMessage="1" sqref="F64:EA64" xr:uid="{B12352E4-5F88-4A7C-AC2A-D206960B3159}">
      <formula1>"75,70,68"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ignes1a12_V18">
                <anchor moveWithCells="1" sizeWithCells="1">
                  <from>
                    <xdr:col>1</xdr:col>
                    <xdr:colOff>219075</xdr:colOff>
                    <xdr:row>7</xdr:row>
                    <xdr:rowOff>66675</xdr:rowOff>
                  </from>
                  <to>
                    <xdr:col>1</xdr:col>
                    <xdr:colOff>1057275</xdr:colOff>
                    <xdr:row>7</xdr:row>
                    <xdr:rowOff>238125</xdr:rowOff>
                  </to>
                </anchor>
              </controlPr>
            </control>
          </mc:Choice>
        </mc:AlternateContent>
        <mc:AlternateContent xmlns:mc="http://schemas.openxmlformats.org/markup-compatibility/2006">
          <mc:Choice Requires="x14">
            <control shapeId="6146" r:id="rId5" name="Button 2">
              <controlPr defaultSize="0" print="0" autoFill="0" autoPict="0" macro="[0]!Lignes_hors_GapValue_V18">
                <anchor moveWithCells="1" sizeWithCells="1">
                  <from>
                    <xdr:col>1</xdr:col>
                    <xdr:colOff>66675</xdr:colOff>
                    <xdr:row>7</xdr:row>
                    <xdr:rowOff>304800</xdr:rowOff>
                  </from>
                  <to>
                    <xdr:col>1</xdr:col>
                    <xdr:colOff>1295400</xdr:colOff>
                    <xdr:row>7</xdr:row>
                    <xdr:rowOff>504825</xdr:rowOff>
                  </to>
                </anchor>
              </controlPr>
            </control>
          </mc:Choice>
        </mc:AlternateContent>
        <mc:AlternateContent xmlns:mc="http://schemas.openxmlformats.org/markup-compatibility/2006">
          <mc:Choice Requires="x14">
            <control shapeId="6147" r:id="rId6" name="Button 3">
              <controlPr defaultSize="0" print="0" autoFill="0" autoPict="0" macro="[0]!Lignes_GapValue_V18">
                <anchor moveWithCells="1" sizeWithCells="1">
                  <from>
                    <xdr:col>1</xdr:col>
                    <xdr:colOff>161925</xdr:colOff>
                    <xdr:row>7</xdr:row>
                    <xdr:rowOff>571500</xdr:rowOff>
                  </from>
                  <to>
                    <xdr:col>1</xdr:col>
                    <xdr:colOff>1171575</xdr:colOff>
                    <xdr:row>7</xdr:row>
                    <xdr:rowOff>790575</xdr:rowOff>
                  </to>
                </anchor>
              </controlPr>
            </control>
          </mc:Choice>
        </mc:AlternateContent>
        <mc:AlternateContent xmlns:mc="http://schemas.openxmlformats.org/markup-compatibility/2006">
          <mc:Choice Requires="x14">
            <control shapeId="6148" r:id="rId7" name="Button 4">
              <controlPr defaultSize="0" print="0" autoFill="0" autoPict="0" macro="[0]!Avec_onglet_donnees_V18">
                <anchor moveWithCells="1" sizeWithCells="1">
                  <from>
                    <xdr:col>1</xdr:col>
                    <xdr:colOff>276225</xdr:colOff>
                    <xdr:row>6</xdr:row>
                    <xdr:rowOff>66675</xdr:rowOff>
                  </from>
                  <to>
                    <xdr:col>1</xdr:col>
                    <xdr:colOff>1066800</xdr:colOff>
                    <xdr:row>6</xdr:row>
                    <xdr:rowOff>266700</xdr:rowOff>
                  </to>
                </anchor>
              </controlPr>
            </control>
          </mc:Choice>
        </mc:AlternateContent>
        <mc:AlternateContent xmlns:mc="http://schemas.openxmlformats.org/markup-compatibility/2006">
          <mc:Choice Requires="x14">
            <control shapeId="6149" r:id="rId8" name="Button 5">
              <controlPr defaultSize="0" print="0" autoFill="0" autoPict="0" macro="[0]!Sans_onglet_donnees_V18">
                <anchor moveWithCells="1" sizeWithCells="1">
                  <from>
                    <xdr:col>1</xdr:col>
                    <xdr:colOff>0</xdr:colOff>
                    <xdr:row>6</xdr:row>
                    <xdr:rowOff>304800</xdr:rowOff>
                  </from>
                  <to>
                    <xdr:col>1</xdr:col>
                    <xdr:colOff>1362075</xdr:colOff>
                    <xdr:row>6</xdr:row>
                    <xdr:rowOff>542925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1B0A00F-8444-4FAC-A17F-84BBC00C14A5}">
          <x14:formula1>
            <xm:f>'CdC-GAP_value'!$AF$5:$AH$5</xm:f>
          </x14:formula1>
          <xm:sqref>D13 AL12 BA12 DX12 BQ12 DD12 Z12</xm:sqref>
        </x14:dataValidation>
        <x14:dataValidation type="list" allowBlank="1" showInputMessage="1" showErrorMessage="1" xr:uid="{77C1AB29-9C0B-436B-9BF6-46107D0A01BD}">
          <x14:formula1>
            <xm:f>'CdC-GAP_value'!$E$5:$AH$5</xm:f>
          </x14:formula1>
          <xm:sqref>F12:Y12 BR12:DC12 DE12:DW12 AA12:AK12 DY12:EA12 AM12:AZ12 BB12:BP12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39CD-E062-4FAF-B58E-860C66641FB4}">
  <sheetPr codeName="Feuil49">
    <tabColor theme="5" tint="0.39997558519241921"/>
    <outlinePr summaryBelow="0" summaryRight="0"/>
    <pageSetUpPr fitToPage="1"/>
  </sheetPr>
  <dimension ref="A1:AC1120"/>
  <sheetViews>
    <sheetView topLeftCell="C2" zoomScale="70" zoomScaleNormal="70" workbookViewId="0">
      <selection activeCell="Z38" sqref="Z38"/>
    </sheetView>
  </sheetViews>
  <sheetFormatPr baseColWidth="10" defaultColWidth="11.42578125" defaultRowHeight="12.75" outlineLevelRow="2" x14ac:dyDescent="0.25"/>
  <cols>
    <col min="1" max="1" width="36.7109375" style="192" customWidth="1"/>
    <col min="2" max="2" width="59.7109375" style="192" customWidth="1"/>
    <col min="3" max="3" width="20.7109375" style="192" customWidth="1"/>
    <col min="4" max="20" width="16.140625" style="214" customWidth="1"/>
    <col min="21" max="22" width="11.42578125" style="82"/>
    <col min="23" max="23" width="11.42578125" style="96"/>
    <col min="24" max="24" width="2" style="96" customWidth="1"/>
    <col min="25" max="25" width="11.42578125" style="96"/>
    <col min="26" max="26" width="2" style="96" customWidth="1"/>
    <col min="27" max="27" width="11.42578125" style="96"/>
    <col min="28" max="28" width="2" style="96" customWidth="1"/>
    <col min="29" max="29" width="11.42578125" style="96"/>
    <col min="30" max="16384" width="11.42578125" style="82"/>
  </cols>
  <sheetData>
    <row r="1" spans="1:29" ht="23.45" customHeight="1" x14ac:dyDescent="0.25">
      <c r="A1" s="165" t="s">
        <v>1231</v>
      </c>
      <c r="B1" s="625" t="str">
        <f>'CdC-Inputs VP'!B1</f>
        <v>STLA/M</v>
      </c>
      <c r="C1" s="166" t="s">
        <v>32</v>
      </c>
      <c r="D1" s="624" t="str">
        <f>HLOOKUP(D$14,'CdC-Inputs VP'!$D$13:$AEP$88,2,FALSE)</f>
        <v>P64 EMEA (HEV EB2)</v>
      </c>
      <c r="E1" s="624" t="str">
        <f>HLOOKUP(E$14,'CdC-Inputs VP'!$D$13:$AEP$88,2,FALSE)</f>
        <v>P64 EMEA (HEV EB2)</v>
      </c>
      <c r="F1" s="624" t="str">
        <f>HLOOKUP(F$14,'CdC-Inputs VP'!$D$13:$AEP$88,2,FALSE)</f>
        <v>P64 EXPORT (HEV EB2)</v>
      </c>
      <c r="G1" s="624" t="str">
        <f>HLOOKUP(G$14,'CdC-Inputs VP'!$D$13:$AEP$88,2,FALSE)</f>
        <v>P64 EXPORT (HEV EB2)</v>
      </c>
      <c r="H1" s="741" t="str">
        <f>HLOOKUP(H$14,'CdC-Inputs VP'!$D$13:$AEP$88,2,FALSE)</f>
        <v>OV64 EMEA (HEV EB2)</v>
      </c>
      <c r="I1" s="741" t="str">
        <f>HLOOKUP(I$14,'CdC-Inputs VP'!$D$13:$AEP$88,2,FALSE)</f>
        <v>OV64 EMEA (HEV EB2)</v>
      </c>
      <c r="J1" s="733" t="str">
        <f>HLOOKUP(J$14,'CdC-Inputs VP'!$D$13:$AEP$88,2,FALSE)</f>
        <v>J4U EMEA (HEV EB2)</v>
      </c>
      <c r="K1" s="733" t="str">
        <f>HLOOKUP(K$14,'CdC-Inputs VP'!$D$13:$AEP$88,2,FALSE)</f>
        <v>J4U EMEA (HEV EB2)</v>
      </c>
      <c r="L1" s="716" t="str">
        <f>HLOOKUP(L$14,'CdC-Inputs VP'!$D$13:$AEP$88,2,FALSE)</f>
        <v>A4U EMEA (HEV EB2)</v>
      </c>
      <c r="M1" s="716" t="str">
        <f>HLOOKUP(M$14,'CdC-Inputs VP'!$D$13:$AEP$88,2,FALSE)</f>
        <v>A4U EMEA (HEV EB2)</v>
      </c>
      <c r="N1" s="743" t="str">
        <f>HLOOKUP(N$14,'CdC-Inputs VP'!$D$13:$AEP$88,2,FALSE)</f>
        <v>D74 EMEA (HEV EB2)</v>
      </c>
      <c r="O1" s="743" t="str">
        <f>HLOOKUP(O$14,'CdC-Inputs VP'!$D$13:$AEP$88,2,FALSE)</f>
        <v>D74 EMEA (HEV EB2)</v>
      </c>
      <c r="P1" s="743" t="str">
        <f>HLOOKUP(P$14,'CdC-Inputs VP'!$D$13:$AEP$88,2,FALSE)</f>
        <v>D74 EMEA (HEV EB2)</v>
      </c>
      <c r="Q1" s="742" t="str">
        <f>HLOOKUP(Q$14,'CdC-Inputs VP'!$D$13:$AEP$88,2,FALSE)</f>
        <v>P74(7p) EMEA (HEV EB2)</v>
      </c>
      <c r="R1" s="742" t="str">
        <f>HLOOKUP(R$14,'CdC-Inputs VP'!$D$13:$AEP$88,2,FALSE)</f>
        <v>P74(7p) EMEA (HEV EB2)</v>
      </c>
      <c r="S1" s="742" t="str">
        <f>HLOOKUP(S$14,'CdC-Inputs VP'!$D$13:$AEP$88,2,FALSE)</f>
        <v>P74(7p) EXPORT (HEV EB2)</v>
      </c>
      <c r="T1" s="742" t="str">
        <f>HLOOKUP(T$14,'CdC-Inputs VP'!$D$13:$AEP$88,2,FALSE)</f>
        <v>P74(7p) EXPORT (HEV EB2)</v>
      </c>
    </row>
    <row r="2" spans="1:29" ht="23.45" customHeight="1" x14ac:dyDescent="0.25">
      <c r="A2" s="165" t="s">
        <v>1232</v>
      </c>
      <c r="B2" s="625" t="str">
        <f>'CdC-Inputs VP'!B2</f>
        <v>STLA/M HEV Study</v>
      </c>
      <c r="C2" s="167" t="s">
        <v>50</v>
      </c>
      <c r="D2" s="168" t="str">
        <f>HLOOKUP(D$14,'CdC-Inputs VP'!$D$13:$AEP$88,3,FALSE)</f>
        <v>Lev 1</v>
      </c>
      <c r="E2" s="168" t="str">
        <f>HLOOKUP(E$14,'CdC-Inputs VP'!$D$13:$AEP$88,3,FALSE)</f>
        <v>Lev B</v>
      </c>
      <c r="F2" s="168" t="str">
        <f>HLOOKUP(F$14,'CdC-Inputs VP'!$D$13:$AEP$88,3,FALSE)</f>
        <v>Lev 1</v>
      </c>
      <c r="G2" s="168" t="str">
        <f>HLOOKUP(G$14,'CdC-Inputs VP'!$D$13:$AEP$88,3,FALSE)</f>
        <v>Lev B</v>
      </c>
      <c r="H2" s="168" t="str">
        <f>HLOOKUP(H$14,'CdC-Inputs VP'!$D$13:$AEP$88,3,FALSE)</f>
        <v>B0E_0P</v>
      </c>
      <c r="I2" s="168" t="str">
        <f>HLOOKUP(I$14,'CdC-Inputs VP'!$D$13:$AEP$88,3,FALSE)</f>
        <v>B0E_0U</v>
      </c>
      <c r="J2" s="168" t="str">
        <f>HLOOKUP(J$14,'CdC-Inputs VP'!$D$13:$AEP$88,3,FALSE)</f>
        <v>ALTITUDE</v>
      </c>
      <c r="K2" s="168" t="str">
        <f>HLOOKUP(K$14,'CdC-Inputs VP'!$D$13:$AEP$88,3,FALSE)</f>
        <v>SUMMIT</v>
      </c>
      <c r="L2" s="168" t="str">
        <f>HLOOKUP(L$14,'CdC-Inputs VP'!$D$13:$AEP$88,3,FALSE)</f>
        <v>SPRINT</v>
      </c>
      <c r="M2" s="168" t="str">
        <f>HLOOKUP(M$14,'CdC-Inputs VP'!$D$13:$AEP$88,3,FALSE)</f>
        <v>TI</v>
      </c>
      <c r="N2" s="168" t="str">
        <f>HLOOKUP(N$14,'CdC-Inputs VP'!$D$13:$AEP$88,3,FALSE)</f>
        <v>ENTRY</v>
      </c>
      <c r="O2" s="168" t="str">
        <f>HLOOKUP(O$14,'CdC-Inputs VP'!$D$13:$AEP$88,3,FALSE)</f>
        <v>PALLAS</v>
      </c>
      <c r="P2" s="168" t="str">
        <f>HLOOKUP(P$14,'CdC-Inputs VP'!$D$13:$AEP$88,3,FALSE)</f>
        <v>ETOILE</v>
      </c>
      <c r="Q2" s="168" t="str">
        <f>HLOOKUP(Q$14,'CdC-Inputs VP'!$D$13:$AEP$88,3,FALSE)</f>
        <v>Lev 1</v>
      </c>
      <c r="R2" s="168" t="str">
        <f>HLOOKUP(R$14,'CdC-Inputs VP'!$D$13:$AEP$88,3,FALSE)</f>
        <v>Lev B</v>
      </c>
      <c r="S2" s="168" t="str">
        <f>HLOOKUP(S$14,'CdC-Inputs VP'!$D$13:$AEP$88,3,FALSE)</f>
        <v>Lev 1</v>
      </c>
      <c r="T2" s="168" t="str">
        <f>HLOOKUP(T$14,'CdC-Inputs VP'!$D$13:$AEP$88,3,FALSE)</f>
        <v>Lev B</v>
      </c>
      <c r="V2" s="82" t="str">
        <f>$B$4&amp;H1&amp;H2&amp;H3&amp;H4&amp;H5&amp;H6&amp;H7&amp;H8&amp;H9&amp;H10&amp;H11&amp;H12</f>
        <v>STLA/MOV64 EMEA (HEV EB2)B0E_0P5HEV EB2 (FORECAST)TBFWDTT225/55R19 AluTTEB2 DHEeDCTTT</v>
      </c>
    </row>
    <row r="3" spans="1:29" ht="23.45" customHeight="1" outlineLevel="1" x14ac:dyDescent="0.25">
      <c r="A3" s="894" t="s">
        <v>1233</v>
      </c>
      <c r="B3" s="895"/>
      <c r="C3" s="167" t="s">
        <v>36</v>
      </c>
      <c r="D3" s="174">
        <f>HLOOKUP(D$14,'CdC-Inputs VP'!$D$13:$AEP$88,4,FALSE)</f>
        <v>5</v>
      </c>
      <c r="E3" s="174">
        <f>HLOOKUP(E$14,'CdC-Inputs VP'!$D$13:$AEP$88,4,FALSE)</f>
        <v>5</v>
      </c>
      <c r="F3" s="174">
        <f>HLOOKUP(F$14,'CdC-Inputs VP'!$D$13:$AEP$88,4,FALSE)</f>
        <v>5</v>
      </c>
      <c r="G3" s="174">
        <f>HLOOKUP(G$14,'CdC-Inputs VP'!$D$13:$AEP$88,4,FALSE)</f>
        <v>5</v>
      </c>
      <c r="H3" s="174">
        <f>HLOOKUP(H$14,'CdC-Inputs VP'!$D$13:$AEP$88,4,FALSE)</f>
        <v>5</v>
      </c>
      <c r="I3" s="174">
        <f>HLOOKUP(I$14,'CdC-Inputs VP'!$D$13:$AEP$88,4,FALSE)</f>
        <v>5</v>
      </c>
      <c r="J3" s="174">
        <f>HLOOKUP(J$14,'CdC-Inputs VP'!$D$13:$AEP$88,4,FALSE)</f>
        <v>5</v>
      </c>
      <c r="K3" s="174">
        <f>HLOOKUP(K$14,'CdC-Inputs VP'!$D$13:$AEP$88,4,FALSE)</f>
        <v>5</v>
      </c>
      <c r="L3" s="174">
        <f>HLOOKUP(L$14,'CdC-Inputs VP'!$D$13:$AEP$88,4,FALSE)</f>
        <v>5</v>
      </c>
      <c r="M3" s="174">
        <f>HLOOKUP(M$14,'CdC-Inputs VP'!$D$13:$AEP$88,4,FALSE)</f>
        <v>5</v>
      </c>
      <c r="N3" s="174">
        <f>HLOOKUP(N$14,'CdC-Inputs VP'!$D$13:$AEP$88,4,FALSE)</f>
        <v>5</v>
      </c>
      <c r="O3" s="174">
        <f>HLOOKUP(O$14,'CdC-Inputs VP'!$D$13:$AEP$88,4,FALSE)</f>
        <v>5</v>
      </c>
      <c r="P3" s="174">
        <f>HLOOKUP(P$14,'CdC-Inputs VP'!$D$13:$AEP$88,4,FALSE)</f>
        <v>5</v>
      </c>
      <c r="Q3" s="174">
        <f>HLOOKUP(Q$14,'CdC-Inputs VP'!$D$13:$AEP$88,4,FALSE)</f>
        <v>7</v>
      </c>
      <c r="R3" s="174">
        <f>HLOOKUP(R$14,'CdC-Inputs VP'!$D$13:$AEP$88,4,FALSE)</f>
        <v>7</v>
      </c>
      <c r="S3" s="174">
        <f>HLOOKUP(S$14,'CdC-Inputs VP'!$D$13:$AEP$88,4,FALSE)</f>
        <v>7</v>
      </c>
      <c r="T3" s="174">
        <f>HLOOKUP(T$14,'CdC-Inputs VP'!$D$13:$AEP$88,4,FALSE)</f>
        <v>7</v>
      </c>
    </row>
    <row r="4" spans="1:29" ht="23.45" customHeight="1" x14ac:dyDescent="0.25">
      <c r="A4" s="165" t="s">
        <v>1234</v>
      </c>
      <c r="B4" s="626" t="s">
        <v>27</v>
      </c>
      <c r="C4" s="167" t="s">
        <v>33</v>
      </c>
      <c r="D4" s="170" t="str">
        <f>HLOOKUP(D$14,'CdC-Inputs VP'!$D$13:$AEP$88,5,FALSE)</f>
        <v>HEV EB2 (FORECAST)</v>
      </c>
      <c r="E4" s="170" t="str">
        <f>HLOOKUP(E$14,'CdC-Inputs VP'!$D$13:$AEP$88,5,FALSE)</f>
        <v>HEV EB2 (FORECAST)</v>
      </c>
      <c r="F4" s="170" t="str">
        <f>HLOOKUP(F$14,'CdC-Inputs VP'!$D$13:$AEP$88,5,FALSE)</f>
        <v>HEV EB2 (FORECAST)</v>
      </c>
      <c r="G4" s="170" t="str">
        <f>HLOOKUP(G$14,'CdC-Inputs VP'!$D$13:$AEP$88,5,FALSE)</f>
        <v>HEV EB2 (FORECAST)</v>
      </c>
      <c r="H4" s="170" t="str">
        <f>HLOOKUP(H$14,'CdC-Inputs VP'!$D$13:$AEP$88,5,FALSE)</f>
        <v>HEV EB2 (FORECAST)</v>
      </c>
      <c r="I4" s="170" t="str">
        <f>HLOOKUP(I$14,'CdC-Inputs VP'!$D$13:$AEP$88,5,FALSE)</f>
        <v>HEV EB2 (FORECAST)</v>
      </c>
      <c r="J4" s="170" t="str">
        <f>HLOOKUP(J$14,'CdC-Inputs VP'!$D$13:$AEP$88,5,FALSE)</f>
        <v>HEV EB2 (FORECAST)</v>
      </c>
      <c r="K4" s="170" t="str">
        <f>HLOOKUP(K$14,'CdC-Inputs VP'!$D$13:$AEP$88,5,FALSE)</f>
        <v>HEV EB2 (FORECAST)</v>
      </c>
      <c r="L4" s="170" t="str">
        <f>HLOOKUP(L$14,'CdC-Inputs VP'!$D$13:$AEP$88,5,FALSE)</f>
        <v>HEV EB2 (FORECAST)</v>
      </c>
      <c r="M4" s="170" t="str">
        <f>HLOOKUP(M$14,'CdC-Inputs VP'!$D$13:$AEP$88,5,FALSE)</f>
        <v>HEV EB2 (FORECAST)</v>
      </c>
      <c r="N4" s="170" t="str">
        <f>HLOOKUP(N$14,'CdC-Inputs VP'!$D$13:$AEP$88,5,FALSE)</f>
        <v>HEV EB2 (FORECAST)</v>
      </c>
      <c r="O4" s="170" t="str">
        <f>HLOOKUP(O$14,'CdC-Inputs VP'!$D$13:$AEP$88,5,FALSE)</f>
        <v>HEV EB2 (FORECAST)</v>
      </c>
      <c r="P4" s="170" t="str">
        <f>HLOOKUP(P$14,'CdC-Inputs VP'!$D$13:$AEP$88,5,FALSE)</f>
        <v>HEV EB2 (FORECAST)</v>
      </c>
      <c r="Q4" s="170" t="str">
        <f>HLOOKUP(Q$14,'CdC-Inputs VP'!$D$13:$AEP$88,5,FALSE)</f>
        <v>HEV EB2 (FORECAST)</v>
      </c>
      <c r="R4" s="170" t="str">
        <f>HLOOKUP(R$14,'CdC-Inputs VP'!$D$13:$AEP$88,5,FALSE)</f>
        <v>HEV EB2 (FORECAST)</v>
      </c>
      <c r="S4" s="170" t="str">
        <f>HLOOKUP(S$14,'CdC-Inputs VP'!$D$13:$AEP$88,5,FALSE)</f>
        <v>HEV EB2 (FORECAST)</v>
      </c>
      <c r="T4" s="170" t="str">
        <f>HLOOKUP(T$14,'CdC-Inputs VP'!$D$13:$AEP$88,5,FALSE)</f>
        <v>HEV EB2 (FORECAST)</v>
      </c>
    </row>
    <row r="5" spans="1:29" s="141" customFormat="1" ht="23.45" customHeight="1" outlineLevel="1" x14ac:dyDescent="0.25">
      <c r="A5" s="171"/>
      <c r="B5" s="627"/>
      <c r="C5" s="167" t="s">
        <v>42</v>
      </c>
      <c r="D5" s="169" t="str">
        <f>HLOOKUP(D$14,'CdC-Inputs VP'!$D$13:$AEP$88,6,FALSE)</f>
        <v>TB</v>
      </c>
      <c r="E5" s="169" t="str">
        <f>HLOOKUP(E$14,'CdC-Inputs VP'!$D$13:$AEP$88,6,FALSE)</f>
        <v>TB</v>
      </c>
      <c r="F5" s="169" t="str">
        <f>HLOOKUP(F$14,'CdC-Inputs VP'!$D$13:$AEP$88,6,FALSE)</f>
        <v>TB</v>
      </c>
      <c r="G5" s="169" t="str">
        <f>HLOOKUP(G$14,'CdC-Inputs VP'!$D$13:$AEP$88,6,FALSE)</f>
        <v>TB</v>
      </c>
      <c r="H5" s="169" t="str">
        <f>HLOOKUP(H$14,'CdC-Inputs VP'!$D$13:$AEP$88,6,FALSE)</f>
        <v>TB</v>
      </c>
      <c r="I5" s="169" t="str">
        <f>HLOOKUP(I$14,'CdC-Inputs VP'!$D$13:$AEP$88,6,FALSE)</f>
        <v>TB</v>
      </c>
      <c r="J5" s="169" t="str">
        <f>HLOOKUP(J$14,'CdC-Inputs VP'!$D$13:$AEP$88,6,FALSE)</f>
        <v>TB</v>
      </c>
      <c r="K5" s="169" t="str">
        <f>HLOOKUP(K$14,'CdC-Inputs VP'!$D$13:$AEP$88,6,FALSE)</f>
        <v>TB</v>
      </c>
      <c r="L5" s="169" t="str">
        <f>HLOOKUP(L$14,'CdC-Inputs VP'!$D$13:$AEP$88,6,FALSE)</f>
        <v>TB</v>
      </c>
      <c r="M5" s="169" t="str">
        <f>HLOOKUP(M$14,'CdC-Inputs VP'!$D$13:$AEP$88,6,FALSE)</f>
        <v>TB</v>
      </c>
      <c r="N5" s="169" t="str">
        <f>HLOOKUP(N$14,'CdC-Inputs VP'!$D$13:$AEP$88,6,FALSE)</f>
        <v>TB</v>
      </c>
      <c r="O5" s="169" t="str">
        <f>HLOOKUP(O$14,'CdC-Inputs VP'!$D$13:$AEP$88,6,FALSE)</f>
        <v>TB</v>
      </c>
      <c r="P5" s="169" t="str">
        <f>HLOOKUP(P$14,'CdC-Inputs VP'!$D$13:$AEP$88,6,FALSE)</f>
        <v>TB</v>
      </c>
      <c r="Q5" s="169" t="str">
        <f>HLOOKUP(Q$14,'CdC-Inputs VP'!$D$13:$AEP$88,6,FALSE)</f>
        <v>TB</v>
      </c>
      <c r="R5" s="169" t="str">
        <f>HLOOKUP(R$14,'CdC-Inputs VP'!$D$13:$AEP$88,6,FALSE)</f>
        <v>TB</v>
      </c>
      <c r="S5" s="169" t="str">
        <f>HLOOKUP(S$14,'CdC-Inputs VP'!$D$13:$AEP$88,6,FALSE)</f>
        <v>TB</v>
      </c>
      <c r="T5" s="169" t="str">
        <f>HLOOKUP(T$14,'CdC-Inputs VP'!$D$13:$AEP$88,6,FALSE)</f>
        <v>TB</v>
      </c>
      <c r="W5" s="125"/>
      <c r="X5" s="125"/>
      <c r="Y5" s="125"/>
      <c r="Z5" s="125"/>
      <c r="AA5" s="125"/>
      <c r="AB5" s="125"/>
      <c r="AC5" s="125"/>
    </row>
    <row r="6" spans="1:29" ht="23.45" customHeight="1" outlineLevel="1" x14ac:dyDescent="0.25">
      <c r="A6" s="172"/>
      <c r="B6" s="172"/>
      <c r="C6" s="167" t="s">
        <v>1124</v>
      </c>
      <c r="D6" s="173" t="str">
        <f>HLOOKUP(D$14,'CdC-Inputs VP'!$D$13:$AEP$88,7,FALSE)</f>
        <v>FWD</v>
      </c>
      <c r="E6" s="173" t="str">
        <f>HLOOKUP(E$14,'CdC-Inputs VP'!$D$13:$AEP$88,7,FALSE)</f>
        <v>FWD</v>
      </c>
      <c r="F6" s="173" t="str">
        <f>HLOOKUP(F$14,'CdC-Inputs VP'!$D$13:$AEP$88,7,FALSE)</f>
        <v>FWD</v>
      </c>
      <c r="G6" s="173" t="str">
        <f>HLOOKUP(G$14,'CdC-Inputs VP'!$D$13:$AEP$88,7,FALSE)</f>
        <v>FWD</v>
      </c>
      <c r="H6" s="173" t="str">
        <f>HLOOKUP(H$14,'CdC-Inputs VP'!$D$13:$AEP$88,7,FALSE)</f>
        <v>FWD</v>
      </c>
      <c r="I6" s="173" t="str">
        <f>HLOOKUP(I$14,'CdC-Inputs VP'!$D$13:$AEP$88,7,FALSE)</f>
        <v>FWD</v>
      </c>
      <c r="J6" s="173" t="str">
        <f>HLOOKUP(J$14,'CdC-Inputs VP'!$D$13:$AEP$88,7,FALSE)</f>
        <v>FWD</v>
      </c>
      <c r="K6" s="173" t="str">
        <f>HLOOKUP(K$14,'CdC-Inputs VP'!$D$13:$AEP$88,7,FALSE)</f>
        <v>FWD</v>
      </c>
      <c r="L6" s="173" t="str">
        <f>HLOOKUP(L$14,'CdC-Inputs VP'!$D$13:$AEP$88,7,FALSE)</f>
        <v>FWD</v>
      </c>
      <c r="M6" s="173" t="str">
        <f>HLOOKUP(M$14,'CdC-Inputs VP'!$D$13:$AEP$88,7,FALSE)</f>
        <v>FWD</v>
      </c>
      <c r="N6" s="173" t="str">
        <f>HLOOKUP(N$14,'CdC-Inputs VP'!$D$13:$AEP$88,7,FALSE)</f>
        <v>FWD</v>
      </c>
      <c r="O6" s="173" t="str">
        <f>HLOOKUP(O$14,'CdC-Inputs VP'!$D$13:$AEP$88,7,FALSE)</f>
        <v>FWD</v>
      </c>
      <c r="P6" s="173" t="str">
        <f>HLOOKUP(P$14,'CdC-Inputs VP'!$D$13:$AEP$88,7,FALSE)</f>
        <v>FWD</v>
      </c>
      <c r="Q6" s="173" t="str">
        <f>HLOOKUP(Q$14,'CdC-Inputs VP'!$D$13:$AEP$88,7,FALSE)</f>
        <v>FWD</v>
      </c>
      <c r="R6" s="173" t="str">
        <f>HLOOKUP(R$14,'CdC-Inputs VP'!$D$13:$AEP$88,7,FALSE)</f>
        <v>FWD</v>
      </c>
      <c r="S6" s="173" t="str">
        <f>HLOOKUP(S$14,'CdC-Inputs VP'!$D$13:$AEP$88,7,FALSE)</f>
        <v>FWD</v>
      </c>
      <c r="T6" s="173" t="str">
        <f>HLOOKUP(T$14,'CdC-Inputs VP'!$D$13:$AEP$88,7,FALSE)</f>
        <v>FWD</v>
      </c>
    </row>
    <row r="7" spans="1:29" ht="23.45" customHeight="1" outlineLevel="1" x14ac:dyDescent="0.25">
      <c r="A7" s="172"/>
      <c r="B7" s="172"/>
      <c r="C7" s="167" t="s">
        <v>40</v>
      </c>
      <c r="D7" s="174" t="str">
        <f>HLOOKUP(D$14,'CdC-Inputs VP'!$D$13:$AEP$88,8,FALSE)</f>
        <v>TT</v>
      </c>
      <c r="E7" s="174" t="str">
        <f>HLOOKUP(E$14,'CdC-Inputs VP'!$D$13:$AEP$88,8,FALSE)</f>
        <v>TT</v>
      </c>
      <c r="F7" s="174" t="str">
        <f>HLOOKUP(F$14,'CdC-Inputs VP'!$D$13:$AEP$88,8,FALSE)</f>
        <v>TT</v>
      </c>
      <c r="G7" s="174" t="str">
        <f>HLOOKUP(G$14,'CdC-Inputs VP'!$D$13:$AEP$88,8,FALSE)</f>
        <v>TT</v>
      </c>
      <c r="H7" s="174" t="str">
        <f>HLOOKUP(H$14,'CdC-Inputs VP'!$D$13:$AEP$88,8,FALSE)</f>
        <v>TT</v>
      </c>
      <c r="I7" s="174" t="str">
        <f>HLOOKUP(I$14,'CdC-Inputs VP'!$D$13:$AEP$88,8,FALSE)</f>
        <v>TT</v>
      </c>
      <c r="J7" s="174" t="str">
        <f>HLOOKUP(J$14,'CdC-Inputs VP'!$D$13:$AEP$88,8,FALSE)</f>
        <v>TT</v>
      </c>
      <c r="K7" s="174" t="str">
        <f>HLOOKUP(K$14,'CdC-Inputs VP'!$D$13:$AEP$88,8,FALSE)</f>
        <v>TT</v>
      </c>
      <c r="L7" s="174" t="str">
        <f>HLOOKUP(L$14,'CdC-Inputs VP'!$D$13:$AEP$88,8,FALSE)</f>
        <v>TT</v>
      </c>
      <c r="M7" s="174" t="str">
        <f>HLOOKUP(M$14,'CdC-Inputs VP'!$D$13:$AEP$88,8,FALSE)</f>
        <v>TT</v>
      </c>
      <c r="N7" s="174" t="str">
        <f>HLOOKUP(N$14,'CdC-Inputs VP'!$D$13:$AEP$88,8,FALSE)</f>
        <v>TT</v>
      </c>
      <c r="O7" s="174" t="str">
        <f>HLOOKUP(O$14,'CdC-Inputs VP'!$D$13:$AEP$88,8,FALSE)</f>
        <v>TT</v>
      </c>
      <c r="P7" s="174" t="str">
        <f>HLOOKUP(P$14,'CdC-Inputs VP'!$D$13:$AEP$88,8,FALSE)</f>
        <v>TT</v>
      </c>
      <c r="Q7" s="174" t="str">
        <f>HLOOKUP(Q$14,'CdC-Inputs VP'!$D$13:$AEP$88,8,FALSE)</f>
        <v>TT</v>
      </c>
      <c r="R7" s="174" t="str">
        <f>HLOOKUP(R$14,'CdC-Inputs VP'!$D$13:$AEP$88,8,FALSE)</f>
        <v>TT</v>
      </c>
      <c r="S7" s="174" t="str">
        <f>HLOOKUP(S$14,'CdC-Inputs VP'!$D$13:$AEP$88,8,FALSE)</f>
        <v>TT</v>
      </c>
      <c r="T7" s="174" t="str">
        <f>HLOOKUP(T$14,'CdC-Inputs VP'!$D$13:$AEP$88,8,FALSE)</f>
        <v>TT</v>
      </c>
    </row>
    <row r="8" spans="1:29" ht="23.45" customHeight="1" outlineLevel="1" x14ac:dyDescent="0.25">
      <c r="A8" s="172"/>
      <c r="B8" s="172"/>
      <c r="C8" s="167" t="s">
        <v>43</v>
      </c>
      <c r="D8" s="169" t="str">
        <f>HLOOKUP(D$14,'CdC-Inputs VP'!$D$13:$AEP$88,9,FALSE)</f>
        <v>225/60R18 Alu</v>
      </c>
      <c r="E8" s="169" t="str">
        <f>HLOOKUP(E$14,'CdC-Inputs VP'!$D$13:$AEP$88,9,FALSE)</f>
        <v>225/55R19 Alu</v>
      </c>
      <c r="F8" s="169" t="str">
        <f>HLOOKUP(F$14,'CdC-Inputs VP'!$D$13:$AEP$88,9,FALSE)</f>
        <v>225/55R19 Alu</v>
      </c>
      <c r="G8" s="169" t="str">
        <f>HLOOKUP(G$14,'CdC-Inputs VP'!$D$13:$AEP$88,9,FALSE)</f>
        <v>225/55R19 Alu</v>
      </c>
      <c r="H8" s="169" t="str">
        <f>HLOOKUP(H$14,'CdC-Inputs VP'!$D$13:$AEP$88,9,FALSE)</f>
        <v>225/55R19 Alu</v>
      </c>
      <c r="I8" s="169" t="str">
        <f>HLOOKUP(I$14,'CdC-Inputs VP'!$D$13:$AEP$88,9,FALSE)</f>
        <v>225/55R19 Alu</v>
      </c>
      <c r="J8" s="169" t="str">
        <f>HLOOKUP(J$14,'CdC-Inputs VP'!$D$13:$AEP$88,9,FALSE)</f>
        <v>225/60R18 Alu</v>
      </c>
      <c r="K8" s="169" t="str">
        <f>HLOOKUP(K$14,'CdC-Inputs VP'!$D$13:$AEP$88,9,FALSE)</f>
        <v>225/55R19 Alu</v>
      </c>
      <c r="L8" s="169" t="str">
        <f>HLOOKUP(L$14,'CdC-Inputs VP'!$D$13:$AEP$88,9,FALSE)</f>
        <v>225/55R19 Alu</v>
      </c>
      <c r="M8" s="169" t="str">
        <f>HLOOKUP(M$14,'CdC-Inputs VP'!$D$13:$AEP$88,9,FALSE)</f>
        <v>245/45R20 Alu</v>
      </c>
      <c r="N8" s="169" t="str">
        <f>HLOOKUP(N$14,'CdC-Inputs VP'!$D$13:$AEP$88,9,FALSE)</f>
        <v>225/60R18 Alu</v>
      </c>
      <c r="O8" s="169" t="str">
        <f>HLOOKUP(O$14,'CdC-Inputs VP'!$D$13:$AEP$88,9,FALSE)</f>
        <v>225/60R18 Alu</v>
      </c>
      <c r="P8" s="169" t="str">
        <f>HLOOKUP(P$14,'CdC-Inputs VP'!$D$13:$AEP$88,9,FALSE)</f>
        <v>225/55R19 Alu</v>
      </c>
      <c r="Q8" s="169" t="str">
        <f>HLOOKUP(Q$14,'CdC-Inputs VP'!$D$13:$AEP$88,9,FALSE)</f>
        <v xml:space="preserve"> 225/60R18</v>
      </c>
      <c r="R8" s="169" t="str">
        <f>HLOOKUP(R$14,'CdC-Inputs VP'!$D$13:$AEP$88,9,FALSE)</f>
        <v>225/55R19 Alu</v>
      </c>
      <c r="S8" s="169" t="str">
        <f>HLOOKUP(S$14,'CdC-Inputs VP'!$D$13:$AEP$88,9,FALSE)</f>
        <v>225/55R19 Alu</v>
      </c>
      <c r="T8" s="169" t="str">
        <f>HLOOKUP(T$14,'CdC-Inputs VP'!$D$13:$AEP$88,9,FALSE)</f>
        <v>225/55R19 Alu</v>
      </c>
    </row>
    <row r="9" spans="1:29" ht="23.45" customHeight="1" outlineLevel="1" x14ac:dyDescent="0.25">
      <c r="A9" s="172"/>
      <c r="B9" s="172"/>
      <c r="C9" s="167" t="s">
        <v>47</v>
      </c>
      <c r="D9" s="173" t="str">
        <f>HLOOKUP(D$14,'CdC-Inputs VP'!$D$13:$AEP$88,10,FALSE)</f>
        <v>TT</v>
      </c>
      <c r="E9" s="173" t="str">
        <f>HLOOKUP(E$14,'CdC-Inputs VP'!$D$13:$AEP$88,10,FALSE)</f>
        <v>TT</v>
      </c>
      <c r="F9" s="173" t="str">
        <f>HLOOKUP(F$14,'CdC-Inputs VP'!$D$13:$AEP$88,10,FALSE)</f>
        <v>TT</v>
      </c>
      <c r="G9" s="173" t="str">
        <f>HLOOKUP(G$14,'CdC-Inputs VP'!$D$13:$AEP$88,10,FALSE)</f>
        <v>TT</v>
      </c>
      <c r="H9" s="173" t="str">
        <f>HLOOKUP(H$14,'CdC-Inputs VP'!$D$13:$AEP$88,10,FALSE)</f>
        <v>TT</v>
      </c>
      <c r="I9" s="173" t="str">
        <f>HLOOKUP(I$14,'CdC-Inputs VP'!$D$13:$AEP$88,10,FALSE)</f>
        <v>TT</v>
      </c>
      <c r="J9" s="173" t="str">
        <f>HLOOKUP(J$14,'CdC-Inputs VP'!$D$13:$AEP$88,10,FALSE)</f>
        <v>TT</v>
      </c>
      <c r="K9" s="173" t="str">
        <f>HLOOKUP(K$14,'CdC-Inputs VP'!$D$13:$AEP$88,10,FALSE)</f>
        <v>TT</v>
      </c>
      <c r="L9" s="173" t="str">
        <f>HLOOKUP(L$14,'CdC-Inputs VP'!$D$13:$AEP$88,10,FALSE)</f>
        <v>TT</v>
      </c>
      <c r="M9" s="173" t="str">
        <f>HLOOKUP(M$14,'CdC-Inputs VP'!$D$13:$AEP$88,10,FALSE)</f>
        <v>TT</v>
      </c>
      <c r="N9" s="173" t="str">
        <f>HLOOKUP(N$14,'CdC-Inputs VP'!$D$13:$AEP$88,10,FALSE)</f>
        <v>TT</v>
      </c>
      <c r="O9" s="173" t="str">
        <f>HLOOKUP(O$14,'CdC-Inputs VP'!$D$13:$AEP$88,10,FALSE)</f>
        <v>TT</v>
      </c>
      <c r="P9" s="173" t="str">
        <f>HLOOKUP(P$14,'CdC-Inputs VP'!$D$13:$AEP$88,10,FALSE)</f>
        <v>TT</v>
      </c>
      <c r="Q9" s="173" t="str">
        <f>HLOOKUP(Q$14,'CdC-Inputs VP'!$D$13:$AEP$88,10,FALSE)</f>
        <v>TT</v>
      </c>
      <c r="R9" s="173" t="str">
        <f>HLOOKUP(R$14,'CdC-Inputs VP'!$D$13:$AEP$88,10,FALSE)</f>
        <v>TT</v>
      </c>
      <c r="S9" s="173" t="str">
        <f>HLOOKUP(S$14,'CdC-Inputs VP'!$D$13:$AEP$88,10,FALSE)</f>
        <v>TT</v>
      </c>
      <c r="T9" s="173" t="str">
        <f>HLOOKUP(T$14,'CdC-Inputs VP'!$D$13:$AEP$88,10,FALSE)</f>
        <v>TT</v>
      </c>
    </row>
    <row r="10" spans="1:29" ht="23.45" customHeight="1" collapsed="1" x14ac:dyDescent="0.25">
      <c r="A10" s="165" t="s">
        <v>1235</v>
      </c>
      <c r="B10" s="628">
        <f>'CdC-Inputs VP'!B4</f>
        <v>46006</v>
      </c>
      <c r="C10" s="167" t="s">
        <v>49</v>
      </c>
      <c r="D10" s="169" t="str">
        <f>HLOOKUP(D$14,'CdC-Inputs VP'!$D$13:$AEP$88,11,FALSE)</f>
        <v>EB2 DHE</v>
      </c>
      <c r="E10" s="169" t="str">
        <f>HLOOKUP(E$14,'CdC-Inputs VP'!$D$13:$AEP$88,11,FALSE)</f>
        <v>EB2 DHE</v>
      </c>
      <c r="F10" s="169" t="str">
        <f>HLOOKUP(F$14,'CdC-Inputs VP'!$D$13:$AEP$88,11,FALSE)</f>
        <v>EB2 DHE</v>
      </c>
      <c r="G10" s="169" t="str">
        <f>HLOOKUP(G$14,'CdC-Inputs VP'!$D$13:$AEP$88,11,FALSE)</f>
        <v>EB2 DHE</v>
      </c>
      <c r="H10" s="169" t="str">
        <f>HLOOKUP(H$14,'CdC-Inputs VP'!$D$13:$AEP$88,11,FALSE)</f>
        <v>EB2 DHE</v>
      </c>
      <c r="I10" s="169" t="str">
        <f>HLOOKUP(I$14,'CdC-Inputs VP'!$D$13:$AEP$88,11,FALSE)</f>
        <v>EB2 DHE</v>
      </c>
      <c r="J10" s="169" t="str">
        <f>HLOOKUP(J$14,'CdC-Inputs VP'!$D$13:$AEP$88,11,FALSE)</f>
        <v>EB2 DHE</v>
      </c>
      <c r="K10" s="169" t="str">
        <f>HLOOKUP(K$14,'CdC-Inputs VP'!$D$13:$AEP$88,11,FALSE)</f>
        <v>EB2 DHE</v>
      </c>
      <c r="L10" s="169" t="str">
        <f>HLOOKUP(L$14,'CdC-Inputs VP'!$D$13:$AEP$88,11,FALSE)</f>
        <v>EB2 DHE</v>
      </c>
      <c r="M10" s="169" t="str">
        <f>HLOOKUP(M$14,'CdC-Inputs VP'!$D$13:$AEP$88,11,FALSE)</f>
        <v>EB2 DHE</v>
      </c>
      <c r="N10" s="169" t="str">
        <f>HLOOKUP(N$14,'CdC-Inputs VP'!$D$13:$AEP$88,11,FALSE)</f>
        <v>EB2 DHE</v>
      </c>
      <c r="O10" s="169" t="str">
        <f>HLOOKUP(O$14,'CdC-Inputs VP'!$D$13:$AEP$88,11,FALSE)</f>
        <v>EB2 DHE</v>
      </c>
      <c r="P10" s="169" t="str">
        <f>HLOOKUP(P$14,'CdC-Inputs VP'!$D$13:$AEP$88,11,FALSE)</f>
        <v>EB2 DHE</v>
      </c>
      <c r="Q10" s="169" t="str">
        <f>HLOOKUP(Q$14,'CdC-Inputs VP'!$D$13:$AEP$88,11,FALSE)</f>
        <v>EB2 DHE</v>
      </c>
      <c r="R10" s="169" t="str">
        <f>HLOOKUP(R$14,'CdC-Inputs VP'!$D$13:$AEP$88,11,FALSE)</f>
        <v>EB2 DHE</v>
      </c>
      <c r="S10" s="169" t="str">
        <f>HLOOKUP(S$14,'CdC-Inputs VP'!$D$13:$AEP$88,11,FALSE)</f>
        <v>EB2 DHE</v>
      </c>
      <c r="T10" s="169" t="str">
        <f>HLOOKUP(T$14,'CdC-Inputs VP'!$D$13:$AEP$88,11,FALSE)</f>
        <v>EB2 DHE</v>
      </c>
    </row>
    <row r="11" spans="1:29" ht="26.25" customHeight="1" x14ac:dyDescent="0.25">
      <c r="A11" s="175" t="s">
        <v>1236</v>
      </c>
      <c r="B11" s="628" t="str">
        <f>'CdC-Inputs VP'!B5</f>
        <v>/</v>
      </c>
      <c r="C11" s="167" t="s">
        <v>1037</v>
      </c>
      <c r="D11" s="169" t="str">
        <f>HLOOKUP(D$14,'CdC-Inputs VP'!$D$13:$AEP$88,12,FALSE)</f>
        <v>eDCT</v>
      </c>
      <c r="E11" s="169" t="str">
        <f>HLOOKUP(E$14,'CdC-Inputs VP'!$D$13:$AEP$88,12,FALSE)</f>
        <v>eDCT</v>
      </c>
      <c r="F11" s="169" t="str">
        <f>HLOOKUP(F$14,'CdC-Inputs VP'!$D$13:$AEP$88,12,FALSE)</f>
        <v>eDCT</v>
      </c>
      <c r="G11" s="169" t="str">
        <f>HLOOKUP(G$14,'CdC-Inputs VP'!$D$13:$AEP$88,12,FALSE)</f>
        <v>eDCT</v>
      </c>
      <c r="H11" s="169" t="str">
        <f>HLOOKUP(H$14,'CdC-Inputs VP'!$D$13:$AEP$88,12,FALSE)</f>
        <v>eDCT</v>
      </c>
      <c r="I11" s="169" t="str">
        <f>HLOOKUP(I$14,'CdC-Inputs VP'!$D$13:$AEP$88,12,FALSE)</f>
        <v>eDCT</v>
      </c>
      <c r="J11" s="169" t="str">
        <f>HLOOKUP(J$14,'CdC-Inputs VP'!$D$13:$AEP$88,12,FALSE)</f>
        <v>eDCT</v>
      </c>
      <c r="K11" s="169" t="str">
        <f>HLOOKUP(K$14,'CdC-Inputs VP'!$D$13:$AEP$88,12,FALSE)</f>
        <v>eDCT</v>
      </c>
      <c r="L11" s="169" t="str">
        <f>HLOOKUP(L$14,'CdC-Inputs VP'!$D$13:$AEP$88,12,FALSE)</f>
        <v>eDCT</v>
      </c>
      <c r="M11" s="169" t="str">
        <f>HLOOKUP(M$14,'CdC-Inputs VP'!$D$13:$AEP$88,12,FALSE)</f>
        <v>eDCT</v>
      </c>
      <c r="N11" s="169" t="str">
        <f>HLOOKUP(N$14,'CdC-Inputs VP'!$D$13:$AEP$88,12,FALSE)</f>
        <v>eDCT</v>
      </c>
      <c r="O11" s="169" t="str">
        <f>HLOOKUP(O$14,'CdC-Inputs VP'!$D$13:$AEP$88,12,FALSE)</f>
        <v>eDCT</v>
      </c>
      <c r="P11" s="169" t="str">
        <f>HLOOKUP(P$14,'CdC-Inputs VP'!$D$13:$AEP$88,12,FALSE)</f>
        <v>eDCT</v>
      </c>
      <c r="Q11" s="169" t="str">
        <f>HLOOKUP(Q$14,'CdC-Inputs VP'!$D$13:$AEP$88,12,FALSE)</f>
        <v>eDCT</v>
      </c>
      <c r="R11" s="169" t="str">
        <f>HLOOKUP(R$14,'CdC-Inputs VP'!$D$13:$AEP$88,12,FALSE)</f>
        <v>eDCT</v>
      </c>
      <c r="S11" s="169" t="str">
        <f>HLOOKUP(S$14,'CdC-Inputs VP'!$D$13:$AEP$88,12,FALSE)</f>
        <v>eDCT</v>
      </c>
      <c r="T11" s="169" t="str">
        <f>HLOOKUP(T$14,'CdC-Inputs VP'!$D$13:$AEP$88,12,FALSE)</f>
        <v>eDCT</v>
      </c>
    </row>
    <row r="12" spans="1:29" ht="13.15" customHeight="1" thickBot="1" x14ac:dyDescent="0.3">
      <c r="A12" s="176"/>
      <c r="B12" s="176"/>
      <c r="C12" s="177" t="s">
        <v>1131</v>
      </c>
      <c r="D12" s="173" t="str">
        <f>IF(HLOOKUP(D$14,'CdC-Inputs VP'!$D$13:$AEP$88,13,FALSE)="","",HLOOKUP(D$14,'CdC-Inputs VP'!$D$13:$AEP$88,13,FALSE))</f>
        <v>TT</v>
      </c>
      <c r="E12" s="173" t="str">
        <f>IF(HLOOKUP(E$14,'CdC-Inputs VP'!$D$13:$AEP$88,13,FALSE)="","",HLOOKUP(E$14,'CdC-Inputs VP'!$D$13:$AEP$88,13,FALSE))</f>
        <v>TT</v>
      </c>
      <c r="F12" s="173" t="str">
        <f>IF(HLOOKUP(F$14,'CdC-Inputs VP'!$D$13:$AEP$88,13,FALSE)="","",HLOOKUP(F$14,'CdC-Inputs VP'!$D$13:$AEP$88,13,FALSE))</f>
        <v>TT</v>
      </c>
      <c r="G12" s="173" t="str">
        <f>IF(HLOOKUP(G$14,'CdC-Inputs VP'!$D$13:$AEP$88,13,FALSE)="","",HLOOKUP(G$14,'CdC-Inputs VP'!$D$13:$AEP$88,13,FALSE))</f>
        <v>TT</v>
      </c>
      <c r="H12" s="173" t="str">
        <f>IF(HLOOKUP(H$14,'CdC-Inputs VP'!$D$13:$AEP$88,13,FALSE)="","",HLOOKUP(H$14,'CdC-Inputs VP'!$D$13:$AEP$88,13,FALSE))</f>
        <v>TT</v>
      </c>
      <c r="I12" s="173" t="str">
        <f>IF(HLOOKUP(I$14,'CdC-Inputs VP'!$D$13:$AEP$88,13,FALSE)="","",HLOOKUP(I$14,'CdC-Inputs VP'!$D$13:$AEP$88,13,FALSE))</f>
        <v>TT</v>
      </c>
      <c r="J12" s="173" t="str">
        <f>IF(HLOOKUP(J$14,'CdC-Inputs VP'!$D$13:$AEP$88,13,FALSE)="","",HLOOKUP(J$14,'CdC-Inputs VP'!$D$13:$AEP$88,13,FALSE))</f>
        <v>TT</v>
      </c>
      <c r="K12" s="173" t="str">
        <f>IF(HLOOKUP(K$14,'CdC-Inputs VP'!$D$13:$AEP$88,13,FALSE)="","",HLOOKUP(K$14,'CdC-Inputs VP'!$D$13:$AEP$88,13,FALSE))</f>
        <v>TT</v>
      </c>
      <c r="L12" s="173" t="str">
        <f>IF(HLOOKUP(L$14,'CdC-Inputs VP'!$D$13:$AEP$88,13,FALSE)="","",HLOOKUP(L$14,'CdC-Inputs VP'!$D$13:$AEP$88,13,FALSE))</f>
        <v>TT</v>
      </c>
      <c r="M12" s="173" t="str">
        <f>IF(HLOOKUP(M$14,'CdC-Inputs VP'!$D$13:$AEP$88,13,FALSE)="","",HLOOKUP(M$14,'CdC-Inputs VP'!$D$13:$AEP$88,13,FALSE))</f>
        <v>TT</v>
      </c>
      <c r="N12" s="173" t="str">
        <f>IF(HLOOKUP(N$14,'CdC-Inputs VP'!$D$13:$AEP$88,13,FALSE)="","",HLOOKUP(N$14,'CdC-Inputs VP'!$D$13:$AEP$88,13,FALSE))</f>
        <v>TT</v>
      </c>
      <c r="O12" s="173" t="str">
        <f>IF(HLOOKUP(O$14,'CdC-Inputs VP'!$D$13:$AEP$88,13,FALSE)="","",HLOOKUP(O$14,'CdC-Inputs VP'!$D$13:$AEP$88,13,FALSE))</f>
        <v>TT</v>
      </c>
      <c r="P12" s="173" t="str">
        <f>IF(HLOOKUP(P$14,'CdC-Inputs VP'!$D$13:$AEP$88,13,FALSE)="","",HLOOKUP(P$14,'CdC-Inputs VP'!$D$13:$AEP$88,13,FALSE))</f>
        <v>TT</v>
      </c>
      <c r="Q12" s="173" t="str">
        <f>IF(HLOOKUP(Q$14,'CdC-Inputs VP'!$D$13:$AEP$88,13,FALSE)="","",HLOOKUP(Q$14,'CdC-Inputs VP'!$D$13:$AEP$88,13,FALSE))</f>
        <v>TT</v>
      </c>
      <c r="R12" s="173" t="str">
        <f>IF(HLOOKUP(R$14,'CdC-Inputs VP'!$D$13:$AEP$88,13,FALSE)="","",HLOOKUP(R$14,'CdC-Inputs VP'!$D$13:$AEP$88,13,FALSE))</f>
        <v>TT</v>
      </c>
      <c r="S12" s="173" t="str">
        <f>IF(HLOOKUP(S$14,'CdC-Inputs VP'!$D$13:$AEP$88,13,FALSE)="","",HLOOKUP(S$14,'CdC-Inputs VP'!$D$13:$AEP$88,13,FALSE))</f>
        <v>TT</v>
      </c>
      <c r="T12" s="173" t="str">
        <f>IF(HLOOKUP(T$14,'CdC-Inputs VP'!$D$13:$AEP$88,13,FALSE)="","",HLOOKUP(T$14,'CdC-Inputs VP'!$D$13:$AEP$88,13,FALSE))</f>
        <v>TT</v>
      </c>
    </row>
    <row r="13" spans="1:29" ht="18" customHeight="1" outlineLevel="1" x14ac:dyDescent="0.25">
      <c r="A13" s="176"/>
      <c r="B13" s="176"/>
      <c r="C13" s="178" t="s">
        <v>48</v>
      </c>
      <c r="D13" s="179" t="str">
        <f t="shared" ref="D13:T13" si="0">IF(D4="BEV","EV",IF(LEFT(D10,1)="D","D",IF(LEFT(D10,1)="E","E","???")))</f>
        <v>E</v>
      </c>
      <c r="E13" s="179" t="str">
        <f t="shared" si="0"/>
        <v>E</v>
      </c>
      <c r="F13" s="179" t="str">
        <f t="shared" ref="F13:G13" si="1">IF(F4="BEV","EV",IF(LEFT(F10,1)="D","D",IF(LEFT(F10,1)="E","E","???")))</f>
        <v>E</v>
      </c>
      <c r="G13" s="179" t="str">
        <f t="shared" si="1"/>
        <v>E</v>
      </c>
      <c r="H13" s="179" t="str">
        <f t="shared" si="0"/>
        <v>E</v>
      </c>
      <c r="I13" s="179" t="str">
        <f t="shared" si="0"/>
        <v>E</v>
      </c>
      <c r="J13" s="179" t="str">
        <f t="shared" ref="J13:K13" si="2">IF(J4="BEV","EV",IF(LEFT(J10,1)="D","D",IF(LEFT(J10,1)="E","E","???")))</f>
        <v>E</v>
      </c>
      <c r="K13" s="179" t="str">
        <f t="shared" si="2"/>
        <v>E</v>
      </c>
      <c r="L13" s="179" t="str">
        <f t="shared" ref="L13:P13" si="3">IF(L4="BEV","EV",IF(LEFT(L10,1)="D","D",IF(LEFT(L10,1)="E","E","???")))</f>
        <v>E</v>
      </c>
      <c r="M13" s="179" t="str">
        <f t="shared" si="3"/>
        <v>E</v>
      </c>
      <c r="N13" s="179" t="str">
        <f t="shared" si="3"/>
        <v>E</v>
      </c>
      <c r="O13" s="179" t="str">
        <f t="shared" ref="O13" si="4">IF(O4="BEV","EV",IF(LEFT(O10,1)="D","D",IF(LEFT(O10,1)="E","E","???")))</f>
        <v>E</v>
      </c>
      <c r="P13" s="179" t="str">
        <f t="shared" si="3"/>
        <v>E</v>
      </c>
      <c r="Q13" s="179" t="str">
        <f t="shared" ref="Q13:R13" si="5">IF(Q4="BEV","EV",IF(LEFT(Q10,1)="D","D",IF(LEFT(Q10,1)="E","E","???")))</f>
        <v>E</v>
      </c>
      <c r="R13" s="179" t="str">
        <f t="shared" si="5"/>
        <v>E</v>
      </c>
      <c r="S13" s="179" t="str">
        <f t="shared" si="0"/>
        <v>E</v>
      </c>
      <c r="T13" s="179" t="str">
        <f t="shared" si="0"/>
        <v>E</v>
      </c>
    </row>
    <row r="14" spans="1:29" ht="77.45" customHeight="1" outlineLevel="1" thickBot="1" x14ac:dyDescent="0.3">
      <c r="A14" s="896" t="s">
        <v>1237</v>
      </c>
      <c r="B14" s="896"/>
      <c r="C14" s="180" t="s">
        <v>1238</v>
      </c>
      <c r="D14" s="181" t="s">
        <v>1239</v>
      </c>
      <c r="E14" s="181" t="s">
        <v>1240</v>
      </c>
      <c r="F14" s="181" t="s">
        <v>1241</v>
      </c>
      <c r="G14" s="181" t="s">
        <v>1242</v>
      </c>
      <c r="H14" s="181" t="s">
        <v>1243</v>
      </c>
      <c r="I14" s="181" t="s">
        <v>1244</v>
      </c>
      <c r="J14" s="181" t="s">
        <v>1245</v>
      </c>
      <c r="K14" s="181" t="s">
        <v>1246</v>
      </c>
      <c r="L14" s="181" t="s">
        <v>1247</v>
      </c>
      <c r="M14" s="181" t="s">
        <v>1248</v>
      </c>
      <c r="N14" s="181" t="s">
        <v>1249</v>
      </c>
      <c r="O14" s="181" t="s">
        <v>1250</v>
      </c>
      <c r="P14" s="181" t="s">
        <v>1251</v>
      </c>
      <c r="Q14" s="181" t="s">
        <v>1252</v>
      </c>
      <c r="R14" s="181" t="s">
        <v>1253</v>
      </c>
      <c r="S14" s="181" t="s">
        <v>1254</v>
      </c>
      <c r="T14" s="181" t="s">
        <v>1255</v>
      </c>
    </row>
    <row r="15" spans="1:29" ht="13.5" customHeight="1" outlineLevel="1" thickBot="1" x14ac:dyDescent="0.3">
      <c r="A15" s="897" t="s">
        <v>1256</v>
      </c>
      <c r="B15" s="629" t="s">
        <v>1256</v>
      </c>
      <c r="C15" s="182"/>
      <c r="D15" s="183" t="e">
        <f>VLOOKUP($B$4&amp;D1&amp;D2&amp;D3&amp;D4&amp;D5&amp;D6&amp;D7&amp;D8&amp;D9&amp;D10&amp;D11&amp;D12,'CdC-Donnees CDC'!$A:$S,15,FALSE)</f>
        <v>#REF!</v>
      </c>
      <c r="E15" s="183" t="e">
        <f>VLOOKUP($B$4&amp;E1&amp;E2&amp;E3&amp;E4&amp;E5&amp;E6&amp;E7&amp;E8&amp;E9&amp;E10&amp;E11&amp;E12,'CdC-Donnees CDC'!$A:$S,15,FALSE)</f>
        <v>#REF!</v>
      </c>
      <c r="F15" s="183" t="e">
        <f>VLOOKUP($B$4&amp;F1&amp;F2&amp;F3&amp;F4&amp;F5&amp;F6&amp;F7&amp;F8&amp;F9&amp;F10&amp;F11&amp;F12,'CdC-Donnees CDC'!$A:$S,15,FALSE)</f>
        <v>#REF!</v>
      </c>
      <c r="G15" s="183" t="e">
        <f>VLOOKUP($B$4&amp;G1&amp;G2&amp;G3&amp;G4&amp;G5&amp;G6&amp;G7&amp;G8&amp;G9&amp;G10&amp;G11&amp;G12,'CdC-Donnees CDC'!$A:$S,15,FALSE)</f>
        <v>#REF!</v>
      </c>
      <c r="H15" s="183" t="e">
        <f>VLOOKUP($B$4&amp;H1&amp;H2&amp;H3&amp;H4&amp;H5&amp;H6&amp;H7&amp;H8&amp;H9&amp;H10&amp;H11&amp;H12,'CdC-Donnees CDC'!$A:$S,15,FALSE)</f>
        <v>#REF!</v>
      </c>
      <c r="I15" s="183" t="e">
        <f>VLOOKUP($B$4&amp;I1&amp;I2&amp;I3&amp;I4&amp;I5&amp;I6&amp;I7&amp;I8&amp;I9&amp;I10&amp;I11&amp;I12,'CdC-Donnees CDC'!$A:$S,15,FALSE)</f>
        <v>#REF!</v>
      </c>
      <c r="J15" s="183" t="e">
        <f>VLOOKUP($B$4&amp;J1&amp;J2&amp;J3&amp;J4&amp;J5&amp;J6&amp;J7&amp;J8&amp;J9&amp;J10&amp;J11&amp;J12,'CdC-Donnees CDC'!$A:$S,15,FALSE)</f>
        <v>#REF!</v>
      </c>
      <c r="K15" s="183" t="e">
        <f>VLOOKUP($B$4&amp;K1&amp;K2&amp;K3&amp;K4&amp;K5&amp;K6&amp;K7&amp;K8&amp;K9&amp;K10&amp;K11&amp;K12,'CdC-Donnees CDC'!$A:$S,15,FALSE)</f>
        <v>#REF!</v>
      </c>
      <c r="L15" s="183" t="e">
        <f>VLOOKUP($B$4&amp;L1&amp;L2&amp;L3&amp;L4&amp;L5&amp;L6&amp;L7&amp;L8&amp;L9&amp;L10&amp;L11&amp;L12,'CdC-Donnees CDC'!$A:$S,15,FALSE)</f>
        <v>#REF!</v>
      </c>
      <c r="M15" s="183" t="e">
        <f>VLOOKUP($B$4&amp;M1&amp;M2&amp;M3&amp;M4&amp;M5&amp;M6&amp;M7&amp;M8&amp;M9&amp;M10&amp;M11&amp;M12,'CdC-Donnees CDC'!$A:$S,15,FALSE)</f>
        <v>#REF!</v>
      </c>
      <c r="N15" s="183" t="e">
        <f>VLOOKUP($B$4&amp;N1&amp;N2&amp;N3&amp;N4&amp;N5&amp;N6&amp;N7&amp;N8&amp;N9&amp;N10&amp;N11&amp;N12,'CdC-Donnees CDC'!$A:$S,15,FALSE)</f>
        <v>#REF!</v>
      </c>
      <c r="O15" s="183" t="e">
        <f>VLOOKUP($B$4&amp;O1&amp;O2&amp;O3&amp;O4&amp;O5&amp;O6&amp;O7&amp;O8&amp;O9&amp;O10&amp;O11&amp;O12,'CdC-Donnees CDC'!$A:$S,15,FALSE)</f>
        <v>#REF!</v>
      </c>
      <c r="P15" s="183" t="e">
        <f>VLOOKUP($B$4&amp;P1&amp;P2&amp;P3&amp;P4&amp;P5&amp;P6&amp;P7&amp;P8&amp;P9&amp;P10&amp;P11&amp;P12,'CdC-Donnees CDC'!$A:$S,15,FALSE)</f>
        <v>#REF!</v>
      </c>
      <c r="Q15" s="183" t="e">
        <f>VLOOKUP($B$4&amp;Q1&amp;Q2&amp;Q3&amp;Q4&amp;Q5&amp;Q6&amp;Q7&amp;Q8&amp;Q9&amp;Q10&amp;Q11&amp;Q12,'CdC-Donnees CDC'!$A:$S,15,FALSE)</f>
        <v>#REF!</v>
      </c>
      <c r="R15" s="183" t="e">
        <f>VLOOKUP($B$4&amp;R1&amp;R2&amp;R3&amp;R4&amp;R5&amp;R6&amp;R7&amp;R8&amp;R9&amp;R10&amp;R11&amp;R12,'CdC-Donnees CDC'!$A:$S,15,FALSE)</f>
        <v>#REF!</v>
      </c>
      <c r="S15" s="183" t="e">
        <f>VLOOKUP($B$4&amp;S1&amp;S2&amp;S3&amp;S4&amp;S5&amp;S6&amp;S7&amp;S8&amp;S9&amp;S10&amp;S11&amp;S12,'CdC-Donnees CDC'!$A:$S,15,FALSE)</f>
        <v>#REF!</v>
      </c>
      <c r="T15" s="183" t="e">
        <f>VLOOKUP($B$4&amp;T1&amp;T2&amp;T3&amp;T4&amp;T5&amp;T6&amp;T7&amp;T8&amp;T9&amp;T10&amp;T11&amp;T12,'CdC-Donnees CDC'!$A:$S,15,FALSE)</f>
        <v>#REF!</v>
      </c>
    </row>
    <row r="16" spans="1:29" ht="13.5" customHeight="1" outlineLevel="1" x14ac:dyDescent="0.25">
      <c r="A16" s="898"/>
      <c r="B16" s="192" t="s">
        <v>799</v>
      </c>
      <c r="C16" s="184"/>
      <c r="D16" s="185" t="e">
        <f t="shared" ref="D16:T16" si="6">D15*D18</f>
        <v>#REF!</v>
      </c>
      <c r="E16" s="185" t="e">
        <f t="shared" si="6"/>
        <v>#REF!</v>
      </c>
      <c r="F16" s="185" t="e">
        <f t="shared" ref="F16:G16" si="7">F15*F18</f>
        <v>#REF!</v>
      </c>
      <c r="G16" s="185" t="e">
        <f t="shared" si="7"/>
        <v>#REF!</v>
      </c>
      <c r="H16" s="185" t="e">
        <f t="shared" si="6"/>
        <v>#REF!</v>
      </c>
      <c r="I16" s="185" t="e">
        <f t="shared" si="6"/>
        <v>#REF!</v>
      </c>
      <c r="J16" s="185" t="e">
        <f t="shared" ref="J16:K16" si="8">J15*J18</f>
        <v>#REF!</v>
      </c>
      <c r="K16" s="185" t="e">
        <f t="shared" si="8"/>
        <v>#REF!</v>
      </c>
      <c r="L16" s="185" t="e">
        <f t="shared" ref="L16:P16" si="9">L15*L18</f>
        <v>#REF!</v>
      </c>
      <c r="M16" s="185" t="e">
        <f t="shared" si="9"/>
        <v>#REF!</v>
      </c>
      <c r="N16" s="185" t="e">
        <f t="shared" si="9"/>
        <v>#REF!</v>
      </c>
      <c r="O16" s="185" t="e">
        <f t="shared" ref="O16" si="10">O15*O18</f>
        <v>#REF!</v>
      </c>
      <c r="P16" s="185" t="e">
        <f t="shared" si="9"/>
        <v>#REF!</v>
      </c>
      <c r="Q16" s="185" t="e">
        <f t="shared" ref="Q16:R16" si="11">Q15*Q18</f>
        <v>#REF!</v>
      </c>
      <c r="R16" s="185" t="e">
        <f t="shared" si="11"/>
        <v>#REF!</v>
      </c>
      <c r="S16" s="185" t="e">
        <f t="shared" si="6"/>
        <v>#REF!</v>
      </c>
      <c r="T16" s="185" t="e">
        <f t="shared" si="6"/>
        <v>#REF!</v>
      </c>
    </row>
    <row r="17" spans="1:21" ht="13.5" customHeight="1" outlineLevel="1" thickBot="1" x14ac:dyDescent="0.3">
      <c r="A17" s="899"/>
      <c r="B17" s="204" t="s">
        <v>800</v>
      </c>
      <c r="C17" s="186"/>
      <c r="D17" s="187" t="e">
        <f t="shared" ref="D17:T17" si="12">D15-D16</f>
        <v>#REF!</v>
      </c>
      <c r="E17" s="187" t="e">
        <f t="shared" si="12"/>
        <v>#REF!</v>
      </c>
      <c r="F17" s="187" t="e">
        <f t="shared" ref="F17:G17" si="13">F15-F16</f>
        <v>#REF!</v>
      </c>
      <c r="G17" s="187" t="e">
        <f t="shared" si="13"/>
        <v>#REF!</v>
      </c>
      <c r="H17" s="187" t="e">
        <f t="shared" si="12"/>
        <v>#REF!</v>
      </c>
      <c r="I17" s="187" t="e">
        <f t="shared" si="12"/>
        <v>#REF!</v>
      </c>
      <c r="J17" s="187" t="e">
        <f t="shared" ref="J17:K17" si="14">J15-J16</f>
        <v>#REF!</v>
      </c>
      <c r="K17" s="187" t="e">
        <f t="shared" si="14"/>
        <v>#REF!</v>
      </c>
      <c r="L17" s="187" t="e">
        <f t="shared" ref="L17:P17" si="15">L15-L16</f>
        <v>#REF!</v>
      </c>
      <c r="M17" s="187" t="e">
        <f t="shared" si="15"/>
        <v>#REF!</v>
      </c>
      <c r="N17" s="187" t="e">
        <f t="shared" si="15"/>
        <v>#REF!</v>
      </c>
      <c r="O17" s="187" t="e">
        <f t="shared" ref="O17" si="16">O15-O16</f>
        <v>#REF!</v>
      </c>
      <c r="P17" s="187" t="e">
        <f t="shared" si="15"/>
        <v>#REF!</v>
      </c>
      <c r="Q17" s="187" t="e">
        <f t="shared" ref="Q17:R17" si="17">Q15-Q16</f>
        <v>#REF!</v>
      </c>
      <c r="R17" s="187" t="e">
        <f t="shared" si="17"/>
        <v>#REF!</v>
      </c>
      <c r="S17" s="187" t="e">
        <f t="shared" si="12"/>
        <v>#REF!</v>
      </c>
      <c r="T17" s="187" t="e">
        <f t="shared" si="12"/>
        <v>#REF!</v>
      </c>
    </row>
    <row r="18" spans="1:21" ht="13.5" customHeight="1" outlineLevel="1" thickBot="1" x14ac:dyDescent="0.3">
      <c r="A18" s="188"/>
      <c r="B18" s="192" t="s">
        <v>1133</v>
      </c>
      <c r="C18" s="184"/>
      <c r="D18" s="189" t="e">
        <f>VLOOKUP($B$4&amp;D1&amp;D2&amp;D3&amp;D4&amp;D5&amp;D6&amp;D7&amp;D8&amp;D9&amp;D10&amp;D11&amp;D12,'CdC-Donnees CDC'!$A:$S,16,FALSE)</f>
        <v>#REF!</v>
      </c>
      <c r="E18" s="189" t="e">
        <f>VLOOKUP($B$4&amp;E1&amp;E2&amp;E3&amp;E4&amp;E5&amp;E6&amp;E7&amp;E8&amp;E9&amp;E10&amp;E11&amp;E12,'CdC-Donnees CDC'!$A:$S,16,FALSE)</f>
        <v>#REF!</v>
      </c>
      <c r="F18" s="189" t="e">
        <f>VLOOKUP($B$4&amp;F1&amp;F2&amp;F3&amp;F4&amp;F5&amp;F6&amp;F7&amp;F8&amp;F9&amp;F10&amp;F11&amp;F12,'CdC-Donnees CDC'!$A:$S,16,FALSE)</f>
        <v>#REF!</v>
      </c>
      <c r="G18" s="189" t="e">
        <f>VLOOKUP($B$4&amp;G1&amp;G2&amp;G3&amp;G4&amp;G5&amp;G6&amp;G7&amp;G8&amp;G9&amp;G10&amp;G11&amp;G12,'CdC-Donnees CDC'!$A:$S,16,FALSE)</f>
        <v>#REF!</v>
      </c>
      <c r="H18" s="189" t="e">
        <f>VLOOKUP($B$4&amp;H1&amp;H2&amp;H3&amp;H4&amp;H5&amp;H6&amp;H7&amp;H8&amp;H9&amp;H10&amp;H11&amp;H12,'CdC-Donnees CDC'!$A:$S,16,FALSE)</f>
        <v>#REF!</v>
      </c>
      <c r="I18" s="189" t="e">
        <f>VLOOKUP($B$4&amp;I1&amp;I2&amp;I3&amp;I4&amp;I5&amp;I6&amp;I7&amp;I8&amp;I9&amp;I10&amp;I11&amp;I12,'CdC-Donnees CDC'!$A:$S,16,FALSE)</f>
        <v>#REF!</v>
      </c>
      <c r="J18" s="189" t="e">
        <f>VLOOKUP($B$4&amp;J1&amp;J2&amp;J3&amp;J4&amp;J5&amp;J6&amp;J7&amp;J8&amp;J9&amp;J10&amp;J11&amp;J12,'CdC-Donnees CDC'!$A:$S,16,FALSE)</f>
        <v>#REF!</v>
      </c>
      <c r="K18" s="189" t="e">
        <f>VLOOKUP($B$4&amp;K1&amp;K2&amp;K3&amp;K4&amp;K5&amp;K6&amp;K7&amp;K8&amp;K9&amp;K10&amp;K11&amp;K12,'CdC-Donnees CDC'!$A:$S,16,FALSE)</f>
        <v>#REF!</v>
      </c>
      <c r="L18" s="189" t="e">
        <f>VLOOKUP($B$4&amp;L1&amp;L2&amp;L3&amp;L4&amp;L5&amp;L6&amp;L7&amp;L8&amp;L9&amp;L10&amp;L11&amp;L12,'CdC-Donnees CDC'!$A:$S,16,FALSE)</f>
        <v>#REF!</v>
      </c>
      <c r="M18" s="189" t="e">
        <f>VLOOKUP($B$4&amp;M1&amp;M2&amp;M3&amp;M4&amp;M5&amp;M6&amp;M7&amp;M8&amp;M9&amp;M10&amp;M11&amp;M12,'CdC-Donnees CDC'!$A:$S,16,FALSE)</f>
        <v>#REF!</v>
      </c>
      <c r="N18" s="189" t="e">
        <f>VLOOKUP($B$4&amp;N1&amp;N2&amp;N3&amp;N4&amp;N5&amp;N6&amp;N7&amp;N8&amp;N9&amp;N10&amp;N11&amp;N12,'CdC-Donnees CDC'!$A:$S,16,FALSE)</f>
        <v>#REF!</v>
      </c>
      <c r="O18" s="189" t="e">
        <f>VLOOKUP($B$4&amp;O1&amp;O2&amp;O3&amp;O4&amp;O5&amp;O6&amp;O7&amp;O8&amp;O9&amp;O10&amp;O11&amp;O12,'CdC-Donnees CDC'!$A:$S,16,FALSE)</f>
        <v>#REF!</v>
      </c>
      <c r="P18" s="189" t="e">
        <f>VLOOKUP($B$4&amp;P1&amp;P2&amp;P3&amp;P4&amp;P5&amp;P6&amp;P7&amp;P8&amp;P9&amp;P10&amp;P11&amp;P12,'CdC-Donnees CDC'!$A:$S,16,FALSE)</f>
        <v>#REF!</v>
      </c>
      <c r="Q18" s="189" t="e">
        <f>VLOOKUP($B$4&amp;Q1&amp;Q2&amp;Q3&amp;Q4&amp;Q5&amp;Q6&amp;Q7&amp;Q8&amp;Q9&amp;Q10&amp;Q11&amp;Q12,'CdC-Donnees CDC'!$A:$S,16,FALSE)</f>
        <v>#REF!</v>
      </c>
      <c r="R18" s="189" t="e">
        <f>VLOOKUP($B$4&amp;R1&amp;R2&amp;R3&amp;R4&amp;R5&amp;R6&amp;R7&amp;R8&amp;R9&amp;R10&amp;R11&amp;R12,'CdC-Donnees CDC'!$A:$S,16,FALSE)</f>
        <v>#REF!</v>
      </c>
      <c r="S18" s="189" t="e">
        <f>VLOOKUP($B$4&amp;S1&amp;S2&amp;S3&amp;S4&amp;S5&amp;S6&amp;S7&amp;S8&amp;S9&amp;S10&amp;S11&amp;S12,'CdC-Donnees CDC'!$A:$S,16,FALSE)</f>
        <v>#REF!</v>
      </c>
      <c r="T18" s="189" t="e">
        <f>VLOOKUP($B$4&amp;T1&amp;T2&amp;T3&amp;T4&amp;T5&amp;T6&amp;T7&amp;T8&amp;T9&amp;T10&amp;T11&amp;T12,'CdC-Donnees CDC'!$A:$S,16,FALSE)</f>
        <v>#REF!</v>
      </c>
    </row>
    <row r="19" spans="1:21" ht="13.5" customHeight="1" outlineLevel="1" thickBot="1" x14ac:dyDescent="0.3">
      <c r="A19" s="897" t="s">
        <v>1257</v>
      </c>
      <c r="B19" s="629" t="s">
        <v>1258</v>
      </c>
      <c r="C19" s="182"/>
      <c r="D19" s="183">
        <f>VLOOKUP($B$4&amp;D1&amp;D2&amp;D3&amp;D4&amp;D5&amp;D6&amp;D7&amp;D8&amp;D9&amp;D10&amp;D11&amp;D12,'CdC-Donnees CDC'!$A:$S,17,FALSE)</f>
        <v>44.1</v>
      </c>
      <c r="E19" s="183">
        <f>VLOOKUP($B$4&amp;E1&amp;E2&amp;E3&amp;E4&amp;E5&amp;E6&amp;E7&amp;E8&amp;E9&amp;E10&amp;E11&amp;E12,'CdC-Donnees CDC'!$A:$S,17,FALSE)</f>
        <v>84.1</v>
      </c>
      <c r="F19" s="183">
        <f>VLOOKUP($B$4&amp;F1&amp;F2&amp;F3&amp;F4&amp;F5&amp;F6&amp;F7&amp;F8&amp;F9&amp;F10&amp;F11&amp;F12,'CdC-Donnees CDC'!$A:$S,17,FALSE)</f>
        <v>102.4</v>
      </c>
      <c r="G19" s="183">
        <f>VLOOKUP($B$4&amp;G1&amp;G2&amp;G3&amp;G4&amp;G5&amp;G6&amp;G7&amp;G8&amp;G9&amp;G10&amp;G11&amp;G12,'CdC-Donnees CDC'!$A:$S,17,FALSE)</f>
        <v>108.10000000000001</v>
      </c>
      <c r="H19" s="183">
        <f>VLOOKUP($B$4&amp;H1&amp;H2&amp;H3&amp;H4&amp;H5&amp;H6&amp;H7&amp;H8&amp;H9&amp;H10&amp;H11&amp;H12,'CdC-Donnees CDC'!$A:$S,17,FALSE)</f>
        <v>55.238999999999997</v>
      </c>
      <c r="I19" s="183">
        <f>VLOOKUP($B$4&amp;I1&amp;I2&amp;I3&amp;I4&amp;I5&amp;I6&amp;I7&amp;I8&amp;I9&amp;I10&amp;I11&amp;I12,'CdC-Donnees CDC'!$A:$S,17,FALSE)</f>
        <v>99.835999999999999</v>
      </c>
      <c r="J19" s="183">
        <f>VLOOKUP($B$4&amp;J1&amp;J2&amp;J3&amp;J4&amp;J5&amp;J6&amp;J7&amp;J8&amp;J9&amp;J10&amp;J11&amp;J12,'CdC-Donnees CDC'!$A:$S,17,FALSE)</f>
        <v>70.510000000000005</v>
      </c>
      <c r="K19" s="183">
        <f>VLOOKUP($B$4&amp;K1&amp;K2&amp;K3&amp;K4&amp;K5&amp;K6&amp;K7&amp;K8&amp;K9&amp;K10&amp;K11&amp;K12,'CdC-Donnees CDC'!$A:$S,17,FALSE)</f>
        <v>64.045999999999992</v>
      </c>
      <c r="L19" s="183">
        <f>VLOOKUP($B$4&amp;L1&amp;L2&amp;L3&amp;L4&amp;L5&amp;L6&amp;L7&amp;L8&amp;L9&amp;L10&amp;L11&amp;L12,'CdC-Donnees CDC'!$A:$S,17,FALSE)</f>
        <v>97.009000000000029</v>
      </c>
      <c r="M19" s="183">
        <f>VLOOKUP($B$4&amp;M1&amp;M2&amp;M3&amp;M4&amp;M5&amp;M6&amp;M7&amp;M8&amp;M9&amp;M10&amp;M11&amp;M12,'CdC-Donnees CDC'!$A:$S,17,FALSE)</f>
        <v>83.270999999999987</v>
      </c>
      <c r="N19" s="183">
        <f>VLOOKUP($B$4&amp;N1&amp;N2&amp;N3&amp;N4&amp;N5&amp;N6&amp;N7&amp;N8&amp;N9&amp;N10&amp;N11&amp;N12,'CdC-Donnees CDC'!$A:$S,17,FALSE)</f>
        <v>61.876999999999995</v>
      </c>
      <c r="O19" s="183">
        <f>VLOOKUP($B$4&amp;O1&amp;O2&amp;O3&amp;O4&amp;O5&amp;O6&amp;O7&amp;O8&amp;O9&amp;O10&amp;O11&amp;O12,'CdC-Donnees CDC'!$A:$S,17,FALSE)</f>
        <v>79.625</v>
      </c>
      <c r="P19" s="183">
        <f>VLOOKUP($B$4&amp;P1&amp;P2&amp;P3&amp;P4&amp;P5&amp;P6&amp;P7&amp;P8&amp;P9&amp;P10&amp;P11&amp;P12,'CdC-Donnees CDC'!$A:$S,17,FALSE)</f>
        <v>80.403999999999996</v>
      </c>
      <c r="Q19" s="183">
        <f>VLOOKUP($B$4&amp;Q1&amp;Q2&amp;Q3&amp;Q4&amp;Q5&amp;Q6&amp;Q7&amp;Q8&amp;Q9&amp;Q10&amp;Q11&amp;Q12,'CdC-Donnees CDC'!$A:$S,17,FALSE)</f>
        <v>46.500000000000007</v>
      </c>
      <c r="R19" s="183">
        <f>VLOOKUP($B$4&amp;R1&amp;R2&amp;R3&amp;R4&amp;R5&amp;R6&amp;R7&amp;R8&amp;R9&amp;R10&amp;R11&amp;R12,'CdC-Donnees CDC'!$A:$S,17,FALSE)</f>
        <v>79.999999999999986</v>
      </c>
      <c r="S19" s="183">
        <f>VLOOKUP($B$4&amp;S1&amp;S2&amp;S3&amp;S4&amp;S5&amp;S6&amp;S7&amp;S8&amp;S9&amp;S10&amp;S11&amp;S12,'CdC-Donnees CDC'!$A:$S,17,FALSE)</f>
        <v>102.80000000000001</v>
      </c>
      <c r="T19" s="183">
        <f>VLOOKUP($B$4&amp;T1&amp;T2&amp;T3&amp;T4&amp;T5&amp;T6&amp;T7&amp;T8&amp;T9&amp;T10&amp;T11&amp;T12,'CdC-Donnees CDC'!$A:$S,17,FALSE)</f>
        <v>107</v>
      </c>
    </row>
    <row r="20" spans="1:21" ht="13.5" customHeight="1" outlineLevel="1" x14ac:dyDescent="0.25">
      <c r="A20" s="898"/>
      <c r="B20" s="192" t="s">
        <v>799</v>
      </c>
      <c r="C20" s="184"/>
      <c r="D20" s="190">
        <f>VLOOKUP($B$4&amp;D1&amp;D2&amp;D3&amp;D4&amp;D5&amp;D6&amp;D7&amp;D8&amp;D9&amp;D10&amp;D11&amp;D12,'CdC-Donnees CDC'!$A:$AW,18,FALSE)</f>
        <v>8.1000000000000014</v>
      </c>
      <c r="E20" s="190">
        <f>VLOOKUP($B$4&amp;E1&amp;E2&amp;E3&amp;E4&amp;E5&amp;E6&amp;E7&amp;E8&amp;E9&amp;E10&amp;E11&amp;E12,'CdC-Donnees CDC'!$A:$AW,18,FALSE)</f>
        <v>20.7</v>
      </c>
      <c r="F20" s="190">
        <f>VLOOKUP($B$4&amp;F1&amp;F2&amp;F3&amp;F4&amp;F5&amp;F6&amp;F7&amp;F8&amp;F9&amp;F10&amp;F11&amp;F12,'CdC-Donnees CDC'!$A:$AW,18,FALSE)</f>
        <v>22.7</v>
      </c>
      <c r="G20" s="190">
        <f>VLOOKUP($B$4&amp;G1&amp;G2&amp;G3&amp;G4&amp;G5&amp;G6&amp;G7&amp;G8&amp;G9&amp;G10&amp;G11&amp;G12,'CdC-Donnees CDC'!$A:$AW,18,FALSE)</f>
        <v>24.7</v>
      </c>
      <c r="H20" s="190">
        <f>VLOOKUP($B$4&amp;H1&amp;H2&amp;H3&amp;H4&amp;H5&amp;H6&amp;H7&amp;H8&amp;H9&amp;H10&amp;H11&amp;H12,'CdC-Donnees CDC'!$A:$AW,18,FALSE)</f>
        <v>8.2230000000000008</v>
      </c>
      <c r="I20" s="190">
        <f>VLOOKUP($B$4&amp;I1&amp;I2&amp;I3&amp;I4&amp;I5&amp;I6&amp;I7&amp;I8&amp;I9&amp;I10&amp;I11&amp;I12,'CdC-Donnees CDC'!$A:$AW,18,FALSE)</f>
        <v>22.655000000000001</v>
      </c>
      <c r="J20" s="190">
        <f>VLOOKUP($B$4&amp;J1&amp;J2&amp;J3&amp;J4&amp;J5&amp;J6&amp;J7&amp;J8&amp;J9&amp;J10&amp;J11&amp;J12,'CdC-Donnees CDC'!$A:$AW,18,FALSE)</f>
        <v>35.181273246518423</v>
      </c>
      <c r="K20" s="190">
        <f>VLOOKUP($B$4&amp;K1&amp;K2&amp;K3&amp;K4&amp;K5&amp;K6&amp;K7&amp;K8&amp;K9&amp;K10&amp;K11&amp;K12,'CdC-Donnees CDC'!$A:$AW,18,FALSE)</f>
        <v>30.913265743923546</v>
      </c>
      <c r="L20" s="190">
        <f>VLOOKUP($B$4&amp;L1&amp;L2&amp;L3&amp;L4&amp;L5&amp;L6&amp;L7&amp;L8&amp;L9&amp;L10&amp;L11&amp;L12,'CdC-Donnees CDC'!$A:$AW,18,FALSE)</f>
        <v>26.238379429870474</v>
      </c>
      <c r="M20" s="190">
        <f>VLOOKUP($B$4&amp;M1&amp;M2&amp;M3&amp;M4&amp;M5&amp;M6&amp;M7&amp;M8&amp;M9&amp;M10&amp;M11&amp;M12,'CdC-Donnees CDC'!$A:$AW,18,FALSE)</f>
        <v>19.772086718918946</v>
      </c>
      <c r="N20" s="190">
        <f>VLOOKUP($B$4&amp;N1&amp;N2&amp;N3&amp;N4&amp;N5&amp;N6&amp;N7&amp;N8&amp;N9&amp;N10&amp;N11&amp;N12,'CdC-Donnees CDC'!$A:$AW,18,FALSE)</f>
        <v>7.202</v>
      </c>
      <c r="O20" s="190">
        <f>VLOOKUP($B$4&amp;O1&amp;O2&amp;O3&amp;O4&amp;O5&amp;O6&amp;O7&amp;O8&amp;O9&amp;O10&amp;O11&amp;O12,'CdC-Donnees CDC'!$A:$AW,18,FALSE)</f>
        <v>16.638999999999999</v>
      </c>
      <c r="P20" s="190">
        <f>VLOOKUP($B$4&amp;P1&amp;P2&amp;P3&amp;P4&amp;P5&amp;P6&amp;P7&amp;P8&amp;P9&amp;P10&amp;P11&amp;P12,'CdC-Donnees CDC'!$A:$AW,18,FALSE)</f>
        <v>11.907</v>
      </c>
      <c r="Q20" s="190">
        <f>VLOOKUP($B$4&amp;Q1&amp;Q2&amp;Q3&amp;Q4&amp;Q5&amp;Q6&amp;Q7&amp;Q8&amp;Q9&amp;Q10&amp;Q11&amp;Q12,'CdC-Donnees CDC'!$A:$AW,18,FALSE)</f>
        <v>8</v>
      </c>
      <c r="R20" s="190">
        <f>VLOOKUP($B$4&amp;R1&amp;R2&amp;R3&amp;R4&amp;R5&amp;R6&amp;R7&amp;R8&amp;R9&amp;R10&amp;R11&amp;R12,'CdC-Donnees CDC'!$A:$AW,18,FALSE)</f>
        <v>20.099999999999994</v>
      </c>
      <c r="S20" s="190">
        <f>VLOOKUP($B$4&amp;S1&amp;S2&amp;S3&amp;S4&amp;S5&amp;S6&amp;S7&amp;S8&amp;S9&amp;S10&amp;S11&amp;S12,'CdC-Donnees CDC'!$A:$AW,18,FALSE)</f>
        <v>22.699999999999996</v>
      </c>
      <c r="T20" s="190">
        <f>VLOOKUP($B$4&amp;T1&amp;T2&amp;T3&amp;T4&amp;T5&amp;T6&amp;T7&amp;T8&amp;T9&amp;T10&amp;T11&amp;T12,'CdC-Donnees CDC'!$A:$AW,18,FALSE)</f>
        <v>24.9</v>
      </c>
    </row>
    <row r="21" spans="1:21" ht="13.5" customHeight="1" outlineLevel="1" thickBot="1" x14ac:dyDescent="0.3">
      <c r="A21" s="899"/>
      <c r="B21" s="204" t="s">
        <v>800</v>
      </c>
      <c r="C21" s="186"/>
      <c r="D21" s="191">
        <f>VLOOKUP($B$4&amp;D1&amp;D2&amp;D3&amp;D4&amp;D5&amp;D6&amp;D7&amp;D8&amp;D9&amp;D10&amp;D11&amp;D12,'CdC-Donnees CDC'!$A:$S,19,FALSE)</f>
        <v>36</v>
      </c>
      <c r="E21" s="191">
        <f>VLOOKUP($B$4&amp;E1&amp;E2&amp;E3&amp;E4&amp;E5&amp;E6&amp;E7&amp;E8&amp;E9&amp;E10&amp;E11&amp;E12,'CdC-Donnees CDC'!$A:$S,19,FALSE)</f>
        <v>63.4</v>
      </c>
      <c r="F21" s="191">
        <f>VLOOKUP($B$4&amp;F1&amp;F2&amp;F3&amp;F4&amp;F5&amp;F6&amp;F7&amp;F8&amp;F9&amp;F10&amp;F11&amp;F12,'CdC-Donnees CDC'!$A:$S,19,FALSE)</f>
        <v>79.7</v>
      </c>
      <c r="G21" s="191">
        <f>VLOOKUP($B$4&amp;G1&amp;G2&amp;G3&amp;G4&amp;G5&amp;G6&amp;G7&amp;G8&amp;G9&amp;G10&amp;G11&amp;G12,'CdC-Donnees CDC'!$A:$S,19,FALSE)</f>
        <v>83.4</v>
      </c>
      <c r="H21" s="191">
        <f>VLOOKUP($B$4&amp;H1&amp;H2&amp;H3&amp;H4&amp;H5&amp;H6&amp;H7&amp;H8&amp;H9&amp;H10&amp;H11&amp;H12,'CdC-Donnees CDC'!$A:$S,19,FALSE)</f>
        <v>47.015999999999998</v>
      </c>
      <c r="I21" s="191">
        <f>VLOOKUP($B$4&amp;I1&amp;I2&amp;I3&amp;I4&amp;I5&amp;I6&amp;I7&amp;I8&amp;I9&amp;I10&amp;I11&amp;I12,'CdC-Donnees CDC'!$A:$S,19,FALSE)</f>
        <v>77.180999999999997</v>
      </c>
      <c r="J21" s="191">
        <f>VLOOKUP($B$4&amp;J1&amp;J2&amp;J3&amp;J4&amp;J5&amp;J6&amp;J7&amp;J8&amp;J9&amp;J10&amp;J11&amp;J12,'CdC-Donnees CDC'!$A:$S,19,FALSE)</f>
        <v>35.328726753481583</v>
      </c>
      <c r="K21" s="191">
        <f>VLOOKUP($B$4&amp;K1&amp;K2&amp;K3&amp;K4&amp;K5&amp;K6&amp;K7&amp;K8&amp;K9&amp;K10&amp;K11&amp;K12,'CdC-Donnees CDC'!$A:$S,19,FALSE)</f>
        <v>33.132734256076446</v>
      </c>
      <c r="L21" s="191">
        <f>VLOOKUP($B$4&amp;L1&amp;L2&amp;L3&amp;L4&amp;L5&amp;L6&amp;L7&amp;L8&amp;L9&amp;L10&amp;L11&amp;L12,'CdC-Donnees CDC'!$A:$S,19,FALSE)</f>
        <v>70.770620570129552</v>
      </c>
      <c r="M21" s="191">
        <f>VLOOKUP($B$4&amp;M1&amp;M2&amp;M3&amp;M4&amp;M5&amp;M6&amp;M7&amp;M8&amp;M9&amp;M10&amp;M11&amp;M12,'CdC-Donnees CDC'!$A:$S,19,FALSE)</f>
        <v>63.498913281081045</v>
      </c>
      <c r="N21" s="191">
        <f>VLOOKUP($B$4&amp;N1&amp;N2&amp;N3&amp;N4&amp;N5&amp;N6&amp;N7&amp;N8&amp;N9&amp;N10&amp;N11&amp;N12,'CdC-Donnees CDC'!$A:$S,19,FALSE)</f>
        <v>54.674999999999997</v>
      </c>
      <c r="O21" s="191">
        <f>VLOOKUP($B$4&amp;O1&amp;O2&amp;O3&amp;O4&amp;O5&amp;O6&amp;O7&amp;O8&amp;O9&amp;O10&amp;O11&amp;O12,'CdC-Donnees CDC'!$A:$S,19,FALSE)</f>
        <v>62.985999999999997</v>
      </c>
      <c r="P21" s="191">
        <f>VLOOKUP($B$4&amp;P1&amp;P2&amp;P3&amp;P4&amp;P5&amp;P6&amp;P7&amp;P8&amp;P9&amp;P10&amp;P11&amp;P12,'CdC-Donnees CDC'!$A:$S,19,FALSE)</f>
        <v>68.497</v>
      </c>
      <c r="Q21" s="191">
        <f>VLOOKUP($B$4&amp;Q1&amp;Q2&amp;Q3&amp;Q4&amp;Q5&amp;Q6&amp;Q7&amp;Q8&amp;Q9&amp;Q10&amp;Q11&amp;Q12,'CdC-Donnees CDC'!$A:$S,19,FALSE)</f>
        <v>38.500000000000007</v>
      </c>
      <c r="R21" s="191">
        <f>VLOOKUP($B$4&amp;R1&amp;R2&amp;R3&amp;R4&amp;R5&amp;R6&amp;R7&amp;R8&amp;R9&amp;R10&amp;R11&amp;R12,'CdC-Donnees CDC'!$A:$S,19,FALSE)</f>
        <v>59.899999999999991</v>
      </c>
      <c r="S21" s="191">
        <f>VLOOKUP($B$4&amp;S1&amp;S2&amp;S3&amp;S4&amp;S5&amp;S6&amp;S7&amp;S8&amp;S9&amp;S10&amp;S11&amp;S12,'CdC-Donnees CDC'!$A:$S,19,FALSE)</f>
        <v>80.100000000000009</v>
      </c>
      <c r="T21" s="191">
        <f>VLOOKUP($B$4&amp;T1&amp;T2&amp;T3&amp;T4&amp;T5&amp;T6&amp;T7&amp;T8&amp;T9&amp;T10&amp;T11&amp;T12,'CdC-Donnees CDC'!$A:$S,19,FALSE)</f>
        <v>82.1</v>
      </c>
    </row>
    <row r="22" spans="1:21" ht="13.5" customHeight="1" outlineLevel="1" x14ac:dyDescent="0.25">
      <c r="B22" s="193" t="s">
        <v>1259</v>
      </c>
      <c r="C22" s="193"/>
      <c r="D22" s="194">
        <f t="shared" ref="D22:T22" si="18">D19-D20-D21</f>
        <v>0</v>
      </c>
      <c r="E22" s="194">
        <f t="shared" si="18"/>
        <v>0</v>
      </c>
      <c r="F22" s="194">
        <f t="shared" ref="F22:G22" si="19">F19-F20-F21</f>
        <v>0</v>
      </c>
      <c r="G22" s="194">
        <f t="shared" si="19"/>
        <v>0</v>
      </c>
      <c r="H22" s="194">
        <f t="shared" si="18"/>
        <v>0</v>
      </c>
      <c r="I22" s="194">
        <f t="shared" si="18"/>
        <v>0</v>
      </c>
      <c r="J22" s="194">
        <f t="shared" ref="J22:K22" si="20">J19-J20-J21</f>
        <v>0</v>
      </c>
      <c r="K22" s="194">
        <f t="shared" si="20"/>
        <v>0</v>
      </c>
      <c r="L22" s="194">
        <f t="shared" ref="L22:P22" si="21">L19-L20-L21</f>
        <v>0</v>
      </c>
      <c r="M22" s="194">
        <f t="shared" si="21"/>
        <v>0</v>
      </c>
      <c r="N22" s="194">
        <f t="shared" si="21"/>
        <v>0</v>
      </c>
      <c r="O22" s="194">
        <f t="shared" ref="O22" si="22">O19-O20-O21</f>
        <v>0</v>
      </c>
      <c r="P22" s="194">
        <f t="shared" si="21"/>
        <v>0</v>
      </c>
      <c r="Q22" s="194">
        <f t="shared" ref="Q22:R22" si="23">Q19-Q20-Q21</f>
        <v>0</v>
      </c>
      <c r="R22" s="194">
        <f t="shared" si="23"/>
        <v>0</v>
      </c>
      <c r="S22" s="194">
        <f t="shared" si="18"/>
        <v>0</v>
      </c>
      <c r="T22" s="194">
        <f t="shared" si="18"/>
        <v>0</v>
      </c>
    </row>
    <row r="23" spans="1:21" ht="48" customHeight="1" outlineLevel="1" thickBot="1" x14ac:dyDescent="0.3">
      <c r="A23" s="900" t="s">
        <v>1260</v>
      </c>
      <c r="B23" s="900"/>
      <c r="C23" s="195" t="s">
        <v>1261</v>
      </c>
      <c r="D23" s="196" t="str">
        <f>_xlfn.XLOOKUP(D$14,'CdC-Inputs VP'!$D$13:$AEP$13,'CdC-Inputs VP'!$D$12:$AEP$12)</f>
        <v>P64-HEV</v>
      </c>
      <c r="E23" s="196" t="str">
        <f>_xlfn.XLOOKUP(E$14,'CdC-Inputs VP'!$D$13:$AEP$13,'CdC-Inputs VP'!$D$12:$AEP$12)</f>
        <v>P64-HEV</v>
      </c>
      <c r="F23" s="196" t="str">
        <f>_xlfn.XLOOKUP(F$14,'CdC-Inputs VP'!$D$13:$AEP$13,'CdC-Inputs VP'!$D$12:$AEP$12)</f>
        <v>P64-HEV</v>
      </c>
      <c r="G23" s="196" t="str">
        <f>_xlfn.XLOOKUP(G$14,'CdC-Inputs VP'!$D$13:$AEP$13,'CdC-Inputs VP'!$D$12:$AEP$12)</f>
        <v>P64-HEV</v>
      </c>
      <c r="H23" s="196" t="str">
        <f>_xlfn.XLOOKUP(H$14,'CdC-Inputs VP'!$D$13:$AEP$13,'CdC-Inputs VP'!$D$12:$AEP$12)</f>
        <v>OV64-HEV</v>
      </c>
      <c r="I23" s="196" t="str">
        <f>_xlfn.XLOOKUP(I$14,'CdC-Inputs VP'!$D$13:$AEP$13,'CdC-Inputs VP'!$D$12:$AEP$12)</f>
        <v>OV64-HEV</v>
      </c>
      <c r="J23" s="196" t="str">
        <f>_xlfn.XLOOKUP(J$14,'CdC-Inputs VP'!$D$13:$AEP$13,'CdC-Inputs VP'!$D$12:$AEP$12)</f>
        <v>J4U-HEV</v>
      </c>
      <c r="K23" s="196" t="str">
        <f>_xlfn.XLOOKUP(K$14,'CdC-Inputs VP'!$D$13:$AEP$13,'CdC-Inputs VP'!$D$12:$AEP$12)</f>
        <v>J4U-HEV</v>
      </c>
      <c r="L23" s="196" t="str">
        <f>_xlfn.XLOOKUP(L$14,'CdC-Inputs VP'!$D$13:$AEP$13,'CdC-Inputs VP'!$D$12:$AEP$12)</f>
        <v>A4U - HEV</v>
      </c>
      <c r="M23" s="196" t="str">
        <f>_xlfn.XLOOKUP(M$14,'CdC-Inputs VP'!$D$13:$AEP$13,'CdC-Inputs VP'!$D$12:$AEP$12)</f>
        <v>A4U - HEV</v>
      </c>
      <c r="N23" s="196" t="str">
        <f>_xlfn.XLOOKUP(N$14,'CdC-Inputs VP'!$D$13:$AEP$13,'CdC-Inputs VP'!$D$12:$AEP$12)</f>
        <v>D74-HEV</v>
      </c>
      <c r="O23" s="196" t="str">
        <f>_xlfn.XLOOKUP(O$14,'CdC-Inputs VP'!$D$13:$AEP$13,'CdC-Inputs VP'!$D$12:$AEP$12)</f>
        <v>D74-HEV</v>
      </c>
      <c r="P23" s="196" t="str">
        <f>_xlfn.XLOOKUP(P$14,'CdC-Inputs VP'!$D$13:$AEP$13,'CdC-Inputs VP'!$D$12:$AEP$12)</f>
        <v>D74-HEV</v>
      </c>
      <c r="Q23" s="196" t="str">
        <f>_xlfn.XLOOKUP(Q$14,'CdC-Inputs VP'!$D$13:$AEP$13,'CdC-Inputs VP'!$D$12:$AEP$12)</f>
        <v>P74 (7p) - HEV</v>
      </c>
      <c r="R23" s="196" t="str">
        <f>_xlfn.XLOOKUP(R$14,'CdC-Inputs VP'!$D$13:$AEP$13,'CdC-Inputs VP'!$D$12:$AEP$12)</f>
        <v>P74 (7p) - HEV</v>
      </c>
      <c r="S23" s="196" t="str">
        <f>_xlfn.XLOOKUP(S$14,'CdC-Inputs VP'!$D$13:$AEP$13,'CdC-Inputs VP'!$D$12:$AEP$12)</f>
        <v>P74 (7p) - HEV</v>
      </c>
      <c r="T23" s="196" t="str">
        <f>_xlfn.XLOOKUP(T$14,'CdC-Inputs VP'!$D$13:$AEP$13,'CdC-Inputs VP'!$D$12:$AEP$12)</f>
        <v>P74 (7p) - HEV</v>
      </c>
      <c r="U23" s="141"/>
    </row>
    <row r="24" spans="1:21" ht="12.75" customHeight="1" outlineLevel="1" x14ac:dyDescent="0.25">
      <c r="B24" s="242" t="s">
        <v>991</v>
      </c>
      <c r="C24" s="197"/>
      <c r="D24" s="198">
        <f>HLOOKUP(D$14,'CdC-Inputs VP'!$D$13:$AEP$108,MATCH($B24,'CdC-Inputs VP'!$A$13:$A$108,0),FALSE)</f>
        <v>4542</v>
      </c>
      <c r="E24" s="198">
        <f>HLOOKUP(E$14,'CdC-Inputs VP'!$D$13:$AEP$108,MATCH($B24,'CdC-Inputs VP'!$A$13:$A$108,0),FALSE)</f>
        <v>4542</v>
      </c>
      <c r="F24" s="198">
        <f>HLOOKUP(F$14,'CdC-Inputs VP'!$D$13:$AEP$108,MATCH($B24,'CdC-Inputs VP'!$A$13:$A$108,0),FALSE)</f>
        <v>4542</v>
      </c>
      <c r="G24" s="198">
        <f>HLOOKUP(G$14,'CdC-Inputs VP'!$D$13:$AEP$108,MATCH($B24,'CdC-Inputs VP'!$A$13:$A$108,0),FALSE)</f>
        <v>4542</v>
      </c>
      <c r="H24" s="198">
        <f>HLOOKUP(H$14,'CdC-Inputs VP'!$D$13:$AEP$108,MATCH($B24,'CdC-Inputs VP'!$A$13:$A$108,0),FALSE)</f>
        <v>4650</v>
      </c>
      <c r="I24" s="198">
        <f>HLOOKUP(I$14,'CdC-Inputs VP'!$D$13:$AEP$108,MATCH($B24,'CdC-Inputs VP'!$A$13:$A$108,0),FALSE)</f>
        <v>4650</v>
      </c>
      <c r="J24" s="198">
        <f>HLOOKUP(J$14,'CdC-Inputs VP'!$D$13:$AEP$108,MATCH($B24,'CdC-Inputs VP'!$A$13:$A$108,0),FALSE)</f>
        <v>4550</v>
      </c>
      <c r="K24" s="198">
        <f>HLOOKUP(K$14,'CdC-Inputs VP'!$D$13:$AEP$108,MATCH($B24,'CdC-Inputs VP'!$A$13:$A$108,0),FALSE)</f>
        <v>4550</v>
      </c>
      <c r="L24" s="198">
        <f>HLOOKUP(L$14,'CdC-Inputs VP'!$D$13:$AEP$108,MATCH($B24,'CdC-Inputs VP'!$A$13:$A$108,0),FALSE)</f>
        <v>4685</v>
      </c>
      <c r="M24" s="198">
        <f>HLOOKUP(M$14,'CdC-Inputs VP'!$D$13:$AEP$108,MATCH($B24,'CdC-Inputs VP'!$A$13:$A$108,0),FALSE)</f>
        <v>4685</v>
      </c>
      <c r="N24" s="198">
        <f>HLOOKUP(N$14,'CdC-Inputs VP'!$D$13:$AEP$108,MATCH($B24,'CdC-Inputs VP'!$A$13:$A$108,0),FALSE)</f>
        <v>4615.8</v>
      </c>
      <c r="O24" s="198">
        <f>HLOOKUP(O$14,'CdC-Inputs VP'!$D$13:$AEP$108,MATCH($B24,'CdC-Inputs VP'!$A$13:$A$108,0),FALSE)</f>
        <v>4615.8</v>
      </c>
      <c r="P24" s="198">
        <f>HLOOKUP(P$14,'CdC-Inputs VP'!$D$13:$AEP$108,MATCH($B24,'CdC-Inputs VP'!$A$13:$A$108,0),FALSE)</f>
        <v>4615.8</v>
      </c>
      <c r="Q24" s="198">
        <f>HLOOKUP(Q$14,'CdC-Inputs VP'!$D$13:$AEP$108,MATCH($B24,'CdC-Inputs VP'!$A$13:$A$108,0),FALSE)</f>
        <v>4790.7</v>
      </c>
      <c r="R24" s="198">
        <f>HLOOKUP(R$14,'CdC-Inputs VP'!$D$13:$AEP$108,MATCH($B24,'CdC-Inputs VP'!$A$13:$A$108,0),FALSE)</f>
        <v>4790.7</v>
      </c>
      <c r="S24" s="198">
        <f>HLOOKUP(S$14,'CdC-Inputs VP'!$D$13:$AEP$108,MATCH($B24,'CdC-Inputs VP'!$A$13:$A$108,0),FALSE)</f>
        <v>4790.7</v>
      </c>
      <c r="T24" s="198">
        <f>HLOOKUP(T$14,'CdC-Inputs VP'!$D$13:$AEP$108,MATCH($B24,'CdC-Inputs VP'!$A$13:$A$108,0),FALSE)</f>
        <v>4790.7</v>
      </c>
    </row>
    <row r="25" spans="1:21" ht="12.75" customHeight="1" outlineLevel="1" x14ac:dyDescent="0.25">
      <c r="A25" s="199" t="s">
        <v>1262</v>
      </c>
      <c r="B25" s="192" t="s">
        <v>995</v>
      </c>
      <c r="C25" s="184"/>
      <c r="D25" s="200">
        <f>HLOOKUP(D$14,'CdC-Inputs VP'!$D$13:$AEP$108,MATCH($B25,'CdC-Inputs VP'!$A$13:$A$108,0),FALSE)</f>
        <v>1895</v>
      </c>
      <c r="E25" s="200">
        <f>HLOOKUP(E$14,'CdC-Inputs VP'!$D$13:$AEP$108,MATCH($B25,'CdC-Inputs VP'!$A$13:$A$108,0),FALSE)</f>
        <v>1895</v>
      </c>
      <c r="F25" s="200">
        <f>HLOOKUP(F$14,'CdC-Inputs VP'!$D$13:$AEP$108,MATCH($B25,'CdC-Inputs VP'!$A$13:$A$108,0),FALSE)</f>
        <v>1895</v>
      </c>
      <c r="G25" s="200">
        <f>HLOOKUP(G$14,'CdC-Inputs VP'!$D$13:$AEP$108,MATCH($B25,'CdC-Inputs VP'!$A$13:$A$108,0),FALSE)</f>
        <v>1895</v>
      </c>
      <c r="H25" s="200">
        <f>HLOOKUP(H$14,'CdC-Inputs VP'!$D$13:$AEP$108,MATCH($B25,'CdC-Inputs VP'!$A$13:$A$108,0),FALSE)</f>
        <v>1905</v>
      </c>
      <c r="I25" s="200">
        <f>HLOOKUP(I$14,'CdC-Inputs VP'!$D$13:$AEP$108,MATCH($B25,'CdC-Inputs VP'!$A$13:$A$108,0),FALSE)</f>
        <v>1905</v>
      </c>
      <c r="J25" s="200">
        <f>HLOOKUP(J$14,'CdC-Inputs VP'!$D$13:$AEP$108,MATCH($B25,'CdC-Inputs VP'!$A$13:$A$108,0),FALSE)</f>
        <v>1881</v>
      </c>
      <c r="K25" s="200">
        <f>HLOOKUP(K$14,'CdC-Inputs VP'!$D$13:$AEP$108,MATCH($B25,'CdC-Inputs VP'!$A$13:$A$108,0),FALSE)</f>
        <v>1881</v>
      </c>
      <c r="L25" s="200">
        <f>HLOOKUP(L$14,'CdC-Inputs VP'!$D$13:$AEP$108,MATCH($B25,'CdC-Inputs VP'!$A$13:$A$108,0),FALSE)</f>
        <v>1899</v>
      </c>
      <c r="M25" s="200">
        <f>HLOOKUP(M$14,'CdC-Inputs VP'!$D$13:$AEP$108,MATCH($B25,'CdC-Inputs VP'!$A$13:$A$108,0),FALSE)</f>
        <v>1899</v>
      </c>
      <c r="N25" s="200">
        <f>HLOOKUP(N$14,'CdC-Inputs VP'!$D$13:$AEP$108,MATCH($B25,'CdC-Inputs VP'!$A$13:$A$108,0),FALSE)</f>
        <v>1890</v>
      </c>
      <c r="O25" s="200">
        <f>HLOOKUP(O$14,'CdC-Inputs VP'!$D$13:$AEP$108,MATCH($B25,'CdC-Inputs VP'!$A$13:$A$108,0),FALSE)</f>
        <v>1890</v>
      </c>
      <c r="P25" s="200">
        <f>HLOOKUP(P$14,'CdC-Inputs VP'!$D$13:$AEP$108,MATCH($B25,'CdC-Inputs VP'!$A$13:$A$108,0),FALSE)</f>
        <v>1890</v>
      </c>
      <c r="Q25" s="200">
        <f>HLOOKUP(Q$14,'CdC-Inputs VP'!$D$13:$AEP$108,MATCH($B25,'CdC-Inputs VP'!$A$13:$A$108,0),FALSE)</f>
        <v>1858</v>
      </c>
      <c r="R25" s="200">
        <f>HLOOKUP(R$14,'CdC-Inputs VP'!$D$13:$AEP$108,MATCH($B25,'CdC-Inputs VP'!$A$13:$A$108,0),FALSE)</f>
        <v>1858</v>
      </c>
      <c r="S25" s="200">
        <f>HLOOKUP(S$14,'CdC-Inputs VP'!$D$13:$AEP$108,MATCH($B25,'CdC-Inputs VP'!$A$13:$A$108,0),FALSE)</f>
        <v>1858</v>
      </c>
      <c r="T25" s="200">
        <f>HLOOKUP(T$14,'CdC-Inputs VP'!$D$13:$AEP$108,MATCH($B25,'CdC-Inputs VP'!$A$13:$A$108,0),FALSE)</f>
        <v>1858</v>
      </c>
    </row>
    <row r="26" spans="1:21" ht="12.75" customHeight="1" outlineLevel="1" x14ac:dyDescent="0.25">
      <c r="A26" s="201" t="s">
        <v>1263</v>
      </c>
      <c r="B26" s="192" t="s">
        <v>997</v>
      </c>
      <c r="C26" s="184"/>
      <c r="D26" s="200">
        <f>HLOOKUP(D$14,'CdC-Inputs VP'!$D$13:$AEP$108,MATCH($B26,'CdC-Inputs VP'!$A$13:$A$108,0),FALSE)</f>
        <v>1660</v>
      </c>
      <c r="E26" s="200">
        <f>HLOOKUP(E$14,'CdC-Inputs VP'!$D$13:$AEP$108,MATCH($B26,'CdC-Inputs VP'!$A$13:$A$108,0),FALSE)</f>
        <v>1660</v>
      </c>
      <c r="F26" s="200">
        <f>HLOOKUP(F$14,'CdC-Inputs VP'!$D$13:$AEP$108,MATCH($B26,'CdC-Inputs VP'!$A$13:$A$108,0),FALSE)</f>
        <v>1660</v>
      </c>
      <c r="G26" s="200">
        <f>HLOOKUP(G$14,'CdC-Inputs VP'!$D$13:$AEP$108,MATCH($B26,'CdC-Inputs VP'!$A$13:$A$108,0),FALSE)</f>
        <v>1660</v>
      </c>
      <c r="H26" s="200">
        <f>HLOOKUP(H$14,'CdC-Inputs VP'!$D$13:$AEP$108,MATCH($B26,'CdC-Inputs VP'!$A$13:$A$108,0),FALSE)</f>
        <v>1658</v>
      </c>
      <c r="I26" s="200">
        <f>HLOOKUP(I$14,'CdC-Inputs VP'!$D$13:$AEP$108,MATCH($B26,'CdC-Inputs VP'!$A$13:$A$108,0),FALSE)</f>
        <v>1658</v>
      </c>
      <c r="J26" s="200">
        <f>HLOOKUP(J$14,'CdC-Inputs VP'!$D$13:$AEP$108,MATCH($B26,'CdC-Inputs VP'!$A$13:$A$108,0),FALSE)</f>
        <v>1652</v>
      </c>
      <c r="K26" s="200">
        <f>HLOOKUP(K$14,'CdC-Inputs VP'!$D$13:$AEP$108,MATCH($B26,'CdC-Inputs VP'!$A$13:$A$108,0),FALSE)</f>
        <v>1652</v>
      </c>
      <c r="L26" s="200">
        <f>HLOOKUP(L$14,'CdC-Inputs VP'!$D$13:$AEP$108,MATCH($B26,'CdC-Inputs VP'!$A$13:$A$108,0),FALSE)</f>
        <v>0</v>
      </c>
      <c r="M26" s="200">
        <f>HLOOKUP(M$14,'CdC-Inputs VP'!$D$13:$AEP$108,MATCH($B26,'CdC-Inputs VP'!$A$13:$A$108,0),FALSE)</f>
        <v>0</v>
      </c>
      <c r="N26" s="200">
        <f>HLOOKUP(N$14,'CdC-Inputs VP'!$D$13:$AEP$108,MATCH($B26,'CdC-Inputs VP'!$A$13:$A$108,0),FALSE)</f>
        <v>1647</v>
      </c>
      <c r="O26" s="200">
        <f>HLOOKUP(O$14,'CdC-Inputs VP'!$D$13:$AEP$108,MATCH($B26,'CdC-Inputs VP'!$A$13:$A$108,0),FALSE)</f>
        <v>1647</v>
      </c>
      <c r="P26" s="200">
        <f>HLOOKUP(P$14,'CdC-Inputs VP'!$D$13:$AEP$108,MATCH($B26,'CdC-Inputs VP'!$A$13:$A$108,0),FALSE)</f>
        <v>1647</v>
      </c>
      <c r="Q26" s="200">
        <f>HLOOKUP(Q$14,'CdC-Inputs VP'!$D$13:$AEP$108,MATCH($B26,'CdC-Inputs VP'!$A$13:$A$108,0),FALSE)</f>
        <v>1682</v>
      </c>
      <c r="R26" s="200">
        <f>HLOOKUP(R$14,'CdC-Inputs VP'!$D$13:$AEP$108,MATCH($B26,'CdC-Inputs VP'!$A$13:$A$108,0),FALSE)</f>
        <v>1682</v>
      </c>
      <c r="S26" s="200">
        <f>HLOOKUP(S$14,'CdC-Inputs VP'!$D$13:$AEP$108,MATCH($B26,'CdC-Inputs VP'!$A$13:$A$108,0),FALSE)</f>
        <v>1682</v>
      </c>
      <c r="T26" s="200">
        <f>HLOOKUP(T$14,'CdC-Inputs VP'!$D$13:$AEP$108,MATCH($B26,'CdC-Inputs VP'!$A$13:$A$108,0),FALSE)</f>
        <v>1682</v>
      </c>
    </row>
    <row r="27" spans="1:21" ht="12.75" customHeight="1" outlineLevel="1" x14ac:dyDescent="0.25">
      <c r="A27" s="202" t="s">
        <v>1264</v>
      </c>
      <c r="B27" s="192" t="s">
        <v>999</v>
      </c>
      <c r="C27" s="184"/>
      <c r="D27" s="200">
        <f>HLOOKUP(D$14,'CdC-Inputs VP'!$D$13:$AEP$108,MATCH($B27,'CdC-Inputs VP'!$A$13:$A$108,0),FALSE)</f>
        <v>939</v>
      </c>
      <c r="E27" s="200">
        <f>HLOOKUP(E$14,'CdC-Inputs VP'!$D$13:$AEP$108,MATCH($B27,'CdC-Inputs VP'!$A$13:$A$108,0),FALSE)</f>
        <v>939</v>
      </c>
      <c r="F27" s="200">
        <f>HLOOKUP(F$14,'CdC-Inputs VP'!$D$13:$AEP$108,MATCH($B27,'CdC-Inputs VP'!$A$13:$A$108,0),FALSE)</f>
        <v>939</v>
      </c>
      <c r="G27" s="200">
        <f>HLOOKUP(G$14,'CdC-Inputs VP'!$D$13:$AEP$108,MATCH($B27,'CdC-Inputs VP'!$A$13:$A$108,0),FALSE)</f>
        <v>939</v>
      </c>
      <c r="H27" s="200">
        <f>HLOOKUP(H$14,'CdC-Inputs VP'!$D$13:$AEP$108,MATCH($B27,'CdC-Inputs VP'!$A$13:$A$108,0),FALSE)</f>
        <v>962</v>
      </c>
      <c r="I27" s="200">
        <f>HLOOKUP(I$14,'CdC-Inputs VP'!$D$13:$AEP$108,MATCH($B27,'CdC-Inputs VP'!$A$13:$A$108,0),FALSE)</f>
        <v>962</v>
      </c>
      <c r="J27" s="200">
        <f>HLOOKUP(J$14,'CdC-Inputs VP'!$D$13:$AEP$108,MATCH($B27,'CdC-Inputs VP'!$A$13:$A$108,0),FALSE)</f>
        <v>920</v>
      </c>
      <c r="K27" s="200">
        <f>HLOOKUP(K$14,'CdC-Inputs VP'!$D$13:$AEP$108,MATCH($B27,'CdC-Inputs VP'!$A$13:$A$108,0),FALSE)</f>
        <v>920</v>
      </c>
      <c r="L27" s="200">
        <f>HLOOKUP(L$14,'CdC-Inputs VP'!$D$13:$AEP$108,MATCH($B27,'CdC-Inputs VP'!$A$13:$A$108,0),FALSE)</f>
        <v>970</v>
      </c>
      <c r="M27" s="200">
        <f>HLOOKUP(M$14,'CdC-Inputs VP'!$D$13:$AEP$108,MATCH($B27,'CdC-Inputs VP'!$A$13:$A$108,0),FALSE)</f>
        <v>970</v>
      </c>
      <c r="N27" s="200">
        <f>HLOOKUP(N$14,'CdC-Inputs VP'!$D$13:$AEP$108,MATCH($B27,'CdC-Inputs VP'!$A$13:$A$108,0),FALSE)</f>
        <v>920</v>
      </c>
      <c r="O27" s="200">
        <f>HLOOKUP(O$14,'CdC-Inputs VP'!$D$13:$AEP$108,MATCH($B27,'CdC-Inputs VP'!$A$13:$A$108,0),FALSE)</f>
        <v>920</v>
      </c>
      <c r="P27" s="200">
        <f>HLOOKUP(P$14,'CdC-Inputs VP'!$D$13:$AEP$108,MATCH($B27,'CdC-Inputs VP'!$A$13:$A$108,0),FALSE)</f>
        <v>920</v>
      </c>
      <c r="Q27" s="200">
        <f>HLOOKUP(Q$14,'CdC-Inputs VP'!$D$13:$AEP$108,MATCH($B27,'CdC-Inputs VP'!$A$13:$A$108,0),FALSE)</f>
        <v>939.5</v>
      </c>
      <c r="R27" s="200">
        <f>HLOOKUP(R$14,'CdC-Inputs VP'!$D$13:$AEP$108,MATCH($B27,'CdC-Inputs VP'!$A$13:$A$108,0),FALSE)</f>
        <v>939.5</v>
      </c>
      <c r="S27" s="200">
        <f>HLOOKUP(S$14,'CdC-Inputs VP'!$D$13:$AEP$108,MATCH($B27,'CdC-Inputs VP'!$A$13:$A$108,0),FALSE)</f>
        <v>939.5</v>
      </c>
      <c r="T27" s="200">
        <f>HLOOKUP(T$14,'CdC-Inputs VP'!$D$13:$AEP$108,MATCH($B27,'CdC-Inputs VP'!$A$13:$A$108,0),FALSE)</f>
        <v>939.5</v>
      </c>
    </row>
    <row r="28" spans="1:21" ht="12.75" customHeight="1" outlineLevel="1" x14ac:dyDescent="0.25">
      <c r="A28" s="203" t="s">
        <v>1265</v>
      </c>
      <c r="B28" s="192" t="s">
        <v>1001</v>
      </c>
      <c r="C28" s="184"/>
      <c r="D28" s="200">
        <f>HLOOKUP(D$14,'CdC-Inputs VP'!$D$13:$AEP$108,MATCH($B28,'CdC-Inputs VP'!$A$13:$A$108,0),FALSE)</f>
        <v>873</v>
      </c>
      <c r="E28" s="200">
        <f>HLOOKUP(E$14,'CdC-Inputs VP'!$D$13:$AEP$108,MATCH($B28,'CdC-Inputs VP'!$A$13:$A$108,0),FALSE)</f>
        <v>873</v>
      </c>
      <c r="F28" s="200">
        <f>HLOOKUP(F$14,'CdC-Inputs VP'!$D$13:$AEP$108,MATCH($B28,'CdC-Inputs VP'!$A$13:$A$108,0),FALSE)</f>
        <v>873</v>
      </c>
      <c r="G28" s="200">
        <f>HLOOKUP(G$14,'CdC-Inputs VP'!$D$13:$AEP$108,MATCH($B28,'CdC-Inputs VP'!$A$13:$A$108,0),FALSE)</f>
        <v>873</v>
      </c>
      <c r="H28" s="200">
        <f>HLOOKUP(H$14,'CdC-Inputs VP'!$D$13:$AEP$108,MATCH($B28,'CdC-Inputs VP'!$A$13:$A$108,0),FALSE)</f>
        <v>904</v>
      </c>
      <c r="I28" s="200">
        <f>HLOOKUP(I$14,'CdC-Inputs VP'!$D$13:$AEP$108,MATCH($B28,'CdC-Inputs VP'!$A$13:$A$108,0),FALSE)</f>
        <v>904</v>
      </c>
      <c r="J28" s="200">
        <f>HLOOKUP(J$14,'CdC-Inputs VP'!$D$13:$AEP$108,MATCH($B28,'CdC-Inputs VP'!$A$13:$A$108,0),FALSE)</f>
        <v>842</v>
      </c>
      <c r="K28" s="200">
        <f>HLOOKUP(K$14,'CdC-Inputs VP'!$D$13:$AEP$108,MATCH($B28,'CdC-Inputs VP'!$A$13:$A$108,0),FALSE)</f>
        <v>842</v>
      </c>
      <c r="L28" s="200">
        <f>HLOOKUP(L$14,'CdC-Inputs VP'!$D$13:$AEP$108,MATCH($B28,'CdC-Inputs VP'!$A$13:$A$108,0),FALSE)</f>
        <v>931</v>
      </c>
      <c r="M28" s="200">
        <f>HLOOKUP(M$14,'CdC-Inputs VP'!$D$13:$AEP$108,MATCH($B28,'CdC-Inputs VP'!$A$13:$A$108,0),FALSE)</f>
        <v>931</v>
      </c>
      <c r="N28" s="200">
        <f>HLOOKUP(N$14,'CdC-Inputs VP'!$D$13:$AEP$108,MATCH($B28,'CdC-Inputs VP'!$A$13:$A$108,0),FALSE)</f>
        <v>905</v>
      </c>
      <c r="O28" s="200">
        <f>HLOOKUP(O$14,'CdC-Inputs VP'!$D$13:$AEP$108,MATCH($B28,'CdC-Inputs VP'!$A$13:$A$108,0),FALSE)</f>
        <v>905</v>
      </c>
      <c r="P28" s="200">
        <f>HLOOKUP(P$14,'CdC-Inputs VP'!$D$13:$AEP$108,MATCH($B28,'CdC-Inputs VP'!$A$13:$A$108,0),FALSE)</f>
        <v>905</v>
      </c>
      <c r="Q28" s="200">
        <f>HLOOKUP(Q$14,'CdC-Inputs VP'!$D$13:$AEP$108,MATCH($B28,'CdC-Inputs VP'!$A$13:$A$108,0),FALSE)</f>
        <v>956.9</v>
      </c>
      <c r="R28" s="200">
        <f>HLOOKUP(R$14,'CdC-Inputs VP'!$D$13:$AEP$108,MATCH($B28,'CdC-Inputs VP'!$A$13:$A$108,0),FALSE)</f>
        <v>956.9</v>
      </c>
      <c r="S28" s="200">
        <f>HLOOKUP(S$14,'CdC-Inputs VP'!$D$13:$AEP$108,MATCH($B28,'CdC-Inputs VP'!$A$13:$A$108,0),FALSE)</f>
        <v>956.9</v>
      </c>
      <c r="T28" s="200">
        <f>HLOOKUP(T$14,'CdC-Inputs VP'!$D$13:$AEP$108,MATCH($B28,'CdC-Inputs VP'!$A$13:$A$108,0),FALSE)</f>
        <v>956.9</v>
      </c>
    </row>
    <row r="29" spans="1:21" ht="12.75" customHeight="1" outlineLevel="1" x14ac:dyDescent="0.25">
      <c r="B29" s="192" t="s">
        <v>1003</v>
      </c>
      <c r="C29" s="184"/>
      <c r="D29" s="200">
        <f>HLOOKUP(D$14,'CdC-Inputs VP'!$D$13:$AEP$108,MATCH($B29,'CdC-Inputs VP'!$A$13:$A$108,0),FALSE)</f>
        <v>2729</v>
      </c>
      <c r="E29" s="200">
        <f>HLOOKUP(E$14,'CdC-Inputs VP'!$D$13:$AEP$108,MATCH($B29,'CdC-Inputs VP'!$A$13:$A$108,0),FALSE)</f>
        <v>2729</v>
      </c>
      <c r="F29" s="200">
        <f>HLOOKUP(F$14,'CdC-Inputs VP'!$D$13:$AEP$108,MATCH($B29,'CdC-Inputs VP'!$A$13:$A$108,0),FALSE)</f>
        <v>2729</v>
      </c>
      <c r="G29" s="200">
        <f>HLOOKUP(G$14,'CdC-Inputs VP'!$D$13:$AEP$108,MATCH($B29,'CdC-Inputs VP'!$A$13:$A$108,0),FALSE)</f>
        <v>2729</v>
      </c>
      <c r="H29" s="200">
        <f>HLOOKUP(H$14,'CdC-Inputs VP'!$D$13:$AEP$108,MATCH($B29,'CdC-Inputs VP'!$A$13:$A$108,0),FALSE)</f>
        <v>2784</v>
      </c>
      <c r="I29" s="200">
        <f>HLOOKUP(I$14,'CdC-Inputs VP'!$D$13:$AEP$108,MATCH($B29,'CdC-Inputs VP'!$A$13:$A$108,0),FALSE)</f>
        <v>2784</v>
      </c>
      <c r="J29" s="200">
        <f>HLOOKUP(J$14,'CdC-Inputs VP'!$D$13:$AEP$108,MATCH($B29,'CdC-Inputs VP'!$A$13:$A$108,0),FALSE)</f>
        <v>2788</v>
      </c>
      <c r="K29" s="200">
        <f>HLOOKUP(K$14,'CdC-Inputs VP'!$D$13:$AEP$108,MATCH($B29,'CdC-Inputs VP'!$A$13:$A$108,0),FALSE)</f>
        <v>2788</v>
      </c>
      <c r="L29" s="200">
        <f>HLOOKUP(L$14,'CdC-Inputs VP'!$D$13:$AEP$108,MATCH($B29,'CdC-Inputs VP'!$A$13:$A$108,0),FALSE)</f>
        <v>2784</v>
      </c>
      <c r="M29" s="200">
        <f>HLOOKUP(M$14,'CdC-Inputs VP'!$D$13:$AEP$108,MATCH($B29,'CdC-Inputs VP'!$A$13:$A$108,0),FALSE)</f>
        <v>2784</v>
      </c>
      <c r="N29" s="200">
        <f>HLOOKUP(N$14,'CdC-Inputs VP'!$D$13:$AEP$108,MATCH($B29,'CdC-Inputs VP'!$A$13:$A$108,0),FALSE)</f>
        <v>2790.8</v>
      </c>
      <c r="O29" s="200">
        <f>HLOOKUP(O$14,'CdC-Inputs VP'!$D$13:$AEP$108,MATCH($B29,'CdC-Inputs VP'!$A$13:$A$108,0),FALSE)</f>
        <v>2790.8</v>
      </c>
      <c r="P29" s="200">
        <f>HLOOKUP(P$14,'CdC-Inputs VP'!$D$13:$AEP$108,MATCH($B29,'CdC-Inputs VP'!$A$13:$A$108,0),FALSE)</f>
        <v>2790.8</v>
      </c>
      <c r="Q29" s="200">
        <f>HLOOKUP(Q$14,'CdC-Inputs VP'!$D$13:$AEP$108,MATCH($B29,'CdC-Inputs VP'!$A$13:$A$108,0),FALSE)</f>
        <v>2894.3</v>
      </c>
      <c r="R29" s="200">
        <f>HLOOKUP(R$14,'CdC-Inputs VP'!$D$13:$AEP$108,MATCH($B29,'CdC-Inputs VP'!$A$13:$A$108,0),FALSE)</f>
        <v>2894.3</v>
      </c>
      <c r="S29" s="200">
        <f>HLOOKUP(S$14,'CdC-Inputs VP'!$D$13:$AEP$108,MATCH($B29,'CdC-Inputs VP'!$A$13:$A$108,0),FALSE)</f>
        <v>2894.3</v>
      </c>
      <c r="T29" s="200">
        <f>HLOOKUP(T$14,'CdC-Inputs VP'!$D$13:$AEP$108,MATCH($B29,'CdC-Inputs VP'!$A$13:$A$108,0),FALSE)</f>
        <v>2894.3</v>
      </c>
    </row>
    <row r="30" spans="1:21" ht="12.75" customHeight="1" outlineLevel="1" x14ac:dyDescent="0.25">
      <c r="B30" s="192" t="s">
        <v>1005</v>
      </c>
      <c r="C30" s="184"/>
      <c r="D30" s="200">
        <f>HLOOKUP(D$14,'CdC-Inputs VP'!$D$13:$AEP$108,MATCH($B30,'CdC-Inputs VP'!$A$13:$A$108,0),FALSE)</f>
        <v>1616</v>
      </c>
      <c r="E30" s="200">
        <f>HLOOKUP(E$14,'CdC-Inputs VP'!$D$13:$AEP$108,MATCH($B30,'CdC-Inputs VP'!$A$13:$A$108,0),FALSE)</f>
        <v>1616</v>
      </c>
      <c r="F30" s="200">
        <f>HLOOKUP(F$14,'CdC-Inputs VP'!$D$13:$AEP$108,MATCH($B30,'CdC-Inputs VP'!$A$13:$A$108,0),FALSE)</f>
        <v>1616</v>
      </c>
      <c r="G30" s="200">
        <f>HLOOKUP(G$14,'CdC-Inputs VP'!$D$13:$AEP$108,MATCH($B30,'CdC-Inputs VP'!$A$13:$A$108,0),FALSE)</f>
        <v>1616</v>
      </c>
      <c r="H30" s="200">
        <f>HLOOKUP(H$14,'CdC-Inputs VP'!$D$13:$AEP$108,MATCH($B30,'CdC-Inputs VP'!$A$13:$A$108,0),FALSE)</f>
        <v>1610</v>
      </c>
      <c r="I30" s="200">
        <f>HLOOKUP(I$14,'CdC-Inputs VP'!$D$13:$AEP$108,MATCH($B30,'CdC-Inputs VP'!$A$13:$A$108,0),FALSE)</f>
        <v>1610</v>
      </c>
      <c r="J30" s="200">
        <f>HLOOKUP(J$14,'CdC-Inputs VP'!$D$13:$AEP$108,MATCH($B30,'CdC-Inputs VP'!$A$13:$A$108,0),FALSE)</f>
        <v>1634</v>
      </c>
      <c r="K30" s="200">
        <f>HLOOKUP(K$14,'CdC-Inputs VP'!$D$13:$AEP$108,MATCH($B30,'CdC-Inputs VP'!$A$13:$A$108,0),FALSE)</f>
        <v>1634</v>
      </c>
      <c r="L30" s="200">
        <f>HLOOKUP(L$14,'CdC-Inputs VP'!$D$13:$AEP$108,MATCH($B30,'CdC-Inputs VP'!$A$13:$A$108,0),FALSE)</f>
        <v>1630</v>
      </c>
      <c r="M30" s="200">
        <f>HLOOKUP(M$14,'CdC-Inputs VP'!$D$13:$AEP$108,MATCH($B30,'CdC-Inputs VP'!$A$13:$A$108,0),FALSE)</f>
        <v>1630</v>
      </c>
      <c r="N30" s="200">
        <f>HLOOKUP(N$14,'CdC-Inputs VP'!$D$13:$AEP$108,MATCH($B30,'CdC-Inputs VP'!$A$13:$A$108,0),FALSE)</f>
        <v>1624</v>
      </c>
      <c r="O30" s="200">
        <f>HLOOKUP(O$14,'CdC-Inputs VP'!$D$13:$AEP$108,MATCH($B30,'CdC-Inputs VP'!$A$13:$A$108,0),FALSE)</f>
        <v>1624</v>
      </c>
      <c r="P30" s="200">
        <f>HLOOKUP(P$14,'CdC-Inputs VP'!$D$13:$AEP$108,MATCH($B30,'CdC-Inputs VP'!$A$13:$A$108,0),FALSE)</f>
        <v>1624</v>
      </c>
      <c r="Q30" s="200">
        <f>HLOOKUP(Q$14,'CdC-Inputs VP'!$D$13:$AEP$108,MATCH($B30,'CdC-Inputs VP'!$A$13:$A$108,0),FALSE)</f>
        <v>1610</v>
      </c>
      <c r="R30" s="200">
        <f>HLOOKUP(R$14,'CdC-Inputs VP'!$D$13:$AEP$108,MATCH($B30,'CdC-Inputs VP'!$A$13:$A$108,0),FALSE)</f>
        <v>1610</v>
      </c>
      <c r="S30" s="200">
        <f>HLOOKUP(S$14,'CdC-Inputs VP'!$D$13:$AEP$108,MATCH($B30,'CdC-Inputs VP'!$A$13:$A$108,0),FALSE)</f>
        <v>1610</v>
      </c>
      <c r="T30" s="200">
        <f>HLOOKUP(T$14,'CdC-Inputs VP'!$D$13:$AEP$108,MATCH($B30,'CdC-Inputs VP'!$A$13:$A$108,0),FALSE)</f>
        <v>1610</v>
      </c>
    </row>
    <row r="31" spans="1:21" ht="12.75" customHeight="1" outlineLevel="1" thickBot="1" x14ac:dyDescent="0.3">
      <c r="A31" s="204"/>
      <c r="B31" s="204" t="s">
        <v>1007</v>
      </c>
      <c r="C31" s="186"/>
      <c r="D31" s="205">
        <f>HLOOKUP(D$14,'CdC-Inputs VP'!$D$13:$AEP$108,MATCH($B31,'CdC-Inputs VP'!$A$13:$A$108,0),FALSE)</f>
        <v>1618</v>
      </c>
      <c r="E31" s="205">
        <f>HLOOKUP(E$14,'CdC-Inputs VP'!$D$13:$AEP$108,MATCH($B31,'CdC-Inputs VP'!$A$13:$A$108,0),FALSE)</f>
        <v>1618</v>
      </c>
      <c r="F31" s="205">
        <f>HLOOKUP(F$14,'CdC-Inputs VP'!$D$13:$AEP$108,MATCH($B31,'CdC-Inputs VP'!$A$13:$A$108,0),FALSE)</f>
        <v>1618</v>
      </c>
      <c r="G31" s="205">
        <f>HLOOKUP(G$14,'CdC-Inputs VP'!$D$13:$AEP$108,MATCH($B31,'CdC-Inputs VP'!$A$13:$A$108,0),FALSE)</f>
        <v>1618</v>
      </c>
      <c r="H31" s="205">
        <f>HLOOKUP(H$14,'CdC-Inputs VP'!$D$13:$AEP$108,MATCH($B31,'CdC-Inputs VP'!$A$13:$A$108,0),FALSE)</f>
        <v>1598</v>
      </c>
      <c r="I31" s="205">
        <f>HLOOKUP(I$14,'CdC-Inputs VP'!$D$13:$AEP$108,MATCH($B31,'CdC-Inputs VP'!$A$13:$A$108,0),FALSE)</f>
        <v>1598</v>
      </c>
      <c r="J31" s="205">
        <f>HLOOKUP(J$14,'CdC-Inputs VP'!$D$13:$AEP$108,MATCH($B31,'CdC-Inputs VP'!$A$13:$A$108,0),FALSE)</f>
        <v>1632</v>
      </c>
      <c r="K31" s="205">
        <f>HLOOKUP(K$14,'CdC-Inputs VP'!$D$13:$AEP$108,MATCH($B31,'CdC-Inputs VP'!$A$13:$A$108,0),FALSE)</f>
        <v>1632</v>
      </c>
      <c r="L31" s="205">
        <f>HLOOKUP(L$14,'CdC-Inputs VP'!$D$13:$AEP$108,MATCH($B31,'CdC-Inputs VP'!$A$13:$A$108,0),FALSE)</f>
        <v>1644</v>
      </c>
      <c r="M31" s="205">
        <f>HLOOKUP(M$14,'CdC-Inputs VP'!$D$13:$AEP$108,MATCH($B31,'CdC-Inputs VP'!$A$13:$A$108,0),FALSE)</f>
        <v>1644</v>
      </c>
      <c r="N31" s="205">
        <f>HLOOKUP(N$14,'CdC-Inputs VP'!$D$13:$AEP$108,MATCH($B31,'CdC-Inputs VP'!$A$13:$A$108,0),FALSE)</f>
        <v>1620</v>
      </c>
      <c r="O31" s="205">
        <f>HLOOKUP(O$14,'CdC-Inputs VP'!$D$13:$AEP$108,MATCH($B31,'CdC-Inputs VP'!$A$13:$A$108,0),FALSE)</f>
        <v>1620</v>
      </c>
      <c r="P31" s="205">
        <f>HLOOKUP(P$14,'CdC-Inputs VP'!$D$13:$AEP$108,MATCH($B31,'CdC-Inputs VP'!$A$13:$A$108,0),FALSE)</f>
        <v>1620</v>
      </c>
      <c r="Q31" s="205">
        <f>HLOOKUP(Q$14,'CdC-Inputs VP'!$D$13:$AEP$108,MATCH($B31,'CdC-Inputs VP'!$A$13:$A$108,0),FALSE)</f>
        <v>1598</v>
      </c>
      <c r="R31" s="205">
        <f>HLOOKUP(R$14,'CdC-Inputs VP'!$D$13:$AEP$108,MATCH($B31,'CdC-Inputs VP'!$A$13:$A$108,0),FALSE)</f>
        <v>1598</v>
      </c>
      <c r="S31" s="205">
        <f>HLOOKUP(S$14,'CdC-Inputs VP'!$D$13:$AEP$108,MATCH($B31,'CdC-Inputs VP'!$A$13:$A$108,0),FALSE)</f>
        <v>1598</v>
      </c>
      <c r="T31" s="205">
        <f>HLOOKUP(T$14,'CdC-Inputs VP'!$D$13:$AEP$108,MATCH($B31,'CdC-Inputs VP'!$A$13:$A$108,0),FALSE)</f>
        <v>1598</v>
      </c>
    </row>
    <row r="32" spans="1:21" ht="12.75" customHeight="1" outlineLevel="1" x14ac:dyDescent="0.25">
      <c r="A32" s="574" t="s">
        <v>1266</v>
      </c>
      <c r="B32" s="242" t="s">
        <v>1035</v>
      </c>
      <c r="C32" s="197"/>
      <c r="D32" s="200">
        <f>HLOOKUP(D$14,'CdC-Inputs VP'!$D$13:$AEP$108,MATCH($B32,'CdC-Inputs VP'!$A$13:$A$108,0),FALSE)</f>
        <v>55</v>
      </c>
      <c r="E32" s="200">
        <f>HLOOKUP(E$14,'CdC-Inputs VP'!$D$13:$AEP$108,MATCH($B32,'CdC-Inputs VP'!$A$13:$A$108,0),FALSE)</f>
        <v>55</v>
      </c>
      <c r="F32" s="200">
        <f>HLOOKUP(F$14,'CdC-Inputs VP'!$D$13:$AEP$108,MATCH($B32,'CdC-Inputs VP'!$A$13:$A$108,0),FALSE)</f>
        <v>55</v>
      </c>
      <c r="G32" s="200">
        <f>HLOOKUP(G$14,'CdC-Inputs VP'!$D$13:$AEP$108,MATCH($B32,'CdC-Inputs VP'!$A$13:$A$108,0),FALSE)</f>
        <v>55</v>
      </c>
      <c r="H32" s="200">
        <f>HLOOKUP(H$14,'CdC-Inputs VP'!$D$13:$AEP$108,MATCH($B32,'CdC-Inputs VP'!$A$13:$A$108,0),FALSE)</f>
        <v>55</v>
      </c>
      <c r="I32" s="200">
        <f>HLOOKUP(I$14,'CdC-Inputs VP'!$D$13:$AEP$108,MATCH($B32,'CdC-Inputs VP'!$A$13:$A$108,0),FALSE)</f>
        <v>55</v>
      </c>
      <c r="J32" s="200">
        <f>HLOOKUP(J$14,'CdC-Inputs VP'!$D$13:$AEP$108,MATCH($B32,'CdC-Inputs VP'!$A$13:$A$108,0),FALSE)</f>
        <v>55</v>
      </c>
      <c r="K32" s="200">
        <f>HLOOKUP(K$14,'CdC-Inputs VP'!$D$13:$AEP$108,MATCH($B32,'CdC-Inputs VP'!$A$13:$A$108,0),FALSE)</f>
        <v>55</v>
      </c>
      <c r="L32" s="200">
        <f>HLOOKUP(L$14,'CdC-Inputs VP'!$D$13:$AEP$108,MATCH($B32,'CdC-Inputs VP'!$A$13:$A$108,0),FALSE)</f>
        <v>55</v>
      </c>
      <c r="M32" s="200">
        <f>HLOOKUP(M$14,'CdC-Inputs VP'!$D$13:$AEP$108,MATCH($B32,'CdC-Inputs VP'!$A$13:$A$108,0),FALSE)</f>
        <v>55</v>
      </c>
      <c r="N32" s="200">
        <f>HLOOKUP(N$14,'CdC-Inputs VP'!$D$13:$AEP$108,MATCH($B32,'CdC-Inputs VP'!$A$13:$A$108,0),FALSE)</f>
        <v>55</v>
      </c>
      <c r="O32" s="200">
        <f>HLOOKUP(O$14,'CdC-Inputs VP'!$D$13:$AEP$108,MATCH($B32,'CdC-Inputs VP'!$A$13:$A$108,0),FALSE)</f>
        <v>55</v>
      </c>
      <c r="P32" s="200">
        <f>HLOOKUP(P$14,'CdC-Inputs VP'!$D$13:$AEP$108,MATCH($B32,'CdC-Inputs VP'!$A$13:$A$108,0),FALSE)</f>
        <v>55</v>
      </c>
      <c r="Q32" s="200">
        <f>HLOOKUP(Q$14,'CdC-Inputs VP'!$D$13:$AEP$108,MATCH($B32,'CdC-Inputs VP'!$A$13:$A$108,0),FALSE)</f>
        <v>55</v>
      </c>
      <c r="R32" s="200">
        <f>HLOOKUP(R$14,'CdC-Inputs VP'!$D$13:$AEP$108,MATCH($B32,'CdC-Inputs VP'!$A$13:$A$108,0),FALSE)</f>
        <v>55</v>
      </c>
      <c r="S32" s="200">
        <f>HLOOKUP(S$14,'CdC-Inputs VP'!$D$13:$AEP$108,MATCH($B32,'CdC-Inputs VP'!$A$13:$A$108,0),FALSE)</f>
        <v>55</v>
      </c>
      <c r="T32" s="200">
        <f>HLOOKUP(T$14,'CdC-Inputs VP'!$D$13:$AEP$108,MATCH($B32,'CdC-Inputs VP'!$A$13:$A$108,0),FALSE)</f>
        <v>55</v>
      </c>
    </row>
    <row r="33" spans="1:20" ht="12.75" customHeight="1" outlineLevel="1" thickBot="1" x14ac:dyDescent="0.3">
      <c r="A33" s="206"/>
      <c r="B33" s="204" t="s">
        <v>1267</v>
      </c>
      <c r="C33" s="207"/>
      <c r="D33" s="208">
        <f t="shared" ref="D33:T33" si="24">IF(D13="E",0.75,IF(D13="D",0.83,IF(D13="EV",0,"???")))</f>
        <v>0.75</v>
      </c>
      <c r="E33" s="208">
        <f t="shared" si="24"/>
        <v>0.75</v>
      </c>
      <c r="F33" s="208">
        <f t="shared" ref="F33:G33" si="25">IF(F13="E",0.75,IF(F13="D",0.83,IF(F13="EV",0,"???")))</f>
        <v>0.75</v>
      </c>
      <c r="G33" s="208">
        <f t="shared" si="25"/>
        <v>0.75</v>
      </c>
      <c r="H33" s="208">
        <f t="shared" si="24"/>
        <v>0.75</v>
      </c>
      <c r="I33" s="208">
        <f t="shared" si="24"/>
        <v>0.75</v>
      </c>
      <c r="J33" s="208">
        <f t="shared" ref="J33:K33" si="26">IF(J13="E",0.75,IF(J13="D",0.83,IF(J13="EV",0,"???")))</f>
        <v>0.75</v>
      </c>
      <c r="K33" s="208">
        <f t="shared" si="26"/>
        <v>0.75</v>
      </c>
      <c r="L33" s="208">
        <f t="shared" ref="L33:P33" si="27">IF(L13="E",0.75,IF(L13="D",0.83,IF(L13="EV",0,"???")))</f>
        <v>0.75</v>
      </c>
      <c r="M33" s="208">
        <f t="shared" si="27"/>
        <v>0.75</v>
      </c>
      <c r="N33" s="208">
        <f t="shared" si="27"/>
        <v>0.75</v>
      </c>
      <c r="O33" s="208">
        <f t="shared" ref="O33" si="28">IF(O13="E",0.75,IF(O13="D",0.83,IF(O13="EV",0,"???")))</f>
        <v>0.75</v>
      </c>
      <c r="P33" s="208">
        <f t="shared" si="27"/>
        <v>0.75</v>
      </c>
      <c r="Q33" s="208">
        <f t="shared" ref="Q33:R33" si="29">IF(Q13="E",0.75,IF(Q13="D",0.83,IF(Q13="EV",0,"???")))</f>
        <v>0.75</v>
      </c>
      <c r="R33" s="208">
        <f t="shared" si="29"/>
        <v>0.75</v>
      </c>
      <c r="S33" s="208">
        <f t="shared" si="24"/>
        <v>0.75</v>
      </c>
      <c r="T33" s="208">
        <f t="shared" si="24"/>
        <v>0.75</v>
      </c>
    </row>
    <row r="34" spans="1:20" ht="39" customHeight="1" outlineLevel="1" x14ac:dyDescent="0.25">
      <c r="A34" s="188"/>
      <c r="B34" s="630" t="s">
        <v>1268</v>
      </c>
      <c r="C34" s="210">
        <f>'CdC-Inputs VP'!F37</f>
        <v>0</v>
      </c>
      <c r="D34" s="211" t="e">
        <f t="shared" ref="D34:T34" si="30">D1059</f>
        <v>#REF!</v>
      </c>
      <c r="E34" s="211" t="e">
        <f t="shared" si="30"/>
        <v>#REF!</v>
      </c>
      <c r="F34" s="211" t="e">
        <f t="shared" ref="F34:G34" si="31">F1059</f>
        <v>#REF!</v>
      </c>
      <c r="G34" s="211" t="e">
        <f t="shared" si="31"/>
        <v>#REF!</v>
      </c>
      <c r="H34" s="211" t="e">
        <f t="shared" si="30"/>
        <v>#REF!</v>
      </c>
      <c r="I34" s="211" t="e">
        <f t="shared" si="30"/>
        <v>#REF!</v>
      </c>
      <c r="J34" s="211" t="e">
        <f t="shared" ref="J34:K34" si="32">J1059</f>
        <v>#REF!</v>
      </c>
      <c r="K34" s="211" t="e">
        <f t="shared" si="32"/>
        <v>#REF!</v>
      </c>
      <c r="L34" s="211" t="e">
        <f t="shared" ref="L34:P34" si="33">L1059</f>
        <v>#REF!</v>
      </c>
      <c r="M34" s="211" t="e">
        <f t="shared" si="33"/>
        <v>#REF!</v>
      </c>
      <c r="N34" s="211" t="e">
        <f t="shared" si="33"/>
        <v>#REF!</v>
      </c>
      <c r="O34" s="211" t="e">
        <f t="shared" ref="O34" si="34">O1059</f>
        <v>#REF!</v>
      </c>
      <c r="P34" s="211" t="e">
        <f t="shared" si="33"/>
        <v>#REF!</v>
      </c>
      <c r="Q34" s="211" t="e">
        <f t="shared" ref="Q34:R34" si="35">Q1059</f>
        <v>#REF!</v>
      </c>
      <c r="R34" s="211" t="e">
        <f t="shared" si="35"/>
        <v>#REF!</v>
      </c>
      <c r="S34" s="211" t="e">
        <f t="shared" si="30"/>
        <v>#REF!</v>
      </c>
      <c r="T34" s="211" t="e">
        <f t="shared" si="30"/>
        <v>#REF!</v>
      </c>
    </row>
    <row r="35" spans="1:20" ht="12.75" customHeight="1" outlineLevel="1" thickBot="1" x14ac:dyDescent="0.3">
      <c r="A35" s="575"/>
      <c r="B35" s="192" t="s">
        <v>1146</v>
      </c>
      <c r="C35" s="184"/>
      <c r="D35" s="200">
        <f>HLOOKUP(D$14,'CdC-Inputs VP'!$D$13:$AEP$108,MATCH($B35,'CdC-Inputs VP'!$A$13:$A$108,0),FALSE)</f>
        <v>21</v>
      </c>
      <c r="E35" s="200">
        <f>HLOOKUP(E$14,'CdC-Inputs VP'!$D$13:$AEP$108,MATCH($B35,'CdC-Inputs VP'!$A$13:$A$108,0),FALSE)</f>
        <v>21</v>
      </c>
      <c r="F35" s="200">
        <f>HLOOKUP(F$14,'CdC-Inputs VP'!$D$13:$AEP$108,MATCH($B35,'CdC-Inputs VP'!$A$13:$A$108,0),FALSE)</f>
        <v>21</v>
      </c>
      <c r="G35" s="200">
        <f>HLOOKUP(G$14,'CdC-Inputs VP'!$D$13:$AEP$108,MATCH($B35,'CdC-Inputs VP'!$A$13:$A$108,0),FALSE)</f>
        <v>21</v>
      </c>
      <c r="H35" s="200">
        <f>HLOOKUP(H$14,'CdC-Inputs VP'!$D$13:$AEP$108,MATCH($B35,'CdC-Inputs VP'!$A$13:$A$108,0),FALSE)</f>
        <v>19</v>
      </c>
      <c r="I35" s="200">
        <f>HLOOKUP(I$14,'CdC-Inputs VP'!$D$13:$AEP$108,MATCH($B35,'CdC-Inputs VP'!$A$13:$A$108,0),FALSE)</f>
        <v>19</v>
      </c>
      <c r="J35" s="200">
        <f>HLOOKUP(J$14,'CdC-Inputs VP'!$D$13:$AEP$108,MATCH($B35,'CdC-Inputs VP'!$A$13:$A$108,0),FALSE)</f>
        <v>16.82</v>
      </c>
      <c r="K35" s="200">
        <f>HLOOKUP(K$14,'CdC-Inputs VP'!$D$13:$AEP$108,MATCH($B35,'CdC-Inputs VP'!$A$13:$A$108,0),FALSE)</f>
        <v>16.82</v>
      </c>
      <c r="L35" s="200">
        <f>HLOOKUP(L$14,'CdC-Inputs VP'!$D$13:$AEP$108,MATCH($B35,'CdC-Inputs VP'!$A$13:$A$108,0),FALSE)</f>
        <v>23.490000000000002</v>
      </c>
      <c r="M35" s="200">
        <f>HLOOKUP(M$14,'CdC-Inputs VP'!$D$13:$AEP$108,MATCH($B35,'CdC-Inputs VP'!$A$13:$A$108,0),FALSE)</f>
        <v>23.490000000000002</v>
      </c>
      <c r="N35" s="200">
        <f>HLOOKUP(N$14,'CdC-Inputs VP'!$D$13:$AEP$108,MATCH($B35,'CdC-Inputs VP'!$A$13:$A$108,0),FALSE)</f>
        <v>24.5</v>
      </c>
      <c r="O35" s="200">
        <f>HLOOKUP(O$14,'CdC-Inputs VP'!$D$13:$AEP$108,MATCH($B35,'CdC-Inputs VP'!$A$13:$A$108,0),FALSE)</f>
        <v>24.5</v>
      </c>
      <c r="P35" s="200">
        <f>HLOOKUP(P$14,'CdC-Inputs VP'!$D$13:$AEP$108,MATCH($B35,'CdC-Inputs VP'!$A$13:$A$108,0),FALSE)</f>
        <v>24.5</v>
      </c>
      <c r="Q35" s="200">
        <f>HLOOKUP(Q$14,'CdC-Inputs VP'!$D$13:$AEP$108,MATCH($B35,'CdC-Inputs VP'!$A$13:$A$108,0),FALSE)</f>
        <v>21.9</v>
      </c>
      <c r="R35" s="200">
        <f>HLOOKUP(R$14,'CdC-Inputs VP'!$D$13:$AEP$108,MATCH($B35,'CdC-Inputs VP'!$A$13:$A$108,0),FALSE)</f>
        <v>21.9</v>
      </c>
      <c r="S35" s="200">
        <f>HLOOKUP(S$14,'CdC-Inputs VP'!$D$13:$AEP$108,MATCH($B35,'CdC-Inputs VP'!$A$13:$A$108,0),FALSE)</f>
        <v>21.9</v>
      </c>
      <c r="T35" s="200">
        <f>HLOOKUP(T$14,'CdC-Inputs VP'!$D$13:$AEP$108,MATCH($B35,'CdC-Inputs VP'!$A$13:$A$108,0),FALSE)</f>
        <v>21.9</v>
      </c>
    </row>
    <row r="36" spans="1:20" ht="12.75" customHeight="1" outlineLevel="1" x14ac:dyDescent="0.25">
      <c r="A36" s="897" t="s">
        <v>1269</v>
      </c>
      <c r="B36" s="631" t="s">
        <v>1009</v>
      </c>
      <c r="C36" s="212"/>
      <c r="D36" s="213">
        <f>HLOOKUP(D$14,'CdC-Inputs VP'!$D$13:$AEP$108,MATCH($B36,'CdC-Inputs VP'!$A$13:$A$108,0),FALSE)</f>
        <v>64</v>
      </c>
      <c r="E36" s="213">
        <f>HLOOKUP(E$14,'CdC-Inputs VP'!$D$13:$AEP$108,MATCH($B36,'CdC-Inputs VP'!$A$13:$A$108,0),FALSE)</f>
        <v>64</v>
      </c>
      <c r="F36" s="213">
        <f>HLOOKUP(F$14,'CdC-Inputs VP'!$D$13:$AEP$108,MATCH($B36,'CdC-Inputs VP'!$A$13:$A$108,0),FALSE)</f>
        <v>64</v>
      </c>
      <c r="G36" s="213">
        <f>HLOOKUP(G$14,'CdC-Inputs VP'!$D$13:$AEP$108,MATCH($B36,'CdC-Inputs VP'!$A$13:$A$108,0),FALSE)</f>
        <v>64</v>
      </c>
      <c r="H36" s="213">
        <f>HLOOKUP(H$14,'CdC-Inputs VP'!$D$13:$AEP$108,MATCH($B36,'CdC-Inputs VP'!$A$13:$A$108,0),FALSE)</f>
        <v>64</v>
      </c>
      <c r="I36" s="213">
        <f>HLOOKUP(I$14,'CdC-Inputs VP'!$D$13:$AEP$108,MATCH($B36,'CdC-Inputs VP'!$A$13:$A$108,0),FALSE)</f>
        <v>64</v>
      </c>
      <c r="J36" s="213">
        <f>HLOOKUP(J$14,'CdC-Inputs VP'!$D$13:$AEP$108,MATCH($B36,'CdC-Inputs VP'!$A$13:$A$108,0),FALSE)</f>
        <v>64</v>
      </c>
      <c r="K36" s="213">
        <f>HLOOKUP(K$14,'CdC-Inputs VP'!$D$13:$AEP$108,MATCH($B36,'CdC-Inputs VP'!$A$13:$A$108,0),FALSE)</f>
        <v>64</v>
      </c>
      <c r="L36" s="213">
        <f>HLOOKUP(L$14,'CdC-Inputs VP'!$D$13:$AEP$108,MATCH($B36,'CdC-Inputs VP'!$A$13:$A$108,0),FALSE)</f>
        <v>0</v>
      </c>
      <c r="M36" s="213">
        <f>HLOOKUP(M$14,'CdC-Inputs VP'!$D$13:$AEP$108,MATCH($B36,'CdC-Inputs VP'!$A$13:$A$108,0),FALSE)</f>
        <v>0</v>
      </c>
      <c r="N36" s="213">
        <f>HLOOKUP(N$14,'CdC-Inputs VP'!$D$13:$AEP$108,MATCH($B36,'CdC-Inputs VP'!$A$13:$A$108,0),FALSE)</f>
        <v>74</v>
      </c>
      <c r="O36" s="213">
        <f>HLOOKUP(O$14,'CdC-Inputs VP'!$D$13:$AEP$108,MATCH($B36,'CdC-Inputs VP'!$A$13:$A$108,0),FALSE)</f>
        <v>74</v>
      </c>
      <c r="P36" s="213">
        <f>HLOOKUP(P$14,'CdC-Inputs VP'!$D$13:$AEP$108,MATCH($B36,'CdC-Inputs VP'!$A$13:$A$108,0),FALSE)</f>
        <v>74</v>
      </c>
      <c r="Q36" s="213">
        <f>HLOOKUP(Q$14,'CdC-Inputs VP'!$D$13:$AEP$108,MATCH($B36,'CdC-Inputs VP'!$A$13:$A$108,0),FALSE)</f>
        <v>64</v>
      </c>
      <c r="R36" s="213">
        <f>HLOOKUP(R$14,'CdC-Inputs VP'!$D$13:$AEP$108,MATCH($B36,'CdC-Inputs VP'!$A$13:$A$108,0),FALSE)</f>
        <v>64</v>
      </c>
      <c r="S36" s="213">
        <f>HLOOKUP(S$14,'CdC-Inputs VP'!$D$13:$AEP$108,MATCH($B36,'CdC-Inputs VP'!$A$13:$A$108,0),FALSE)</f>
        <v>64</v>
      </c>
      <c r="T36" s="213">
        <f>HLOOKUP(T$14,'CdC-Inputs VP'!$D$13:$AEP$108,MATCH($B36,'CdC-Inputs VP'!$A$13:$A$108,0),FALSE)</f>
        <v>64</v>
      </c>
    </row>
    <row r="37" spans="1:20" ht="12.75" customHeight="1" outlineLevel="1" x14ac:dyDescent="0.25">
      <c r="A37" s="898"/>
      <c r="B37" s="192" t="s">
        <v>1150</v>
      </c>
      <c r="C37" s="184"/>
      <c r="D37" s="200">
        <f>HLOOKUP(D$14,'CdC-Inputs VP'!$D$13:$AEP$108,MATCH($B37,'CdC-Inputs VP'!$A$13:$A$108,0),FALSE)</f>
        <v>100</v>
      </c>
      <c r="E37" s="200">
        <f>HLOOKUP(E$14,'CdC-Inputs VP'!$D$13:$AEP$108,MATCH($B37,'CdC-Inputs VP'!$A$13:$A$108,0),FALSE)</f>
        <v>100</v>
      </c>
      <c r="F37" s="200">
        <f>HLOOKUP(F$14,'CdC-Inputs VP'!$D$13:$AEP$108,MATCH($B37,'CdC-Inputs VP'!$A$13:$A$108,0),FALSE)</f>
        <v>100</v>
      </c>
      <c r="G37" s="200">
        <f>HLOOKUP(G$14,'CdC-Inputs VP'!$D$13:$AEP$108,MATCH($B37,'CdC-Inputs VP'!$A$13:$A$108,0),FALSE)</f>
        <v>100</v>
      </c>
      <c r="H37" s="200">
        <f>HLOOKUP(H$14,'CdC-Inputs VP'!$D$13:$AEP$108,MATCH($B37,'CdC-Inputs VP'!$A$13:$A$108,0),FALSE)</f>
        <v>100</v>
      </c>
      <c r="I37" s="200">
        <f>HLOOKUP(I$14,'CdC-Inputs VP'!$D$13:$AEP$108,MATCH($B37,'CdC-Inputs VP'!$A$13:$A$108,0),FALSE)</f>
        <v>100</v>
      </c>
      <c r="J37" s="200">
        <f>HLOOKUP(J$14,'CdC-Inputs VP'!$D$13:$AEP$108,MATCH($B37,'CdC-Inputs VP'!$A$13:$A$108,0),FALSE)</f>
        <v>100</v>
      </c>
      <c r="K37" s="200">
        <f>HLOOKUP(K$14,'CdC-Inputs VP'!$D$13:$AEP$108,MATCH($B37,'CdC-Inputs VP'!$A$13:$A$108,0),FALSE)</f>
        <v>100</v>
      </c>
      <c r="L37" s="200">
        <f>HLOOKUP(L$14,'CdC-Inputs VP'!$D$13:$AEP$108,MATCH($B37,'CdC-Inputs VP'!$A$13:$A$108,0),FALSE)</f>
        <v>0</v>
      </c>
      <c r="M37" s="200">
        <f>HLOOKUP(M$14,'CdC-Inputs VP'!$D$13:$AEP$108,MATCH($B37,'CdC-Inputs VP'!$A$13:$A$108,0),FALSE)</f>
        <v>0</v>
      </c>
      <c r="N37" s="200">
        <f>HLOOKUP(N$14,'CdC-Inputs VP'!$D$13:$AEP$108,MATCH($B37,'CdC-Inputs VP'!$A$13:$A$108,0),FALSE)</f>
        <v>100</v>
      </c>
      <c r="O37" s="200">
        <f>HLOOKUP(O$14,'CdC-Inputs VP'!$D$13:$AEP$108,MATCH($B37,'CdC-Inputs VP'!$A$13:$A$108,0),FALSE)</f>
        <v>100</v>
      </c>
      <c r="P37" s="200">
        <f>HLOOKUP(P$14,'CdC-Inputs VP'!$D$13:$AEP$108,MATCH($B37,'CdC-Inputs VP'!$A$13:$A$108,0),FALSE)</f>
        <v>100</v>
      </c>
      <c r="Q37" s="200">
        <f>HLOOKUP(Q$14,'CdC-Inputs VP'!$D$13:$AEP$108,MATCH($B37,'CdC-Inputs VP'!$A$13:$A$108,0),FALSE)</f>
        <v>100</v>
      </c>
      <c r="R37" s="200">
        <f>HLOOKUP(R$14,'CdC-Inputs VP'!$D$13:$AEP$108,MATCH($B37,'CdC-Inputs VP'!$A$13:$A$108,0),FALSE)</f>
        <v>100</v>
      </c>
      <c r="S37" s="200">
        <f>HLOOKUP(S$14,'CdC-Inputs VP'!$D$13:$AEP$108,MATCH($B37,'CdC-Inputs VP'!$A$13:$A$108,0),FALSE)</f>
        <v>100</v>
      </c>
      <c r="T37" s="200">
        <f>HLOOKUP(T$14,'CdC-Inputs VP'!$D$13:$AEP$108,MATCH($B37,'CdC-Inputs VP'!$A$13:$A$108,0),FALSE)</f>
        <v>100</v>
      </c>
    </row>
    <row r="38" spans="1:20" ht="12.75" customHeight="1" outlineLevel="1" x14ac:dyDescent="0.25">
      <c r="A38" s="898"/>
      <c r="B38" s="192" t="s">
        <v>1152</v>
      </c>
      <c r="C38" s="184"/>
      <c r="D38" s="200">
        <f>HLOOKUP(D$14,'CdC-Inputs VP'!$D$13:$AEP$108,MATCH($B38,'CdC-Inputs VP'!$A$13:$A$108,0),FALSE)</f>
        <v>50</v>
      </c>
      <c r="E38" s="200">
        <f>HLOOKUP(E$14,'CdC-Inputs VP'!$D$13:$AEP$108,MATCH($B38,'CdC-Inputs VP'!$A$13:$A$108,0),FALSE)</f>
        <v>50</v>
      </c>
      <c r="F38" s="200">
        <f>HLOOKUP(F$14,'CdC-Inputs VP'!$D$13:$AEP$108,MATCH($B38,'CdC-Inputs VP'!$A$13:$A$108,0),FALSE)</f>
        <v>50</v>
      </c>
      <c r="G38" s="200">
        <f>HLOOKUP(G$14,'CdC-Inputs VP'!$D$13:$AEP$108,MATCH($B38,'CdC-Inputs VP'!$A$13:$A$108,0),FALSE)</f>
        <v>50</v>
      </c>
      <c r="H38" s="200">
        <f>HLOOKUP(H$14,'CdC-Inputs VP'!$D$13:$AEP$108,MATCH($B38,'CdC-Inputs VP'!$A$13:$A$108,0),FALSE)</f>
        <v>50</v>
      </c>
      <c r="I38" s="200">
        <f>HLOOKUP(I$14,'CdC-Inputs VP'!$D$13:$AEP$108,MATCH($B38,'CdC-Inputs VP'!$A$13:$A$108,0),FALSE)</f>
        <v>50</v>
      </c>
      <c r="J38" s="200">
        <f>HLOOKUP(J$14,'CdC-Inputs VP'!$D$13:$AEP$108,MATCH($B38,'CdC-Inputs VP'!$A$13:$A$108,0),FALSE)</f>
        <v>50</v>
      </c>
      <c r="K38" s="200">
        <f>HLOOKUP(K$14,'CdC-Inputs VP'!$D$13:$AEP$108,MATCH($B38,'CdC-Inputs VP'!$A$13:$A$108,0),FALSE)</f>
        <v>50</v>
      </c>
      <c r="L38" s="200">
        <f>HLOOKUP(L$14,'CdC-Inputs VP'!$D$13:$AEP$108,MATCH($B38,'CdC-Inputs VP'!$A$13:$A$108,0),FALSE)</f>
        <v>0</v>
      </c>
      <c r="M38" s="200">
        <f>HLOOKUP(M$14,'CdC-Inputs VP'!$D$13:$AEP$108,MATCH($B38,'CdC-Inputs VP'!$A$13:$A$108,0),FALSE)</f>
        <v>0</v>
      </c>
      <c r="N38" s="200">
        <f>HLOOKUP(N$14,'CdC-Inputs VP'!$D$13:$AEP$108,MATCH($B38,'CdC-Inputs VP'!$A$13:$A$108,0),FALSE)</f>
        <v>50</v>
      </c>
      <c r="O38" s="200">
        <f>HLOOKUP(O$14,'CdC-Inputs VP'!$D$13:$AEP$108,MATCH($B38,'CdC-Inputs VP'!$A$13:$A$108,0),FALSE)</f>
        <v>50</v>
      </c>
      <c r="P38" s="200">
        <f>HLOOKUP(P$14,'CdC-Inputs VP'!$D$13:$AEP$108,MATCH($B38,'CdC-Inputs VP'!$A$13:$A$108,0),FALSE)</f>
        <v>50</v>
      </c>
      <c r="Q38" s="200">
        <f>HLOOKUP(Q$14,'CdC-Inputs VP'!$D$13:$AEP$108,MATCH($B38,'CdC-Inputs VP'!$A$13:$A$108,0),FALSE)</f>
        <v>100</v>
      </c>
      <c r="R38" s="200">
        <f>HLOOKUP(R$14,'CdC-Inputs VP'!$D$13:$AEP$108,MATCH($B38,'CdC-Inputs VP'!$A$13:$A$108,0),FALSE)</f>
        <v>100</v>
      </c>
      <c r="S38" s="200">
        <f>HLOOKUP(S$14,'CdC-Inputs VP'!$D$13:$AEP$108,MATCH($B38,'CdC-Inputs VP'!$A$13:$A$108,0),FALSE)</f>
        <v>100</v>
      </c>
      <c r="T38" s="200">
        <f>HLOOKUP(T$14,'CdC-Inputs VP'!$D$13:$AEP$108,MATCH($B38,'CdC-Inputs VP'!$A$13:$A$108,0),FALSE)</f>
        <v>100</v>
      </c>
    </row>
    <row r="39" spans="1:20" ht="13.5" customHeight="1" outlineLevel="1" thickBot="1" x14ac:dyDescent="0.3">
      <c r="A39" s="899"/>
      <c r="B39" s="204" t="s">
        <v>1154</v>
      </c>
      <c r="C39" s="186"/>
      <c r="D39" s="205">
        <f>HLOOKUP(D$14,'CdC-Inputs VP'!$D$13:$AEP$108,MATCH($B39,'CdC-Inputs VP'!$A$13:$A$108,0),FALSE)</f>
        <v>0</v>
      </c>
      <c r="E39" s="205">
        <f>HLOOKUP(E$14,'CdC-Inputs VP'!$D$13:$AEP$108,MATCH($B39,'CdC-Inputs VP'!$A$13:$A$108,0),FALSE)</f>
        <v>0</v>
      </c>
      <c r="F39" s="205">
        <f>HLOOKUP(F$14,'CdC-Inputs VP'!$D$13:$AEP$108,MATCH($B39,'CdC-Inputs VP'!$A$13:$A$108,0),FALSE)</f>
        <v>0</v>
      </c>
      <c r="G39" s="205">
        <f>HLOOKUP(G$14,'CdC-Inputs VP'!$D$13:$AEP$108,MATCH($B39,'CdC-Inputs VP'!$A$13:$A$108,0),FALSE)</f>
        <v>0</v>
      </c>
      <c r="H39" s="205">
        <f>HLOOKUP(H$14,'CdC-Inputs VP'!$D$13:$AEP$108,MATCH($B39,'CdC-Inputs VP'!$A$13:$A$108,0),FALSE)</f>
        <v>0</v>
      </c>
      <c r="I39" s="205">
        <f>HLOOKUP(I$14,'CdC-Inputs VP'!$D$13:$AEP$108,MATCH($B39,'CdC-Inputs VP'!$A$13:$A$108,0),FALSE)</f>
        <v>0</v>
      </c>
      <c r="J39" s="205">
        <f>HLOOKUP(J$14,'CdC-Inputs VP'!$D$13:$AEP$108,MATCH($B39,'CdC-Inputs VP'!$A$13:$A$108,0),FALSE)</f>
        <v>0</v>
      </c>
      <c r="K39" s="205">
        <f>HLOOKUP(K$14,'CdC-Inputs VP'!$D$13:$AEP$108,MATCH($B39,'CdC-Inputs VP'!$A$13:$A$108,0),FALSE)</f>
        <v>0</v>
      </c>
      <c r="L39" s="205">
        <f>HLOOKUP(L$14,'CdC-Inputs VP'!$D$13:$AEP$108,MATCH($B39,'CdC-Inputs VP'!$A$13:$A$108,0),FALSE)</f>
        <v>0</v>
      </c>
      <c r="M39" s="205">
        <f>HLOOKUP(M$14,'CdC-Inputs VP'!$D$13:$AEP$108,MATCH($B39,'CdC-Inputs VP'!$A$13:$A$108,0),FALSE)</f>
        <v>0</v>
      </c>
      <c r="N39" s="205">
        <f>HLOOKUP(N$14,'CdC-Inputs VP'!$D$13:$AEP$108,MATCH($B39,'CdC-Inputs VP'!$A$13:$A$108,0),FALSE)</f>
        <v>0</v>
      </c>
      <c r="O39" s="205">
        <f>HLOOKUP(O$14,'CdC-Inputs VP'!$D$13:$AEP$108,MATCH($B39,'CdC-Inputs VP'!$A$13:$A$108,0),FALSE)</f>
        <v>0</v>
      </c>
      <c r="P39" s="205">
        <f>HLOOKUP(P$14,'CdC-Inputs VP'!$D$13:$AEP$108,MATCH($B39,'CdC-Inputs VP'!$A$13:$A$108,0),FALSE)</f>
        <v>0</v>
      </c>
      <c r="Q39" s="205">
        <f>HLOOKUP(Q$14,'CdC-Inputs VP'!$D$13:$AEP$108,MATCH($B39,'CdC-Inputs VP'!$A$13:$A$108,0),FALSE)</f>
        <v>50</v>
      </c>
      <c r="R39" s="205">
        <f>HLOOKUP(R$14,'CdC-Inputs VP'!$D$13:$AEP$108,MATCH($B39,'CdC-Inputs VP'!$A$13:$A$108,0),FALSE)</f>
        <v>50</v>
      </c>
      <c r="S39" s="205">
        <f>HLOOKUP(S$14,'CdC-Inputs VP'!$D$13:$AEP$108,MATCH($B39,'CdC-Inputs VP'!$A$13:$A$108,0),FALSE)</f>
        <v>50</v>
      </c>
      <c r="T39" s="205">
        <f>HLOOKUP(T$14,'CdC-Inputs VP'!$D$13:$AEP$108,MATCH($B39,'CdC-Inputs VP'!$A$13:$A$108,0),FALSE)</f>
        <v>50</v>
      </c>
    </row>
    <row r="40" spans="1:20" ht="18.75" outlineLevel="1" thickBot="1" x14ac:dyDescent="0.3">
      <c r="B40" s="901" t="s">
        <v>1270</v>
      </c>
      <c r="C40" s="901"/>
    </row>
    <row r="41" spans="1:20" ht="13.5" customHeight="1" outlineLevel="1" thickBot="1" x14ac:dyDescent="0.3">
      <c r="A41" s="215"/>
      <c r="B41" s="632" t="s">
        <v>1011</v>
      </c>
      <c r="C41" s="216"/>
      <c r="D41" s="217">
        <f>HLOOKUP(D$14,'CdC-Inputs VP'!$D$13:$AEP$108,MATCH($B41,'CdC-Inputs VP'!$A$13:$A$108,0),FALSE)</f>
        <v>-67.599999999999994</v>
      </c>
      <c r="E41" s="217">
        <f>HLOOKUP(E$14,'CdC-Inputs VP'!$D$13:$AEP$108,MATCH($B41,'CdC-Inputs VP'!$A$13:$A$108,0),FALSE)</f>
        <v>-67.599999999999994</v>
      </c>
      <c r="F41" s="217">
        <f>HLOOKUP(F$14,'CdC-Inputs VP'!$D$13:$AEP$108,MATCH($B41,'CdC-Inputs VP'!$A$13:$A$108,0),FALSE)</f>
        <v>-67.599999999999994</v>
      </c>
      <c r="G41" s="217">
        <f>HLOOKUP(G$14,'CdC-Inputs VP'!$D$13:$AEP$108,MATCH($B41,'CdC-Inputs VP'!$A$13:$A$108,0),FALSE)</f>
        <v>-67.599999999999994</v>
      </c>
      <c r="H41" s="217">
        <f>HLOOKUP(H$14,'CdC-Inputs VP'!$D$13:$AEP$108,MATCH($B41,'CdC-Inputs VP'!$A$13:$A$108,0),FALSE)</f>
        <v>-67.599999999999994</v>
      </c>
      <c r="I41" s="217">
        <f>HLOOKUP(I$14,'CdC-Inputs VP'!$D$13:$AEP$108,MATCH($B41,'CdC-Inputs VP'!$A$13:$A$108,0),FALSE)</f>
        <v>-67.599999999999994</v>
      </c>
      <c r="J41" s="217">
        <f>HLOOKUP(J$14,'CdC-Inputs VP'!$D$13:$AEP$108,MATCH($B41,'CdC-Inputs VP'!$A$13:$A$108,0),FALSE)</f>
        <v>-67.599999999999994</v>
      </c>
      <c r="K41" s="217">
        <f>HLOOKUP(K$14,'CdC-Inputs VP'!$D$13:$AEP$108,MATCH($B41,'CdC-Inputs VP'!$A$13:$A$108,0),FALSE)</f>
        <v>-67.599999999999994</v>
      </c>
      <c r="L41" s="217">
        <f>HLOOKUP(L$14,'CdC-Inputs VP'!$D$13:$AEP$108,MATCH($B41,'CdC-Inputs VP'!$A$13:$A$108,0),FALSE)</f>
        <v>-67.599999999999994</v>
      </c>
      <c r="M41" s="217">
        <f>HLOOKUP(M$14,'CdC-Inputs VP'!$D$13:$AEP$108,MATCH($B41,'CdC-Inputs VP'!$A$13:$A$108,0),FALSE)</f>
        <v>-67.599999999999994</v>
      </c>
      <c r="N41" s="217">
        <f>HLOOKUP(N$14,'CdC-Inputs VP'!$D$13:$AEP$108,MATCH($B41,'CdC-Inputs VP'!$A$13:$A$108,0),FALSE)</f>
        <v>-67.599999999999994</v>
      </c>
      <c r="O41" s="217">
        <f>HLOOKUP(O$14,'CdC-Inputs VP'!$D$13:$AEP$108,MATCH($B41,'CdC-Inputs VP'!$A$13:$A$108,0),FALSE)</f>
        <v>-67.599999999999994</v>
      </c>
      <c r="P41" s="217">
        <f>HLOOKUP(P$14,'CdC-Inputs VP'!$D$13:$AEP$108,MATCH($B41,'CdC-Inputs VP'!$A$13:$A$108,0),FALSE)</f>
        <v>-67.599999999999994</v>
      </c>
      <c r="Q41" s="217">
        <f>HLOOKUP(Q$14,'CdC-Inputs VP'!$D$13:$AEP$108,MATCH($B41,'CdC-Inputs VP'!$A$13:$A$108,0),FALSE)</f>
        <v>-67.599999999999994</v>
      </c>
      <c r="R41" s="217">
        <f>HLOOKUP(R$14,'CdC-Inputs VP'!$D$13:$AEP$108,MATCH($B41,'CdC-Inputs VP'!$A$13:$A$108,0),FALSE)</f>
        <v>-67.599999999999994</v>
      </c>
      <c r="S41" s="217">
        <f>HLOOKUP(S$14,'CdC-Inputs VP'!$D$13:$AEP$108,MATCH($B41,'CdC-Inputs VP'!$A$13:$A$108,0),FALSE)</f>
        <v>-67.599999999999994</v>
      </c>
      <c r="T41" s="217">
        <f>HLOOKUP(T$14,'CdC-Inputs VP'!$D$13:$AEP$108,MATCH($B41,'CdC-Inputs VP'!$A$13:$A$108,0),FALSE)</f>
        <v>-67.599999999999994</v>
      </c>
    </row>
    <row r="42" spans="1:20" ht="13.5" customHeight="1" outlineLevel="1" thickBot="1" x14ac:dyDescent="0.3">
      <c r="A42" s="218"/>
      <c r="B42" s="215" t="s">
        <v>1271</v>
      </c>
      <c r="C42" s="216"/>
      <c r="D42" s="219">
        <f>HLOOKUP(D$14,'CdC-Inputs VP'!$D$13:$AEP$108,MATCH($B42,'CdC-Inputs VP'!$A$13:$A$108,0),FALSE)</f>
        <v>2063</v>
      </c>
      <c r="E42" s="219">
        <f>HLOOKUP(E$14,'CdC-Inputs VP'!$D$13:$AEP$108,MATCH($B42,'CdC-Inputs VP'!$A$13:$A$108,0),FALSE)</f>
        <v>2063</v>
      </c>
      <c r="F42" s="219">
        <f>HLOOKUP(F$14,'CdC-Inputs VP'!$D$13:$AEP$108,MATCH($B42,'CdC-Inputs VP'!$A$13:$A$108,0),FALSE)</f>
        <v>2063</v>
      </c>
      <c r="G42" s="219">
        <f>HLOOKUP(G$14,'CdC-Inputs VP'!$D$13:$AEP$108,MATCH($B42,'CdC-Inputs VP'!$A$13:$A$108,0),FALSE)</f>
        <v>2063</v>
      </c>
      <c r="H42" s="219">
        <f>HLOOKUP(H$14,'CdC-Inputs VP'!$D$13:$AEP$108,MATCH($B42,'CdC-Inputs VP'!$A$13:$A$108,0),FALSE)</f>
        <v>2118</v>
      </c>
      <c r="I42" s="219">
        <f>HLOOKUP(I$14,'CdC-Inputs VP'!$D$13:$AEP$108,MATCH($B42,'CdC-Inputs VP'!$A$13:$A$108,0),FALSE)</f>
        <v>2118</v>
      </c>
      <c r="J42" s="219">
        <f>HLOOKUP(J$14,'CdC-Inputs VP'!$D$13:$AEP$108,MATCH($B42,'CdC-Inputs VP'!$A$13:$A$108,0),FALSE)</f>
        <v>2118</v>
      </c>
      <c r="K42" s="219">
        <f>HLOOKUP(K$14,'CdC-Inputs VP'!$D$13:$AEP$108,MATCH($B42,'CdC-Inputs VP'!$A$13:$A$108,0),FALSE)</f>
        <v>2118</v>
      </c>
      <c r="L42" s="219">
        <f>HLOOKUP(L$14,'CdC-Inputs VP'!$D$13:$AEP$108,MATCH($B42,'CdC-Inputs VP'!$A$13:$A$108,0),FALSE)</f>
        <v>2118</v>
      </c>
      <c r="M42" s="219">
        <f>HLOOKUP(M$14,'CdC-Inputs VP'!$D$13:$AEP$108,MATCH($B42,'CdC-Inputs VP'!$A$13:$A$108,0),FALSE)</f>
        <v>2118</v>
      </c>
      <c r="N42" s="219">
        <f>HLOOKUP(N$14,'CdC-Inputs VP'!$D$13:$AEP$108,MATCH($B42,'CdC-Inputs VP'!$A$13:$A$108,0),FALSE)</f>
        <v>2118</v>
      </c>
      <c r="O42" s="219">
        <f>HLOOKUP(O$14,'CdC-Inputs VP'!$D$13:$AEP$108,MATCH($B42,'CdC-Inputs VP'!$A$13:$A$108,0),FALSE)</f>
        <v>2118</v>
      </c>
      <c r="P42" s="219">
        <f>HLOOKUP(P$14,'CdC-Inputs VP'!$D$13:$AEP$108,MATCH($B42,'CdC-Inputs VP'!$A$13:$A$108,0),FALSE)</f>
        <v>2118</v>
      </c>
      <c r="Q42" s="219">
        <f>HLOOKUP(Q$14,'CdC-Inputs VP'!$D$13:$AEP$108,MATCH($B42,'CdC-Inputs VP'!$A$13:$A$108,0),FALSE)</f>
        <v>2130.8000000000002</v>
      </c>
      <c r="R42" s="219">
        <f>HLOOKUP(R$14,'CdC-Inputs VP'!$D$13:$AEP$108,MATCH($B42,'CdC-Inputs VP'!$A$13:$A$108,0),FALSE)</f>
        <v>2130.8000000000002</v>
      </c>
      <c r="S42" s="219">
        <f>HLOOKUP(S$14,'CdC-Inputs VP'!$D$13:$AEP$108,MATCH($B42,'CdC-Inputs VP'!$A$13:$A$108,0),FALSE)</f>
        <v>2130.8000000000002</v>
      </c>
      <c r="T42" s="219">
        <f>HLOOKUP(T$14,'CdC-Inputs VP'!$D$13:$AEP$108,MATCH($B42,'CdC-Inputs VP'!$A$13:$A$108,0),FALSE)</f>
        <v>2130.8000000000002</v>
      </c>
    </row>
    <row r="43" spans="1:20" ht="12.75" customHeight="1" outlineLevel="1" x14ac:dyDescent="0.25">
      <c r="A43" s="897" t="s">
        <v>951</v>
      </c>
      <c r="B43" s="192" t="s">
        <v>1272</v>
      </c>
      <c r="C43" s="184"/>
      <c r="D43" s="200">
        <f>HLOOKUP(D$14,'CdC-Inputs VP'!$D$13:$AEP$108,MATCH($B43,'CdC-Inputs VP'!$A$13:$A$108,0),FALSE)</f>
        <v>2789</v>
      </c>
      <c r="E43" s="200">
        <f>HLOOKUP(E$14,'CdC-Inputs VP'!$D$13:$AEP$108,MATCH($B43,'CdC-Inputs VP'!$A$13:$A$108,0),FALSE)</f>
        <v>2789</v>
      </c>
      <c r="F43" s="200">
        <f>HLOOKUP(F$14,'CdC-Inputs VP'!$D$13:$AEP$108,MATCH($B43,'CdC-Inputs VP'!$A$13:$A$108,0),FALSE)</f>
        <v>2789</v>
      </c>
      <c r="G43" s="200">
        <f>HLOOKUP(G$14,'CdC-Inputs VP'!$D$13:$AEP$108,MATCH($B43,'CdC-Inputs VP'!$A$13:$A$108,0),FALSE)</f>
        <v>2789</v>
      </c>
      <c r="H43" s="200">
        <f>HLOOKUP(H$14,'CdC-Inputs VP'!$D$13:$AEP$108,MATCH($B43,'CdC-Inputs VP'!$A$13:$A$108,0),FALSE)</f>
        <v>2864</v>
      </c>
      <c r="I43" s="200">
        <f>HLOOKUP(I$14,'CdC-Inputs VP'!$D$13:$AEP$108,MATCH($B43,'CdC-Inputs VP'!$A$13:$A$108,0),FALSE)</f>
        <v>2864</v>
      </c>
      <c r="J43" s="200">
        <f>HLOOKUP(J$14,'CdC-Inputs VP'!$D$13:$AEP$108,MATCH($B43,'CdC-Inputs VP'!$A$13:$A$108,0),FALSE)</f>
        <v>2864.45</v>
      </c>
      <c r="K43" s="200">
        <f>HLOOKUP(K$14,'CdC-Inputs VP'!$D$13:$AEP$108,MATCH($B43,'CdC-Inputs VP'!$A$13:$A$108,0),FALSE)</f>
        <v>2864.45</v>
      </c>
      <c r="L43" s="200">
        <f>HLOOKUP(L$14,'CdC-Inputs VP'!$D$13:$AEP$108,MATCH($B43,'CdC-Inputs VP'!$A$13:$A$108,0),FALSE)</f>
        <v>2864</v>
      </c>
      <c r="M43" s="200">
        <f>HLOOKUP(M$14,'CdC-Inputs VP'!$D$13:$AEP$108,MATCH($B43,'CdC-Inputs VP'!$A$13:$A$108,0),FALSE)</f>
        <v>2864</v>
      </c>
      <c r="N43" s="200">
        <f>HLOOKUP(N$14,'CdC-Inputs VP'!$D$13:$AEP$108,MATCH($B43,'CdC-Inputs VP'!$A$13:$A$108,0),FALSE)</f>
        <v>2906</v>
      </c>
      <c r="O43" s="200">
        <f>HLOOKUP(O$14,'CdC-Inputs VP'!$D$13:$AEP$108,MATCH($B43,'CdC-Inputs VP'!$A$13:$A$108,0),FALSE)</f>
        <v>2906</v>
      </c>
      <c r="P43" s="200">
        <f>HLOOKUP(P$14,'CdC-Inputs VP'!$D$13:$AEP$108,MATCH($B43,'CdC-Inputs VP'!$A$13:$A$108,0),FALSE)</f>
        <v>2906</v>
      </c>
      <c r="Q43" s="200">
        <f>HLOOKUP(Q$14,'CdC-Inputs VP'!$D$13:$AEP$108,MATCH($B43,'CdC-Inputs VP'!$A$13:$A$108,0),FALSE)</f>
        <v>3332.7</v>
      </c>
      <c r="R43" s="200">
        <f>HLOOKUP(R$14,'CdC-Inputs VP'!$D$13:$AEP$108,MATCH($B43,'CdC-Inputs VP'!$A$13:$A$108,0),FALSE)</f>
        <v>3332.7</v>
      </c>
      <c r="S43" s="200">
        <f>HLOOKUP(S$14,'CdC-Inputs VP'!$D$13:$AEP$108,MATCH($B43,'CdC-Inputs VP'!$A$13:$A$108,0),FALSE)</f>
        <v>3332.7</v>
      </c>
      <c r="T43" s="200">
        <f>HLOOKUP(T$14,'CdC-Inputs VP'!$D$13:$AEP$108,MATCH($B43,'CdC-Inputs VP'!$A$13:$A$108,0),FALSE)</f>
        <v>3332.7</v>
      </c>
    </row>
    <row r="44" spans="1:20" ht="12.75" customHeight="1" outlineLevel="1" x14ac:dyDescent="0.25">
      <c r="A44" s="898"/>
      <c r="B44" s="192" t="s">
        <v>1273</v>
      </c>
      <c r="C44" s="184"/>
      <c r="D44" s="220">
        <f t="shared" ref="D44:T44" si="36">D43</f>
        <v>2789</v>
      </c>
      <c r="E44" s="220">
        <f t="shared" si="36"/>
        <v>2789</v>
      </c>
      <c r="F44" s="220">
        <f t="shared" ref="F44:G44" si="37">F43</f>
        <v>2789</v>
      </c>
      <c r="G44" s="220">
        <f t="shared" si="37"/>
        <v>2789</v>
      </c>
      <c r="H44" s="220">
        <f t="shared" si="36"/>
        <v>2864</v>
      </c>
      <c r="I44" s="220">
        <f t="shared" si="36"/>
        <v>2864</v>
      </c>
      <c r="J44" s="220">
        <f t="shared" ref="J44:K44" si="38">J43</f>
        <v>2864.45</v>
      </c>
      <c r="K44" s="220">
        <f t="shared" si="38"/>
        <v>2864.45</v>
      </c>
      <c r="L44" s="220">
        <f t="shared" ref="L44:P44" si="39">L43</f>
        <v>2864</v>
      </c>
      <c r="M44" s="220">
        <f t="shared" si="39"/>
        <v>2864</v>
      </c>
      <c r="N44" s="220">
        <f t="shared" si="39"/>
        <v>2906</v>
      </c>
      <c r="O44" s="220">
        <f t="shared" ref="O44" si="40">O43</f>
        <v>2906</v>
      </c>
      <c r="P44" s="220">
        <f t="shared" si="39"/>
        <v>2906</v>
      </c>
      <c r="Q44" s="220">
        <f t="shared" ref="Q44:R44" si="41">Q43</f>
        <v>3332.7</v>
      </c>
      <c r="R44" s="220">
        <f t="shared" si="41"/>
        <v>3332.7</v>
      </c>
      <c r="S44" s="220">
        <f t="shared" si="36"/>
        <v>3332.7</v>
      </c>
      <c r="T44" s="220">
        <f t="shared" si="36"/>
        <v>3332.7</v>
      </c>
    </row>
    <row r="45" spans="1:20" ht="13.5" customHeight="1" outlineLevel="1" thickBot="1" x14ac:dyDescent="0.3">
      <c r="A45" s="899"/>
      <c r="B45" s="633" t="s">
        <v>1016</v>
      </c>
      <c r="C45" s="186"/>
      <c r="D45" s="200">
        <f>HLOOKUP(D$14,'CdC-Inputs VP'!$D$13:$AEP$108,MATCH($B45,'CdC-Inputs VP'!$A$13:$A$108,0),FALSE)</f>
        <v>540.70000000000005</v>
      </c>
      <c r="E45" s="200">
        <f>HLOOKUP(E$14,'CdC-Inputs VP'!$D$13:$AEP$108,MATCH($B45,'CdC-Inputs VP'!$A$13:$A$108,0),FALSE)</f>
        <v>540.70000000000005</v>
      </c>
      <c r="F45" s="200">
        <f>HLOOKUP(F$14,'CdC-Inputs VP'!$D$13:$AEP$108,MATCH($B45,'CdC-Inputs VP'!$A$13:$A$108,0),FALSE)</f>
        <v>540.70000000000005</v>
      </c>
      <c r="G45" s="200">
        <f>HLOOKUP(G$14,'CdC-Inputs VP'!$D$13:$AEP$108,MATCH($B45,'CdC-Inputs VP'!$A$13:$A$108,0),FALSE)</f>
        <v>540.70000000000005</v>
      </c>
      <c r="H45" s="200">
        <f>HLOOKUP(H$14,'CdC-Inputs VP'!$D$13:$AEP$108,MATCH($B45,'CdC-Inputs VP'!$A$13:$A$108,0),FALSE)</f>
        <v>543.4</v>
      </c>
      <c r="I45" s="200">
        <f>HLOOKUP(I$14,'CdC-Inputs VP'!$D$13:$AEP$108,MATCH($B45,'CdC-Inputs VP'!$A$13:$A$108,0),FALSE)</f>
        <v>543.4</v>
      </c>
      <c r="J45" s="200">
        <f>HLOOKUP(J$14,'CdC-Inputs VP'!$D$13:$AEP$108,MATCH($B45,'CdC-Inputs VP'!$A$13:$A$108,0),FALSE)</f>
        <v>543.6</v>
      </c>
      <c r="K45" s="200">
        <f>HLOOKUP(K$14,'CdC-Inputs VP'!$D$13:$AEP$108,MATCH($B45,'CdC-Inputs VP'!$A$13:$A$108,0),FALSE)</f>
        <v>543.6</v>
      </c>
      <c r="L45" s="200">
        <f>HLOOKUP(L$14,'CdC-Inputs VP'!$D$13:$AEP$108,MATCH($B45,'CdC-Inputs VP'!$A$13:$A$108,0),FALSE)</f>
        <v>548</v>
      </c>
      <c r="M45" s="200">
        <f>HLOOKUP(M$14,'CdC-Inputs VP'!$D$13:$AEP$108,MATCH($B45,'CdC-Inputs VP'!$A$13:$A$108,0),FALSE)</f>
        <v>548</v>
      </c>
      <c r="N45" s="200">
        <f>HLOOKUP(N$14,'CdC-Inputs VP'!$D$13:$AEP$108,MATCH($B45,'CdC-Inputs VP'!$A$13:$A$108,0),FALSE)</f>
        <v>472</v>
      </c>
      <c r="O45" s="200">
        <f>HLOOKUP(O$14,'CdC-Inputs VP'!$D$13:$AEP$108,MATCH($B45,'CdC-Inputs VP'!$A$13:$A$108,0),FALSE)</f>
        <v>472</v>
      </c>
      <c r="P45" s="200">
        <f>HLOOKUP(P$14,'CdC-Inputs VP'!$D$13:$AEP$108,MATCH($B45,'CdC-Inputs VP'!$A$13:$A$108,0),FALSE)</f>
        <v>472</v>
      </c>
      <c r="Q45" s="200">
        <f>HLOOKUP(Q$14,'CdC-Inputs VP'!$D$13:$AEP$108,MATCH($B45,'CdC-Inputs VP'!$A$13:$A$108,0),FALSE)</f>
        <v>596.5</v>
      </c>
      <c r="R45" s="200">
        <f>HLOOKUP(R$14,'CdC-Inputs VP'!$D$13:$AEP$108,MATCH($B45,'CdC-Inputs VP'!$A$13:$A$108,0),FALSE)</f>
        <v>596.5</v>
      </c>
      <c r="S45" s="200">
        <f>HLOOKUP(S$14,'CdC-Inputs VP'!$D$13:$AEP$108,MATCH($B45,'CdC-Inputs VP'!$A$13:$A$108,0),FALSE)</f>
        <v>596.5</v>
      </c>
      <c r="T45" s="200">
        <f>HLOOKUP(T$14,'CdC-Inputs VP'!$D$13:$AEP$108,MATCH($B45,'CdC-Inputs VP'!$A$13:$A$108,0),FALSE)</f>
        <v>596.5</v>
      </c>
    </row>
    <row r="46" spans="1:20" ht="13.5" customHeight="1" outlineLevel="1" x14ac:dyDescent="0.25">
      <c r="A46" s="188"/>
      <c r="B46" s="192" t="s">
        <v>1017</v>
      </c>
      <c r="C46" s="221"/>
      <c r="D46" s="198">
        <f>HLOOKUP(D$14,'CdC-Inputs VP'!$D$13:$AEP$108,MATCH($B46,'CdC-Inputs VP'!$A$13:$A$108,0),FALSE)</f>
        <v>3613</v>
      </c>
      <c r="E46" s="198">
        <f>HLOOKUP(E$14,'CdC-Inputs VP'!$D$13:$AEP$108,MATCH($B46,'CdC-Inputs VP'!$A$13:$A$108,0),FALSE)</f>
        <v>3613</v>
      </c>
      <c r="F46" s="198">
        <f>HLOOKUP(F$14,'CdC-Inputs VP'!$D$13:$AEP$108,MATCH($B46,'CdC-Inputs VP'!$A$13:$A$108,0),FALSE)</f>
        <v>3613</v>
      </c>
      <c r="G46" s="198">
        <f>HLOOKUP(G$14,'CdC-Inputs VP'!$D$13:$AEP$108,MATCH($B46,'CdC-Inputs VP'!$A$13:$A$108,0),FALSE)</f>
        <v>3613</v>
      </c>
      <c r="H46" s="198">
        <f>HLOOKUP(H$14,'CdC-Inputs VP'!$D$13:$AEP$108,MATCH($B46,'CdC-Inputs VP'!$A$13:$A$108,0),FALSE)</f>
        <v>3696</v>
      </c>
      <c r="I46" s="198">
        <f>HLOOKUP(I$14,'CdC-Inputs VP'!$D$13:$AEP$108,MATCH($B46,'CdC-Inputs VP'!$A$13:$A$108,0),FALSE)</f>
        <v>3696</v>
      </c>
      <c r="J46" s="198">
        <f>HLOOKUP(J$14,'CdC-Inputs VP'!$D$13:$AEP$108,MATCH($B46,'CdC-Inputs VP'!$A$13:$A$108,0),FALSE)</f>
        <v>3710</v>
      </c>
      <c r="K46" s="198">
        <f>HLOOKUP(K$14,'CdC-Inputs VP'!$D$13:$AEP$108,MATCH($B46,'CdC-Inputs VP'!$A$13:$A$108,0),FALSE)</f>
        <v>3710</v>
      </c>
      <c r="L46" s="198">
        <f>HLOOKUP(L$14,'CdC-Inputs VP'!$D$13:$AEP$108,MATCH($B46,'CdC-Inputs VP'!$A$13:$A$108,0),FALSE)</f>
        <v>3557</v>
      </c>
      <c r="M46" s="198">
        <f>HLOOKUP(M$14,'CdC-Inputs VP'!$D$13:$AEP$108,MATCH($B46,'CdC-Inputs VP'!$A$13:$A$108,0),FALSE)</f>
        <v>3557</v>
      </c>
      <c r="N46" s="198">
        <f>HLOOKUP(N$14,'CdC-Inputs VP'!$D$13:$AEP$108,MATCH($B46,'CdC-Inputs VP'!$A$13:$A$108,0),FALSE)</f>
        <v>3557</v>
      </c>
      <c r="O46" s="198">
        <f>HLOOKUP(O$14,'CdC-Inputs VP'!$D$13:$AEP$108,MATCH($B46,'CdC-Inputs VP'!$A$13:$A$108,0),FALSE)</f>
        <v>3557</v>
      </c>
      <c r="P46" s="198">
        <f>HLOOKUP(P$14,'CdC-Inputs VP'!$D$13:$AEP$108,MATCH($B46,'CdC-Inputs VP'!$A$13:$A$108,0),FALSE)</f>
        <v>3557</v>
      </c>
      <c r="Q46" s="198">
        <f>HLOOKUP(Q$14,'CdC-Inputs VP'!$D$13:$AEP$108,MATCH($B46,'CdC-Inputs VP'!$A$13:$A$108,0),FALSE)</f>
        <v>3863.6</v>
      </c>
      <c r="R46" s="198">
        <f>HLOOKUP(R$14,'CdC-Inputs VP'!$D$13:$AEP$108,MATCH($B46,'CdC-Inputs VP'!$A$13:$A$108,0),FALSE)</f>
        <v>3863.6</v>
      </c>
      <c r="S46" s="198">
        <f>HLOOKUP(S$14,'CdC-Inputs VP'!$D$13:$AEP$108,MATCH($B46,'CdC-Inputs VP'!$A$13:$A$108,0),FALSE)</f>
        <v>3863.6</v>
      </c>
      <c r="T46" s="198">
        <f>HLOOKUP(T$14,'CdC-Inputs VP'!$D$13:$AEP$108,MATCH($B46,'CdC-Inputs VP'!$A$13:$A$108,0),FALSE)</f>
        <v>3863.6</v>
      </c>
    </row>
    <row r="47" spans="1:20" ht="25.5" customHeight="1" outlineLevel="1" thickBot="1" x14ac:dyDescent="0.3">
      <c r="A47" s="188"/>
      <c r="B47" s="141" t="s">
        <v>1274</v>
      </c>
      <c r="C47" s="210" t="str">
        <f>'CdC-Inputs VP'!F49</f>
        <v>O</v>
      </c>
      <c r="D47" s="200">
        <f>HLOOKUP(D$14,'CdC-Inputs VP'!$D$13:$AEP$108,MATCH("X attelage",'CdC-Inputs VP'!$A$13:$A$108,0),FALSE)</f>
        <v>3323</v>
      </c>
      <c r="E47" s="200">
        <f>HLOOKUP(E$14,'CdC-Inputs VP'!$D$13:$AEP$108,MATCH("X attelage",'CdC-Inputs VP'!$A$13:$A$108,0),FALSE)</f>
        <v>3323</v>
      </c>
      <c r="F47" s="200">
        <f>HLOOKUP(F$14,'CdC-Inputs VP'!$D$13:$AEP$108,MATCH("X attelage",'CdC-Inputs VP'!$A$13:$A$108,0),FALSE)</f>
        <v>3323</v>
      </c>
      <c r="G47" s="200">
        <f>HLOOKUP(G$14,'CdC-Inputs VP'!$D$13:$AEP$108,MATCH("X attelage",'CdC-Inputs VP'!$A$13:$A$108,0),FALSE)</f>
        <v>3323</v>
      </c>
      <c r="H47" s="200">
        <f>HLOOKUP(H$14,'CdC-Inputs VP'!$D$13:$AEP$108,MATCH("X attelage",'CdC-Inputs VP'!$A$13:$A$108,0),FALSE)</f>
        <v>3378</v>
      </c>
      <c r="I47" s="200">
        <f>HLOOKUP(I$14,'CdC-Inputs VP'!$D$13:$AEP$108,MATCH("X attelage",'CdC-Inputs VP'!$A$13:$A$108,0),FALSE)</f>
        <v>3378</v>
      </c>
      <c r="J47" s="200">
        <f>HLOOKUP(J$14,'CdC-Inputs VP'!$D$13:$AEP$108,MATCH("X attelage",'CdC-Inputs VP'!$A$13:$A$108,0),FALSE)</f>
        <v>3410</v>
      </c>
      <c r="K47" s="200">
        <f>HLOOKUP(K$14,'CdC-Inputs VP'!$D$13:$AEP$108,MATCH("X attelage",'CdC-Inputs VP'!$A$13:$A$108,0),FALSE)</f>
        <v>3410</v>
      </c>
      <c r="L47" s="200">
        <f>HLOOKUP(L$14,'CdC-Inputs VP'!$D$13:$AEP$108,MATCH("X attelage",'CdC-Inputs VP'!$A$13:$A$108,0),FALSE)</f>
        <v>3307</v>
      </c>
      <c r="M47" s="200">
        <f>HLOOKUP(M$14,'CdC-Inputs VP'!$D$13:$AEP$108,MATCH("X attelage",'CdC-Inputs VP'!$A$13:$A$108,0),FALSE)</f>
        <v>3307</v>
      </c>
      <c r="N47" s="200">
        <f>HLOOKUP(N$14,'CdC-Inputs VP'!$D$13:$AEP$108,MATCH("X attelage",'CdC-Inputs VP'!$A$13:$A$108,0),FALSE)</f>
        <v>0</v>
      </c>
      <c r="O47" s="200">
        <f>HLOOKUP(O$14,'CdC-Inputs VP'!$D$13:$AEP$108,MATCH("X attelage",'CdC-Inputs VP'!$A$13:$A$108,0),FALSE)</f>
        <v>0</v>
      </c>
      <c r="P47" s="200">
        <f>HLOOKUP(P$14,'CdC-Inputs VP'!$D$13:$AEP$108,MATCH("X attelage",'CdC-Inputs VP'!$A$13:$A$108,0),FALSE)</f>
        <v>0</v>
      </c>
      <c r="Q47" s="200">
        <f>HLOOKUP(Q$14,'CdC-Inputs VP'!$D$13:$AEP$108,MATCH("X attelage",'CdC-Inputs VP'!$A$13:$A$108,0),FALSE)</f>
        <v>3552</v>
      </c>
      <c r="R47" s="200">
        <f>HLOOKUP(R$14,'CdC-Inputs VP'!$D$13:$AEP$108,MATCH("X attelage",'CdC-Inputs VP'!$A$13:$A$108,0),FALSE)</f>
        <v>3552</v>
      </c>
      <c r="S47" s="200">
        <f>HLOOKUP(S$14,'CdC-Inputs VP'!$D$13:$AEP$108,MATCH("X attelage",'CdC-Inputs VP'!$A$13:$A$108,0),FALSE)</f>
        <v>3552</v>
      </c>
      <c r="T47" s="200">
        <f>HLOOKUP(T$14,'CdC-Inputs VP'!$D$13:$AEP$108,MATCH("X attelage",'CdC-Inputs VP'!$A$13:$A$108,0),FALSE)</f>
        <v>3552</v>
      </c>
    </row>
    <row r="48" spans="1:20" ht="12.75" customHeight="1" outlineLevel="1" x14ac:dyDescent="0.25">
      <c r="A48" s="897" t="s">
        <v>1275</v>
      </c>
      <c r="B48" s="242" t="s">
        <v>1276</v>
      </c>
      <c r="C48" s="197"/>
      <c r="D48" s="198">
        <f>HLOOKUP(D$14,'CdC-Inputs VP'!$D$13:$AEP$108,MATCH($B48,'CdC-Inputs VP'!$A$13:$A$108,0),FALSE)</f>
        <v>1238</v>
      </c>
      <c r="E48" s="198">
        <f>HLOOKUP(E$14,'CdC-Inputs VP'!$D$13:$AEP$108,MATCH($B48,'CdC-Inputs VP'!$A$13:$A$108,0),FALSE)</f>
        <v>1238</v>
      </c>
      <c r="F48" s="198">
        <f>HLOOKUP(F$14,'CdC-Inputs VP'!$D$13:$AEP$108,MATCH($B48,'CdC-Inputs VP'!$A$13:$A$108,0),FALSE)</f>
        <v>1238</v>
      </c>
      <c r="G48" s="198">
        <f>HLOOKUP(G$14,'CdC-Inputs VP'!$D$13:$AEP$108,MATCH($B48,'CdC-Inputs VP'!$A$13:$A$108,0),FALSE)</f>
        <v>1238</v>
      </c>
      <c r="H48" s="198">
        <f>HLOOKUP(H$14,'CdC-Inputs VP'!$D$13:$AEP$108,MATCH($B48,'CdC-Inputs VP'!$A$13:$A$108,0),FALSE)</f>
        <v>1238</v>
      </c>
      <c r="I48" s="198">
        <f>HLOOKUP(I$14,'CdC-Inputs VP'!$D$13:$AEP$108,MATCH($B48,'CdC-Inputs VP'!$A$13:$A$108,0),FALSE)</f>
        <v>1238</v>
      </c>
      <c r="J48" s="198">
        <f>HLOOKUP(J$14,'CdC-Inputs VP'!$D$13:$AEP$108,MATCH($B48,'CdC-Inputs VP'!$A$13:$A$108,0),FALSE)</f>
        <v>1238</v>
      </c>
      <c r="K48" s="198">
        <f>HLOOKUP(K$14,'CdC-Inputs VP'!$D$13:$AEP$108,MATCH($B48,'CdC-Inputs VP'!$A$13:$A$108,0),FALSE)</f>
        <v>1238</v>
      </c>
      <c r="L48" s="198">
        <f>HLOOKUP(L$14,'CdC-Inputs VP'!$D$13:$AEP$108,MATCH($B48,'CdC-Inputs VP'!$A$13:$A$108,0),FALSE)</f>
        <v>1307</v>
      </c>
      <c r="M48" s="198">
        <f>HLOOKUP(M$14,'CdC-Inputs VP'!$D$13:$AEP$108,MATCH($B48,'CdC-Inputs VP'!$A$13:$A$108,0),FALSE)</f>
        <v>1307</v>
      </c>
      <c r="N48" s="198">
        <f>HLOOKUP(N$14,'CdC-Inputs VP'!$D$13:$AEP$108,MATCH($B48,'CdC-Inputs VP'!$A$13:$A$108,0),FALSE)</f>
        <v>1237</v>
      </c>
      <c r="O48" s="198">
        <f>HLOOKUP(O$14,'CdC-Inputs VP'!$D$13:$AEP$108,MATCH($B48,'CdC-Inputs VP'!$A$13:$A$108,0),FALSE)</f>
        <v>1237</v>
      </c>
      <c r="P48" s="198">
        <f>HLOOKUP(P$14,'CdC-Inputs VP'!$D$13:$AEP$108,MATCH($B48,'CdC-Inputs VP'!$A$13:$A$108,0),FALSE)</f>
        <v>1237</v>
      </c>
      <c r="Q48" s="198">
        <f>HLOOKUP(Q$14,'CdC-Inputs VP'!$D$13:$AEP$108,MATCH($B48,'CdC-Inputs VP'!$A$13:$A$108,0),FALSE)</f>
        <v>1238.3</v>
      </c>
      <c r="R48" s="198">
        <f>HLOOKUP(R$14,'CdC-Inputs VP'!$D$13:$AEP$108,MATCH($B48,'CdC-Inputs VP'!$A$13:$A$108,0),FALSE)</f>
        <v>1238.3</v>
      </c>
      <c r="S48" s="198">
        <f>HLOOKUP(S$14,'CdC-Inputs VP'!$D$13:$AEP$108,MATCH($B48,'CdC-Inputs VP'!$A$13:$A$108,0),FALSE)</f>
        <v>1238.3</v>
      </c>
      <c r="T48" s="198">
        <f>HLOOKUP(T$14,'CdC-Inputs VP'!$D$13:$AEP$108,MATCH($B48,'CdC-Inputs VP'!$A$13:$A$108,0),FALSE)</f>
        <v>1238.3</v>
      </c>
    </row>
    <row r="49" spans="1:20" ht="12.75" customHeight="1" outlineLevel="1" x14ac:dyDescent="0.25">
      <c r="A49" s="898"/>
      <c r="B49" s="192" t="s">
        <v>1277</v>
      </c>
      <c r="C49" s="184"/>
      <c r="D49" s="200">
        <f>HLOOKUP(D$14,'CdC-Inputs VP'!$D$13:$AEP$108,MATCH($B49,'CdC-Inputs VP'!$A$13:$A$108,0),FALSE)</f>
        <v>0</v>
      </c>
      <c r="E49" s="200">
        <f>HLOOKUP(E$14,'CdC-Inputs VP'!$D$13:$AEP$108,MATCH($B49,'CdC-Inputs VP'!$A$13:$A$108,0),FALSE)</f>
        <v>0</v>
      </c>
      <c r="F49" s="200">
        <f>HLOOKUP(F$14,'CdC-Inputs VP'!$D$13:$AEP$108,MATCH($B49,'CdC-Inputs VP'!$A$13:$A$108,0),FALSE)</f>
        <v>0</v>
      </c>
      <c r="G49" s="200">
        <f>HLOOKUP(G$14,'CdC-Inputs VP'!$D$13:$AEP$108,MATCH($B49,'CdC-Inputs VP'!$A$13:$A$108,0),FALSE)</f>
        <v>0</v>
      </c>
      <c r="H49" s="200">
        <f>HLOOKUP(H$14,'CdC-Inputs VP'!$D$13:$AEP$108,MATCH($B49,'CdC-Inputs VP'!$A$13:$A$108,0),FALSE)</f>
        <v>0</v>
      </c>
      <c r="I49" s="200">
        <f>HLOOKUP(I$14,'CdC-Inputs VP'!$D$13:$AEP$108,MATCH($B49,'CdC-Inputs VP'!$A$13:$A$108,0),FALSE)</f>
        <v>0</v>
      </c>
      <c r="J49" s="200">
        <f>HLOOKUP(J$14,'CdC-Inputs VP'!$D$13:$AEP$108,MATCH($B49,'CdC-Inputs VP'!$A$13:$A$108,0),FALSE)</f>
        <v>0</v>
      </c>
      <c r="K49" s="200">
        <f>HLOOKUP(K$14,'CdC-Inputs VP'!$D$13:$AEP$108,MATCH($B49,'CdC-Inputs VP'!$A$13:$A$108,0),FALSE)</f>
        <v>0</v>
      </c>
      <c r="L49" s="200">
        <f>HLOOKUP(L$14,'CdC-Inputs VP'!$D$13:$AEP$108,MATCH($B49,'CdC-Inputs VP'!$A$13:$A$108,0),FALSE)</f>
        <v>0</v>
      </c>
      <c r="M49" s="200">
        <f>HLOOKUP(M$14,'CdC-Inputs VP'!$D$13:$AEP$108,MATCH($B49,'CdC-Inputs VP'!$A$13:$A$108,0),FALSE)</f>
        <v>0</v>
      </c>
      <c r="N49" s="200">
        <f>HLOOKUP(N$14,'CdC-Inputs VP'!$D$13:$AEP$108,MATCH($B49,'CdC-Inputs VP'!$A$13:$A$108,0),FALSE)</f>
        <v>0</v>
      </c>
      <c r="O49" s="200">
        <f>HLOOKUP(O$14,'CdC-Inputs VP'!$D$13:$AEP$108,MATCH($B49,'CdC-Inputs VP'!$A$13:$A$108,0),FALSE)</f>
        <v>0</v>
      </c>
      <c r="P49" s="200">
        <f>HLOOKUP(P$14,'CdC-Inputs VP'!$D$13:$AEP$108,MATCH($B49,'CdC-Inputs VP'!$A$13:$A$108,0),FALSE)</f>
        <v>0</v>
      </c>
      <c r="Q49" s="200">
        <f>HLOOKUP(Q$14,'CdC-Inputs VP'!$D$13:$AEP$108,MATCH($B49,'CdC-Inputs VP'!$A$13:$A$108,0),FALSE)</f>
        <v>0</v>
      </c>
      <c r="R49" s="200">
        <f>HLOOKUP(R$14,'CdC-Inputs VP'!$D$13:$AEP$108,MATCH($B49,'CdC-Inputs VP'!$A$13:$A$108,0),FALSE)</f>
        <v>0</v>
      </c>
      <c r="S49" s="200">
        <f>HLOOKUP(S$14,'CdC-Inputs VP'!$D$13:$AEP$108,MATCH($B49,'CdC-Inputs VP'!$A$13:$A$108,0),FALSE)</f>
        <v>0</v>
      </c>
      <c r="T49" s="200">
        <f>HLOOKUP(T$14,'CdC-Inputs VP'!$D$13:$AEP$108,MATCH($B49,'CdC-Inputs VP'!$A$13:$A$108,0),FALSE)</f>
        <v>0</v>
      </c>
    </row>
    <row r="50" spans="1:20" ht="12.75" customHeight="1" outlineLevel="1" x14ac:dyDescent="0.25">
      <c r="A50" s="898"/>
      <c r="B50" s="192" t="s">
        <v>1023</v>
      </c>
      <c r="C50" s="184"/>
      <c r="D50" s="200">
        <f>HLOOKUP(D$14,'CdC-Inputs VP'!$D$13:$AEP$108,MATCH($B50,'CdC-Inputs VP'!$A$13:$A$108,0),FALSE)</f>
        <v>2108</v>
      </c>
      <c r="E50" s="200">
        <f>HLOOKUP(E$14,'CdC-Inputs VP'!$D$13:$AEP$108,MATCH($B50,'CdC-Inputs VP'!$A$13:$A$108,0),FALSE)</f>
        <v>2108</v>
      </c>
      <c r="F50" s="200">
        <f>HLOOKUP(F$14,'CdC-Inputs VP'!$D$13:$AEP$108,MATCH($B50,'CdC-Inputs VP'!$A$13:$A$108,0),FALSE)</f>
        <v>2108</v>
      </c>
      <c r="G50" s="200">
        <f>HLOOKUP(G$14,'CdC-Inputs VP'!$D$13:$AEP$108,MATCH($B50,'CdC-Inputs VP'!$A$13:$A$108,0),FALSE)</f>
        <v>2108</v>
      </c>
      <c r="H50" s="200">
        <f>HLOOKUP(H$14,'CdC-Inputs VP'!$D$13:$AEP$108,MATCH($B50,'CdC-Inputs VP'!$A$13:$A$108,0),FALSE)</f>
        <v>2163</v>
      </c>
      <c r="I50" s="200">
        <f>HLOOKUP(I$14,'CdC-Inputs VP'!$D$13:$AEP$108,MATCH($B50,'CdC-Inputs VP'!$A$13:$A$108,0),FALSE)</f>
        <v>2163</v>
      </c>
      <c r="J50" s="200">
        <f>HLOOKUP(J$14,'CdC-Inputs VP'!$D$13:$AEP$108,MATCH($B50,'CdC-Inputs VP'!$A$13:$A$108,0),FALSE)</f>
        <v>2163</v>
      </c>
      <c r="K50" s="200">
        <f>HLOOKUP(K$14,'CdC-Inputs VP'!$D$13:$AEP$108,MATCH($B50,'CdC-Inputs VP'!$A$13:$A$108,0),FALSE)</f>
        <v>2163</v>
      </c>
      <c r="L50" s="200">
        <f>HLOOKUP(L$14,'CdC-Inputs VP'!$D$13:$AEP$108,MATCH($B50,'CdC-Inputs VP'!$A$13:$A$108,0),FALSE)</f>
        <v>2163</v>
      </c>
      <c r="M50" s="200">
        <f>HLOOKUP(M$14,'CdC-Inputs VP'!$D$13:$AEP$108,MATCH($B50,'CdC-Inputs VP'!$A$13:$A$108,0),FALSE)</f>
        <v>2163</v>
      </c>
      <c r="N50" s="200">
        <f>HLOOKUP(N$14,'CdC-Inputs VP'!$D$13:$AEP$108,MATCH($B50,'CdC-Inputs VP'!$A$13:$A$108,0),FALSE)</f>
        <v>2163</v>
      </c>
      <c r="O50" s="200">
        <f>HLOOKUP(O$14,'CdC-Inputs VP'!$D$13:$AEP$108,MATCH($B50,'CdC-Inputs VP'!$A$13:$A$108,0),FALSE)</f>
        <v>2163</v>
      </c>
      <c r="P50" s="200">
        <f>HLOOKUP(P$14,'CdC-Inputs VP'!$D$13:$AEP$108,MATCH($B50,'CdC-Inputs VP'!$A$13:$A$108,0),FALSE)</f>
        <v>2163</v>
      </c>
      <c r="Q50" s="200">
        <f>HLOOKUP(Q$14,'CdC-Inputs VP'!$D$13:$AEP$108,MATCH($B50,'CdC-Inputs VP'!$A$13:$A$108,0),FALSE)</f>
        <v>2115</v>
      </c>
      <c r="R50" s="200">
        <f>HLOOKUP(R$14,'CdC-Inputs VP'!$D$13:$AEP$108,MATCH($B50,'CdC-Inputs VP'!$A$13:$A$108,0),FALSE)</f>
        <v>2115</v>
      </c>
      <c r="S50" s="200">
        <f>HLOOKUP(S$14,'CdC-Inputs VP'!$D$13:$AEP$108,MATCH($B50,'CdC-Inputs VP'!$A$13:$A$108,0),FALSE)</f>
        <v>2115</v>
      </c>
      <c r="T50" s="200">
        <f>HLOOKUP(T$14,'CdC-Inputs VP'!$D$13:$AEP$108,MATCH($B50,'CdC-Inputs VP'!$A$13:$A$108,0),FALSE)</f>
        <v>2115</v>
      </c>
    </row>
    <row r="51" spans="1:20" ht="12.75" customHeight="1" outlineLevel="1" x14ac:dyDescent="0.25">
      <c r="A51" s="898"/>
      <c r="B51" s="192" t="s">
        <v>1025</v>
      </c>
      <c r="C51" s="184"/>
      <c r="D51" s="200">
        <f>HLOOKUP(D$14,'CdC-Inputs VP'!$D$13:$AEP$108,MATCH($B51,'CdC-Inputs VP'!$A$13:$A$108,0),FALSE)</f>
        <v>2108</v>
      </c>
      <c r="E51" s="200">
        <f>HLOOKUP(E$14,'CdC-Inputs VP'!$D$13:$AEP$108,MATCH($B51,'CdC-Inputs VP'!$A$13:$A$108,0),FALSE)</f>
        <v>2108</v>
      </c>
      <c r="F51" s="200">
        <f>HLOOKUP(F$14,'CdC-Inputs VP'!$D$13:$AEP$108,MATCH($B51,'CdC-Inputs VP'!$A$13:$A$108,0),FALSE)</f>
        <v>2108</v>
      </c>
      <c r="G51" s="200">
        <f>HLOOKUP(G$14,'CdC-Inputs VP'!$D$13:$AEP$108,MATCH($B51,'CdC-Inputs VP'!$A$13:$A$108,0),FALSE)</f>
        <v>2108</v>
      </c>
      <c r="H51" s="200">
        <f>HLOOKUP(H$14,'CdC-Inputs VP'!$D$13:$AEP$108,MATCH($B51,'CdC-Inputs VP'!$A$13:$A$108,0),FALSE)</f>
        <v>2138</v>
      </c>
      <c r="I51" s="200">
        <f>HLOOKUP(I$14,'CdC-Inputs VP'!$D$13:$AEP$108,MATCH($B51,'CdC-Inputs VP'!$A$13:$A$108,0),FALSE)</f>
        <v>2138</v>
      </c>
      <c r="J51" s="200">
        <f>HLOOKUP(J$14,'CdC-Inputs VP'!$D$13:$AEP$108,MATCH($B51,'CdC-Inputs VP'!$A$13:$A$108,0),FALSE)</f>
        <v>2138</v>
      </c>
      <c r="K51" s="200">
        <f>HLOOKUP(K$14,'CdC-Inputs VP'!$D$13:$AEP$108,MATCH($B51,'CdC-Inputs VP'!$A$13:$A$108,0),FALSE)</f>
        <v>2138</v>
      </c>
      <c r="L51" s="200">
        <f>HLOOKUP(L$14,'CdC-Inputs VP'!$D$13:$AEP$108,MATCH($B51,'CdC-Inputs VP'!$A$13:$A$108,0),FALSE)</f>
        <v>2163</v>
      </c>
      <c r="M51" s="200">
        <f>HLOOKUP(M$14,'CdC-Inputs VP'!$D$13:$AEP$108,MATCH($B51,'CdC-Inputs VP'!$A$13:$A$108,0),FALSE)</f>
        <v>2163</v>
      </c>
      <c r="N51" s="200">
        <f>HLOOKUP(N$14,'CdC-Inputs VP'!$D$13:$AEP$108,MATCH($B51,'CdC-Inputs VP'!$A$13:$A$108,0),FALSE)</f>
        <v>2163</v>
      </c>
      <c r="O51" s="200">
        <f>HLOOKUP(O$14,'CdC-Inputs VP'!$D$13:$AEP$108,MATCH($B51,'CdC-Inputs VP'!$A$13:$A$108,0),FALSE)</f>
        <v>2163</v>
      </c>
      <c r="P51" s="200">
        <f>HLOOKUP(P$14,'CdC-Inputs VP'!$D$13:$AEP$108,MATCH($B51,'CdC-Inputs VP'!$A$13:$A$108,0),FALSE)</f>
        <v>2163</v>
      </c>
      <c r="Q51" s="200">
        <f>HLOOKUP(Q$14,'CdC-Inputs VP'!$D$13:$AEP$108,MATCH($B51,'CdC-Inputs VP'!$A$13:$A$108,0),FALSE)</f>
        <v>2090</v>
      </c>
      <c r="R51" s="200">
        <f>HLOOKUP(R$14,'CdC-Inputs VP'!$D$13:$AEP$108,MATCH($B51,'CdC-Inputs VP'!$A$13:$A$108,0),FALSE)</f>
        <v>2090</v>
      </c>
      <c r="S51" s="200">
        <f>HLOOKUP(S$14,'CdC-Inputs VP'!$D$13:$AEP$108,MATCH($B51,'CdC-Inputs VP'!$A$13:$A$108,0),FALSE)</f>
        <v>2090</v>
      </c>
      <c r="T51" s="200">
        <f>HLOOKUP(T$14,'CdC-Inputs VP'!$D$13:$AEP$108,MATCH($B51,'CdC-Inputs VP'!$A$13:$A$108,0),FALSE)</f>
        <v>2090</v>
      </c>
    </row>
    <row r="52" spans="1:20" ht="12.75" customHeight="1" outlineLevel="1" x14ac:dyDescent="0.25">
      <c r="A52" s="898"/>
      <c r="B52" s="192" t="s">
        <v>1027</v>
      </c>
      <c r="C52" s="184"/>
      <c r="D52" s="200">
        <f>HLOOKUP(D$14,'CdC-Inputs VP'!$D$13:$AEP$108,MATCH($B52,'CdC-Inputs VP'!$A$13:$A$108,0),FALSE)</f>
        <v>0</v>
      </c>
      <c r="E52" s="200">
        <f>HLOOKUP(E$14,'CdC-Inputs VP'!$D$13:$AEP$108,MATCH($B52,'CdC-Inputs VP'!$A$13:$A$108,0),FALSE)</f>
        <v>0</v>
      </c>
      <c r="F52" s="200">
        <f>HLOOKUP(F$14,'CdC-Inputs VP'!$D$13:$AEP$108,MATCH($B52,'CdC-Inputs VP'!$A$13:$A$108,0),FALSE)</f>
        <v>0</v>
      </c>
      <c r="G52" s="200">
        <f>HLOOKUP(G$14,'CdC-Inputs VP'!$D$13:$AEP$108,MATCH($B52,'CdC-Inputs VP'!$A$13:$A$108,0),FALSE)</f>
        <v>0</v>
      </c>
      <c r="H52" s="200">
        <f>HLOOKUP(H$14,'CdC-Inputs VP'!$D$13:$AEP$108,MATCH($B52,'CdC-Inputs VP'!$A$13:$A$108,0),FALSE)</f>
        <v>0</v>
      </c>
      <c r="I52" s="200">
        <f>HLOOKUP(I$14,'CdC-Inputs VP'!$D$13:$AEP$108,MATCH($B52,'CdC-Inputs VP'!$A$13:$A$108,0),FALSE)</f>
        <v>0</v>
      </c>
      <c r="J52" s="200">
        <f>HLOOKUP(J$14,'CdC-Inputs VP'!$D$13:$AEP$108,MATCH($B52,'CdC-Inputs VP'!$A$13:$A$108,0),FALSE)</f>
        <v>0</v>
      </c>
      <c r="K52" s="200">
        <f>HLOOKUP(K$14,'CdC-Inputs VP'!$D$13:$AEP$108,MATCH($B52,'CdC-Inputs VP'!$A$13:$A$108,0),FALSE)</f>
        <v>0</v>
      </c>
      <c r="L52" s="200">
        <f>HLOOKUP(L$14,'CdC-Inputs VP'!$D$13:$AEP$108,MATCH($B52,'CdC-Inputs VP'!$A$13:$A$108,0),FALSE)</f>
        <v>0</v>
      </c>
      <c r="M52" s="200">
        <f>HLOOKUP(M$14,'CdC-Inputs VP'!$D$13:$AEP$108,MATCH($B52,'CdC-Inputs VP'!$A$13:$A$108,0),FALSE)</f>
        <v>0</v>
      </c>
      <c r="N52" s="200">
        <f>HLOOKUP(N$14,'CdC-Inputs VP'!$D$13:$AEP$108,MATCH($B52,'CdC-Inputs VP'!$A$13:$A$108,0),FALSE)</f>
        <v>0</v>
      </c>
      <c r="O52" s="200">
        <f>HLOOKUP(O$14,'CdC-Inputs VP'!$D$13:$AEP$108,MATCH($B52,'CdC-Inputs VP'!$A$13:$A$108,0),FALSE)</f>
        <v>0</v>
      </c>
      <c r="P52" s="200">
        <f>HLOOKUP(P$14,'CdC-Inputs VP'!$D$13:$AEP$108,MATCH($B52,'CdC-Inputs VP'!$A$13:$A$108,0),FALSE)</f>
        <v>0</v>
      </c>
      <c r="Q52" s="200">
        <f>HLOOKUP(Q$14,'CdC-Inputs VP'!$D$13:$AEP$108,MATCH($B52,'CdC-Inputs VP'!$A$13:$A$108,0),FALSE)</f>
        <v>2885</v>
      </c>
      <c r="R52" s="200">
        <f>HLOOKUP(R$14,'CdC-Inputs VP'!$D$13:$AEP$108,MATCH($B52,'CdC-Inputs VP'!$A$13:$A$108,0),FALSE)</f>
        <v>2885</v>
      </c>
      <c r="S52" s="200">
        <f>HLOOKUP(S$14,'CdC-Inputs VP'!$D$13:$AEP$108,MATCH($B52,'CdC-Inputs VP'!$A$13:$A$108,0),FALSE)</f>
        <v>2885</v>
      </c>
      <c r="T52" s="200">
        <f>HLOOKUP(T$14,'CdC-Inputs VP'!$D$13:$AEP$108,MATCH($B52,'CdC-Inputs VP'!$A$13:$A$108,0),FALSE)</f>
        <v>2885</v>
      </c>
    </row>
    <row r="53" spans="1:20" ht="13.5" customHeight="1" outlineLevel="1" thickBot="1" x14ac:dyDescent="0.3">
      <c r="A53" s="899"/>
      <c r="B53" s="204" t="s">
        <v>1029</v>
      </c>
      <c r="C53" s="186"/>
      <c r="D53" s="205">
        <f>HLOOKUP(D$14,'CdC-Inputs VP'!$D$13:$AEP$108,MATCH($B53,'CdC-Inputs VP'!$A$13:$A$108,0),FALSE)</f>
        <v>0</v>
      </c>
      <c r="E53" s="205">
        <f>HLOOKUP(E$14,'CdC-Inputs VP'!$D$13:$AEP$108,MATCH($B53,'CdC-Inputs VP'!$A$13:$A$108,0),FALSE)</f>
        <v>0</v>
      </c>
      <c r="F53" s="205">
        <f>HLOOKUP(F$14,'CdC-Inputs VP'!$D$13:$AEP$108,MATCH($B53,'CdC-Inputs VP'!$A$13:$A$108,0),FALSE)</f>
        <v>0</v>
      </c>
      <c r="G53" s="205">
        <f>HLOOKUP(G$14,'CdC-Inputs VP'!$D$13:$AEP$108,MATCH($B53,'CdC-Inputs VP'!$A$13:$A$108,0),FALSE)</f>
        <v>0</v>
      </c>
      <c r="H53" s="205">
        <f>HLOOKUP(H$14,'CdC-Inputs VP'!$D$13:$AEP$108,MATCH($B53,'CdC-Inputs VP'!$A$13:$A$108,0),FALSE)</f>
        <v>0</v>
      </c>
      <c r="I53" s="205">
        <f>HLOOKUP(I$14,'CdC-Inputs VP'!$D$13:$AEP$108,MATCH($B53,'CdC-Inputs VP'!$A$13:$A$108,0),FALSE)</f>
        <v>0</v>
      </c>
      <c r="J53" s="205">
        <f>HLOOKUP(J$14,'CdC-Inputs VP'!$D$13:$AEP$108,MATCH($B53,'CdC-Inputs VP'!$A$13:$A$108,0),FALSE)</f>
        <v>0</v>
      </c>
      <c r="K53" s="205">
        <f>HLOOKUP(K$14,'CdC-Inputs VP'!$D$13:$AEP$108,MATCH($B53,'CdC-Inputs VP'!$A$13:$A$108,0),FALSE)</f>
        <v>0</v>
      </c>
      <c r="L53" s="205">
        <f>HLOOKUP(L$14,'CdC-Inputs VP'!$D$13:$AEP$108,MATCH($B53,'CdC-Inputs VP'!$A$13:$A$108,0),FALSE)</f>
        <v>0</v>
      </c>
      <c r="M53" s="205">
        <f>HLOOKUP(M$14,'CdC-Inputs VP'!$D$13:$AEP$108,MATCH($B53,'CdC-Inputs VP'!$A$13:$A$108,0),FALSE)</f>
        <v>0</v>
      </c>
      <c r="N53" s="205">
        <f>HLOOKUP(N$14,'CdC-Inputs VP'!$D$13:$AEP$108,MATCH($B53,'CdC-Inputs VP'!$A$13:$A$108,0),FALSE)</f>
        <v>0</v>
      </c>
      <c r="O53" s="205">
        <f>HLOOKUP(O$14,'CdC-Inputs VP'!$D$13:$AEP$108,MATCH($B53,'CdC-Inputs VP'!$A$13:$A$108,0),FALSE)</f>
        <v>0</v>
      </c>
      <c r="P53" s="205">
        <f>HLOOKUP(P$14,'CdC-Inputs VP'!$D$13:$AEP$108,MATCH($B53,'CdC-Inputs VP'!$A$13:$A$108,0),FALSE)</f>
        <v>0</v>
      </c>
      <c r="Q53" s="205">
        <f>HLOOKUP(Q$14,'CdC-Inputs VP'!$D$13:$AEP$108,MATCH($B53,'CdC-Inputs VP'!$A$13:$A$108,0),FALSE)</f>
        <v>0</v>
      </c>
      <c r="R53" s="205">
        <f>HLOOKUP(R$14,'CdC-Inputs VP'!$D$13:$AEP$108,MATCH($B53,'CdC-Inputs VP'!$A$13:$A$108,0),FALSE)</f>
        <v>0</v>
      </c>
      <c r="S53" s="205">
        <f>HLOOKUP(S$14,'CdC-Inputs VP'!$D$13:$AEP$108,MATCH($B53,'CdC-Inputs VP'!$A$13:$A$108,0),FALSE)</f>
        <v>0</v>
      </c>
      <c r="T53" s="205">
        <f>HLOOKUP(T$14,'CdC-Inputs VP'!$D$13:$AEP$108,MATCH($B53,'CdC-Inputs VP'!$A$13:$A$108,0),FALSE)</f>
        <v>0</v>
      </c>
    </row>
    <row r="54" spans="1:20" ht="18.75" outlineLevel="1" thickBot="1" x14ac:dyDescent="0.3">
      <c r="B54" s="901" t="s">
        <v>1278</v>
      </c>
      <c r="C54" s="901"/>
    </row>
    <row r="55" spans="1:20" ht="13.5" customHeight="1" outlineLevel="1" thickBot="1" x14ac:dyDescent="0.3">
      <c r="A55" s="218"/>
      <c r="B55" s="215" t="s">
        <v>1271</v>
      </c>
      <c r="C55" s="216"/>
      <c r="D55" s="222">
        <f t="shared" ref="D55:T55" si="42">IF(D42&lt;&gt;0,D42-D$41,"")</f>
        <v>2130.6</v>
      </c>
      <c r="E55" s="222">
        <f t="shared" si="42"/>
        <v>2130.6</v>
      </c>
      <c r="F55" s="222">
        <f t="shared" ref="F55:G55" si="43">IF(F42&lt;&gt;0,F42-F$41,"")</f>
        <v>2130.6</v>
      </c>
      <c r="G55" s="222">
        <f t="shared" si="43"/>
        <v>2130.6</v>
      </c>
      <c r="H55" s="222">
        <f t="shared" si="42"/>
        <v>2185.6</v>
      </c>
      <c r="I55" s="222">
        <f t="shared" si="42"/>
        <v>2185.6</v>
      </c>
      <c r="J55" s="222">
        <f t="shared" ref="J55:K55" si="44">IF(J42&lt;&gt;0,J42-J$41,"")</f>
        <v>2185.6</v>
      </c>
      <c r="K55" s="222">
        <f t="shared" si="44"/>
        <v>2185.6</v>
      </c>
      <c r="L55" s="222">
        <f t="shared" ref="L55:P55" si="45">IF(L42&lt;&gt;0,L42-L$41,"")</f>
        <v>2185.6</v>
      </c>
      <c r="M55" s="222">
        <f t="shared" si="45"/>
        <v>2185.6</v>
      </c>
      <c r="N55" s="222">
        <f t="shared" si="45"/>
        <v>2185.6</v>
      </c>
      <c r="O55" s="222">
        <f t="shared" ref="O55" si="46">IF(O42&lt;&gt;0,O42-O$41,"")</f>
        <v>2185.6</v>
      </c>
      <c r="P55" s="222">
        <f t="shared" si="45"/>
        <v>2185.6</v>
      </c>
      <c r="Q55" s="222">
        <f t="shared" ref="Q55:R55" si="47">IF(Q42&lt;&gt;0,Q42-Q$41,"")</f>
        <v>2198.4</v>
      </c>
      <c r="R55" s="222">
        <f t="shared" si="47"/>
        <v>2198.4</v>
      </c>
      <c r="S55" s="222">
        <f t="shared" si="42"/>
        <v>2198.4</v>
      </c>
      <c r="T55" s="222">
        <f t="shared" si="42"/>
        <v>2198.4</v>
      </c>
    </row>
    <row r="56" spans="1:20" ht="12.75" customHeight="1" outlineLevel="1" x14ac:dyDescent="0.25">
      <c r="A56" s="897" t="s">
        <v>951</v>
      </c>
      <c r="B56" s="192" t="s">
        <v>1272</v>
      </c>
      <c r="C56" s="184"/>
      <c r="D56" s="220">
        <f t="shared" ref="D56:T56" si="48">IF(D43&lt;&gt;0,D43-D$41,0)</f>
        <v>2856.6</v>
      </c>
      <c r="E56" s="220">
        <f t="shared" si="48"/>
        <v>2856.6</v>
      </c>
      <c r="F56" s="220">
        <f t="shared" ref="F56:G56" si="49">IF(F43&lt;&gt;0,F43-F$41,0)</f>
        <v>2856.6</v>
      </c>
      <c r="G56" s="220">
        <f t="shared" si="49"/>
        <v>2856.6</v>
      </c>
      <c r="H56" s="220">
        <f t="shared" si="48"/>
        <v>2931.6</v>
      </c>
      <c r="I56" s="220">
        <f t="shared" si="48"/>
        <v>2931.6</v>
      </c>
      <c r="J56" s="220">
        <f t="shared" ref="J56:K56" si="50">IF(J43&lt;&gt;0,J43-J$41,0)</f>
        <v>2932.0499999999997</v>
      </c>
      <c r="K56" s="220">
        <f t="shared" si="50"/>
        <v>2932.0499999999997</v>
      </c>
      <c r="L56" s="220">
        <f t="shared" ref="L56:P56" si="51">IF(L43&lt;&gt;0,L43-L$41,0)</f>
        <v>2931.6</v>
      </c>
      <c r="M56" s="220">
        <f t="shared" si="51"/>
        <v>2931.6</v>
      </c>
      <c r="N56" s="220">
        <f t="shared" si="51"/>
        <v>2973.6</v>
      </c>
      <c r="O56" s="220">
        <f t="shared" ref="O56" si="52">IF(O43&lt;&gt;0,O43-O$41,0)</f>
        <v>2973.6</v>
      </c>
      <c r="P56" s="220">
        <f t="shared" si="51"/>
        <v>2973.6</v>
      </c>
      <c r="Q56" s="220">
        <f t="shared" ref="Q56:R56" si="53">IF(Q43&lt;&gt;0,Q43-Q$41,0)</f>
        <v>3400.2999999999997</v>
      </c>
      <c r="R56" s="220">
        <f t="shared" si="53"/>
        <v>3400.2999999999997</v>
      </c>
      <c r="S56" s="220">
        <f t="shared" si="48"/>
        <v>3400.2999999999997</v>
      </c>
      <c r="T56" s="220">
        <f t="shared" si="48"/>
        <v>3400.2999999999997</v>
      </c>
    </row>
    <row r="57" spans="1:20" ht="12.75" customHeight="1" outlineLevel="1" x14ac:dyDescent="0.25">
      <c r="A57" s="898"/>
      <c r="B57" s="192" t="s">
        <v>1279</v>
      </c>
      <c r="C57" s="184"/>
      <c r="D57" s="220">
        <f t="shared" ref="D57:T57" si="54">IF(D44&lt;&gt;0,D44-D$41,"")</f>
        <v>2856.6</v>
      </c>
      <c r="E57" s="220">
        <f t="shared" si="54"/>
        <v>2856.6</v>
      </c>
      <c r="F57" s="220">
        <f t="shared" ref="F57:G57" si="55">IF(F44&lt;&gt;0,F44-F$41,"")</f>
        <v>2856.6</v>
      </c>
      <c r="G57" s="220">
        <f t="shared" si="55"/>
        <v>2856.6</v>
      </c>
      <c r="H57" s="220">
        <f t="shared" si="54"/>
        <v>2931.6</v>
      </c>
      <c r="I57" s="220">
        <f t="shared" si="54"/>
        <v>2931.6</v>
      </c>
      <c r="J57" s="220">
        <f t="shared" ref="J57:K57" si="56">IF(J44&lt;&gt;0,J44-J$41,"")</f>
        <v>2932.0499999999997</v>
      </c>
      <c r="K57" s="220">
        <f t="shared" si="56"/>
        <v>2932.0499999999997</v>
      </c>
      <c r="L57" s="220">
        <f t="shared" ref="L57:P57" si="57">IF(L44&lt;&gt;0,L44-L$41,"")</f>
        <v>2931.6</v>
      </c>
      <c r="M57" s="220">
        <f t="shared" si="57"/>
        <v>2931.6</v>
      </c>
      <c r="N57" s="220">
        <f t="shared" si="57"/>
        <v>2973.6</v>
      </c>
      <c r="O57" s="220">
        <f t="shared" ref="O57" si="58">IF(O44&lt;&gt;0,O44-O$41,"")</f>
        <v>2973.6</v>
      </c>
      <c r="P57" s="220">
        <f t="shared" si="57"/>
        <v>2973.6</v>
      </c>
      <c r="Q57" s="220">
        <f t="shared" ref="Q57:R57" si="59">IF(Q44&lt;&gt;0,Q44-Q$41,"")</f>
        <v>3400.2999999999997</v>
      </c>
      <c r="R57" s="220">
        <f t="shared" si="59"/>
        <v>3400.2999999999997</v>
      </c>
      <c r="S57" s="220">
        <f t="shared" si="54"/>
        <v>3400.2999999999997</v>
      </c>
      <c r="T57" s="220">
        <f t="shared" si="54"/>
        <v>3400.2999999999997</v>
      </c>
    </row>
    <row r="58" spans="1:20" ht="13.5" customHeight="1" outlineLevel="1" thickBot="1" x14ac:dyDescent="0.3">
      <c r="A58" s="899"/>
      <c r="B58" s="204" t="s">
        <v>1280</v>
      </c>
      <c r="C58" s="186"/>
      <c r="D58" s="223">
        <f t="shared" ref="D58:T60" si="60">IF(D45&lt;&gt;0,D45-D$41,0)</f>
        <v>608.30000000000007</v>
      </c>
      <c r="E58" s="223">
        <f t="shared" si="60"/>
        <v>608.30000000000007</v>
      </c>
      <c r="F58" s="223">
        <f t="shared" ref="F58:G58" si="61">IF(F45&lt;&gt;0,F45-F$41,0)</f>
        <v>608.30000000000007</v>
      </c>
      <c r="G58" s="223">
        <f t="shared" si="61"/>
        <v>608.30000000000007</v>
      </c>
      <c r="H58" s="223">
        <f t="shared" si="60"/>
        <v>611</v>
      </c>
      <c r="I58" s="223">
        <f t="shared" si="60"/>
        <v>611</v>
      </c>
      <c r="J58" s="223">
        <f t="shared" ref="J58:K58" si="62">IF(J45&lt;&gt;0,J45-J$41,0)</f>
        <v>611.20000000000005</v>
      </c>
      <c r="K58" s="223">
        <f t="shared" si="62"/>
        <v>611.20000000000005</v>
      </c>
      <c r="L58" s="223">
        <f t="shared" ref="L58:P58" si="63">IF(L45&lt;&gt;0,L45-L$41,0)</f>
        <v>615.6</v>
      </c>
      <c r="M58" s="223">
        <f t="shared" si="63"/>
        <v>615.6</v>
      </c>
      <c r="N58" s="223">
        <f t="shared" si="63"/>
        <v>539.6</v>
      </c>
      <c r="O58" s="223">
        <f t="shared" ref="O58" si="64">IF(O45&lt;&gt;0,O45-O$41,0)</f>
        <v>539.6</v>
      </c>
      <c r="P58" s="223">
        <f t="shared" si="63"/>
        <v>539.6</v>
      </c>
      <c r="Q58" s="223">
        <f t="shared" ref="Q58:R58" si="65">IF(Q45&lt;&gt;0,Q45-Q$41,0)</f>
        <v>664.1</v>
      </c>
      <c r="R58" s="223">
        <f t="shared" si="65"/>
        <v>664.1</v>
      </c>
      <c r="S58" s="223">
        <f t="shared" si="60"/>
        <v>664.1</v>
      </c>
      <c r="T58" s="223">
        <f t="shared" si="60"/>
        <v>664.1</v>
      </c>
    </row>
    <row r="59" spans="1:20" ht="13.5" customHeight="1" outlineLevel="1" thickBot="1" x14ac:dyDescent="0.3">
      <c r="A59" s="188"/>
      <c r="B59" s="192" t="s">
        <v>1281</v>
      </c>
      <c r="C59" s="184"/>
      <c r="D59" s="223">
        <f t="shared" si="60"/>
        <v>3680.6</v>
      </c>
      <c r="E59" s="223">
        <f t="shared" si="60"/>
        <v>3680.6</v>
      </c>
      <c r="F59" s="223">
        <f t="shared" ref="F59:G59" si="66">IF(F46&lt;&gt;0,F46-F$41,0)</f>
        <v>3680.6</v>
      </c>
      <c r="G59" s="223">
        <f t="shared" si="66"/>
        <v>3680.6</v>
      </c>
      <c r="H59" s="223">
        <f t="shared" si="60"/>
        <v>3763.6</v>
      </c>
      <c r="I59" s="223">
        <f t="shared" si="60"/>
        <v>3763.6</v>
      </c>
      <c r="J59" s="223">
        <f t="shared" ref="J59:K59" si="67">IF(J46&lt;&gt;0,J46-J$41,0)</f>
        <v>3777.6</v>
      </c>
      <c r="K59" s="223">
        <f t="shared" si="67"/>
        <v>3777.6</v>
      </c>
      <c r="L59" s="223">
        <f t="shared" ref="L59:P59" si="68">IF(L46&lt;&gt;0,L46-L$41,0)</f>
        <v>3624.6</v>
      </c>
      <c r="M59" s="223">
        <f t="shared" si="68"/>
        <v>3624.6</v>
      </c>
      <c r="N59" s="223">
        <f t="shared" si="68"/>
        <v>3624.6</v>
      </c>
      <c r="O59" s="223">
        <f t="shared" ref="O59" si="69">IF(O46&lt;&gt;0,O46-O$41,0)</f>
        <v>3624.6</v>
      </c>
      <c r="P59" s="223">
        <f t="shared" si="68"/>
        <v>3624.6</v>
      </c>
      <c r="Q59" s="223">
        <f t="shared" ref="Q59:R59" si="70">IF(Q46&lt;&gt;0,Q46-Q$41,0)</f>
        <v>3931.2</v>
      </c>
      <c r="R59" s="223">
        <f t="shared" si="70"/>
        <v>3931.2</v>
      </c>
      <c r="S59" s="223">
        <f t="shared" si="60"/>
        <v>3931.2</v>
      </c>
      <c r="T59" s="223">
        <f t="shared" si="60"/>
        <v>3931.2</v>
      </c>
    </row>
    <row r="60" spans="1:20" ht="13.5" customHeight="1" outlineLevel="1" thickBot="1" x14ac:dyDescent="0.3">
      <c r="A60" s="188"/>
      <c r="B60" s="192" t="s">
        <v>1282</v>
      </c>
      <c r="C60" s="184"/>
      <c r="D60" s="223">
        <f t="shared" si="60"/>
        <v>3390.6</v>
      </c>
      <c r="E60" s="223">
        <f t="shared" si="60"/>
        <v>3390.6</v>
      </c>
      <c r="F60" s="223">
        <f t="shared" ref="F60:G60" si="71">IF(F47&lt;&gt;0,F47-F$41,0)</f>
        <v>3390.6</v>
      </c>
      <c r="G60" s="223">
        <f t="shared" si="71"/>
        <v>3390.6</v>
      </c>
      <c r="H60" s="223">
        <f t="shared" si="60"/>
        <v>3445.6</v>
      </c>
      <c r="I60" s="223">
        <f t="shared" si="60"/>
        <v>3445.6</v>
      </c>
      <c r="J60" s="223">
        <f t="shared" ref="J60:K60" si="72">IF(J47&lt;&gt;0,J47-J$41,0)</f>
        <v>3477.6</v>
      </c>
      <c r="K60" s="223">
        <f t="shared" si="72"/>
        <v>3477.6</v>
      </c>
      <c r="L60" s="223">
        <f t="shared" ref="L60:P60" si="73">IF(L47&lt;&gt;0,L47-L$41,0)</f>
        <v>3374.6</v>
      </c>
      <c r="M60" s="223">
        <f t="shared" si="73"/>
        <v>3374.6</v>
      </c>
      <c r="N60" s="223">
        <f t="shared" si="73"/>
        <v>0</v>
      </c>
      <c r="O60" s="223">
        <f t="shared" ref="O60" si="74">IF(O47&lt;&gt;0,O47-O$41,0)</f>
        <v>0</v>
      </c>
      <c r="P60" s="223">
        <f t="shared" si="73"/>
        <v>0</v>
      </c>
      <c r="Q60" s="223">
        <f t="shared" ref="Q60:R60" si="75">IF(Q47&lt;&gt;0,Q47-Q$41,0)</f>
        <v>3619.6</v>
      </c>
      <c r="R60" s="223">
        <f t="shared" si="75"/>
        <v>3619.6</v>
      </c>
      <c r="S60" s="223">
        <f t="shared" si="60"/>
        <v>3619.6</v>
      </c>
      <c r="T60" s="223">
        <f t="shared" si="60"/>
        <v>3619.6</v>
      </c>
    </row>
    <row r="61" spans="1:20" ht="12.75" customHeight="1" outlineLevel="1" x14ac:dyDescent="0.25">
      <c r="A61" s="891" t="s">
        <v>1283</v>
      </c>
      <c r="B61" s="242" t="s">
        <v>1284</v>
      </c>
      <c r="C61" s="197"/>
      <c r="D61" s="224">
        <f t="shared" ref="D61:T61" si="76">IF(D48&lt;&gt;0,D48-D$41-D37+D36,0)</f>
        <v>1269.5999999999999</v>
      </c>
      <c r="E61" s="224">
        <f t="shared" si="76"/>
        <v>1269.5999999999999</v>
      </c>
      <c r="F61" s="224">
        <f t="shared" ref="F61:G61" si="77">IF(F48&lt;&gt;0,F48-F$41-F37+F36,0)</f>
        <v>1269.5999999999999</v>
      </c>
      <c r="G61" s="224">
        <f t="shared" si="77"/>
        <v>1269.5999999999999</v>
      </c>
      <c r="H61" s="224">
        <f t="shared" si="76"/>
        <v>1269.5999999999999</v>
      </c>
      <c r="I61" s="224">
        <f t="shared" si="76"/>
        <v>1269.5999999999999</v>
      </c>
      <c r="J61" s="224">
        <f t="shared" ref="J61:K61" si="78">IF(J48&lt;&gt;0,J48-J$41-J37+J36,0)</f>
        <v>1269.5999999999999</v>
      </c>
      <c r="K61" s="224">
        <f t="shared" si="78"/>
        <v>1269.5999999999999</v>
      </c>
      <c r="L61" s="224">
        <f t="shared" ref="L61:P61" si="79">IF(L48&lt;&gt;0,L48-L$41-L37+L36,0)</f>
        <v>1374.6</v>
      </c>
      <c r="M61" s="224">
        <f t="shared" si="79"/>
        <v>1374.6</v>
      </c>
      <c r="N61" s="224">
        <f t="shared" si="79"/>
        <v>1278.5999999999999</v>
      </c>
      <c r="O61" s="224">
        <f t="shared" ref="O61" si="80">IF(O48&lt;&gt;0,O48-O$41-O37+O36,0)</f>
        <v>1278.5999999999999</v>
      </c>
      <c r="P61" s="224">
        <f t="shared" si="79"/>
        <v>1278.5999999999999</v>
      </c>
      <c r="Q61" s="224">
        <f t="shared" ref="Q61:R61" si="81">IF(Q48&lt;&gt;0,Q48-Q$41-Q37+Q36,0)</f>
        <v>1269.8999999999999</v>
      </c>
      <c r="R61" s="224">
        <f t="shared" si="81"/>
        <v>1269.8999999999999</v>
      </c>
      <c r="S61" s="224">
        <f t="shared" si="76"/>
        <v>1269.8999999999999</v>
      </c>
      <c r="T61" s="224">
        <f t="shared" si="76"/>
        <v>1269.8999999999999</v>
      </c>
    </row>
    <row r="62" spans="1:20" ht="12.75" customHeight="1" outlineLevel="1" x14ac:dyDescent="0.25">
      <c r="A62" s="892"/>
      <c r="B62" s="192" t="s">
        <v>1285</v>
      </c>
      <c r="C62" s="184"/>
      <c r="D62" s="220">
        <f t="shared" ref="D62:T62" si="82">IF(D49&lt;&gt;0,D49-D$41-D37+D36,0)</f>
        <v>0</v>
      </c>
      <c r="E62" s="220">
        <f t="shared" si="82"/>
        <v>0</v>
      </c>
      <c r="F62" s="220">
        <f t="shared" ref="F62:G62" si="83">IF(F49&lt;&gt;0,F49-F$41-F37+F36,0)</f>
        <v>0</v>
      </c>
      <c r="G62" s="220">
        <f t="shared" si="83"/>
        <v>0</v>
      </c>
      <c r="H62" s="220">
        <f t="shared" si="82"/>
        <v>0</v>
      </c>
      <c r="I62" s="220">
        <f t="shared" si="82"/>
        <v>0</v>
      </c>
      <c r="J62" s="220">
        <f t="shared" ref="J62:K62" si="84">IF(J49&lt;&gt;0,J49-J$41-J37+J36,0)</f>
        <v>0</v>
      </c>
      <c r="K62" s="220">
        <f t="shared" si="84"/>
        <v>0</v>
      </c>
      <c r="L62" s="220">
        <f t="shared" ref="L62:P62" si="85">IF(L49&lt;&gt;0,L49-L$41-L37+L36,0)</f>
        <v>0</v>
      </c>
      <c r="M62" s="220">
        <f t="shared" si="85"/>
        <v>0</v>
      </c>
      <c r="N62" s="220">
        <f t="shared" si="85"/>
        <v>0</v>
      </c>
      <c r="O62" s="220">
        <f t="shared" ref="O62" si="86">IF(O49&lt;&gt;0,O49-O$41-O37+O36,0)</f>
        <v>0</v>
      </c>
      <c r="P62" s="220">
        <f t="shared" si="85"/>
        <v>0</v>
      </c>
      <c r="Q62" s="220">
        <f t="shared" ref="Q62:R62" si="87">IF(Q49&lt;&gt;0,Q49-Q$41-Q37+Q36,0)</f>
        <v>0</v>
      </c>
      <c r="R62" s="220">
        <f t="shared" si="87"/>
        <v>0</v>
      </c>
      <c r="S62" s="220">
        <f t="shared" si="82"/>
        <v>0</v>
      </c>
      <c r="T62" s="220">
        <f t="shared" si="82"/>
        <v>0</v>
      </c>
    </row>
    <row r="63" spans="1:20" ht="12.75" customHeight="1" outlineLevel="1" x14ac:dyDescent="0.25">
      <c r="A63" s="892"/>
      <c r="B63" s="192" t="s">
        <v>1286</v>
      </c>
      <c r="C63" s="184"/>
      <c r="D63" s="220">
        <f t="shared" ref="D63:T63" si="88">IF(D50&lt;&gt;0,D50-D$41-D38,0)</f>
        <v>2125.6</v>
      </c>
      <c r="E63" s="220">
        <f t="shared" si="88"/>
        <v>2125.6</v>
      </c>
      <c r="F63" s="220">
        <f t="shared" ref="F63:G63" si="89">IF(F50&lt;&gt;0,F50-F$41-F38,0)</f>
        <v>2125.6</v>
      </c>
      <c r="G63" s="220">
        <f t="shared" si="89"/>
        <v>2125.6</v>
      </c>
      <c r="H63" s="220">
        <f t="shared" si="88"/>
        <v>2180.6</v>
      </c>
      <c r="I63" s="220">
        <f t="shared" si="88"/>
        <v>2180.6</v>
      </c>
      <c r="J63" s="220">
        <f t="shared" ref="J63:K63" si="90">IF(J50&lt;&gt;0,J50-J$41-J38,0)</f>
        <v>2180.6</v>
      </c>
      <c r="K63" s="220">
        <f t="shared" si="90"/>
        <v>2180.6</v>
      </c>
      <c r="L63" s="220">
        <f t="shared" ref="L63:P63" si="91">IF(L50&lt;&gt;0,L50-L$41-L38,0)</f>
        <v>2230.6</v>
      </c>
      <c r="M63" s="220">
        <f t="shared" si="91"/>
        <v>2230.6</v>
      </c>
      <c r="N63" s="220">
        <f t="shared" si="91"/>
        <v>2180.6</v>
      </c>
      <c r="O63" s="220">
        <f t="shared" ref="O63" si="92">IF(O50&lt;&gt;0,O50-O$41-O38,0)</f>
        <v>2180.6</v>
      </c>
      <c r="P63" s="220">
        <f t="shared" si="91"/>
        <v>2180.6</v>
      </c>
      <c r="Q63" s="220">
        <f t="shared" ref="Q63:R63" si="93">IF(Q50&lt;&gt;0,Q50-Q$41-Q38,0)</f>
        <v>2082.6</v>
      </c>
      <c r="R63" s="220">
        <f t="shared" si="93"/>
        <v>2082.6</v>
      </c>
      <c r="S63" s="220">
        <f t="shared" si="88"/>
        <v>2082.6</v>
      </c>
      <c r="T63" s="220">
        <f t="shared" si="88"/>
        <v>2082.6</v>
      </c>
    </row>
    <row r="64" spans="1:20" ht="12.75" customHeight="1" outlineLevel="1" x14ac:dyDescent="0.25">
      <c r="A64" s="892"/>
      <c r="B64" s="192" t="s">
        <v>1287</v>
      </c>
      <c r="C64" s="184"/>
      <c r="D64" s="220">
        <f t="shared" ref="D64:T65" si="94">IF(D51&lt;&gt;0,D51-D$41-D38,0)</f>
        <v>2125.6</v>
      </c>
      <c r="E64" s="220">
        <f t="shared" si="94"/>
        <v>2125.6</v>
      </c>
      <c r="F64" s="220">
        <f t="shared" ref="F64:G64" si="95">IF(F51&lt;&gt;0,F51-F$41-F38,0)</f>
        <v>2125.6</v>
      </c>
      <c r="G64" s="220">
        <f t="shared" si="95"/>
        <v>2125.6</v>
      </c>
      <c r="H64" s="220">
        <f t="shared" si="94"/>
        <v>2155.6</v>
      </c>
      <c r="I64" s="220">
        <f t="shared" si="94"/>
        <v>2155.6</v>
      </c>
      <c r="J64" s="220">
        <f t="shared" ref="J64:K64" si="96">IF(J51&lt;&gt;0,J51-J$41-J38,0)</f>
        <v>2155.6</v>
      </c>
      <c r="K64" s="220">
        <f t="shared" si="96"/>
        <v>2155.6</v>
      </c>
      <c r="L64" s="220">
        <f t="shared" ref="L64:P64" si="97">IF(L51&lt;&gt;0,L51-L$41-L38,0)</f>
        <v>2230.6</v>
      </c>
      <c r="M64" s="220">
        <f t="shared" si="97"/>
        <v>2230.6</v>
      </c>
      <c r="N64" s="220">
        <f t="shared" si="97"/>
        <v>2180.6</v>
      </c>
      <c r="O64" s="220">
        <f t="shared" ref="O64" si="98">IF(O51&lt;&gt;0,O51-O$41-O38,0)</f>
        <v>2180.6</v>
      </c>
      <c r="P64" s="220">
        <f t="shared" si="97"/>
        <v>2180.6</v>
      </c>
      <c r="Q64" s="220">
        <f t="shared" ref="Q64:R64" si="99">IF(Q51&lt;&gt;0,Q51-Q$41-Q38,0)</f>
        <v>2057.6</v>
      </c>
      <c r="R64" s="220">
        <f t="shared" si="99"/>
        <v>2057.6</v>
      </c>
      <c r="S64" s="220">
        <f t="shared" si="94"/>
        <v>2057.6</v>
      </c>
      <c r="T64" s="220">
        <f t="shared" si="94"/>
        <v>2057.6</v>
      </c>
    </row>
    <row r="65" spans="1:20" ht="12.75" customHeight="1" outlineLevel="1" x14ac:dyDescent="0.25">
      <c r="A65" s="892"/>
      <c r="B65" s="192" t="s">
        <v>1288</v>
      </c>
      <c r="C65" s="184"/>
      <c r="D65" s="220">
        <f t="shared" si="94"/>
        <v>0</v>
      </c>
      <c r="E65" s="220">
        <f t="shared" si="94"/>
        <v>0</v>
      </c>
      <c r="F65" s="220">
        <f t="shared" ref="F65:G65" si="100">IF(F52&lt;&gt;0,F52-F$41-F39,0)</f>
        <v>0</v>
      </c>
      <c r="G65" s="220">
        <f t="shared" si="100"/>
        <v>0</v>
      </c>
      <c r="H65" s="220">
        <f t="shared" si="94"/>
        <v>0</v>
      </c>
      <c r="I65" s="220">
        <f t="shared" si="94"/>
        <v>0</v>
      </c>
      <c r="J65" s="220">
        <f t="shared" ref="J65:K65" si="101">IF(J52&lt;&gt;0,J52-J$41-J39,0)</f>
        <v>0</v>
      </c>
      <c r="K65" s="220">
        <f t="shared" si="101"/>
        <v>0</v>
      </c>
      <c r="L65" s="220">
        <f t="shared" ref="L65:P65" si="102">IF(L52&lt;&gt;0,L52-L$41-L39,0)</f>
        <v>0</v>
      </c>
      <c r="M65" s="220">
        <f t="shared" si="102"/>
        <v>0</v>
      </c>
      <c r="N65" s="220">
        <f t="shared" si="102"/>
        <v>0</v>
      </c>
      <c r="O65" s="220">
        <f t="shared" ref="O65" si="103">IF(O52&lt;&gt;0,O52-O$41-O39,0)</f>
        <v>0</v>
      </c>
      <c r="P65" s="220">
        <f t="shared" si="102"/>
        <v>0</v>
      </c>
      <c r="Q65" s="220">
        <f t="shared" ref="Q65:R65" si="104">IF(Q52&lt;&gt;0,Q52-Q$41-Q39,0)</f>
        <v>2902.6</v>
      </c>
      <c r="R65" s="220">
        <f t="shared" si="104"/>
        <v>2902.6</v>
      </c>
      <c r="S65" s="220">
        <f t="shared" si="94"/>
        <v>2902.6</v>
      </c>
      <c r="T65" s="220">
        <f t="shared" si="94"/>
        <v>2902.6</v>
      </c>
    </row>
    <row r="66" spans="1:20" ht="13.5" customHeight="1" outlineLevel="1" thickBot="1" x14ac:dyDescent="0.3">
      <c r="A66" s="893"/>
      <c r="B66" s="204" t="s">
        <v>1289</v>
      </c>
      <c r="C66" s="186"/>
      <c r="D66" s="223">
        <f t="shared" ref="D66:T66" si="105">IF(D53&lt;&gt;0,D53-D$41-D39,0)</f>
        <v>0</v>
      </c>
      <c r="E66" s="223">
        <f t="shared" si="105"/>
        <v>0</v>
      </c>
      <c r="F66" s="223">
        <f t="shared" ref="F66:G66" si="106">IF(F53&lt;&gt;0,F53-F$41-F39,0)</f>
        <v>0</v>
      </c>
      <c r="G66" s="223">
        <f t="shared" si="106"/>
        <v>0</v>
      </c>
      <c r="H66" s="223">
        <f t="shared" si="105"/>
        <v>0</v>
      </c>
      <c r="I66" s="223">
        <f t="shared" si="105"/>
        <v>0</v>
      </c>
      <c r="J66" s="223">
        <f t="shared" ref="J66:K66" si="107">IF(J53&lt;&gt;0,J53-J$41-J39,0)</f>
        <v>0</v>
      </c>
      <c r="K66" s="223">
        <f t="shared" si="107"/>
        <v>0</v>
      </c>
      <c r="L66" s="223">
        <f t="shared" ref="L66:P66" si="108">IF(L53&lt;&gt;0,L53-L$41-L39,0)</f>
        <v>0</v>
      </c>
      <c r="M66" s="223">
        <f t="shared" si="108"/>
        <v>0</v>
      </c>
      <c r="N66" s="223">
        <f t="shared" si="108"/>
        <v>0</v>
      </c>
      <c r="O66" s="223">
        <f t="shared" ref="O66" si="109">IF(O53&lt;&gt;0,O53-O$41-O39,0)</f>
        <v>0</v>
      </c>
      <c r="P66" s="223">
        <f t="shared" si="108"/>
        <v>0</v>
      </c>
      <c r="Q66" s="223">
        <f t="shared" ref="Q66:R66" si="110">IF(Q53&lt;&gt;0,Q53-Q$41-Q39,0)</f>
        <v>0</v>
      </c>
      <c r="R66" s="223">
        <f t="shared" si="110"/>
        <v>0</v>
      </c>
      <c r="S66" s="223">
        <f t="shared" si="105"/>
        <v>0</v>
      </c>
      <c r="T66" s="223">
        <f t="shared" si="105"/>
        <v>0</v>
      </c>
    </row>
    <row r="67" spans="1:20" ht="14.1" customHeight="1" outlineLevel="1" x14ac:dyDescent="0.25">
      <c r="A67" s="891" t="s">
        <v>1290</v>
      </c>
      <c r="B67" s="242" t="s">
        <v>1284</v>
      </c>
      <c r="C67" s="197"/>
      <c r="D67" s="224">
        <f t="shared" ref="D67:T67" si="111">IF(D48&lt;&gt;0,D48-D$41+D36,0)</f>
        <v>1369.6</v>
      </c>
      <c r="E67" s="224">
        <f t="shared" si="111"/>
        <v>1369.6</v>
      </c>
      <c r="F67" s="224">
        <f t="shared" ref="F67:G67" si="112">IF(F48&lt;&gt;0,F48-F$41+F36,0)</f>
        <v>1369.6</v>
      </c>
      <c r="G67" s="224">
        <f t="shared" si="112"/>
        <v>1369.6</v>
      </c>
      <c r="H67" s="224">
        <f t="shared" si="111"/>
        <v>1369.6</v>
      </c>
      <c r="I67" s="224">
        <f t="shared" si="111"/>
        <v>1369.6</v>
      </c>
      <c r="J67" s="224">
        <f t="shared" ref="J67:K67" si="113">IF(J48&lt;&gt;0,J48-J$41+J36,0)</f>
        <v>1369.6</v>
      </c>
      <c r="K67" s="224">
        <f t="shared" si="113"/>
        <v>1369.6</v>
      </c>
      <c r="L67" s="224">
        <f t="shared" ref="L67:P67" si="114">IF(L48&lt;&gt;0,L48-L$41+L36,0)</f>
        <v>1374.6</v>
      </c>
      <c r="M67" s="224">
        <f t="shared" si="114"/>
        <v>1374.6</v>
      </c>
      <c r="N67" s="224">
        <f t="shared" si="114"/>
        <v>1378.6</v>
      </c>
      <c r="O67" s="224">
        <f t="shared" ref="O67" si="115">IF(O48&lt;&gt;0,O48-O$41+O36,0)</f>
        <v>1378.6</v>
      </c>
      <c r="P67" s="224">
        <f t="shared" si="114"/>
        <v>1378.6</v>
      </c>
      <c r="Q67" s="224">
        <f t="shared" ref="Q67:R67" si="116">IF(Q48&lt;&gt;0,Q48-Q$41+Q36,0)</f>
        <v>1369.8999999999999</v>
      </c>
      <c r="R67" s="224">
        <f t="shared" si="116"/>
        <v>1369.8999999999999</v>
      </c>
      <c r="S67" s="224">
        <f t="shared" si="111"/>
        <v>1369.8999999999999</v>
      </c>
      <c r="T67" s="224">
        <f t="shared" si="111"/>
        <v>1369.8999999999999</v>
      </c>
    </row>
    <row r="68" spans="1:20" ht="13.5" customHeight="1" outlineLevel="1" x14ac:dyDescent="0.25">
      <c r="A68" s="892"/>
      <c r="B68" s="192" t="s">
        <v>1285</v>
      </c>
      <c r="C68" s="184"/>
      <c r="D68" s="220">
        <f t="shared" ref="D68:T68" si="117">IF(D49&lt;&gt;0,D49-D$41+D36,0)</f>
        <v>0</v>
      </c>
      <c r="E68" s="220">
        <f t="shared" si="117"/>
        <v>0</v>
      </c>
      <c r="F68" s="220">
        <f t="shared" ref="F68:G68" si="118">IF(F49&lt;&gt;0,F49-F$41+F36,0)</f>
        <v>0</v>
      </c>
      <c r="G68" s="220">
        <f t="shared" si="118"/>
        <v>0</v>
      </c>
      <c r="H68" s="220">
        <f t="shared" si="117"/>
        <v>0</v>
      </c>
      <c r="I68" s="220">
        <f t="shared" si="117"/>
        <v>0</v>
      </c>
      <c r="J68" s="220">
        <f t="shared" ref="J68:K68" si="119">IF(J49&lt;&gt;0,J49-J$41+J36,0)</f>
        <v>0</v>
      </c>
      <c r="K68" s="220">
        <f t="shared" si="119"/>
        <v>0</v>
      </c>
      <c r="L68" s="220">
        <f t="shared" ref="L68:P68" si="120">IF(L49&lt;&gt;0,L49-L$41+L36,0)</f>
        <v>0</v>
      </c>
      <c r="M68" s="220">
        <f t="shared" si="120"/>
        <v>0</v>
      </c>
      <c r="N68" s="220">
        <f t="shared" si="120"/>
        <v>0</v>
      </c>
      <c r="O68" s="220">
        <f t="shared" ref="O68" si="121">IF(O49&lt;&gt;0,O49-O$41+O36,0)</f>
        <v>0</v>
      </c>
      <c r="P68" s="220">
        <f t="shared" si="120"/>
        <v>0</v>
      </c>
      <c r="Q68" s="220">
        <f t="shared" ref="Q68:R68" si="122">IF(Q49&lt;&gt;0,Q49-Q$41+Q36,0)</f>
        <v>0</v>
      </c>
      <c r="R68" s="220">
        <f t="shared" si="122"/>
        <v>0</v>
      </c>
      <c r="S68" s="220">
        <f t="shared" si="117"/>
        <v>0</v>
      </c>
      <c r="T68" s="220">
        <f t="shared" si="117"/>
        <v>0</v>
      </c>
    </row>
    <row r="69" spans="1:20" ht="12.75" customHeight="1" outlineLevel="1" x14ac:dyDescent="0.25">
      <c r="A69" s="892"/>
      <c r="B69" s="192" t="s">
        <v>1286</v>
      </c>
      <c r="C69" s="184"/>
      <c r="D69" s="220">
        <f t="shared" ref="D69:T72" si="123">IF(D50&lt;&gt;0,D50-D$41,0)</f>
        <v>2175.6</v>
      </c>
      <c r="E69" s="220">
        <f t="shared" si="123"/>
        <v>2175.6</v>
      </c>
      <c r="F69" s="220">
        <f t="shared" ref="F69:G69" si="124">IF(F50&lt;&gt;0,F50-F$41,0)</f>
        <v>2175.6</v>
      </c>
      <c r="G69" s="220">
        <f t="shared" si="124"/>
        <v>2175.6</v>
      </c>
      <c r="H69" s="220">
        <f t="shared" si="123"/>
        <v>2230.6</v>
      </c>
      <c r="I69" s="220">
        <f t="shared" si="123"/>
        <v>2230.6</v>
      </c>
      <c r="J69" s="220">
        <f t="shared" ref="J69:K69" si="125">IF(J50&lt;&gt;0,J50-J$41,0)</f>
        <v>2230.6</v>
      </c>
      <c r="K69" s="220">
        <f t="shared" si="125"/>
        <v>2230.6</v>
      </c>
      <c r="L69" s="220">
        <f t="shared" ref="L69:P69" si="126">IF(L50&lt;&gt;0,L50-L$41,0)</f>
        <v>2230.6</v>
      </c>
      <c r="M69" s="220">
        <f t="shared" si="126"/>
        <v>2230.6</v>
      </c>
      <c r="N69" s="220">
        <f t="shared" si="126"/>
        <v>2230.6</v>
      </c>
      <c r="O69" s="220">
        <f t="shared" ref="O69" si="127">IF(O50&lt;&gt;0,O50-O$41,0)</f>
        <v>2230.6</v>
      </c>
      <c r="P69" s="220">
        <f t="shared" si="126"/>
        <v>2230.6</v>
      </c>
      <c r="Q69" s="220">
        <f t="shared" ref="Q69:R69" si="128">IF(Q50&lt;&gt;0,Q50-Q$41,0)</f>
        <v>2182.6</v>
      </c>
      <c r="R69" s="220">
        <f t="shared" si="128"/>
        <v>2182.6</v>
      </c>
      <c r="S69" s="220">
        <f t="shared" si="123"/>
        <v>2182.6</v>
      </c>
      <c r="T69" s="220">
        <f t="shared" si="123"/>
        <v>2182.6</v>
      </c>
    </row>
    <row r="70" spans="1:20" ht="13.5" customHeight="1" outlineLevel="1" x14ac:dyDescent="0.25">
      <c r="A70" s="892"/>
      <c r="B70" s="192" t="s">
        <v>1287</v>
      </c>
      <c r="C70" s="184"/>
      <c r="D70" s="220">
        <f t="shared" si="123"/>
        <v>2175.6</v>
      </c>
      <c r="E70" s="220">
        <f t="shared" si="123"/>
        <v>2175.6</v>
      </c>
      <c r="F70" s="220">
        <f t="shared" ref="F70:G70" si="129">IF(F51&lt;&gt;0,F51-F$41,0)</f>
        <v>2175.6</v>
      </c>
      <c r="G70" s="220">
        <f t="shared" si="129"/>
        <v>2175.6</v>
      </c>
      <c r="H70" s="220">
        <f t="shared" si="123"/>
        <v>2205.6</v>
      </c>
      <c r="I70" s="220">
        <f t="shared" si="123"/>
        <v>2205.6</v>
      </c>
      <c r="J70" s="220">
        <f t="shared" ref="J70:K70" si="130">IF(J51&lt;&gt;0,J51-J$41,0)</f>
        <v>2205.6</v>
      </c>
      <c r="K70" s="220">
        <f t="shared" si="130"/>
        <v>2205.6</v>
      </c>
      <c r="L70" s="220">
        <f t="shared" ref="L70:P70" si="131">IF(L51&lt;&gt;0,L51-L$41,0)</f>
        <v>2230.6</v>
      </c>
      <c r="M70" s="220">
        <f t="shared" si="131"/>
        <v>2230.6</v>
      </c>
      <c r="N70" s="220">
        <f t="shared" si="131"/>
        <v>2230.6</v>
      </c>
      <c r="O70" s="220">
        <f t="shared" ref="O70" si="132">IF(O51&lt;&gt;0,O51-O$41,0)</f>
        <v>2230.6</v>
      </c>
      <c r="P70" s="220">
        <f t="shared" si="131"/>
        <v>2230.6</v>
      </c>
      <c r="Q70" s="220">
        <f t="shared" ref="Q70:R70" si="133">IF(Q51&lt;&gt;0,Q51-Q$41,0)</f>
        <v>2157.6</v>
      </c>
      <c r="R70" s="220">
        <f t="shared" si="133"/>
        <v>2157.6</v>
      </c>
      <c r="S70" s="220">
        <f t="shared" si="123"/>
        <v>2157.6</v>
      </c>
      <c r="T70" s="220">
        <f t="shared" si="123"/>
        <v>2157.6</v>
      </c>
    </row>
    <row r="71" spans="1:20" outlineLevel="1" x14ac:dyDescent="0.25">
      <c r="A71" s="892"/>
      <c r="B71" s="192" t="s">
        <v>1288</v>
      </c>
      <c r="C71" s="184"/>
      <c r="D71" s="220">
        <f t="shared" si="123"/>
        <v>0</v>
      </c>
      <c r="E71" s="220">
        <f t="shared" si="123"/>
        <v>0</v>
      </c>
      <c r="F71" s="220">
        <f t="shared" ref="F71:G71" si="134">IF(F52&lt;&gt;0,F52-F$41,0)</f>
        <v>0</v>
      </c>
      <c r="G71" s="220">
        <f t="shared" si="134"/>
        <v>0</v>
      </c>
      <c r="H71" s="220">
        <f t="shared" si="123"/>
        <v>0</v>
      </c>
      <c r="I71" s="220">
        <f t="shared" si="123"/>
        <v>0</v>
      </c>
      <c r="J71" s="220">
        <f t="shared" ref="J71:K71" si="135">IF(J52&lt;&gt;0,J52-J$41,0)</f>
        <v>0</v>
      </c>
      <c r="K71" s="220">
        <f t="shared" si="135"/>
        <v>0</v>
      </c>
      <c r="L71" s="220">
        <f t="shared" ref="L71:P71" si="136">IF(L52&lt;&gt;0,L52-L$41,0)</f>
        <v>0</v>
      </c>
      <c r="M71" s="220">
        <f t="shared" si="136"/>
        <v>0</v>
      </c>
      <c r="N71" s="220">
        <f t="shared" si="136"/>
        <v>0</v>
      </c>
      <c r="O71" s="220">
        <f t="shared" ref="O71" si="137">IF(O52&lt;&gt;0,O52-O$41,0)</f>
        <v>0</v>
      </c>
      <c r="P71" s="220">
        <f t="shared" si="136"/>
        <v>0</v>
      </c>
      <c r="Q71" s="220">
        <f t="shared" ref="Q71:R71" si="138">IF(Q52&lt;&gt;0,Q52-Q$41,0)</f>
        <v>2952.6</v>
      </c>
      <c r="R71" s="220">
        <f t="shared" si="138"/>
        <v>2952.6</v>
      </c>
      <c r="S71" s="220">
        <f t="shared" si="123"/>
        <v>2952.6</v>
      </c>
      <c r="T71" s="220">
        <f t="shared" si="123"/>
        <v>2952.6</v>
      </c>
    </row>
    <row r="72" spans="1:20" ht="13.5" customHeight="1" outlineLevel="1" thickBot="1" x14ac:dyDescent="0.3">
      <c r="A72" s="893"/>
      <c r="B72" s="204" t="s">
        <v>1289</v>
      </c>
      <c r="C72" s="186"/>
      <c r="D72" s="223">
        <f t="shared" si="123"/>
        <v>0</v>
      </c>
      <c r="E72" s="223">
        <f t="shared" si="123"/>
        <v>0</v>
      </c>
      <c r="F72" s="223">
        <f t="shared" ref="F72:G72" si="139">IF(F53&lt;&gt;0,F53-F$41,0)</f>
        <v>0</v>
      </c>
      <c r="G72" s="223">
        <f t="shared" si="139"/>
        <v>0</v>
      </c>
      <c r="H72" s="223">
        <f t="shared" si="123"/>
        <v>0</v>
      </c>
      <c r="I72" s="223">
        <f t="shared" si="123"/>
        <v>0</v>
      </c>
      <c r="J72" s="223">
        <f t="shared" ref="J72:K72" si="140">IF(J53&lt;&gt;0,J53-J$41,0)</f>
        <v>0</v>
      </c>
      <c r="K72" s="223">
        <f t="shared" si="140"/>
        <v>0</v>
      </c>
      <c r="L72" s="223">
        <f t="shared" ref="L72:P72" si="141">IF(L53&lt;&gt;0,L53-L$41,0)</f>
        <v>0</v>
      </c>
      <c r="M72" s="223">
        <f t="shared" si="141"/>
        <v>0</v>
      </c>
      <c r="N72" s="223">
        <f t="shared" si="141"/>
        <v>0</v>
      </c>
      <c r="O72" s="223">
        <f t="shared" ref="O72" si="142">IF(O53&lt;&gt;0,O53-O$41,0)</f>
        <v>0</v>
      </c>
      <c r="P72" s="223">
        <f t="shared" si="141"/>
        <v>0</v>
      </c>
      <c r="Q72" s="223">
        <f t="shared" ref="Q72:R72" si="143">IF(Q53&lt;&gt;0,Q53-Q$41,0)</f>
        <v>0</v>
      </c>
      <c r="R72" s="223">
        <f t="shared" si="143"/>
        <v>0</v>
      </c>
      <c r="S72" s="223">
        <f t="shared" si="123"/>
        <v>0</v>
      </c>
      <c r="T72" s="223">
        <f t="shared" si="123"/>
        <v>0</v>
      </c>
    </row>
    <row r="73" spans="1:20" ht="25.5" customHeight="1" outlineLevel="2" x14ac:dyDescent="0.25">
      <c r="A73" s="904" t="s">
        <v>1291</v>
      </c>
      <c r="B73" s="634" t="s">
        <v>1292</v>
      </c>
      <c r="C73" s="226"/>
      <c r="D73" s="220">
        <v>75</v>
      </c>
      <c r="E73" s="220">
        <v>75</v>
      </c>
      <c r="F73" s="220">
        <v>75</v>
      </c>
      <c r="G73" s="220">
        <v>75</v>
      </c>
      <c r="H73" s="220">
        <v>75</v>
      </c>
      <c r="I73" s="220">
        <v>75</v>
      </c>
      <c r="J73" s="220">
        <v>75</v>
      </c>
      <c r="K73" s="220">
        <v>75</v>
      </c>
      <c r="L73" s="220">
        <v>75</v>
      </c>
      <c r="M73" s="220">
        <v>75</v>
      </c>
      <c r="N73" s="220">
        <v>75</v>
      </c>
      <c r="O73" s="220">
        <v>75</v>
      </c>
      <c r="P73" s="220">
        <v>75</v>
      </c>
      <c r="Q73" s="220">
        <v>75</v>
      </c>
      <c r="R73" s="220">
        <v>75</v>
      </c>
      <c r="S73" s="220">
        <v>75</v>
      </c>
      <c r="T73" s="220">
        <v>75</v>
      </c>
    </row>
    <row r="74" spans="1:20" ht="12.75" customHeight="1" outlineLevel="2" x14ac:dyDescent="0.25">
      <c r="A74" s="903"/>
      <c r="B74" s="635" t="s">
        <v>1293</v>
      </c>
      <c r="C74" s="227"/>
      <c r="D74" s="220">
        <v>75</v>
      </c>
      <c r="E74" s="220">
        <v>75</v>
      </c>
      <c r="F74" s="220">
        <v>75</v>
      </c>
      <c r="G74" s="220">
        <v>75</v>
      </c>
      <c r="H74" s="220">
        <v>75</v>
      </c>
      <c r="I74" s="220">
        <v>75</v>
      </c>
      <c r="J74" s="220">
        <v>75</v>
      </c>
      <c r="K74" s="220">
        <v>75</v>
      </c>
      <c r="L74" s="220">
        <v>75</v>
      </c>
      <c r="M74" s="220">
        <v>75</v>
      </c>
      <c r="N74" s="220">
        <v>75</v>
      </c>
      <c r="O74" s="220">
        <v>75</v>
      </c>
      <c r="P74" s="220">
        <v>75</v>
      </c>
      <c r="Q74" s="220">
        <v>75</v>
      </c>
      <c r="R74" s="220">
        <v>75</v>
      </c>
      <c r="S74" s="220">
        <v>75</v>
      </c>
      <c r="T74" s="220">
        <v>75</v>
      </c>
    </row>
    <row r="75" spans="1:20" ht="12.75" customHeight="1" outlineLevel="2" x14ac:dyDescent="0.25">
      <c r="A75" s="903"/>
      <c r="B75" s="635" t="s">
        <v>1294</v>
      </c>
      <c r="C75" s="227"/>
      <c r="D75" s="220">
        <v>75</v>
      </c>
      <c r="E75" s="220">
        <v>75</v>
      </c>
      <c r="F75" s="220">
        <v>75</v>
      </c>
      <c r="G75" s="220">
        <v>75</v>
      </c>
      <c r="H75" s="220">
        <v>75</v>
      </c>
      <c r="I75" s="220">
        <v>75</v>
      </c>
      <c r="J75" s="220">
        <v>75</v>
      </c>
      <c r="K75" s="220">
        <v>75</v>
      </c>
      <c r="L75" s="220">
        <v>75</v>
      </c>
      <c r="M75" s="220">
        <v>75</v>
      </c>
      <c r="N75" s="220">
        <v>75</v>
      </c>
      <c r="O75" s="220">
        <v>75</v>
      </c>
      <c r="P75" s="220">
        <v>75</v>
      </c>
      <c r="Q75" s="220">
        <v>75</v>
      </c>
      <c r="R75" s="220">
        <v>75</v>
      </c>
      <c r="S75" s="220">
        <v>75</v>
      </c>
      <c r="T75" s="220">
        <v>75</v>
      </c>
    </row>
    <row r="76" spans="1:20" ht="12.75" customHeight="1" outlineLevel="2" x14ac:dyDescent="0.25">
      <c r="A76" s="903"/>
      <c r="B76" s="635" t="s">
        <v>1293</v>
      </c>
      <c r="C76" s="227"/>
      <c r="D76" s="220">
        <v>75</v>
      </c>
      <c r="E76" s="220">
        <v>75</v>
      </c>
      <c r="F76" s="220">
        <v>75</v>
      </c>
      <c r="G76" s="220">
        <v>75</v>
      </c>
      <c r="H76" s="220">
        <v>75</v>
      </c>
      <c r="I76" s="220">
        <v>75</v>
      </c>
      <c r="J76" s="220">
        <v>75</v>
      </c>
      <c r="K76" s="220">
        <v>75</v>
      </c>
      <c r="L76" s="220">
        <v>75</v>
      </c>
      <c r="M76" s="220">
        <v>75</v>
      </c>
      <c r="N76" s="220">
        <v>75</v>
      </c>
      <c r="O76" s="220">
        <v>75</v>
      </c>
      <c r="P76" s="220">
        <v>75</v>
      </c>
      <c r="Q76" s="220">
        <v>75</v>
      </c>
      <c r="R76" s="220">
        <v>75</v>
      </c>
      <c r="S76" s="220">
        <v>75</v>
      </c>
      <c r="T76" s="220">
        <v>75</v>
      </c>
    </row>
    <row r="77" spans="1:20" ht="12.75" customHeight="1" outlineLevel="2" x14ac:dyDescent="0.25">
      <c r="A77" s="903"/>
      <c r="B77" s="635" t="s">
        <v>1295</v>
      </c>
      <c r="C77" s="227"/>
      <c r="D77" s="220">
        <v>75</v>
      </c>
      <c r="E77" s="220">
        <v>75</v>
      </c>
      <c r="F77" s="220">
        <v>75</v>
      </c>
      <c r="G77" s="220">
        <v>75</v>
      </c>
      <c r="H77" s="220">
        <v>75</v>
      </c>
      <c r="I77" s="220">
        <v>75</v>
      </c>
      <c r="J77" s="220">
        <v>75</v>
      </c>
      <c r="K77" s="220">
        <v>75</v>
      </c>
      <c r="L77" s="220">
        <v>75</v>
      </c>
      <c r="M77" s="220">
        <v>75</v>
      </c>
      <c r="N77" s="220">
        <v>75</v>
      </c>
      <c r="O77" s="220">
        <v>75</v>
      </c>
      <c r="P77" s="220">
        <v>75</v>
      </c>
      <c r="Q77" s="220">
        <v>75</v>
      </c>
      <c r="R77" s="220">
        <v>75</v>
      </c>
      <c r="S77" s="220">
        <v>75</v>
      </c>
      <c r="T77" s="220">
        <v>75</v>
      </c>
    </row>
    <row r="78" spans="1:20" ht="13.5" customHeight="1" outlineLevel="2" thickBot="1" x14ac:dyDescent="0.3">
      <c r="A78" s="903"/>
      <c r="B78" s="635" t="s">
        <v>1293</v>
      </c>
      <c r="C78" s="227"/>
      <c r="D78" s="220">
        <v>75</v>
      </c>
      <c r="E78" s="220">
        <v>75</v>
      </c>
      <c r="F78" s="220">
        <v>75</v>
      </c>
      <c r="G78" s="220">
        <v>75</v>
      </c>
      <c r="H78" s="220">
        <v>75</v>
      </c>
      <c r="I78" s="220">
        <v>75</v>
      </c>
      <c r="J78" s="220">
        <v>75</v>
      </c>
      <c r="K78" s="220">
        <v>75</v>
      </c>
      <c r="L78" s="220">
        <v>75</v>
      </c>
      <c r="M78" s="220">
        <v>75</v>
      </c>
      <c r="N78" s="220">
        <v>75</v>
      </c>
      <c r="O78" s="220">
        <v>75</v>
      </c>
      <c r="P78" s="220">
        <v>75</v>
      </c>
      <c r="Q78" s="220">
        <v>75</v>
      </c>
      <c r="R78" s="220">
        <v>75</v>
      </c>
      <c r="S78" s="220">
        <v>75</v>
      </c>
      <c r="T78" s="220">
        <v>75</v>
      </c>
    </row>
    <row r="79" spans="1:20" ht="12.75" customHeight="1" outlineLevel="2" x14ac:dyDescent="0.25">
      <c r="A79" s="903"/>
      <c r="B79" s="634" t="s">
        <v>1296</v>
      </c>
      <c r="C79" s="225"/>
      <c r="D79" s="228">
        <f t="shared" ref="D79:E79" si="144">SUM(D80:D85)</f>
        <v>0</v>
      </c>
      <c r="E79" s="228">
        <f t="shared" si="144"/>
        <v>0</v>
      </c>
      <c r="F79" s="228">
        <f t="shared" ref="F79:G79" si="145">SUM(F80:F85)</f>
        <v>0</v>
      </c>
      <c r="G79" s="228">
        <f t="shared" si="145"/>
        <v>0</v>
      </c>
      <c r="H79" s="228">
        <f t="shared" ref="H79:T79" si="146">SUM(H80:H85)</f>
        <v>0</v>
      </c>
      <c r="I79" s="228">
        <f t="shared" si="146"/>
        <v>0</v>
      </c>
      <c r="J79" s="228">
        <f t="shared" ref="J79:K79" si="147">SUM(J80:J85)</f>
        <v>0</v>
      </c>
      <c r="K79" s="228">
        <f t="shared" si="147"/>
        <v>0</v>
      </c>
      <c r="L79" s="228">
        <f t="shared" ref="L79:P79" si="148">SUM(L80:L85)</f>
        <v>0</v>
      </c>
      <c r="M79" s="228">
        <f t="shared" si="148"/>
        <v>0</v>
      </c>
      <c r="N79" s="228">
        <f t="shared" si="148"/>
        <v>0</v>
      </c>
      <c r="O79" s="228">
        <f t="shared" ref="O79" si="149">SUM(O80:O85)</f>
        <v>0</v>
      </c>
      <c r="P79" s="228">
        <f t="shared" si="148"/>
        <v>0</v>
      </c>
      <c r="Q79" s="228">
        <f t="shared" ref="Q79:R79" si="150">SUM(Q80:Q85)</f>
        <v>0</v>
      </c>
      <c r="R79" s="228">
        <f t="shared" si="150"/>
        <v>0</v>
      </c>
      <c r="S79" s="228">
        <f t="shared" si="146"/>
        <v>0</v>
      </c>
      <c r="T79" s="228">
        <f t="shared" si="146"/>
        <v>0</v>
      </c>
    </row>
    <row r="80" spans="1:20" ht="12.75" customHeight="1" outlineLevel="2" x14ac:dyDescent="0.25">
      <c r="A80" s="903"/>
      <c r="B80" s="635" t="s">
        <v>1297</v>
      </c>
      <c r="C80" s="227"/>
      <c r="D80" s="220">
        <v>0</v>
      </c>
      <c r="E80" s="220">
        <v>0</v>
      </c>
      <c r="F80" s="220">
        <v>0</v>
      </c>
      <c r="G80" s="220">
        <v>0</v>
      </c>
      <c r="H80" s="220">
        <v>0</v>
      </c>
      <c r="I80" s="220">
        <v>0</v>
      </c>
      <c r="J80" s="220">
        <v>0</v>
      </c>
      <c r="K80" s="220">
        <v>0</v>
      </c>
      <c r="L80" s="220">
        <v>0</v>
      </c>
      <c r="M80" s="220">
        <v>0</v>
      </c>
      <c r="N80" s="220">
        <v>0</v>
      </c>
      <c r="O80" s="220">
        <v>0</v>
      </c>
      <c r="P80" s="220">
        <v>0</v>
      </c>
      <c r="Q80" s="220">
        <v>0</v>
      </c>
      <c r="R80" s="220">
        <v>0</v>
      </c>
      <c r="S80" s="220">
        <v>0</v>
      </c>
      <c r="T80" s="220">
        <v>0</v>
      </c>
    </row>
    <row r="81" spans="1:20" ht="12.75" customHeight="1" outlineLevel="2" x14ac:dyDescent="0.25">
      <c r="A81" s="903"/>
      <c r="B81" s="635" t="s">
        <v>1293</v>
      </c>
      <c r="C81" s="227"/>
      <c r="D81" s="220">
        <v>0</v>
      </c>
      <c r="E81" s="220">
        <v>0</v>
      </c>
      <c r="F81" s="220">
        <v>0</v>
      </c>
      <c r="G81" s="220">
        <v>0</v>
      </c>
      <c r="H81" s="220">
        <v>0</v>
      </c>
      <c r="I81" s="220">
        <v>0</v>
      </c>
      <c r="J81" s="220">
        <v>0</v>
      </c>
      <c r="K81" s="220">
        <v>0</v>
      </c>
      <c r="L81" s="220">
        <v>0</v>
      </c>
      <c r="M81" s="220">
        <v>0</v>
      </c>
      <c r="N81" s="220">
        <v>0</v>
      </c>
      <c r="O81" s="220">
        <v>0</v>
      </c>
      <c r="P81" s="220">
        <v>0</v>
      </c>
      <c r="Q81" s="220">
        <v>0</v>
      </c>
      <c r="R81" s="220">
        <v>0</v>
      </c>
      <c r="S81" s="220">
        <v>0</v>
      </c>
      <c r="T81" s="220">
        <v>0</v>
      </c>
    </row>
    <row r="82" spans="1:20" ht="12.75" customHeight="1" outlineLevel="2" x14ac:dyDescent="0.25">
      <c r="A82" s="903"/>
      <c r="B82" s="635" t="s">
        <v>1294</v>
      </c>
      <c r="C82" s="227"/>
      <c r="D82" s="220">
        <v>0</v>
      </c>
      <c r="E82" s="220">
        <v>0</v>
      </c>
      <c r="F82" s="220">
        <v>0</v>
      </c>
      <c r="G82" s="220">
        <v>0</v>
      </c>
      <c r="H82" s="220">
        <v>0</v>
      </c>
      <c r="I82" s="220">
        <v>0</v>
      </c>
      <c r="J82" s="220">
        <v>0</v>
      </c>
      <c r="K82" s="220">
        <v>0</v>
      </c>
      <c r="L82" s="220">
        <v>0</v>
      </c>
      <c r="M82" s="220">
        <v>0</v>
      </c>
      <c r="N82" s="220">
        <v>0</v>
      </c>
      <c r="O82" s="220">
        <v>0</v>
      </c>
      <c r="P82" s="220">
        <v>0</v>
      </c>
      <c r="Q82" s="220">
        <v>0</v>
      </c>
      <c r="R82" s="220">
        <v>0</v>
      </c>
      <c r="S82" s="220">
        <v>0</v>
      </c>
      <c r="T82" s="220">
        <v>0</v>
      </c>
    </row>
    <row r="83" spans="1:20" ht="12.75" customHeight="1" outlineLevel="2" x14ac:dyDescent="0.25">
      <c r="A83" s="903"/>
      <c r="B83" s="635" t="s">
        <v>1293</v>
      </c>
      <c r="C83" s="227"/>
      <c r="D83" s="220">
        <v>0</v>
      </c>
      <c r="E83" s="220">
        <v>0</v>
      </c>
      <c r="F83" s="220">
        <v>0</v>
      </c>
      <c r="G83" s="220">
        <v>0</v>
      </c>
      <c r="H83" s="220">
        <v>0</v>
      </c>
      <c r="I83" s="220">
        <v>0</v>
      </c>
      <c r="J83" s="220">
        <v>0</v>
      </c>
      <c r="K83" s="220">
        <v>0</v>
      </c>
      <c r="L83" s="220">
        <v>0</v>
      </c>
      <c r="M83" s="220">
        <v>0</v>
      </c>
      <c r="N83" s="220">
        <v>0</v>
      </c>
      <c r="O83" s="220">
        <v>0</v>
      </c>
      <c r="P83" s="220">
        <v>0</v>
      </c>
      <c r="Q83" s="220">
        <v>0</v>
      </c>
      <c r="R83" s="220">
        <v>0</v>
      </c>
      <c r="S83" s="220">
        <v>0</v>
      </c>
      <c r="T83" s="220">
        <v>0</v>
      </c>
    </row>
    <row r="84" spans="1:20" ht="13.5" customHeight="1" outlineLevel="2" x14ac:dyDescent="0.25">
      <c r="A84" s="903"/>
      <c r="B84" s="635" t="s">
        <v>1295</v>
      </c>
      <c r="C84" s="227"/>
      <c r="D84" s="220">
        <v>0</v>
      </c>
      <c r="E84" s="220">
        <v>0</v>
      </c>
      <c r="F84" s="220">
        <v>0</v>
      </c>
      <c r="G84" s="220">
        <v>0</v>
      </c>
      <c r="H84" s="220">
        <v>0</v>
      </c>
      <c r="I84" s="220">
        <v>0</v>
      </c>
      <c r="J84" s="220">
        <v>0</v>
      </c>
      <c r="K84" s="220">
        <v>0</v>
      </c>
      <c r="L84" s="220">
        <v>0</v>
      </c>
      <c r="M84" s="220">
        <v>0</v>
      </c>
      <c r="N84" s="220">
        <v>0</v>
      </c>
      <c r="O84" s="220">
        <v>0</v>
      </c>
      <c r="P84" s="220">
        <v>0</v>
      </c>
      <c r="Q84" s="220">
        <v>0</v>
      </c>
      <c r="R84" s="220">
        <v>0</v>
      </c>
      <c r="S84" s="220">
        <v>0</v>
      </c>
      <c r="T84" s="220">
        <v>0</v>
      </c>
    </row>
    <row r="85" spans="1:20" ht="12.75" customHeight="1" outlineLevel="2" thickBot="1" x14ac:dyDescent="0.3">
      <c r="A85" s="903"/>
      <c r="B85" s="636" t="s">
        <v>1293</v>
      </c>
      <c r="C85" s="229"/>
      <c r="D85" s="220">
        <v>0</v>
      </c>
      <c r="E85" s="220">
        <v>0</v>
      </c>
      <c r="F85" s="220">
        <v>0</v>
      </c>
      <c r="G85" s="220">
        <v>0</v>
      </c>
      <c r="H85" s="220">
        <v>0</v>
      </c>
      <c r="I85" s="220">
        <v>0</v>
      </c>
      <c r="J85" s="220">
        <v>0</v>
      </c>
      <c r="K85" s="220">
        <v>0</v>
      </c>
      <c r="L85" s="220">
        <v>0</v>
      </c>
      <c r="M85" s="220">
        <v>0</v>
      </c>
      <c r="N85" s="220">
        <v>0</v>
      </c>
      <c r="O85" s="220">
        <v>0</v>
      </c>
      <c r="P85" s="220">
        <v>0</v>
      </c>
      <c r="Q85" s="220">
        <v>0</v>
      </c>
      <c r="R85" s="220">
        <v>0</v>
      </c>
      <c r="S85" s="220">
        <v>0</v>
      </c>
      <c r="T85" s="220">
        <v>0</v>
      </c>
    </row>
    <row r="86" spans="1:20" ht="12.75" customHeight="1" outlineLevel="2" thickBot="1" x14ac:dyDescent="0.3">
      <c r="A86" s="903"/>
      <c r="D86" s="230">
        <f t="shared" ref="D86:T86" si="151">D80*D73+D81*D74+D82*D75+D83*D76+D84*D77+D85*D78</f>
        <v>0</v>
      </c>
      <c r="E86" s="230">
        <f t="shared" si="151"/>
        <v>0</v>
      </c>
      <c r="F86" s="230">
        <f t="shared" ref="F86:G86" si="152">F80*F73+F81*F74+F82*F75+F83*F76+F84*F77+F85*F78</f>
        <v>0</v>
      </c>
      <c r="G86" s="230">
        <f t="shared" si="152"/>
        <v>0</v>
      </c>
      <c r="H86" s="230">
        <f t="shared" si="151"/>
        <v>0</v>
      </c>
      <c r="I86" s="230">
        <f t="shared" si="151"/>
        <v>0</v>
      </c>
      <c r="J86" s="230">
        <f t="shared" ref="J86:K86" si="153">J80*J73+J81*J74+J82*J75+J83*J76+J84*J77+J85*J78</f>
        <v>0</v>
      </c>
      <c r="K86" s="230">
        <f t="shared" si="153"/>
        <v>0</v>
      </c>
      <c r="L86" s="230">
        <f t="shared" ref="L86:P86" si="154">L80*L73+L81*L74+L82*L75+L83*L76+L84*L77+L85*L78</f>
        <v>0</v>
      </c>
      <c r="M86" s="230">
        <f t="shared" si="154"/>
        <v>0</v>
      </c>
      <c r="N86" s="230">
        <f t="shared" si="154"/>
        <v>0</v>
      </c>
      <c r="O86" s="230">
        <f t="shared" ref="O86" si="155">O80*O73+O81*O74+O82*O75+O83*O76+O84*O77+O85*O78</f>
        <v>0</v>
      </c>
      <c r="P86" s="230">
        <f t="shared" si="154"/>
        <v>0</v>
      </c>
      <c r="Q86" s="230">
        <f t="shared" ref="Q86:R86" si="156">Q80*Q73+Q81*Q74+Q82*Q75+Q83*Q76+Q84*Q77+Q85*Q78</f>
        <v>0</v>
      </c>
      <c r="R86" s="230">
        <f t="shared" si="156"/>
        <v>0</v>
      </c>
      <c r="S86" s="230">
        <f t="shared" si="151"/>
        <v>0</v>
      </c>
      <c r="T86" s="230">
        <f t="shared" si="151"/>
        <v>0</v>
      </c>
    </row>
    <row r="87" spans="1:20" ht="12.75" customHeight="1" outlineLevel="2" x14ac:dyDescent="0.25">
      <c r="A87" s="903"/>
      <c r="B87" s="192" t="s">
        <v>799</v>
      </c>
      <c r="C87" s="184"/>
      <c r="D87" s="220">
        <f t="shared" ref="D87:T87" si="157">D86-D88</f>
        <v>0</v>
      </c>
      <c r="E87" s="220">
        <f t="shared" si="157"/>
        <v>0</v>
      </c>
      <c r="F87" s="220">
        <f t="shared" ref="F87:G87" si="158">F86-F88</f>
        <v>0</v>
      </c>
      <c r="G87" s="220">
        <f t="shared" si="158"/>
        <v>0</v>
      </c>
      <c r="H87" s="220">
        <f t="shared" si="157"/>
        <v>0</v>
      </c>
      <c r="I87" s="220">
        <f t="shared" si="157"/>
        <v>0</v>
      </c>
      <c r="J87" s="220">
        <f t="shared" ref="J87:K87" si="159">J86-J88</f>
        <v>0</v>
      </c>
      <c r="K87" s="220">
        <f t="shared" si="159"/>
        <v>0</v>
      </c>
      <c r="L87" s="220">
        <f t="shared" ref="L87:P87" si="160">L86-L88</f>
        <v>0</v>
      </c>
      <c r="M87" s="220">
        <f t="shared" si="160"/>
        <v>0</v>
      </c>
      <c r="N87" s="220">
        <f t="shared" si="160"/>
        <v>0</v>
      </c>
      <c r="O87" s="220">
        <f t="shared" ref="O87" si="161">O86-O88</f>
        <v>0</v>
      </c>
      <c r="P87" s="220">
        <f t="shared" si="160"/>
        <v>0</v>
      </c>
      <c r="Q87" s="220">
        <f t="shared" ref="Q87:R87" si="162">Q86-Q88</f>
        <v>0</v>
      </c>
      <c r="R87" s="220">
        <f t="shared" si="162"/>
        <v>0</v>
      </c>
      <c r="S87" s="220">
        <f t="shared" si="157"/>
        <v>0</v>
      </c>
      <c r="T87" s="220">
        <f t="shared" si="157"/>
        <v>0</v>
      </c>
    </row>
    <row r="88" spans="1:20" ht="12.75" customHeight="1" outlineLevel="2" thickBot="1" x14ac:dyDescent="0.3">
      <c r="A88" s="903"/>
      <c r="B88" s="204" t="s">
        <v>800</v>
      </c>
      <c r="C88" s="186"/>
      <c r="D88" s="223">
        <f t="shared" ref="D88:T88" si="163">ROUND((D80*D73*D$67+D81*D74*D$68+D82*D75*D$69+D83*D76*D$70+D84*D77*D$71+D85*D78*D$72)/D$29,2)</f>
        <v>0</v>
      </c>
      <c r="E88" s="223">
        <f t="shared" si="163"/>
        <v>0</v>
      </c>
      <c r="F88" s="223">
        <f t="shared" ref="F88:G88" si="164">ROUND((F80*F73*F$67+F81*F74*F$68+F82*F75*F$69+F83*F76*F$70+F84*F77*F$71+F85*F78*F$72)/F$29,2)</f>
        <v>0</v>
      </c>
      <c r="G88" s="223">
        <f t="shared" si="164"/>
        <v>0</v>
      </c>
      <c r="H88" s="223">
        <f t="shared" si="163"/>
        <v>0</v>
      </c>
      <c r="I88" s="223">
        <f t="shared" si="163"/>
        <v>0</v>
      </c>
      <c r="J88" s="223">
        <f t="shared" ref="J88:K88" si="165">ROUND((J80*J73*J$67+J81*J74*J$68+J82*J75*J$69+J83*J76*J$70+J84*J77*J$71+J85*J78*J$72)/J$29,2)</f>
        <v>0</v>
      </c>
      <c r="K88" s="223">
        <f t="shared" si="165"/>
        <v>0</v>
      </c>
      <c r="L88" s="223">
        <f t="shared" ref="L88:P88" si="166">ROUND((L80*L73*L$67+L81*L74*L$68+L82*L75*L$69+L83*L76*L$70+L84*L77*L$71+L85*L78*L$72)/L$29,2)</f>
        <v>0</v>
      </c>
      <c r="M88" s="223">
        <f t="shared" si="166"/>
        <v>0</v>
      </c>
      <c r="N88" s="223">
        <f t="shared" si="166"/>
        <v>0</v>
      </c>
      <c r="O88" s="223">
        <f t="shared" ref="O88" si="167">ROUND((O80*O73*O$67+O81*O74*O$68+O82*O75*O$69+O83*O76*O$70+O84*O77*O$71+O85*O78*O$72)/O$29,2)</f>
        <v>0</v>
      </c>
      <c r="P88" s="223">
        <f t="shared" si="166"/>
        <v>0</v>
      </c>
      <c r="Q88" s="223">
        <f t="shared" ref="Q88:R88" si="168">ROUND((Q80*Q73*Q$67+Q81*Q74*Q$68+Q82*Q75*Q$69+Q83*Q76*Q$70+Q84*Q77*Q$71+Q85*Q78*Q$72)/Q$29,2)</f>
        <v>0</v>
      </c>
      <c r="R88" s="223">
        <f t="shared" si="168"/>
        <v>0</v>
      </c>
      <c r="S88" s="223">
        <f t="shared" si="163"/>
        <v>0</v>
      </c>
      <c r="T88" s="223">
        <f t="shared" si="163"/>
        <v>0</v>
      </c>
    </row>
    <row r="89" spans="1:20" ht="12.75" customHeight="1" outlineLevel="2" thickBot="1" x14ac:dyDescent="0.3">
      <c r="A89" s="903"/>
      <c r="B89" s="637" t="s">
        <v>244</v>
      </c>
      <c r="C89" s="227"/>
      <c r="D89" s="220"/>
      <c r="E89" s="220"/>
      <c r="F89" s="220"/>
      <c r="G89" s="220"/>
      <c r="H89" s="220"/>
      <c r="I89" s="220"/>
      <c r="J89" s="220"/>
      <c r="K89" s="220"/>
      <c r="L89" s="220"/>
      <c r="M89" s="220"/>
      <c r="N89" s="220"/>
      <c r="O89" s="220"/>
      <c r="P89" s="220"/>
      <c r="Q89" s="220"/>
      <c r="R89" s="220"/>
      <c r="S89" s="220"/>
      <c r="T89" s="220"/>
    </row>
    <row r="90" spans="1:20" ht="12.75" customHeight="1" outlineLevel="2" thickBot="1" x14ac:dyDescent="0.3">
      <c r="A90" s="903"/>
      <c r="D90" s="231">
        <f t="shared" ref="D90:T90" si="169">IF(D89="X",D$19,)</f>
        <v>0</v>
      </c>
      <c r="E90" s="231">
        <f t="shared" si="169"/>
        <v>0</v>
      </c>
      <c r="F90" s="231">
        <f t="shared" ref="F90:G90" si="170">IF(F89="X",F$19,)</f>
        <v>0</v>
      </c>
      <c r="G90" s="231">
        <f t="shared" si="170"/>
        <v>0</v>
      </c>
      <c r="H90" s="231">
        <f t="shared" si="169"/>
        <v>0</v>
      </c>
      <c r="I90" s="231">
        <f t="shared" si="169"/>
        <v>0</v>
      </c>
      <c r="J90" s="231">
        <f t="shared" ref="J90:K90" si="171">IF(J89="X",J$19,)</f>
        <v>0</v>
      </c>
      <c r="K90" s="231">
        <f t="shared" si="171"/>
        <v>0</v>
      </c>
      <c r="L90" s="231">
        <f t="shared" ref="L90:P90" si="172">IF(L89="X",L$19,)</f>
        <v>0</v>
      </c>
      <c r="M90" s="231">
        <f t="shared" si="172"/>
        <v>0</v>
      </c>
      <c r="N90" s="231">
        <f t="shared" si="172"/>
        <v>0</v>
      </c>
      <c r="O90" s="231">
        <f t="shared" ref="O90" si="173">IF(O89="X",O$19,)</f>
        <v>0</v>
      </c>
      <c r="P90" s="231">
        <f t="shared" si="172"/>
        <v>0</v>
      </c>
      <c r="Q90" s="231">
        <f t="shared" ref="Q90:R90" si="174">IF(Q89="X",Q$19,)</f>
        <v>0</v>
      </c>
      <c r="R90" s="231">
        <f t="shared" si="174"/>
        <v>0</v>
      </c>
      <c r="S90" s="231">
        <f t="shared" si="169"/>
        <v>0</v>
      </c>
      <c r="T90" s="231">
        <f t="shared" si="169"/>
        <v>0</v>
      </c>
    </row>
    <row r="91" spans="1:20" ht="13.5" customHeight="1" outlineLevel="2" x14ac:dyDescent="0.25">
      <c r="A91" s="903"/>
      <c r="B91" s="192" t="s">
        <v>799</v>
      </c>
      <c r="C91" s="184"/>
      <c r="D91" s="232">
        <f t="shared" ref="D91:T91" si="175">D90-D92</f>
        <v>0</v>
      </c>
      <c r="E91" s="232">
        <f t="shared" si="175"/>
        <v>0</v>
      </c>
      <c r="F91" s="232">
        <f t="shared" ref="F91:G91" si="176">F90-F92</f>
        <v>0</v>
      </c>
      <c r="G91" s="232">
        <f t="shared" si="176"/>
        <v>0</v>
      </c>
      <c r="H91" s="232">
        <f t="shared" si="175"/>
        <v>0</v>
      </c>
      <c r="I91" s="232">
        <f t="shared" si="175"/>
        <v>0</v>
      </c>
      <c r="J91" s="232">
        <f t="shared" ref="J91:K91" si="177">J90-J92</f>
        <v>0</v>
      </c>
      <c r="K91" s="232">
        <f t="shared" si="177"/>
        <v>0</v>
      </c>
      <c r="L91" s="232">
        <f t="shared" ref="L91:P91" si="178">L90-L92</f>
        <v>0</v>
      </c>
      <c r="M91" s="232">
        <f t="shared" si="178"/>
        <v>0</v>
      </c>
      <c r="N91" s="232">
        <f t="shared" si="178"/>
        <v>0</v>
      </c>
      <c r="O91" s="232">
        <f t="shared" ref="O91" si="179">O90-O92</f>
        <v>0</v>
      </c>
      <c r="P91" s="232">
        <f t="shared" si="178"/>
        <v>0</v>
      </c>
      <c r="Q91" s="232">
        <f t="shared" ref="Q91:R91" si="180">Q90-Q92</f>
        <v>0</v>
      </c>
      <c r="R91" s="232">
        <f t="shared" si="180"/>
        <v>0</v>
      </c>
      <c r="S91" s="232">
        <f t="shared" si="175"/>
        <v>0</v>
      </c>
      <c r="T91" s="232">
        <f t="shared" si="175"/>
        <v>0</v>
      </c>
    </row>
    <row r="92" spans="1:20" ht="13.5" customHeight="1" outlineLevel="2" thickBot="1" x14ac:dyDescent="0.3">
      <c r="A92" s="903"/>
      <c r="B92" s="204" t="s">
        <v>800</v>
      </c>
      <c r="C92" s="186"/>
      <c r="D92" s="223">
        <f t="shared" ref="D92:T92" si="181">IF(D89="X",ROUND(D$21,2),)</f>
        <v>0</v>
      </c>
      <c r="E92" s="223">
        <f t="shared" si="181"/>
        <v>0</v>
      </c>
      <c r="F92" s="223">
        <f t="shared" ref="F92:G92" si="182">IF(F89="X",ROUND(F$21,2),)</f>
        <v>0</v>
      </c>
      <c r="G92" s="223">
        <f t="shared" si="182"/>
        <v>0</v>
      </c>
      <c r="H92" s="223">
        <f t="shared" si="181"/>
        <v>0</v>
      </c>
      <c r="I92" s="223">
        <f t="shared" si="181"/>
        <v>0</v>
      </c>
      <c r="J92" s="223">
        <f t="shared" ref="J92:K92" si="183">IF(J89="X",ROUND(J$21,2),)</f>
        <v>0</v>
      </c>
      <c r="K92" s="223">
        <f t="shared" si="183"/>
        <v>0</v>
      </c>
      <c r="L92" s="223">
        <f t="shared" ref="L92:P92" si="184">IF(L89="X",ROUND(L$21,2),)</f>
        <v>0</v>
      </c>
      <c r="M92" s="223">
        <f t="shared" si="184"/>
        <v>0</v>
      </c>
      <c r="N92" s="223">
        <f t="shared" si="184"/>
        <v>0</v>
      </c>
      <c r="O92" s="223">
        <f t="shared" ref="O92" si="185">IF(O89="X",ROUND(O$21,2),)</f>
        <v>0</v>
      </c>
      <c r="P92" s="223">
        <f t="shared" si="184"/>
        <v>0</v>
      </c>
      <c r="Q92" s="223">
        <f t="shared" ref="Q92:R92" si="186">IF(Q89="X",ROUND(Q$21,2),)</f>
        <v>0</v>
      </c>
      <c r="R92" s="223">
        <f t="shared" si="186"/>
        <v>0</v>
      </c>
      <c r="S92" s="223">
        <f t="shared" si="181"/>
        <v>0</v>
      </c>
      <c r="T92" s="223">
        <f t="shared" si="181"/>
        <v>0</v>
      </c>
    </row>
    <row r="93" spans="1:20" ht="12.75" customHeight="1" outlineLevel="2" thickBot="1" x14ac:dyDescent="0.3">
      <c r="A93" s="903"/>
      <c r="B93" s="637" t="s">
        <v>1298</v>
      </c>
      <c r="C93" s="227"/>
      <c r="D93" s="220"/>
      <c r="E93" s="220"/>
      <c r="F93" s="220"/>
      <c r="G93" s="220"/>
      <c r="H93" s="220"/>
      <c r="I93" s="220"/>
      <c r="J93" s="220"/>
      <c r="K93" s="220"/>
      <c r="L93" s="220"/>
      <c r="M93" s="220"/>
      <c r="N93" s="220"/>
      <c r="O93" s="220"/>
      <c r="P93" s="220"/>
      <c r="Q93" s="220"/>
      <c r="R93" s="220"/>
      <c r="S93" s="220"/>
      <c r="T93" s="220"/>
    </row>
    <row r="94" spans="1:20" ht="13.5" customHeight="1" outlineLevel="2" thickBot="1" x14ac:dyDescent="0.3">
      <c r="A94" s="903"/>
      <c r="D94" s="233">
        <f t="shared" ref="D94:T94" si="187">IF(D93="X",D$553,)</f>
        <v>0</v>
      </c>
      <c r="E94" s="233">
        <f t="shared" si="187"/>
        <v>0</v>
      </c>
      <c r="F94" s="233">
        <f t="shared" ref="F94:G94" si="188">IF(F93="X",F$553,)</f>
        <v>0</v>
      </c>
      <c r="G94" s="233">
        <f t="shared" si="188"/>
        <v>0</v>
      </c>
      <c r="H94" s="233">
        <f t="shared" si="187"/>
        <v>0</v>
      </c>
      <c r="I94" s="233">
        <f t="shared" si="187"/>
        <v>0</v>
      </c>
      <c r="J94" s="233">
        <f t="shared" ref="J94:K94" si="189">IF(J93="X",J$553,)</f>
        <v>0</v>
      </c>
      <c r="K94" s="233">
        <f t="shared" si="189"/>
        <v>0</v>
      </c>
      <c r="L94" s="233">
        <f t="shared" ref="L94:P94" si="190">IF(L93="X",L$553,)</f>
        <v>0</v>
      </c>
      <c r="M94" s="233">
        <f t="shared" si="190"/>
        <v>0</v>
      </c>
      <c r="N94" s="233">
        <f t="shared" si="190"/>
        <v>0</v>
      </c>
      <c r="O94" s="233">
        <f t="shared" ref="O94" si="191">IF(O93="X",O$553,)</f>
        <v>0</v>
      </c>
      <c r="P94" s="233">
        <f t="shared" si="190"/>
        <v>0</v>
      </c>
      <c r="Q94" s="233">
        <f t="shared" ref="Q94:R94" si="192">IF(Q93="X",Q$553,)</f>
        <v>0</v>
      </c>
      <c r="R94" s="233">
        <f t="shared" si="192"/>
        <v>0</v>
      </c>
      <c r="S94" s="233">
        <f t="shared" si="187"/>
        <v>0</v>
      </c>
      <c r="T94" s="233">
        <f t="shared" si="187"/>
        <v>0</v>
      </c>
    </row>
    <row r="95" spans="1:20" ht="13.5" customHeight="1" outlineLevel="2" x14ac:dyDescent="0.25">
      <c r="A95" s="903"/>
      <c r="B95" s="192" t="s">
        <v>799</v>
      </c>
      <c r="C95" s="184"/>
      <c r="D95" s="234">
        <f t="shared" ref="D95:T95" si="193">IF(D93="X",D$554,)</f>
        <v>0</v>
      </c>
      <c r="E95" s="234">
        <f t="shared" si="193"/>
        <v>0</v>
      </c>
      <c r="F95" s="234">
        <f t="shared" ref="F95:G95" si="194">IF(F93="X",F$554,)</f>
        <v>0</v>
      </c>
      <c r="G95" s="234">
        <f t="shared" si="194"/>
        <v>0</v>
      </c>
      <c r="H95" s="234">
        <f t="shared" si="193"/>
        <v>0</v>
      </c>
      <c r="I95" s="234">
        <f t="shared" si="193"/>
        <v>0</v>
      </c>
      <c r="J95" s="234">
        <f t="shared" ref="J95:K95" si="195">IF(J93="X",J$554,)</f>
        <v>0</v>
      </c>
      <c r="K95" s="234">
        <f t="shared" si="195"/>
        <v>0</v>
      </c>
      <c r="L95" s="234">
        <f t="shared" ref="L95:P95" si="196">IF(L93="X",L$554,)</f>
        <v>0</v>
      </c>
      <c r="M95" s="234">
        <f t="shared" si="196"/>
        <v>0</v>
      </c>
      <c r="N95" s="234">
        <f t="shared" si="196"/>
        <v>0</v>
      </c>
      <c r="O95" s="234">
        <f t="shared" ref="O95" si="197">IF(O93="X",O$554,)</f>
        <v>0</v>
      </c>
      <c r="P95" s="234">
        <f t="shared" si="196"/>
        <v>0</v>
      </c>
      <c r="Q95" s="234">
        <f t="shared" ref="Q95:R95" si="198">IF(Q93="X",Q$554,)</f>
        <v>0</v>
      </c>
      <c r="R95" s="234">
        <f t="shared" si="198"/>
        <v>0</v>
      </c>
      <c r="S95" s="234">
        <f t="shared" si="193"/>
        <v>0</v>
      </c>
      <c r="T95" s="234">
        <f t="shared" si="193"/>
        <v>0</v>
      </c>
    </row>
    <row r="96" spans="1:20" ht="13.5" customHeight="1" outlineLevel="2" thickBot="1" x14ac:dyDescent="0.3">
      <c r="A96" s="903"/>
      <c r="B96" s="204" t="s">
        <v>800</v>
      </c>
      <c r="C96" s="186"/>
      <c r="D96" s="235">
        <f t="shared" ref="D96:T96" si="199">IF(D93="X",D$555,)</f>
        <v>0</v>
      </c>
      <c r="E96" s="235">
        <f t="shared" si="199"/>
        <v>0</v>
      </c>
      <c r="F96" s="235">
        <f t="shared" ref="F96:G96" si="200">IF(F93="X",F$555,)</f>
        <v>0</v>
      </c>
      <c r="G96" s="235">
        <f t="shared" si="200"/>
        <v>0</v>
      </c>
      <c r="H96" s="235">
        <f t="shared" si="199"/>
        <v>0</v>
      </c>
      <c r="I96" s="235">
        <f t="shared" si="199"/>
        <v>0</v>
      </c>
      <c r="J96" s="235">
        <f t="shared" ref="J96:K96" si="201">IF(J93="X",J$555,)</f>
        <v>0</v>
      </c>
      <c r="K96" s="235">
        <f t="shared" si="201"/>
        <v>0</v>
      </c>
      <c r="L96" s="235">
        <f t="shared" ref="L96:P96" si="202">IF(L93="X",L$555,)</f>
        <v>0</v>
      </c>
      <c r="M96" s="235">
        <f t="shared" si="202"/>
        <v>0</v>
      </c>
      <c r="N96" s="235">
        <f t="shared" si="202"/>
        <v>0</v>
      </c>
      <c r="O96" s="235">
        <f t="shared" ref="O96" si="203">IF(O93="X",O$555,)</f>
        <v>0</v>
      </c>
      <c r="P96" s="235">
        <f t="shared" si="202"/>
        <v>0</v>
      </c>
      <c r="Q96" s="235">
        <f t="shared" ref="Q96:R96" si="204">IF(Q93="X",Q$555,)</f>
        <v>0</v>
      </c>
      <c r="R96" s="235">
        <f t="shared" si="204"/>
        <v>0</v>
      </c>
      <c r="S96" s="235">
        <f t="shared" si="199"/>
        <v>0</v>
      </c>
      <c r="T96" s="235">
        <f t="shared" si="199"/>
        <v>0</v>
      </c>
    </row>
    <row r="97" spans="1:20" ht="12.75" customHeight="1" outlineLevel="2" thickBot="1" x14ac:dyDescent="0.3">
      <c r="A97" s="903"/>
      <c r="B97" s="637" t="s">
        <v>1299</v>
      </c>
      <c r="C97" s="227"/>
      <c r="D97" s="220"/>
      <c r="E97" s="220"/>
      <c r="F97" s="220"/>
      <c r="G97" s="220"/>
      <c r="H97" s="220"/>
      <c r="I97" s="220"/>
      <c r="J97" s="220"/>
      <c r="K97" s="220"/>
      <c r="L97" s="220"/>
      <c r="M97" s="220"/>
      <c r="N97" s="220"/>
      <c r="O97" s="220"/>
      <c r="P97" s="220"/>
      <c r="Q97" s="220"/>
      <c r="R97" s="220"/>
      <c r="S97" s="220"/>
      <c r="T97" s="220"/>
    </row>
    <row r="98" spans="1:20" ht="13.5" customHeight="1" outlineLevel="2" thickBot="1" x14ac:dyDescent="0.3">
      <c r="A98" s="903"/>
      <c r="D98" s="233">
        <f t="shared" ref="D98:T98" si="205">IF(D97="X",D$119,)</f>
        <v>0</v>
      </c>
      <c r="E98" s="233">
        <f t="shared" si="205"/>
        <v>0</v>
      </c>
      <c r="F98" s="233">
        <f t="shared" ref="F98:G98" si="206">IF(F97="X",F$119,)</f>
        <v>0</v>
      </c>
      <c r="G98" s="233">
        <f t="shared" si="206"/>
        <v>0</v>
      </c>
      <c r="H98" s="233">
        <f t="shared" si="205"/>
        <v>0</v>
      </c>
      <c r="I98" s="233">
        <f t="shared" si="205"/>
        <v>0</v>
      </c>
      <c r="J98" s="233">
        <f t="shared" ref="J98:K98" si="207">IF(J97="X",J$119,)</f>
        <v>0</v>
      </c>
      <c r="K98" s="233">
        <f t="shared" si="207"/>
        <v>0</v>
      </c>
      <c r="L98" s="233">
        <f t="shared" ref="L98:P98" si="208">IF(L97="X",L$119,)</f>
        <v>0</v>
      </c>
      <c r="M98" s="233">
        <f t="shared" si="208"/>
        <v>0</v>
      </c>
      <c r="N98" s="233">
        <f t="shared" si="208"/>
        <v>0</v>
      </c>
      <c r="O98" s="233">
        <f t="shared" ref="O98" si="209">IF(O97="X",O$119,)</f>
        <v>0</v>
      </c>
      <c r="P98" s="233">
        <f t="shared" si="208"/>
        <v>0</v>
      </c>
      <c r="Q98" s="233">
        <f t="shared" ref="Q98:R98" si="210">IF(Q97="X",Q$119,)</f>
        <v>0</v>
      </c>
      <c r="R98" s="233">
        <f t="shared" si="210"/>
        <v>0</v>
      </c>
      <c r="S98" s="233">
        <f t="shared" si="205"/>
        <v>0</v>
      </c>
      <c r="T98" s="233">
        <f t="shared" si="205"/>
        <v>0</v>
      </c>
    </row>
    <row r="99" spans="1:20" ht="13.5" customHeight="1" outlineLevel="2" x14ac:dyDescent="0.25">
      <c r="A99" s="903"/>
      <c r="B99" s="192" t="s">
        <v>799</v>
      </c>
      <c r="C99" s="184"/>
      <c r="D99" s="234">
        <f t="shared" ref="D99:T99" si="211">IF(D97="X",D$120,)</f>
        <v>0</v>
      </c>
      <c r="E99" s="234">
        <f t="shared" si="211"/>
        <v>0</v>
      </c>
      <c r="F99" s="234">
        <f t="shared" ref="F99:G99" si="212">IF(F97="X",F$120,)</f>
        <v>0</v>
      </c>
      <c r="G99" s="234">
        <f t="shared" si="212"/>
        <v>0</v>
      </c>
      <c r="H99" s="234">
        <f t="shared" si="211"/>
        <v>0</v>
      </c>
      <c r="I99" s="234">
        <f t="shared" si="211"/>
        <v>0</v>
      </c>
      <c r="J99" s="234">
        <f t="shared" ref="J99:K99" si="213">IF(J97="X",J$120,)</f>
        <v>0</v>
      </c>
      <c r="K99" s="234">
        <f t="shared" si="213"/>
        <v>0</v>
      </c>
      <c r="L99" s="234">
        <f t="shared" ref="L99:P99" si="214">IF(L97="X",L$120,)</f>
        <v>0</v>
      </c>
      <c r="M99" s="234">
        <f t="shared" si="214"/>
        <v>0</v>
      </c>
      <c r="N99" s="234">
        <f t="shared" si="214"/>
        <v>0</v>
      </c>
      <c r="O99" s="234">
        <f t="shared" ref="O99" si="215">IF(O97="X",O$120,)</f>
        <v>0</v>
      </c>
      <c r="P99" s="234">
        <f t="shared" si="214"/>
        <v>0</v>
      </c>
      <c r="Q99" s="234">
        <f t="shared" ref="Q99:R99" si="216">IF(Q97="X",Q$120,)</f>
        <v>0</v>
      </c>
      <c r="R99" s="234">
        <f t="shared" si="216"/>
        <v>0</v>
      </c>
      <c r="S99" s="234">
        <f t="shared" si="211"/>
        <v>0</v>
      </c>
      <c r="T99" s="234">
        <f t="shared" si="211"/>
        <v>0</v>
      </c>
    </row>
    <row r="100" spans="1:20" ht="13.5" customHeight="1" outlineLevel="2" thickBot="1" x14ac:dyDescent="0.3">
      <c r="A100" s="903"/>
      <c r="B100" s="204" t="s">
        <v>800</v>
      </c>
      <c r="C100" s="186"/>
      <c r="D100" s="235">
        <f t="shared" ref="D100:T100" si="217">IF(D97="X",D$121,)</f>
        <v>0</v>
      </c>
      <c r="E100" s="235">
        <f t="shared" si="217"/>
        <v>0</v>
      </c>
      <c r="F100" s="235">
        <f t="shared" ref="F100:G100" si="218">IF(F97="X",F$121,)</f>
        <v>0</v>
      </c>
      <c r="G100" s="235">
        <f t="shared" si="218"/>
        <v>0</v>
      </c>
      <c r="H100" s="235">
        <f t="shared" si="217"/>
        <v>0</v>
      </c>
      <c r="I100" s="235">
        <f t="shared" si="217"/>
        <v>0</v>
      </c>
      <c r="J100" s="235">
        <f t="shared" ref="J100:K100" si="219">IF(J97="X",J$121,)</f>
        <v>0</v>
      </c>
      <c r="K100" s="235">
        <f t="shared" si="219"/>
        <v>0</v>
      </c>
      <c r="L100" s="235">
        <f t="shared" ref="L100:P100" si="220">IF(L97="X",L$121,)</f>
        <v>0</v>
      </c>
      <c r="M100" s="235">
        <f t="shared" si="220"/>
        <v>0</v>
      </c>
      <c r="N100" s="235">
        <f t="shared" si="220"/>
        <v>0</v>
      </c>
      <c r="O100" s="235">
        <f t="shared" ref="O100" si="221">IF(O97="X",O$121,)</f>
        <v>0</v>
      </c>
      <c r="P100" s="235">
        <f t="shared" si="220"/>
        <v>0</v>
      </c>
      <c r="Q100" s="235">
        <f t="shared" ref="Q100:R100" si="222">IF(Q97="X",Q$121,)</f>
        <v>0</v>
      </c>
      <c r="R100" s="235">
        <f t="shared" si="222"/>
        <v>0</v>
      </c>
      <c r="S100" s="235">
        <f t="shared" si="217"/>
        <v>0</v>
      </c>
      <c r="T100" s="235">
        <f t="shared" si="217"/>
        <v>0</v>
      </c>
    </row>
    <row r="101" spans="1:20" ht="12.75" customHeight="1" outlineLevel="2" thickBot="1" x14ac:dyDescent="0.3">
      <c r="A101" s="903"/>
      <c r="B101" s="637" t="s">
        <v>1300</v>
      </c>
      <c r="C101" s="227"/>
      <c r="D101" s="220"/>
      <c r="E101" s="220"/>
      <c r="F101" s="220"/>
      <c r="G101" s="220"/>
      <c r="H101" s="220"/>
      <c r="I101" s="220"/>
      <c r="J101" s="220"/>
      <c r="K101" s="220"/>
      <c r="L101" s="220"/>
      <c r="M101" s="220"/>
      <c r="N101" s="220"/>
      <c r="O101" s="220"/>
      <c r="P101" s="220"/>
      <c r="Q101" s="220"/>
      <c r="R101" s="220"/>
      <c r="S101" s="220"/>
      <c r="T101" s="220"/>
    </row>
    <row r="102" spans="1:20" ht="13.5" customHeight="1" outlineLevel="2" thickBot="1" x14ac:dyDescent="0.3">
      <c r="A102" s="903"/>
      <c r="D102" s="230">
        <f t="shared" ref="D102:T102" si="223">IF(D101="X",-(D$32-5)*D$33,)</f>
        <v>0</v>
      </c>
      <c r="E102" s="230">
        <f t="shared" si="223"/>
        <v>0</v>
      </c>
      <c r="F102" s="230">
        <f t="shared" ref="F102:G102" si="224">IF(F101="X",-(F$32-5)*F$33,)</f>
        <v>0</v>
      </c>
      <c r="G102" s="230">
        <f t="shared" si="224"/>
        <v>0</v>
      </c>
      <c r="H102" s="230">
        <f t="shared" si="223"/>
        <v>0</v>
      </c>
      <c r="I102" s="230">
        <f t="shared" si="223"/>
        <v>0</v>
      </c>
      <c r="J102" s="230">
        <f t="shared" ref="J102:K102" si="225">IF(J101="X",-(J$32-5)*J$33,)</f>
        <v>0</v>
      </c>
      <c r="K102" s="230">
        <f t="shared" si="225"/>
        <v>0</v>
      </c>
      <c r="L102" s="230">
        <f t="shared" ref="L102:P102" si="226">IF(L101="X",-(L$32-5)*L$33,)</f>
        <v>0</v>
      </c>
      <c r="M102" s="230">
        <f t="shared" si="226"/>
        <v>0</v>
      </c>
      <c r="N102" s="230">
        <f t="shared" si="226"/>
        <v>0</v>
      </c>
      <c r="O102" s="230">
        <f t="shared" ref="O102" si="227">IF(O101="X",-(O$32-5)*O$33,)</f>
        <v>0</v>
      </c>
      <c r="P102" s="230">
        <f t="shared" si="226"/>
        <v>0</v>
      </c>
      <c r="Q102" s="230">
        <f t="shared" ref="Q102:R102" si="228">IF(Q101="X",-(Q$32-5)*Q$33,)</f>
        <v>0</v>
      </c>
      <c r="R102" s="230">
        <f t="shared" si="228"/>
        <v>0</v>
      </c>
      <c r="S102" s="230">
        <f t="shared" si="223"/>
        <v>0</v>
      </c>
      <c r="T102" s="230">
        <f t="shared" si="223"/>
        <v>0</v>
      </c>
    </row>
    <row r="103" spans="1:20" ht="13.5" customHeight="1" outlineLevel="2" x14ac:dyDescent="0.25">
      <c r="A103" s="903"/>
      <c r="B103" s="192" t="s">
        <v>799</v>
      </c>
      <c r="C103" s="184"/>
      <c r="D103" s="220">
        <f t="shared" ref="D103:T103" si="229">D102-D104</f>
        <v>0</v>
      </c>
      <c r="E103" s="220">
        <f t="shared" si="229"/>
        <v>0</v>
      </c>
      <c r="F103" s="220">
        <f t="shared" ref="F103:G103" si="230">F102-F104</f>
        <v>0</v>
      </c>
      <c r="G103" s="220">
        <f t="shared" si="230"/>
        <v>0</v>
      </c>
      <c r="H103" s="220">
        <f t="shared" si="229"/>
        <v>0</v>
      </c>
      <c r="I103" s="220">
        <f t="shared" si="229"/>
        <v>0</v>
      </c>
      <c r="J103" s="220">
        <f t="shared" ref="J103:K103" si="231">J102-J104</f>
        <v>0</v>
      </c>
      <c r="K103" s="220">
        <f t="shared" si="231"/>
        <v>0</v>
      </c>
      <c r="L103" s="220">
        <f t="shared" ref="L103:P103" si="232">L102-L104</f>
        <v>0</v>
      </c>
      <c r="M103" s="220">
        <f t="shared" si="232"/>
        <v>0</v>
      </c>
      <c r="N103" s="220">
        <f t="shared" si="232"/>
        <v>0</v>
      </c>
      <c r="O103" s="220">
        <f t="shared" ref="O103" si="233">O102-O104</f>
        <v>0</v>
      </c>
      <c r="P103" s="220">
        <f t="shared" si="232"/>
        <v>0</v>
      </c>
      <c r="Q103" s="220">
        <f t="shared" ref="Q103:R103" si="234">Q102-Q104</f>
        <v>0</v>
      </c>
      <c r="R103" s="220">
        <f t="shared" si="234"/>
        <v>0</v>
      </c>
      <c r="S103" s="220">
        <f t="shared" si="229"/>
        <v>0</v>
      </c>
      <c r="T103" s="220">
        <f t="shared" si="229"/>
        <v>0</v>
      </c>
    </row>
    <row r="104" spans="1:20" ht="13.5" customHeight="1" outlineLevel="2" thickBot="1" x14ac:dyDescent="0.3">
      <c r="A104" s="903"/>
      <c r="B104" s="204" t="s">
        <v>800</v>
      </c>
      <c r="C104" s="186"/>
      <c r="D104" s="223">
        <f t="shared" ref="D104:T104" si="235">IF(D101="X",ROUND(D102*D$55/D$29,2),)</f>
        <v>0</v>
      </c>
      <c r="E104" s="223">
        <f t="shared" si="235"/>
        <v>0</v>
      </c>
      <c r="F104" s="223">
        <f t="shared" ref="F104:G104" si="236">IF(F101="X",ROUND(F102*F$55/F$29,2),)</f>
        <v>0</v>
      </c>
      <c r="G104" s="223">
        <f t="shared" si="236"/>
        <v>0</v>
      </c>
      <c r="H104" s="223">
        <f t="shared" si="235"/>
        <v>0</v>
      </c>
      <c r="I104" s="223">
        <f t="shared" si="235"/>
        <v>0</v>
      </c>
      <c r="J104" s="223">
        <f t="shared" ref="J104:K104" si="237">IF(J101="X",ROUND(J102*J$55/J$29,2),)</f>
        <v>0</v>
      </c>
      <c r="K104" s="223">
        <f t="shared" si="237"/>
        <v>0</v>
      </c>
      <c r="L104" s="223">
        <f t="shared" ref="L104:P104" si="238">IF(L101="X",ROUND(L102*L$55/L$29,2),)</f>
        <v>0</v>
      </c>
      <c r="M104" s="223">
        <f t="shared" si="238"/>
        <v>0</v>
      </c>
      <c r="N104" s="223">
        <f t="shared" si="238"/>
        <v>0</v>
      </c>
      <c r="O104" s="223">
        <f t="shared" ref="O104" si="239">IF(O101="X",ROUND(O102*O$55/O$29,2),)</f>
        <v>0</v>
      </c>
      <c r="P104" s="223">
        <f t="shared" si="238"/>
        <v>0</v>
      </c>
      <c r="Q104" s="223">
        <f t="shared" ref="Q104:R104" si="240">IF(Q101="X",ROUND(Q102*Q$55/Q$29,2),)</f>
        <v>0</v>
      </c>
      <c r="R104" s="223">
        <f t="shared" si="240"/>
        <v>0</v>
      </c>
      <c r="S104" s="223">
        <f t="shared" si="235"/>
        <v>0</v>
      </c>
      <c r="T104" s="223">
        <f t="shared" si="235"/>
        <v>0</v>
      </c>
    </row>
    <row r="105" spans="1:20" ht="12.75" customHeight="1" outlineLevel="2" thickBot="1" x14ac:dyDescent="0.3">
      <c r="A105" s="903"/>
      <c r="B105" s="638" t="s">
        <v>1301</v>
      </c>
      <c r="C105" s="236"/>
      <c r="D105" s="230"/>
      <c r="E105" s="230"/>
      <c r="F105" s="230"/>
      <c r="G105" s="230"/>
      <c r="H105" s="230"/>
      <c r="I105" s="230"/>
      <c r="J105" s="230"/>
      <c r="K105" s="230"/>
      <c r="L105" s="230"/>
      <c r="M105" s="230"/>
      <c r="N105" s="230"/>
      <c r="O105" s="230"/>
      <c r="P105" s="230"/>
      <c r="Q105" s="230"/>
      <c r="R105" s="230"/>
      <c r="S105" s="230"/>
      <c r="T105" s="230"/>
    </row>
    <row r="106" spans="1:20" ht="13.5" customHeight="1" outlineLevel="2" x14ac:dyDescent="0.25">
      <c r="A106" s="903"/>
      <c r="B106" s="192" t="s">
        <v>799</v>
      </c>
      <c r="C106" s="184"/>
      <c r="D106" s="220"/>
      <c r="E106" s="220"/>
      <c r="F106" s="220"/>
      <c r="G106" s="220"/>
      <c r="H106" s="220"/>
      <c r="I106" s="220"/>
      <c r="J106" s="220"/>
      <c r="K106" s="220"/>
      <c r="L106" s="220"/>
      <c r="M106" s="220"/>
      <c r="N106" s="220"/>
      <c r="O106" s="220"/>
      <c r="P106" s="220"/>
      <c r="Q106" s="220"/>
      <c r="R106" s="220"/>
      <c r="S106" s="220"/>
      <c r="T106" s="220"/>
    </row>
    <row r="107" spans="1:20" ht="13.5" customHeight="1" outlineLevel="2" thickBot="1" x14ac:dyDescent="0.3">
      <c r="A107" s="903"/>
      <c r="B107" s="204" t="s">
        <v>800</v>
      </c>
      <c r="C107" s="186"/>
      <c r="D107" s="223"/>
      <c r="E107" s="223"/>
      <c r="F107" s="223"/>
      <c r="G107" s="223"/>
      <c r="H107" s="223"/>
      <c r="I107" s="223"/>
      <c r="J107" s="223"/>
      <c r="K107" s="223"/>
      <c r="L107" s="223"/>
      <c r="M107" s="223"/>
      <c r="N107" s="223"/>
      <c r="O107" s="223"/>
      <c r="P107" s="223"/>
      <c r="Q107" s="223"/>
      <c r="R107" s="223"/>
      <c r="S107" s="223"/>
      <c r="T107" s="223"/>
    </row>
    <row r="108" spans="1:20" ht="13.5" customHeight="1" outlineLevel="2" thickBot="1" x14ac:dyDescent="0.3">
      <c r="A108" s="903"/>
      <c r="B108" s="638" t="s">
        <v>1301</v>
      </c>
      <c r="C108" s="236"/>
      <c r="D108" s="230"/>
      <c r="E108" s="230"/>
      <c r="F108" s="230"/>
      <c r="G108" s="230"/>
      <c r="H108" s="230"/>
      <c r="I108" s="230"/>
      <c r="J108" s="230"/>
      <c r="K108" s="230"/>
      <c r="L108" s="230"/>
      <c r="M108" s="230"/>
      <c r="N108" s="230"/>
      <c r="O108" s="230"/>
      <c r="P108" s="230"/>
      <c r="Q108" s="230"/>
      <c r="R108" s="230"/>
      <c r="S108" s="230"/>
      <c r="T108" s="230"/>
    </row>
    <row r="109" spans="1:20" ht="12.75" customHeight="1" outlineLevel="2" x14ac:dyDescent="0.25">
      <c r="A109" s="903"/>
      <c r="B109" s="192" t="s">
        <v>799</v>
      </c>
      <c r="C109" s="184"/>
      <c r="D109" s="220"/>
      <c r="E109" s="220"/>
      <c r="F109" s="220"/>
      <c r="G109" s="220"/>
      <c r="H109" s="220"/>
      <c r="I109" s="220"/>
      <c r="J109" s="220"/>
      <c r="K109" s="220"/>
      <c r="L109" s="220"/>
      <c r="M109" s="220"/>
      <c r="N109" s="220"/>
      <c r="O109" s="220"/>
      <c r="P109" s="220"/>
      <c r="Q109" s="220"/>
      <c r="R109" s="220"/>
      <c r="S109" s="220"/>
      <c r="T109" s="220"/>
    </row>
    <row r="110" spans="1:20" ht="13.5" customHeight="1" outlineLevel="2" thickBot="1" x14ac:dyDescent="0.3">
      <c r="A110" s="903"/>
      <c r="B110" s="204" t="s">
        <v>800</v>
      </c>
      <c r="C110" s="186"/>
      <c r="D110" s="223"/>
      <c r="E110" s="223"/>
      <c r="F110" s="223"/>
      <c r="G110" s="223"/>
      <c r="H110" s="223"/>
      <c r="I110" s="223"/>
      <c r="J110" s="223"/>
      <c r="K110" s="223"/>
      <c r="L110" s="223"/>
      <c r="M110" s="223"/>
      <c r="N110" s="223"/>
      <c r="O110" s="223"/>
      <c r="P110" s="223"/>
      <c r="Q110" s="223"/>
      <c r="R110" s="223"/>
      <c r="S110" s="223"/>
      <c r="T110" s="223"/>
    </row>
    <row r="111" spans="1:20" ht="13.5" customHeight="1" outlineLevel="2" thickBot="1" x14ac:dyDescent="0.3">
      <c r="A111" s="903"/>
      <c r="B111" s="638" t="s">
        <v>1301</v>
      </c>
      <c r="C111" s="236"/>
      <c r="D111" s="230"/>
      <c r="E111" s="230"/>
      <c r="F111" s="230"/>
      <c r="G111" s="230"/>
      <c r="H111" s="230"/>
      <c r="I111" s="230"/>
      <c r="J111" s="230"/>
      <c r="K111" s="230"/>
      <c r="L111" s="230"/>
      <c r="M111" s="230"/>
      <c r="N111" s="230"/>
      <c r="O111" s="230"/>
      <c r="P111" s="230"/>
      <c r="Q111" s="230"/>
      <c r="R111" s="230"/>
      <c r="S111" s="230"/>
      <c r="T111" s="230"/>
    </row>
    <row r="112" spans="1:20" ht="12.75" customHeight="1" outlineLevel="2" x14ac:dyDescent="0.25">
      <c r="A112" s="903"/>
      <c r="B112" s="192" t="s">
        <v>799</v>
      </c>
      <c r="C112" s="184"/>
      <c r="D112" s="220"/>
      <c r="E112" s="220"/>
      <c r="F112" s="220"/>
      <c r="G112" s="220"/>
      <c r="H112" s="220"/>
      <c r="I112" s="220"/>
      <c r="J112" s="220"/>
      <c r="K112" s="220"/>
      <c r="L112" s="220"/>
      <c r="M112" s="220"/>
      <c r="N112" s="220"/>
      <c r="O112" s="220"/>
      <c r="P112" s="220"/>
      <c r="Q112" s="220"/>
      <c r="R112" s="220"/>
      <c r="S112" s="220"/>
      <c r="T112" s="220"/>
    </row>
    <row r="113" spans="1:20" ht="13.5" customHeight="1" outlineLevel="2" thickBot="1" x14ac:dyDescent="0.3">
      <c r="A113" s="903"/>
      <c r="B113" s="204" t="s">
        <v>800</v>
      </c>
      <c r="C113" s="186"/>
      <c r="D113" s="223"/>
      <c r="E113" s="223"/>
      <c r="F113" s="223"/>
      <c r="G113" s="223"/>
      <c r="H113" s="223"/>
      <c r="I113" s="223"/>
      <c r="J113" s="223"/>
      <c r="K113" s="223"/>
      <c r="L113" s="223"/>
      <c r="M113" s="223"/>
      <c r="N113" s="223"/>
      <c r="O113" s="223"/>
      <c r="P113" s="223"/>
      <c r="Q113" s="223"/>
      <c r="R113" s="223"/>
      <c r="S113" s="223"/>
      <c r="T113" s="223"/>
    </row>
    <row r="114" spans="1:20" ht="13.5" customHeight="1" outlineLevel="2" thickBot="1" x14ac:dyDescent="0.3">
      <c r="A114" s="903"/>
      <c r="B114" s="629" t="str">
        <f>"DELTA " &amp; A73</f>
        <v>DELTA NON UTILISE</v>
      </c>
      <c r="C114" s="182"/>
      <c r="D114" s="231">
        <f t="shared" ref="D114:T116" si="241">SUM(D86,D90,D94,D98,D102,D105,D108,D111)</f>
        <v>0</v>
      </c>
      <c r="E114" s="231">
        <f t="shared" si="241"/>
        <v>0</v>
      </c>
      <c r="F114" s="231">
        <f t="shared" ref="F114:G114" si="242">SUM(F86,F90,F94,F98,F102,F105,F108,F111)</f>
        <v>0</v>
      </c>
      <c r="G114" s="231">
        <f t="shared" si="242"/>
        <v>0</v>
      </c>
      <c r="H114" s="231">
        <f t="shared" si="241"/>
        <v>0</v>
      </c>
      <c r="I114" s="231">
        <f t="shared" si="241"/>
        <v>0</v>
      </c>
      <c r="J114" s="231">
        <f t="shared" ref="J114:K114" si="243">SUM(J86,J90,J94,J98,J102,J105,J108,J111)</f>
        <v>0</v>
      </c>
      <c r="K114" s="231">
        <f t="shared" si="243"/>
        <v>0</v>
      </c>
      <c r="L114" s="231">
        <f t="shared" ref="L114:P114" si="244">SUM(L86,L90,L94,L98,L102,L105,L108,L111)</f>
        <v>0</v>
      </c>
      <c r="M114" s="231">
        <f t="shared" si="244"/>
        <v>0</v>
      </c>
      <c r="N114" s="231">
        <f t="shared" si="244"/>
        <v>0</v>
      </c>
      <c r="O114" s="231">
        <f t="shared" ref="O114" si="245">SUM(O86,O90,O94,O98,O102,O105,O108,O111)</f>
        <v>0</v>
      </c>
      <c r="P114" s="231">
        <f t="shared" si="244"/>
        <v>0</v>
      </c>
      <c r="Q114" s="231">
        <f t="shared" ref="Q114:R114" si="246">SUM(Q86,Q90,Q94,Q98,Q102,Q105,Q108,Q111)</f>
        <v>0</v>
      </c>
      <c r="R114" s="231">
        <f t="shared" si="246"/>
        <v>0</v>
      </c>
      <c r="S114" s="231">
        <f t="shared" si="241"/>
        <v>0</v>
      </c>
      <c r="T114" s="231">
        <f t="shared" si="241"/>
        <v>0</v>
      </c>
    </row>
    <row r="115" spans="1:20" ht="12.75" customHeight="1" outlineLevel="2" x14ac:dyDescent="0.25">
      <c r="A115" s="903"/>
      <c r="B115" s="192" t="s">
        <v>799</v>
      </c>
      <c r="C115" s="184"/>
      <c r="D115" s="232">
        <f t="shared" si="241"/>
        <v>0</v>
      </c>
      <c r="E115" s="232">
        <f t="shared" si="241"/>
        <v>0</v>
      </c>
      <c r="F115" s="232">
        <f t="shared" ref="F115:G115" si="247">SUM(F87,F91,F95,F99,F103,F106,F109,F112)</f>
        <v>0</v>
      </c>
      <c r="G115" s="232">
        <f t="shared" si="247"/>
        <v>0</v>
      </c>
      <c r="H115" s="232">
        <f t="shared" si="241"/>
        <v>0</v>
      </c>
      <c r="I115" s="232">
        <f t="shared" si="241"/>
        <v>0</v>
      </c>
      <c r="J115" s="232">
        <f t="shared" ref="J115:K115" si="248">SUM(J87,J91,J95,J99,J103,J106,J109,J112)</f>
        <v>0</v>
      </c>
      <c r="K115" s="232">
        <f t="shared" si="248"/>
        <v>0</v>
      </c>
      <c r="L115" s="232">
        <f t="shared" ref="L115:P115" si="249">SUM(L87,L91,L95,L99,L103,L106,L109,L112)</f>
        <v>0</v>
      </c>
      <c r="M115" s="232">
        <f t="shared" si="249"/>
        <v>0</v>
      </c>
      <c r="N115" s="232">
        <f t="shared" si="249"/>
        <v>0</v>
      </c>
      <c r="O115" s="232">
        <f t="shared" ref="O115" si="250">SUM(O87,O91,O95,O99,O103,O106,O109,O112)</f>
        <v>0</v>
      </c>
      <c r="P115" s="232">
        <f t="shared" si="249"/>
        <v>0</v>
      </c>
      <c r="Q115" s="232">
        <f t="shared" ref="Q115:R115" si="251">SUM(Q87,Q91,Q95,Q99,Q103,Q106,Q109,Q112)</f>
        <v>0</v>
      </c>
      <c r="R115" s="232">
        <f t="shared" si="251"/>
        <v>0</v>
      </c>
      <c r="S115" s="232">
        <f t="shared" si="241"/>
        <v>0</v>
      </c>
      <c r="T115" s="232">
        <f t="shared" si="241"/>
        <v>0</v>
      </c>
    </row>
    <row r="116" spans="1:20" ht="13.5" customHeight="1" outlineLevel="2" thickBot="1" x14ac:dyDescent="0.3">
      <c r="A116" s="903"/>
      <c r="B116" s="204" t="s">
        <v>800</v>
      </c>
      <c r="C116" s="186"/>
      <c r="D116" s="237">
        <f t="shared" si="241"/>
        <v>0</v>
      </c>
      <c r="E116" s="237">
        <f t="shared" si="241"/>
        <v>0</v>
      </c>
      <c r="F116" s="237">
        <f t="shared" ref="F116:G116" si="252">SUM(F88,F92,F96,F100,F104,F107,F110,F113)</f>
        <v>0</v>
      </c>
      <c r="G116" s="237">
        <f t="shared" si="252"/>
        <v>0</v>
      </c>
      <c r="H116" s="237">
        <f t="shared" si="241"/>
        <v>0</v>
      </c>
      <c r="I116" s="237">
        <f t="shared" si="241"/>
        <v>0</v>
      </c>
      <c r="J116" s="237">
        <f t="shared" ref="J116:K116" si="253">SUM(J88,J92,J96,J100,J104,J107,J110,J113)</f>
        <v>0</v>
      </c>
      <c r="K116" s="237">
        <f t="shared" si="253"/>
        <v>0</v>
      </c>
      <c r="L116" s="237">
        <f t="shared" ref="L116:P116" si="254">SUM(L88,L92,L96,L100,L104,L107,L110,L113)</f>
        <v>0</v>
      </c>
      <c r="M116" s="237">
        <f t="shared" si="254"/>
        <v>0</v>
      </c>
      <c r="N116" s="237">
        <f t="shared" si="254"/>
        <v>0</v>
      </c>
      <c r="O116" s="237">
        <f t="shared" ref="O116" si="255">SUM(O88,O92,O96,O100,O104,O107,O110,O113)</f>
        <v>0</v>
      </c>
      <c r="P116" s="237">
        <f t="shared" si="254"/>
        <v>0</v>
      </c>
      <c r="Q116" s="237">
        <f t="shared" ref="Q116:R116" si="256">SUM(Q88,Q92,Q96,Q100,Q104,Q107,Q110,Q113)</f>
        <v>0</v>
      </c>
      <c r="R116" s="237">
        <f t="shared" si="256"/>
        <v>0</v>
      </c>
      <c r="S116" s="237">
        <f t="shared" si="241"/>
        <v>0</v>
      </c>
      <c r="T116" s="237">
        <f t="shared" si="241"/>
        <v>0</v>
      </c>
    </row>
    <row r="117" spans="1:20" ht="13.5" customHeight="1" outlineLevel="2" x14ac:dyDescent="0.25">
      <c r="A117" s="238" t="s">
        <v>1302</v>
      </c>
      <c r="C117" s="184"/>
      <c r="D117" s="214" t="s">
        <v>793</v>
      </c>
      <c r="E117" s="214" t="s">
        <v>793</v>
      </c>
      <c r="F117" s="214" t="s">
        <v>793</v>
      </c>
      <c r="G117" s="214" t="s">
        <v>793</v>
      </c>
      <c r="H117" s="214" t="s">
        <v>793</v>
      </c>
      <c r="I117" s="214" t="s">
        <v>793</v>
      </c>
      <c r="J117" s="214" t="s">
        <v>793</v>
      </c>
      <c r="K117" s="214" t="s">
        <v>793</v>
      </c>
      <c r="L117" s="214" t="s">
        <v>793</v>
      </c>
      <c r="M117" s="214" t="s">
        <v>793</v>
      </c>
      <c r="N117" s="214" t="s">
        <v>793</v>
      </c>
      <c r="O117" s="214" t="s">
        <v>793</v>
      </c>
      <c r="P117" s="214" t="s">
        <v>793</v>
      </c>
      <c r="Q117" s="214" t="s">
        <v>793</v>
      </c>
      <c r="R117" s="214" t="s">
        <v>793</v>
      </c>
      <c r="S117" s="214" t="s">
        <v>793</v>
      </c>
      <c r="T117" s="214" t="s">
        <v>793</v>
      </c>
    </row>
    <row r="118" spans="1:20" ht="12.75" customHeight="1" outlineLevel="2" thickBot="1" x14ac:dyDescent="0.3">
      <c r="A118" s="905" t="s">
        <v>1303</v>
      </c>
      <c r="B118" s="905"/>
      <c r="C118" s="905"/>
    </row>
    <row r="119" spans="1:20" ht="13.5" customHeight="1" outlineLevel="2" thickBot="1" x14ac:dyDescent="0.3">
      <c r="A119" s="575"/>
      <c r="B119" s="629" t="s">
        <v>1304</v>
      </c>
      <c r="C119" s="182"/>
      <c r="D119" s="230">
        <f t="shared" ref="D119:T119" si="257">IF(D$534="VU",ROUND(D539-D324,0),0)</f>
        <v>0</v>
      </c>
      <c r="E119" s="230">
        <f t="shared" si="257"/>
        <v>0</v>
      </c>
      <c r="F119" s="230">
        <f t="shared" ref="F119:G119" si="258">IF(F$534="VU",ROUND(F539-F324,0),0)</f>
        <v>0</v>
      </c>
      <c r="G119" s="230">
        <f t="shared" si="258"/>
        <v>0</v>
      </c>
      <c r="H119" s="230">
        <f t="shared" si="257"/>
        <v>0</v>
      </c>
      <c r="I119" s="230">
        <f t="shared" si="257"/>
        <v>0</v>
      </c>
      <c r="J119" s="230">
        <f t="shared" ref="J119:K119" si="259">IF(J$534="VU",ROUND(J539-J324,0),0)</f>
        <v>0</v>
      </c>
      <c r="K119" s="230">
        <f t="shared" si="259"/>
        <v>0</v>
      </c>
      <c r="L119" s="230">
        <f t="shared" ref="L119:P119" si="260">IF(L$534="VU",ROUND(L539-L324,0),0)</f>
        <v>0</v>
      </c>
      <c r="M119" s="230">
        <f t="shared" si="260"/>
        <v>0</v>
      </c>
      <c r="N119" s="230">
        <f t="shared" si="260"/>
        <v>0</v>
      </c>
      <c r="O119" s="230">
        <f t="shared" ref="O119" si="261">IF(O$534="VU",ROUND(O539-O324,0),0)</f>
        <v>0</v>
      </c>
      <c r="P119" s="230">
        <f t="shared" si="260"/>
        <v>0</v>
      </c>
      <c r="Q119" s="230">
        <f t="shared" ref="Q119:R119" si="262">IF(Q$534="VU",ROUND(Q539-Q324,0),0)</f>
        <v>0</v>
      </c>
      <c r="R119" s="230">
        <f t="shared" si="262"/>
        <v>0</v>
      </c>
      <c r="S119" s="230">
        <f t="shared" si="257"/>
        <v>0</v>
      </c>
      <c r="T119" s="230">
        <f t="shared" si="257"/>
        <v>0</v>
      </c>
    </row>
    <row r="120" spans="1:20" ht="13.5" customHeight="1" outlineLevel="2" x14ac:dyDescent="0.25">
      <c r="A120" s="575"/>
      <c r="B120" s="192" t="s">
        <v>799</v>
      </c>
      <c r="C120" s="184"/>
      <c r="D120" s="220">
        <f t="shared" ref="D120:T120" si="263">D119-D121</f>
        <v>0</v>
      </c>
      <c r="E120" s="220">
        <f t="shared" si="263"/>
        <v>0</v>
      </c>
      <c r="F120" s="220">
        <f t="shared" ref="F120:G120" si="264">F119-F121</f>
        <v>0</v>
      </c>
      <c r="G120" s="220">
        <f t="shared" si="264"/>
        <v>0</v>
      </c>
      <c r="H120" s="220">
        <f t="shared" si="263"/>
        <v>0</v>
      </c>
      <c r="I120" s="220">
        <f t="shared" si="263"/>
        <v>0</v>
      </c>
      <c r="J120" s="220">
        <f t="shared" ref="J120:K120" si="265">J119-J121</f>
        <v>0</v>
      </c>
      <c r="K120" s="220">
        <f t="shared" si="265"/>
        <v>0</v>
      </c>
      <c r="L120" s="220">
        <f t="shared" ref="L120:P120" si="266">L119-L121</f>
        <v>0</v>
      </c>
      <c r="M120" s="220">
        <f t="shared" si="266"/>
        <v>0</v>
      </c>
      <c r="N120" s="220">
        <f t="shared" si="266"/>
        <v>0</v>
      </c>
      <c r="O120" s="220">
        <f t="shared" ref="O120" si="267">O119-O121</f>
        <v>0</v>
      </c>
      <c r="P120" s="220">
        <f t="shared" si="266"/>
        <v>0</v>
      </c>
      <c r="Q120" s="220">
        <f t="shared" ref="Q120:R120" si="268">Q119-Q121</f>
        <v>0</v>
      </c>
      <c r="R120" s="220">
        <f t="shared" si="268"/>
        <v>0</v>
      </c>
      <c r="S120" s="220">
        <f t="shared" si="263"/>
        <v>0</v>
      </c>
      <c r="T120" s="220">
        <f t="shared" si="263"/>
        <v>0</v>
      </c>
    </row>
    <row r="121" spans="1:20" ht="13.5" customHeight="1" outlineLevel="2" thickBot="1" x14ac:dyDescent="0.3">
      <c r="A121" s="575"/>
      <c r="B121" s="204" t="s">
        <v>800</v>
      </c>
      <c r="C121" s="186"/>
      <c r="D121" s="223">
        <f t="shared" ref="D121:T121" si="269">IF(D$534="VU",ROUND(D119*D58/D$29,0),0)</f>
        <v>0</v>
      </c>
      <c r="E121" s="223">
        <f t="shared" si="269"/>
        <v>0</v>
      </c>
      <c r="F121" s="223">
        <f t="shared" ref="F121:G121" si="270">IF(F$534="VU",ROUND(F119*F58/F$29,0),0)</f>
        <v>0</v>
      </c>
      <c r="G121" s="223">
        <f t="shared" si="270"/>
        <v>0</v>
      </c>
      <c r="H121" s="223">
        <f t="shared" si="269"/>
        <v>0</v>
      </c>
      <c r="I121" s="223">
        <f t="shared" si="269"/>
        <v>0</v>
      </c>
      <c r="J121" s="223">
        <f t="shared" ref="J121:K121" si="271">IF(J$534="VU",ROUND(J119*J58/J$29,0),0)</f>
        <v>0</v>
      </c>
      <c r="K121" s="223">
        <f t="shared" si="271"/>
        <v>0</v>
      </c>
      <c r="L121" s="223">
        <f t="shared" ref="L121:P121" si="272">IF(L$534="VU",ROUND(L119*L58/L$29,0),0)</f>
        <v>0</v>
      </c>
      <c r="M121" s="223">
        <f t="shared" si="272"/>
        <v>0</v>
      </c>
      <c r="N121" s="223">
        <f t="shared" si="272"/>
        <v>0</v>
      </c>
      <c r="O121" s="223">
        <f t="shared" ref="O121" si="273">IF(O$534="VU",ROUND(O119*O58/O$29,0),0)</f>
        <v>0</v>
      </c>
      <c r="P121" s="223">
        <f t="shared" si="272"/>
        <v>0</v>
      </c>
      <c r="Q121" s="223">
        <f t="shared" ref="Q121:R121" si="274">IF(Q$534="VU",ROUND(Q119*Q58/Q$29,0),0)</f>
        <v>0</v>
      </c>
      <c r="R121" s="223">
        <f t="shared" si="274"/>
        <v>0</v>
      </c>
      <c r="S121" s="223">
        <f t="shared" si="269"/>
        <v>0</v>
      </c>
      <c r="T121" s="223">
        <f t="shared" si="269"/>
        <v>0</v>
      </c>
    </row>
    <row r="122" spans="1:20" ht="19.7" customHeight="1" outlineLevel="1" x14ac:dyDescent="0.25">
      <c r="A122" s="905" t="s">
        <v>1305</v>
      </c>
      <c r="B122" s="905"/>
      <c r="C122" s="905"/>
    </row>
    <row r="123" spans="1:20" ht="13.5" customHeight="1" outlineLevel="1" thickBot="1" x14ac:dyDescent="0.3">
      <c r="A123" s="238" t="s">
        <v>1302</v>
      </c>
      <c r="C123" s="184"/>
      <c r="D123" s="214" t="s">
        <v>793</v>
      </c>
      <c r="E123" s="214" t="s">
        <v>793</v>
      </c>
      <c r="F123" s="214" t="s">
        <v>793</v>
      </c>
      <c r="G123" s="214" t="s">
        <v>793</v>
      </c>
      <c r="H123" s="214" t="s">
        <v>793</v>
      </c>
      <c r="I123" s="214" t="s">
        <v>793</v>
      </c>
      <c r="J123" s="214" t="s">
        <v>793</v>
      </c>
      <c r="K123" s="214" t="s">
        <v>793</v>
      </c>
      <c r="L123" s="214" t="s">
        <v>793</v>
      </c>
      <c r="M123" s="214" t="s">
        <v>793</v>
      </c>
      <c r="N123" s="214" t="s">
        <v>793</v>
      </c>
      <c r="O123" s="214" t="s">
        <v>793</v>
      </c>
      <c r="P123" s="214" t="s">
        <v>793</v>
      </c>
      <c r="Q123" s="214" t="s">
        <v>793</v>
      </c>
      <c r="R123" s="214" t="s">
        <v>793</v>
      </c>
      <c r="S123" s="214" t="s">
        <v>793</v>
      </c>
      <c r="T123" s="214" t="s">
        <v>793</v>
      </c>
    </row>
    <row r="124" spans="1:20" ht="25.5" customHeight="1" outlineLevel="2" x14ac:dyDescent="0.25">
      <c r="A124" s="902" t="s">
        <v>1306</v>
      </c>
      <c r="B124" s="634" t="s">
        <v>1292</v>
      </c>
      <c r="C124" s="225"/>
      <c r="D124" s="224">
        <f t="shared" ref="D124:T125" si="275">IF(D$534="VP",68,75)</f>
        <v>68</v>
      </c>
      <c r="E124" s="224">
        <f t="shared" si="275"/>
        <v>68</v>
      </c>
      <c r="F124" s="224">
        <f t="shared" si="275"/>
        <v>68</v>
      </c>
      <c r="G124" s="224">
        <f t="shared" si="275"/>
        <v>68</v>
      </c>
      <c r="H124" s="224">
        <f t="shared" si="275"/>
        <v>68</v>
      </c>
      <c r="I124" s="224">
        <f t="shared" si="275"/>
        <v>68</v>
      </c>
      <c r="J124" s="224">
        <f t="shared" si="275"/>
        <v>68</v>
      </c>
      <c r="K124" s="224">
        <f t="shared" si="275"/>
        <v>68</v>
      </c>
      <c r="L124" s="224">
        <f t="shared" si="275"/>
        <v>68</v>
      </c>
      <c r="M124" s="224">
        <f t="shared" si="275"/>
        <v>68</v>
      </c>
      <c r="N124" s="224">
        <f t="shared" si="275"/>
        <v>68</v>
      </c>
      <c r="O124" s="224">
        <f t="shared" si="275"/>
        <v>68</v>
      </c>
      <c r="P124" s="224">
        <f t="shared" si="275"/>
        <v>68</v>
      </c>
      <c r="Q124" s="224">
        <f t="shared" si="275"/>
        <v>68</v>
      </c>
      <c r="R124" s="224">
        <f t="shared" si="275"/>
        <v>68</v>
      </c>
      <c r="S124" s="224">
        <f t="shared" si="275"/>
        <v>68</v>
      </c>
      <c r="T124" s="224">
        <f t="shared" si="275"/>
        <v>68</v>
      </c>
    </row>
    <row r="125" spans="1:20" ht="12.75" customHeight="1" outlineLevel="2" x14ac:dyDescent="0.25">
      <c r="A125" s="903"/>
      <c r="B125" s="635" t="s">
        <v>1293</v>
      </c>
      <c r="C125" s="227"/>
      <c r="D125" s="220">
        <f t="shared" si="275"/>
        <v>68</v>
      </c>
      <c r="E125" s="220">
        <f t="shared" si="275"/>
        <v>68</v>
      </c>
      <c r="F125" s="220">
        <f t="shared" si="275"/>
        <v>68</v>
      </c>
      <c r="G125" s="220">
        <f t="shared" si="275"/>
        <v>68</v>
      </c>
      <c r="H125" s="220">
        <f t="shared" si="275"/>
        <v>68</v>
      </c>
      <c r="I125" s="220">
        <f t="shared" si="275"/>
        <v>68</v>
      </c>
      <c r="J125" s="220">
        <f t="shared" si="275"/>
        <v>68</v>
      </c>
      <c r="K125" s="220">
        <f t="shared" si="275"/>
        <v>68</v>
      </c>
      <c r="L125" s="220">
        <f t="shared" si="275"/>
        <v>68</v>
      </c>
      <c r="M125" s="220">
        <f t="shared" si="275"/>
        <v>68</v>
      </c>
      <c r="N125" s="220">
        <f t="shared" si="275"/>
        <v>68</v>
      </c>
      <c r="O125" s="220">
        <f t="shared" si="275"/>
        <v>68</v>
      </c>
      <c r="P125" s="220">
        <f t="shared" si="275"/>
        <v>68</v>
      </c>
      <c r="Q125" s="220">
        <f t="shared" si="275"/>
        <v>68</v>
      </c>
      <c r="R125" s="220">
        <f t="shared" si="275"/>
        <v>68</v>
      </c>
      <c r="S125" s="220">
        <f t="shared" si="275"/>
        <v>68</v>
      </c>
      <c r="T125" s="220">
        <f t="shared" si="275"/>
        <v>68</v>
      </c>
    </row>
    <row r="126" spans="1:20" ht="12.75" customHeight="1" outlineLevel="2" x14ac:dyDescent="0.25">
      <c r="A126" s="903"/>
      <c r="B126" s="635" t="s">
        <v>1176</v>
      </c>
      <c r="C126" s="227"/>
      <c r="D126" s="200">
        <f>HLOOKUP(D$14,'CdC-Inputs VP'!$D$13:$AEP$108,MATCH($B126,'CdC-Inputs VP'!$A$13:$A$108,0),FALSE)</f>
        <v>68</v>
      </c>
      <c r="E126" s="200">
        <f>HLOOKUP(E$14,'CdC-Inputs VP'!$D$13:$AEP$108,MATCH($B126,'CdC-Inputs VP'!$A$13:$A$108,0),FALSE)</f>
        <v>68</v>
      </c>
      <c r="F126" s="200">
        <f>HLOOKUP(F$14,'CdC-Inputs VP'!$D$13:$AEP$108,MATCH($B126,'CdC-Inputs VP'!$A$13:$A$108,0),FALSE)</f>
        <v>68</v>
      </c>
      <c r="G126" s="200">
        <f>HLOOKUP(G$14,'CdC-Inputs VP'!$D$13:$AEP$108,MATCH($B126,'CdC-Inputs VP'!$A$13:$A$108,0),FALSE)</f>
        <v>68</v>
      </c>
      <c r="H126" s="200">
        <f>HLOOKUP(H$14,'CdC-Inputs VP'!$D$13:$AEP$108,MATCH($B126,'CdC-Inputs VP'!$A$13:$A$108,0),FALSE)</f>
        <v>68</v>
      </c>
      <c r="I126" s="200">
        <f>HLOOKUP(I$14,'CdC-Inputs VP'!$D$13:$AEP$108,MATCH($B126,'CdC-Inputs VP'!$A$13:$A$108,0),FALSE)</f>
        <v>68</v>
      </c>
      <c r="J126" s="200">
        <f>HLOOKUP(J$14,'CdC-Inputs VP'!$D$13:$AEP$108,MATCH($B126,'CdC-Inputs VP'!$A$13:$A$108,0),FALSE)</f>
        <v>68</v>
      </c>
      <c r="K126" s="200">
        <f>HLOOKUP(K$14,'CdC-Inputs VP'!$D$13:$AEP$108,MATCH($B126,'CdC-Inputs VP'!$A$13:$A$108,0),FALSE)</f>
        <v>68</v>
      </c>
      <c r="L126" s="200">
        <f>HLOOKUP(L$14,'CdC-Inputs VP'!$D$13:$AEP$108,MATCH($B126,'CdC-Inputs VP'!$A$13:$A$108,0),FALSE)</f>
        <v>68</v>
      </c>
      <c r="M126" s="200">
        <f>HLOOKUP(M$14,'CdC-Inputs VP'!$D$13:$AEP$108,MATCH($B126,'CdC-Inputs VP'!$A$13:$A$108,0),FALSE)</f>
        <v>68</v>
      </c>
      <c r="N126" s="200">
        <f>HLOOKUP(N$14,'CdC-Inputs VP'!$D$13:$AEP$108,MATCH($B126,'CdC-Inputs VP'!$A$13:$A$108,0),FALSE)</f>
        <v>68</v>
      </c>
      <c r="O126" s="200">
        <f>HLOOKUP(O$14,'CdC-Inputs VP'!$D$13:$AEP$108,MATCH($B126,'CdC-Inputs VP'!$A$13:$A$108,0),FALSE)</f>
        <v>68</v>
      </c>
      <c r="P126" s="200">
        <f>HLOOKUP(P$14,'CdC-Inputs VP'!$D$13:$AEP$108,MATCH($B126,'CdC-Inputs VP'!$A$13:$A$108,0),FALSE)</f>
        <v>68</v>
      </c>
      <c r="Q126" s="200">
        <f>HLOOKUP(Q$14,'CdC-Inputs VP'!$D$13:$AEP$108,MATCH($B126,'CdC-Inputs VP'!$A$13:$A$108,0),FALSE)</f>
        <v>68</v>
      </c>
      <c r="R126" s="200">
        <f>HLOOKUP(R$14,'CdC-Inputs VP'!$D$13:$AEP$108,MATCH($B126,'CdC-Inputs VP'!$A$13:$A$108,0),FALSE)</f>
        <v>68</v>
      </c>
      <c r="S126" s="200">
        <f>HLOOKUP(S$14,'CdC-Inputs VP'!$D$13:$AEP$108,MATCH($B126,'CdC-Inputs VP'!$A$13:$A$108,0),FALSE)</f>
        <v>68</v>
      </c>
      <c r="T126" s="200">
        <f>HLOOKUP(T$14,'CdC-Inputs VP'!$D$13:$AEP$108,MATCH($B126,'CdC-Inputs VP'!$A$13:$A$108,0),FALSE)</f>
        <v>68</v>
      </c>
    </row>
    <row r="127" spans="1:20" ht="12.75" customHeight="1" outlineLevel="2" x14ac:dyDescent="0.25">
      <c r="A127" s="903"/>
      <c r="B127" s="635" t="s">
        <v>1178</v>
      </c>
      <c r="C127" s="227"/>
      <c r="D127" s="200">
        <f>HLOOKUP(D$14,'CdC-Inputs VP'!$D$13:$AEP$108,MATCH($B127,'CdC-Inputs VP'!$A$13:$A$108,0),FALSE)</f>
        <v>68</v>
      </c>
      <c r="E127" s="200">
        <f>HLOOKUP(E$14,'CdC-Inputs VP'!$D$13:$AEP$108,MATCH($B127,'CdC-Inputs VP'!$A$13:$A$108,0),FALSE)</f>
        <v>68</v>
      </c>
      <c r="F127" s="200">
        <f>HLOOKUP(F$14,'CdC-Inputs VP'!$D$13:$AEP$108,MATCH($B127,'CdC-Inputs VP'!$A$13:$A$108,0),FALSE)</f>
        <v>68</v>
      </c>
      <c r="G127" s="200">
        <f>HLOOKUP(G$14,'CdC-Inputs VP'!$D$13:$AEP$108,MATCH($B127,'CdC-Inputs VP'!$A$13:$A$108,0),FALSE)</f>
        <v>68</v>
      </c>
      <c r="H127" s="200">
        <f>HLOOKUP(H$14,'CdC-Inputs VP'!$D$13:$AEP$108,MATCH($B127,'CdC-Inputs VP'!$A$13:$A$108,0),FALSE)</f>
        <v>68</v>
      </c>
      <c r="I127" s="200">
        <f>HLOOKUP(I$14,'CdC-Inputs VP'!$D$13:$AEP$108,MATCH($B127,'CdC-Inputs VP'!$A$13:$A$108,0),FALSE)</f>
        <v>68</v>
      </c>
      <c r="J127" s="200">
        <f>HLOOKUP(J$14,'CdC-Inputs VP'!$D$13:$AEP$108,MATCH($B127,'CdC-Inputs VP'!$A$13:$A$108,0),FALSE)</f>
        <v>68</v>
      </c>
      <c r="K127" s="200">
        <f>HLOOKUP(K$14,'CdC-Inputs VP'!$D$13:$AEP$108,MATCH($B127,'CdC-Inputs VP'!$A$13:$A$108,0),FALSE)</f>
        <v>68</v>
      </c>
      <c r="L127" s="200">
        <f>HLOOKUP(L$14,'CdC-Inputs VP'!$D$13:$AEP$108,MATCH($B127,'CdC-Inputs VP'!$A$13:$A$108,0),FALSE)</f>
        <v>68</v>
      </c>
      <c r="M127" s="200">
        <f>HLOOKUP(M$14,'CdC-Inputs VP'!$D$13:$AEP$108,MATCH($B127,'CdC-Inputs VP'!$A$13:$A$108,0),FALSE)</f>
        <v>68</v>
      </c>
      <c r="N127" s="200">
        <f>HLOOKUP(N$14,'CdC-Inputs VP'!$D$13:$AEP$108,MATCH($B127,'CdC-Inputs VP'!$A$13:$A$108,0),FALSE)</f>
        <v>68</v>
      </c>
      <c r="O127" s="200">
        <f>HLOOKUP(O$14,'CdC-Inputs VP'!$D$13:$AEP$108,MATCH($B127,'CdC-Inputs VP'!$A$13:$A$108,0),FALSE)</f>
        <v>68</v>
      </c>
      <c r="P127" s="200">
        <f>HLOOKUP(P$14,'CdC-Inputs VP'!$D$13:$AEP$108,MATCH($B127,'CdC-Inputs VP'!$A$13:$A$108,0),FALSE)</f>
        <v>68</v>
      </c>
      <c r="Q127" s="200">
        <f>HLOOKUP(Q$14,'CdC-Inputs VP'!$D$13:$AEP$108,MATCH($B127,'CdC-Inputs VP'!$A$13:$A$108,0),FALSE)</f>
        <v>68</v>
      </c>
      <c r="R127" s="200">
        <f>HLOOKUP(R$14,'CdC-Inputs VP'!$D$13:$AEP$108,MATCH($B127,'CdC-Inputs VP'!$A$13:$A$108,0),FALSE)</f>
        <v>68</v>
      </c>
      <c r="S127" s="200">
        <f>HLOOKUP(S$14,'CdC-Inputs VP'!$D$13:$AEP$108,MATCH($B127,'CdC-Inputs VP'!$A$13:$A$108,0),FALSE)</f>
        <v>68</v>
      </c>
      <c r="T127" s="200">
        <f>HLOOKUP(T$14,'CdC-Inputs VP'!$D$13:$AEP$108,MATCH($B127,'CdC-Inputs VP'!$A$13:$A$108,0),FALSE)</f>
        <v>68</v>
      </c>
    </row>
    <row r="128" spans="1:20" ht="12.75" customHeight="1" outlineLevel="2" x14ac:dyDescent="0.25">
      <c r="A128" s="903"/>
      <c r="B128" s="635" t="s">
        <v>1180</v>
      </c>
      <c r="C128" s="227"/>
      <c r="D128" s="200">
        <f>HLOOKUP(D$14,'CdC-Inputs VP'!$D$13:$AEP$108,MATCH($B128,'CdC-Inputs VP'!$A$13:$A$108,0),FALSE)</f>
        <v>68</v>
      </c>
      <c r="E128" s="200">
        <f>HLOOKUP(E$14,'CdC-Inputs VP'!$D$13:$AEP$108,MATCH($B128,'CdC-Inputs VP'!$A$13:$A$108,0),FALSE)</f>
        <v>68</v>
      </c>
      <c r="F128" s="200">
        <f>HLOOKUP(F$14,'CdC-Inputs VP'!$D$13:$AEP$108,MATCH($B128,'CdC-Inputs VP'!$A$13:$A$108,0),FALSE)</f>
        <v>68</v>
      </c>
      <c r="G128" s="200">
        <f>HLOOKUP(G$14,'CdC-Inputs VP'!$D$13:$AEP$108,MATCH($B128,'CdC-Inputs VP'!$A$13:$A$108,0),FALSE)</f>
        <v>68</v>
      </c>
      <c r="H128" s="200">
        <f>HLOOKUP(H$14,'CdC-Inputs VP'!$D$13:$AEP$108,MATCH($B128,'CdC-Inputs VP'!$A$13:$A$108,0),FALSE)</f>
        <v>68</v>
      </c>
      <c r="I128" s="200">
        <f>HLOOKUP(I$14,'CdC-Inputs VP'!$D$13:$AEP$108,MATCH($B128,'CdC-Inputs VP'!$A$13:$A$108,0),FALSE)</f>
        <v>68</v>
      </c>
      <c r="J128" s="200">
        <f>HLOOKUP(J$14,'CdC-Inputs VP'!$D$13:$AEP$108,MATCH($B128,'CdC-Inputs VP'!$A$13:$A$108,0),FALSE)</f>
        <v>68</v>
      </c>
      <c r="K128" s="200">
        <f>HLOOKUP(K$14,'CdC-Inputs VP'!$D$13:$AEP$108,MATCH($B128,'CdC-Inputs VP'!$A$13:$A$108,0),FALSE)</f>
        <v>68</v>
      </c>
      <c r="L128" s="200">
        <f>HLOOKUP(L$14,'CdC-Inputs VP'!$D$13:$AEP$108,MATCH($B128,'CdC-Inputs VP'!$A$13:$A$108,0),FALSE)</f>
        <v>0</v>
      </c>
      <c r="M128" s="200">
        <f>HLOOKUP(M$14,'CdC-Inputs VP'!$D$13:$AEP$108,MATCH($B128,'CdC-Inputs VP'!$A$13:$A$108,0),FALSE)</f>
        <v>0</v>
      </c>
      <c r="N128" s="200">
        <f>HLOOKUP(N$14,'CdC-Inputs VP'!$D$13:$AEP$108,MATCH($B128,'CdC-Inputs VP'!$A$13:$A$108,0),FALSE)</f>
        <v>68</v>
      </c>
      <c r="O128" s="200">
        <f>HLOOKUP(O$14,'CdC-Inputs VP'!$D$13:$AEP$108,MATCH($B128,'CdC-Inputs VP'!$A$13:$A$108,0),FALSE)</f>
        <v>68</v>
      </c>
      <c r="P128" s="200">
        <f>HLOOKUP(P$14,'CdC-Inputs VP'!$D$13:$AEP$108,MATCH($B128,'CdC-Inputs VP'!$A$13:$A$108,0),FALSE)</f>
        <v>68</v>
      </c>
      <c r="Q128" s="200">
        <f>HLOOKUP(Q$14,'CdC-Inputs VP'!$D$13:$AEP$108,MATCH($B128,'CdC-Inputs VP'!$A$13:$A$108,0),FALSE)</f>
        <v>68</v>
      </c>
      <c r="R128" s="200">
        <f>HLOOKUP(R$14,'CdC-Inputs VP'!$D$13:$AEP$108,MATCH($B128,'CdC-Inputs VP'!$A$13:$A$108,0),FALSE)</f>
        <v>68</v>
      </c>
      <c r="S128" s="200">
        <f>HLOOKUP(S$14,'CdC-Inputs VP'!$D$13:$AEP$108,MATCH($B128,'CdC-Inputs VP'!$A$13:$A$108,0),FALSE)</f>
        <v>68</v>
      </c>
      <c r="T128" s="200">
        <f>HLOOKUP(T$14,'CdC-Inputs VP'!$D$13:$AEP$108,MATCH($B128,'CdC-Inputs VP'!$A$13:$A$108,0),FALSE)</f>
        <v>68</v>
      </c>
    </row>
    <row r="129" spans="1:20" ht="13.5" customHeight="1" outlineLevel="2" thickBot="1" x14ac:dyDescent="0.3">
      <c r="A129" s="903"/>
      <c r="B129" s="636" t="s">
        <v>1182</v>
      </c>
      <c r="C129" s="229"/>
      <c r="D129" s="205">
        <f>HLOOKUP(D$14,'CdC-Inputs VP'!$D$13:$AEP$108,MATCH($B129,'CdC-Inputs VP'!$A$13:$A$108,0),FALSE)</f>
        <v>0</v>
      </c>
      <c r="E129" s="205">
        <f>HLOOKUP(E$14,'CdC-Inputs VP'!$D$13:$AEP$108,MATCH($B129,'CdC-Inputs VP'!$A$13:$A$108,0),FALSE)</f>
        <v>0</v>
      </c>
      <c r="F129" s="205">
        <f>HLOOKUP(F$14,'CdC-Inputs VP'!$D$13:$AEP$108,MATCH($B129,'CdC-Inputs VP'!$A$13:$A$108,0),FALSE)</f>
        <v>0</v>
      </c>
      <c r="G129" s="205">
        <f>HLOOKUP(G$14,'CdC-Inputs VP'!$D$13:$AEP$108,MATCH($B129,'CdC-Inputs VP'!$A$13:$A$108,0),FALSE)</f>
        <v>0</v>
      </c>
      <c r="H129" s="205">
        <f>HLOOKUP(H$14,'CdC-Inputs VP'!$D$13:$AEP$108,MATCH($B129,'CdC-Inputs VP'!$A$13:$A$108,0),FALSE)</f>
        <v>0</v>
      </c>
      <c r="I129" s="205">
        <f>HLOOKUP(I$14,'CdC-Inputs VP'!$D$13:$AEP$108,MATCH($B129,'CdC-Inputs VP'!$A$13:$A$108,0),FALSE)</f>
        <v>0</v>
      </c>
      <c r="J129" s="205">
        <f>HLOOKUP(J$14,'CdC-Inputs VP'!$D$13:$AEP$108,MATCH($B129,'CdC-Inputs VP'!$A$13:$A$108,0),FALSE)</f>
        <v>0</v>
      </c>
      <c r="K129" s="205">
        <f>HLOOKUP(K$14,'CdC-Inputs VP'!$D$13:$AEP$108,MATCH($B129,'CdC-Inputs VP'!$A$13:$A$108,0),FALSE)</f>
        <v>0</v>
      </c>
      <c r="L129" s="205">
        <f>HLOOKUP(L$14,'CdC-Inputs VP'!$D$13:$AEP$108,MATCH($B129,'CdC-Inputs VP'!$A$13:$A$108,0),FALSE)</f>
        <v>0</v>
      </c>
      <c r="M129" s="205">
        <f>HLOOKUP(M$14,'CdC-Inputs VP'!$D$13:$AEP$108,MATCH($B129,'CdC-Inputs VP'!$A$13:$A$108,0),FALSE)</f>
        <v>0</v>
      </c>
      <c r="N129" s="205">
        <f>HLOOKUP(N$14,'CdC-Inputs VP'!$D$13:$AEP$108,MATCH($B129,'CdC-Inputs VP'!$A$13:$A$108,0),FALSE)</f>
        <v>0</v>
      </c>
      <c r="O129" s="205">
        <f>HLOOKUP(O$14,'CdC-Inputs VP'!$D$13:$AEP$108,MATCH($B129,'CdC-Inputs VP'!$A$13:$A$108,0),FALSE)</f>
        <v>0</v>
      </c>
      <c r="P129" s="205">
        <f>HLOOKUP(P$14,'CdC-Inputs VP'!$D$13:$AEP$108,MATCH($B129,'CdC-Inputs VP'!$A$13:$A$108,0),FALSE)</f>
        <v>0</v>
      </c>
      <c r="Q129" s="205">
        <f>HLOOKUP(Q$14,'CdC-Inputs VP'!$D$13:$AEP$108,MATCH($B129,'CdC-Inputs VP'!$A$13:$A$108,0),FALSE)</f>
        <v>0</v>
      </c>
      <c r="R129" s="205">
        <f>HLOOKUP(R$14,'CdC-Inputs VP'!$D$13:$AEP$108,MATCH($B129,'CdC-Inputs VP'!$A$13:$A$108,0),FALSE)</f>
        <v>0</v>
      </c>
      <c r="S129" s="205">
        <f>HLOOKUP(S$14,'CdC-Inputs VP'!$D$13:$AEP$108,MATCH($B129,'CdC-Inputs VP'!$A$13:$A$108,0),FALSE)</f>
        <v>0</v>
      </c>
      <c r="T129" s="205">
        <f>HLOOKUP(T$14,'CdC-Inputs VP'!$D$13:$AEP$108,MATCH($B129,'CdC-Inputs VP'!$A$13:$A$108,0),FALSE)</f>
        <v>0</v>
      </c>
    </row>
    <row r="130" spans="1:20" ht="12.75" customHeight="1" outlineLevel="2" x14ac:dyDescent="0.25">
      <c r="A130" s="903"/>
      <c r="B130" s="637" t="s">
        <v>1307</v>
      </c>
      <c r="C130" s="226"/>
      <c r="D130" s="220">
        <f t="shared" ref="D130:T135" si="276">IF(D$534="VP",7,0)</f>
        <v>7</v>
      </c>
      <c r="E130" s="220">
        <f t="shared" si="276"/>
        <v>7</v>
      </c>
      <c r="F130" s="220">
        <f t="shared" si="276"/>
        <v>7</v>
      </c>
      <c r="G130" s="220">
        <f t="shared" si="276"/>
        <v>7</v>
      </c>
      <c r="H130" s="220">
        <f t="shared" si="276"/>
        <v>7</v>
      </c>
      <c r="I130" s="220">
        <f t="shared" si="276"/>
        <v>7</v>
      </c>
      <c r="J130" s="220">
        <f t="shared" si="276"/>
        <v>7</v>
      </c>
      <c r="K130" s="220">
        <f t="shared" si="276"/>
        <v>7</v>
      </c>
      <c r="L130" s="220">
        <f t="shared" si="276"/>
        <v>7</v>
      </c>
      <c r="M130" s="220">
        <f t="shared" si="276"/>
        <v>7</v>
      </c>
      <c r="N130" s="220">
        <f t="shared" si="276"/>
        <v>7</v>
      </c>
      <c r="O130" s="220">
        <f t="shared" si="276"/>
        <v>7</v>
      </c>
      <c r="P130" s="220">
        <f t="shared" si="276"/>
        <v>7</v>
      </c>
      <c r="Q130" s="220">
        <f t="shared" si="276"/>
        <v>7</v>
      </c>
      <c r="R130" s="220">
        <f t="shared" si="276"/>
        <v>7</v>
      </c>
      <c r="S130" s="220">
        <f t="shared" si="276"/>
        <v>7</v>
      </c>
      <c r="T130" s="220">
        <f t="shared" si="276"/>
        <v>7</v>
      </c>
    </row>
    <row r="131" spans="1:20" ht="12.75" customHeight="1" outlineLevel="2" x14ac:dyDescent="0.25">
      <c r="A131" s="903"/>
      <c r="B131" s="635" t="s">
        <v>1293</v>
      </c>
      <c r="C131" s="227"/>
      <c r="D131" s="220">
        <f t="shared" si="276"/>
        <v>7</v>
      </c>
      <c r="E131" s="220">
        <f t="shared" si="276"/>
        <v>7</v>
      </c>
      <c r="F131" s="220">
        <f t="shared" si="276"/>
        <v>7</v>
      </c>
      <c r="G131" s="220">
        <f t="shared" si="276"/>
        <v>7</v>
      </c>
      <c r="H131" s="220">
        <f t="shared" si="276"/>
        <v>7</v>
      </c>
      <c r="I131" s="220">
        <f t="shared" si="276"/>
        <v>7</v>
      </c>
      <c r="J131" s="220">
        <f t="shared" si="276"/>
        <v>7</v>
      </c>
      <c r="K131" s="220">
        <f t="shared" si="276"/>
        <v>7</v>
      </c>
      <c r="L131" s="220">
        <f t="shared" si="276"/>
        <v>7</v>
      </c>
      <c r="M131" s="220">
        <f t="shared" si="276"/>
        <v>7</v>
      </c>
      <c r="N131" s="220">
        <f t="shared" si="276"/>
        <v>7</v>
      </c>
      <c r="O131" s="220">
        <f t="shared" si="276"/>
        <v>7</v>
      </c>
      <c r="P131" s="220">
        <f t="shared" si="276"/>
        <v>7</v>
      </c>
      <c r="Q131" s="220">
        <f t="shared" si="276"/>
        <v>7</v>
      </c>
      <c r="R131" s="220">
        <f t="shared" si="276"/>
        <v>7</v>
      </c>
      <c r="S131" s="220">
        <f t="shared" si="276"/>
        <v>7</v>
      </c>
      <c r="T131" s="220">
        <f t="shared" si="276"/>
        <v>7</v>
      </c>
    </row>
    <row r="132" spans="1:20" ht="12.75" customHeight="1" outlineLevel="2" x14ac:dyDescent="0.25">
      <c r="A132" s="903"/>
      <c r="B132" s="635" t="s">
        <v>1294</v>
      </c>
      <c r="C132" s="227"/>
      <c r="D132" s="220">
        <f t="shared" si="276"/>
        <v>7</v>
      </c>
      <c r="E132" s="220">
        <f t="shared" si="276"/>
        <v>7</v>
      </c>
      <c r="F132" s="220">
        <f t="shared" si="276"/>
        <v>7</v>
      </c>
      <c r="G132" s="220">
        <f t="shared" si="276"/>
        <v>7</v>
      </c>
      <c r="H132" s="220">
        <f t="shared" si="276"/>
        <v>7</v>
      </c>
      <c r="I132" s="220">
        <f t="shared" si="276"/>
        <v>7</v>
      </c>
      <c r="J132" s="220">
        <f t="shared" si="276"/>
        <v>7</v>
      </c>
      <c r="K132" s="220">
        <f t="shared" si="276"/>
        <v>7</v>
      </c>
      <c r="L132" s="220">
        <f t="shared" si="276"/>
        <v>7</v>
      </c>
      <c r="M132" s="220">
        <f t="shared" si="276"/>
        <v>7</v>
      </c>
      <c r="N132" s="220">
        <f t="shared" si="276"/>
        <v>7</v>
      </c>
      <c r="O132" s="220">
        <f t="shared" si="276"/>
        <v>7</v>
      </c>
      <c r="P132" s="220">
        <f t="shared" si="276"/>
        <v>7</v>
      </c>
      <c r="Q132" s="220">
        <f t="shared" si="276"/>
        <v>7</v>
      </c>
      <c r="R132" s="220">
        <f t="shared" si="276"/>
        <v>7</v>
      </c>
      <c r="S132" s="220">
        <f t="shared" si="276"/>
        <v>7</v>
      </c>
      <c r="T132" s="220">
        <f t="shared" si="276"/>
        <v>7</v>
      </c>
    </row>
    <row r="133" spans="1:20" ht="12.75" customHeight="1" outlineLevel="2" x14ac:dyDescent="0.25">
      <c r="A133" s="903"/>
      <c r="B133" s="635" t="s">
        <v>1293</v>
      </c>
      <c r="C133" s="227"/>
      <c r="D133" s="220">
        <f t="shared" si="276"/>
        <v>7</v>
      </c>
      <c r="E133" s="220">
        <f t="shared" si="276"/>
        <v>7</v>
      </c>
      <c r="F133" s="220">
        <f t="shared" si="276"/>
        <v>7</v>
      </c>
      <c r="G133" s="220">
        <f t="shared" si="276"/>
        <v>7</v>
      </c>
      <c r="H133" s="220">
        <f t="shared" si="276"/>
        <v>7</v>
      </c>
      <c r="I133" s="220">
        <f t="shared" si="276"/>
        <v>7</v>
      </c>
      <c r="J133" s="220">
        <f t="shared" si="276"/>
        <v>7</v>
      </c>
      <c r="K133" s="220">
        <f t="shared" si="276"/>
        <v>7</v>
      </c>
      <c r="L133" s="220">
        <f t="shared" si="276"/>
        <v>7</v>
      </c>
      <c r="M133" s="220">
        <f t="shared" si="276"/>
        <v>7</v>
      </c>
      <c r="N133" s="220">
        <f t="shared" si="276"/>
        <v>7</v>
      </c>
      <c r="O133" s="220">
        <f t="shared" si="276"/>
        <v>7</v>
      </c>
      <c r="P133" s="220">
        <f t="shared" si="276"/>
        <v>7</v>
      </c>
      <c r="Q133" s="220">
        <f t="shared" si="276"/>
        <v>7</v>
      </c>
      <c r="R133" s="220">
        <f t="shared" si="276"/>
        <v>7</v>
      </c>
      <c r="S133" s="220">
        <f t="shared" si="276"/>
        <v>7</v>
      </c>
      <c r="T133" s="220">
        <f t="shared" si="276"/>
        <v>7</v>
      </c>
    </row>
    <row r="134" spans="1:20" ht="12.75" customHeight="1" outlineLevel="2" x14ac:dyDescent="0.25">
      <c r="A134" s="903"/>
      <c r="B134" s="635" t="s">
        <v>1295</v>
      </c>
      <c r="C134" s="227"/>
      <c r="D134" s="220">
        <f t="shared" si="276"/>
        <v>7</v>
      </c>
      <c r="E134" s="220">
        <f t="shared" si="276"/>
        <v>7</v>
      </c>
      <c r="F134" s="220">
        <f t="shared" si="276"/>
        <v>7</v>
      </c>
      <c r="G134" s="220">
        <f t="shared" si="276"/>
        <v>7</v>
      </c>
      <c r="H134" s="220">
        <f t="shared" si="276"/>
        <v>7</v>
      </c>
      <c r="I134" s="220">
        <f t="shared" si="276"/>
        <v>7</v>
      </c>
      <c r="J134" s="220">
        <f t="shared" si="276"/>
        <v>7</v>
      </c>
      <c r="K134" s="220">
        <f t="shared" si="276"/>
        <v>7</v>
      </c>
      <c r="L134" s="220">
        <f t="shared" si="276"/>
        <v>7</v>
      </c>
      <c r="M134" s="220">
        <f t="shared" si="276"/>
        <v>7</v>
      </c>
      <c r="N134" s="220">
        <f t="shared" si="276"/>
        <v>7</v>
      </c>
      <c r="O134" s="220">
        <f t="shared" si="276"/>
        <v>7</v>
      </c>
      <c r="P134" s="220">
        <f t="shared" si="276"/>
        <v>7</v>
      </c>
      <c r="Q134" s="220">
        <f t="shared" si="276"/>
        <v>7</v>
      </c>
      <c r="R134" s="220">
        <f t="shared" si="276"/>
        <v>7</v>
      </c>
      <c r="S134" s="220">
        <f t="shared" si="276"/>
        <v>7</v>
      </c>
      <c r="T134" s="220">
        <f t="shared" si="276"/>
        <v>7</v>
      </c>
    </row>
    <row r="135" spans="1:20" ht="13.5" customHeight="1" outlineLevel="2" thickBot="1" x14ac:dyDescent="0.3">
      <c r="A135" s="903"/>
      <c r="B135" s="635" t="s">
        <v>1293</v>
      </c>
      <c r="C135" s="227"/>
      <c r="D135" s="220">
        <f t="shared" si="276"/>
        <v>7</v>
      </c>
      <c r="E135" s="220">
        <f t="shared" si="276"/>
        <v>7</v>
      </c>
      <c r="F135" s="220">
        <f t="shared" si="276"/>
        <v>7</v>
      </c>
      <c r="G135" s="220">
        <f t="shared" si="276"/>
        <v>7</v>
      </c>
      <c r="H135" s="220">
        <f t="shared" si="276"/>
        <v>7</v>
      </c>
      <c r="I135" s="220">
        <f t="shared" si="276"/>
        <v>7</v>
      </c>
      <c r="J135" s="220">
        <f t="shared" si="276"/>
        <v>7</v>
      </c>
      <c r="K135" s="220">
        <f t="shared" si="276"/>
        <v>7</v>
      </c>
      <c r="L135" s="220">
        <f t="shared" si="276"/>
        <v>7</v>
      </c>
      <c r="M135" s="220">
        <f t="shared" si="276"/>
        <v>7</v>
      </c>
      <c r="N135" s="220">
        <f t="shared" si="276"/>
        <v>7</v>
      </c>
      <c r="O135" s="220">
        <f t="shared" si="276"/>
        <v>7</v>
      </c>
      <c r="P135" s="220">
        <f t="shared" si="276"/>
        <v>7</v>
      </c>
      <c r="Q135" s="220">
        <f t="shared" si="276"/>
        <v>7</v>
      </c>
      <c r="R135" s="220">
        <f t="shared" si="276"/>
        <v>7</v>
      </c>
      <c r="S135" s="220">
        <f t="shared" si="276"/>
        <v>7</v>
      </c>
      <c r="T135" s="220">
        <f t="shared" si="276"/>
        <v>7</v>
      </c>
    </row>
    <row r="136" spans="1:20" ht="12.75" customHeight="1" outlineLevel="2" x14ac:dyDescent="0.25">
      <c r="A136" s="903"/>
      <c r="B136" s="634" t="s">
        <v>1296</v>
      </c>
      <c r="C136" s="225"/>
      <c r="D136" s="228">
        <f t="shared" ref="D136:E136" si="277">SUM(D137:D142)</f>
        <v>4</v>
      </c>
      <c r="E136" s="228">
        <f t="shared" si="277"/>
        <v>4</v>
      </c>
      <c r="F136" s="228">
        <f t="shared" ref="F136:G136" si="278">SUM(F137:F142)</f>
        <v>4</v>
      </c>
      <c r="G136" s="228">
        <f t="shared" si="278"/>
        <v>4</v>
      </c>
      <c r="H136" s="228">
        <f t="shared" ref="H136:T136" si="279">SUM(H137:H142)</f>
        <v>4</v>
      </c>
      <c r="I136" s="228">
        <f t="shared" si="279"/>
        <v>4</v>
      </c>
      <c r="J136" s="228">
        <f t="shared" ref="J136:K136" si="280">SUM(J137:J142)</f>
        <v>4</v>
      </c>
      <c r="K136" s="228">
        <f t="shared" si="280"/>
        <v>4</v>
      </c>
      <c r="L136" s="228">
        <f t="shared" ref="L136:P136" si="281">SUM(L137:L142)</f>
        <v>4</v>
      </c>
      <c r="M136" s="228">
        <f t="shared" si="281"/>
        <v>4</v>
      </c>
      <c r="N136" s="228">
        <f t="shared" si="281"/>
        <v>4</v>
      </c>
      <c r="O136" s="228">
        <f t="shared" ref="O136" si="282">SUM(O137:O142)</f>
        <v>4</v>
      </c>
      <c r="P136" s="228">
        <f t="shared" si="281"/>
        <v>4</v>
      </c>
      <c r="Q136" s="228">
        <f t="shared" ref="Q136:R136" si="283">SUM(Q137:Q142)</f>
        <v>6</v>
      </c>
      <c r="R136" s="228">
        <f t="shared" si="283"/>
        <v>6</v>
      </c>
      <c r="S136" s="228">
        <f t="shared" si="279"/>
        <v>6</v>
      </c>
      <c r="T136" s="228">
        <f t="shared" si="279"/>
        <v>6</v>
      </c>
    </row>
    <row r="137" spans="1:20" ht="12.75" customHeight="1" outlineLevel="2" x14ac:dyDescent="0.25">
      <c r="A137" s="903"/>
      <c r="B137" s="635" t="s">
        <v>1184</v>
      </c>
      <c r="C137" s="227"/>
      <c r="D137" s="200">
        <f>HLOOKUP(D$14,'CdC-Inputs VP'!$D$13:$AEP$108,MATCH($B137,'CdC-Inputs VP'!$A$13:$A$108,0),FALSE)</f>
        <v>2</v>
      </c>
      <c r="E137" s="200">
        <f>HLOOKUP(E$14,'CdC-Inputs VP'!$D$13:$AEP$108,MATCH($B137,'CdC-Inputs VP'!$A$13:$A$108,0),FALSE)</f>
        <v>2</v>
      </c>
      <c r="F137" s="200">
        <f>HLOOKUP(F$14,'CdC-Inputs VP'!$D$13:$AEP$108,MATCH($B137,'CdC-Inputs VP'!$A$13:$A$108,0),FALSE)</f>
        <v>2</v>
      </c>
      <c r="G137" s="200">
        <f>HLOOKUP(G$14,'CdC-Inputs VP'!$D$13:$AEP$108,MATCH($B137,'CdC-Inputs VP'!$A$13:$A$108,0),FALSE)</f>
        <v>2</v>
      </c>
      <c r="H137" s="200">
        <f>HLOOKUP(H$14,'CdC-Inputs VP'!$D$13:$AEP$108,MATCH($B137,'CdC-Inputs VP'!$A$13:$A$108,0),FALSE)</f>
        <v>2</v>
      </c>
      <c r="I137" s="200">
        <f>HLOOKUP(I$14,'CdC-Inputs VP'!$D$13:$AEP$108,MATCH($B137,'CdC-Inputs VP'!$A$13:$A$108,0),FALSE)</f>
        <v>2</v>
      </c>
      <c r="J137" s="200">
        <f>HLOOKUP(J$14,'CdC-Inputs VP'!$D$13:$AEP$108,MATCH($B137,'CdC-Inputs VP'!$A$13:$A$108,0),FALSE)</f>
        <v>2</v>
      </c>
      <c r="K137" s="200">
        <f>HLOOKUP(K$14,'CdC-Inputs VP'!$D$13:$AEP$108,MATCH($B137,'CdC-Inputs VP'!$A$13:$A$108,0),FALSE)</f>
        <v>2</v>
      </c>
      <c r="L137" s="200">
        <f>HLOOKUP(L$14,'CdC-Inputs VP'!$D$13:$AEP$108,MATCH($B137,'CdC-Inputs VP'!$A$13:$A$108,0),FALSE)</f>
        <v>2</v>
      </c>
      <c r="M137" s="200">
        <f>HLOOKUP(M$14,'CdC-Inputs VP'!$D$13:$AEP$108,MATCH($B137,'CdC-Inputs VP'!$A$13:$A$108,0),FALSE)</f>
        <v>2</v>
      </c>
      <c r="N137" s="200">
        <f>HLOOKUP(N$14,'CdC-Inputs VP'!$D$13:$AEP$108,MATCH($B137,'CdC-Inputs VP'!$A$13:$A$108,0),FALSE)</f>
        <v>2</v>
      </c>
      <c r="O137" s="200">
        <f>HLOOKUP(O$14,'CdC-Inputs VP'!$D$13:$AEP$108,MATCH($B137,'CdC-Inputs VP'!$A$13:$A$108,0),FALSE)</f>
        <v>2</v>
      </c>
      <c r="P137" s="200">
        <f>HLOOKUP(P$14,'CdC-Inputs VP'!$D$13:$AEP$108,MATCH($B137,'CdC-Inputs VP'!$A$13:$A$108,0),FALSE)</f>
        <v>2</v>
      </c>
      <c r="Q137" s="200">
        <f>HLOOKUP(Q$14,'CdC-Inputs VP'!$D$13:$AEP$108,MATCH($B137,'CdC-Inputs VP'!$A$13:$A$108,0),FALSE)</f>
        <v>2</v>
      </c>
      <c r="R137" s="200">
        <f>HLOOKUP(R$14,'CdC-Inputs VP'!$D$13:$AEP$108,MATCH($B137,'CdC-Inputs VP'!$A$13:$A$108,0),FALSE)</f>
        <v>2</v>
      </c>
      <c r="S137" s="200">
        <f>HLOOKUP(S$14,'CdC-Inputs VP'!$D$13:$AEP$108,MATCH($B137,'CdC-Inputs VP'!$A$13:$A$108,0),FALSE)</f>
        <v>2</v>
      </c>
      <c r="T137" s="200">
        <f>HLOOKUP(T$14,'CdC-Inputs VP'!$D$13:$AEP$108,MATCH($B137,'CdC-Inputs VP'!$A$13:$A$108,0),FALSE)</f>
        <v>2</v>
      </c>
    </row>
    <row r="138" spans="1:20" ht="12.75" customHeight="1" outlineLevel="2" x14ac:dyDescent="0.25">
      <c r="A138" s="903"/>
      <c r="B138" s="635" t="s">
        <v>1293</v>
      </c>
      <c r="C138" s="227"/>
      <c r="D138" s="220">
        <v>0</v>
      </c>
      <c r="E138" s="220">
        <v>0</v>
      </c>
      <c r="F138" s="220">
        <v>0</v>
      </c>
      <c r="G138" s="220">
        <v>0</v>
      </c>
      <c r="H138" s="220">
        <v>0</v>
      </c>
      <c r="I138" s="220">
        <v>0</v>
      </c>
      <c r="J138" s="220">
        <v>0</v>
      </c>
      <c r="K138" s="220">
        <v>0</v>
      </c>
      <c r="L138" s="220">
        <v>0</v>
      </c>
      <c r="M138" s="220">
        <v>0</v>
      </c>
      <c r="N138" s="220">
        <v>0</v>
      </c>
      <c r="O138" s="220">
        <v>0</v>
      </c>
      <c r="P138" s="220">
        <v>0</v>
      </c>
      <c r="Q138" s="220">
        <v>0</v>
      </c>
      <c r="R138" s="220">
        <v>0</v>
      </c>
      <c r="S138" s="220">
        <v>0</v>
      </c>
      <c r="T138" s="220">
        <v>0</v>
      </c>
    </row>
    <row r="139" spans="1:20" ht="12.75" customHeight="1" outlineLevel="2" x14ac:dyDescent="0.25">
      <c r="A139" s="903"/>
      <c r="B139" s="635" t="s">
        <v>1294</v>
      </c>
      <c r="C139" s="227"/>
      <c r="D139" s="220">
        <v>2</v>
      </c>
      <c r="E139" s="220">
        <v>2</v>
      </c>
      <c r="F139" s="220">
        <v>2</v>
      </c>
      <c r="G139" s="220">
        <v>2</v>
      </c>
      <c r="H139" s="220">
        <v>2</v>
      </c>
      <c r="I139" s="220">
        <v>2</v>
      </c>
      <c r="J139" s="220">
        <v>2</v>
      </c>
      <c r="K139" s="220">
        <v>2</v>
      </c>
      <c r="L139" s="220">
        <v>2</v>
      </c>
      <c r="M139" s="220">
        <v>2</v>
      </c>
      <c r="N139" s="220">
        <v>2</v>
      </c>
      <c r="O139" s="220">
        <v>2</v>
      </c>
      <c r="P139" s="220">
        <v>2</v>
      </c>
      <c r="Q139" s="220">
        <v>2</v>
      </c>
      <c r="R139" s="220">
        <v>2</v>
      </c>
      <c r="S139" s="220">
        <v>2</v>
      </c>
      <c r="T139" s="220">
        <v>2</v>
      </c>
    </row>
    <row r="140" spans="1:20" ht="12.75" customHeight="1" outlineLevel="2" x14ac:dyDescent="0.25">
      <c r="A140" s="903"/>
      <c r="B140" s="635" t="s">
        <v>1293</v>
      </c>
      <c r="C140" s="227"/>
      <c r="D140" s="220">
        <v>0</v>
      </c>
      <c r="E140" s="220">
        <v>0</v>
      </c>
      <c r="F140" s="220">
        <v>0</v>
      </c>
      <c r="G140" s="220">
        <v>0</v>
      </c>
      <c r="H140" s="220">
        <v>0</v>
      </c>
      <c r="I140" s="220">
        <v>0</v>
      </c>
      <c r="J140" s="220">
        <v>0</v>
      </c>
      <c r="K140" s="220">
        <v>0</v>
      </c>
      <c r="L140" s="220">
        <v>0</v>
      </c>
      <c r="M140" s="220">
        <v>0</v>
      </c>
      <c r="N140" s="220">
        <v>0</v>
      </c>
      <c r="O140" s="220">
        <v>0</v>
      </c>
      <c r="P140" s="220">
        <v>0</v>
      </c>
      <c r="Q140" s="220">
        <v>0</v>
      </c>
      <c r="R140" s="220">
        <v>0</v>
      </c>
      <c r="S140" s="220">
        <v>0</v>
      </c>
      <c r="T140" s="220">
        <v>0</v>
      </c>
    </row>
    <row r="141" spans="1:20" ht="12.75" customHeight="1" outlineLevel="2" x14ac:dyDescent="0.25">
      <c r="A141" s="903"/>
      <c r="B141" s="635" t="s">
        <v>1186</v>
      </c>
      <c r="C141" s="227"/>
      <c r="D141" s="200">
        <f>HLOOKUP(D$14,'CdC-Inputs VP'!$D$13:$AEP$108,MATCH($B141,'CdC-Inputs VP'!$A$13:$A$108,0),FALSE)</f>
        <v>0</v>
      </c>
      <c r="E141" s="200">
        <f>HLOOKUP(E$14,'CdC-Inputs VP'!$D$13:$AEP$108,MATCH($B141,'CdC-Inputs VP'!$A$13:$A$108,0),FALSE)</f>
        <v>0</v>
      </c>
      <c r="F141" s="200">
        <f>HLOOKUP(F$14,'CdC-Inputs VP'!$D$13:$AEP$108,MATCH($B141,'CdC-Inputs VP'!$A$13:$A$108,0),FALSE)</f>
        <v>0</v>
      </c>
      <c r="G141" s="200">
        <f>HLOOKUP(G$14,'CdC-Inputs VP'!$D$13:$AEP$108,MATCH($B141,'CdC-Inputs VP'!$A$13:$A$108,0),FALSE)</f>
        <v>0</v>
      </c>
      <c r="H141" s="200">
        <f>HLOOKUP(H$14,'CdC-Inputs VP'!$D$13:$AEP$108,MATCH($B141,'CdC-Inputs VP'!$A$13:$A$108,0),FALSE)</f>
        <v>0</v>
      </c>
      <c r="I141" s="200">
        <f>HLOOKUP(I$14,'CdC-Inputs VP'!$D$13:$AEP$108,MATCH($B141,'CdC-Inputs VP'!$A$13:$A$108,0),FALSE)</f>
        <v>0</v>
      </c>
      <c r="J141" s="200">
        <f>HLOOKUP(J$14,'CdC-Inputs VP'!$D$13:$AEP$108,MATCH($B141,'CdC-Inputs VP'!$A$13:$A$108,0),FALSE)</f>
        <v>0</v>
      </c>
      <c r="K141" s="200">
        <f>HLOOKUP(K$14,'CdC-Inputs VP'!$D$13:$AEP$108,MATCH($B141,'CdC-Inputs VP'!$A$13:$A$108,0),FALSE)</f>
        <v>0</v>
      </c>
      <c r="L141" s="200">
        <f>HLOOKUP(L$14,'CdC-Inputs VP'!$D$13:$AEP$108,MATCH($B141,'CdC-Inputs VP'!$A$13:$A$108,0),FALSE)</f>
        <v>0</v>
      </c>
      <c r="M141" s="200">
        <f>HLOOKUP(M$14,'CdC-Inputs VP'!$D$13:$AEP$108,MATCH($B141,'CdC-Inputs VP'!$A$13:$A$108,0),FALSE)</f>
        <v>0</v>
      </c>
      <c r="N141" s="200">
        <f>HLOOKUP(N$14,'CdC-Inputs VP'!$D$13:$AEP$108,MATCH($B141,'CdC-Inputs VP'!$A$13:$A$108,0),FALSE)</f>
        <v>0</v>
      </c>
      <c r="O141" s="200">
        <f>HLOOKUP(O$14,'CdC-Inputs VP'!$D$13:$AEP$108,MATCH($B141,'CdC-Inputs VP'!$A$13:$A$108,0),FALSE)</f>
        <v>0</v>
      </c>
      <c r="P141" s="200">
        <f>HLOOKUP(P$14,'CdC-Inputs VP'!$D$13:$AEP$108,MATCH($B141,'CdC-Inputs VP'!$A$13:$A$108,0),FALSE)</f>
        <v>0</v>
      </c>
      <c r="Q141" s="200">
        <f>HLOOKUP(Q$14,'CdC-Inputs VP'!$D$13:$AEP$108,MATCH($B141,'CdC-Inputs VP'!$A$13:$A$108,0),FALSE)</f>
        <v>2</v>
      </c>
      <c r="R141" s="200">
        <f>HLOOKUP(R$14,'CdC-Inputs VP'!$D$13:$AEP$108,MATCH($B141,'CdC-Inputs VP'!$A$13:$A$108,0),FALSE)</f>
        <v>2</v>
      </c>
      <c r="S141" s="200">
        <f>HLOOKUP(S$14,'CdC-Inputs VP'!$D$13:$AEP$108,MATCH($B141,'CdC-Inputs VP'!$A$13:$A$108,0),FALSE)</f>
        <v>2</v>
      </c>
      <c r="T141" s="200">
        <f>HLOOKUP(T$14,'CdC-Inputs VP'!$D$13:$AEP$108,MATCH($B141,'CdC-Inputs VP'!$A$13:$A$108,0),FALSE)</f>
        <v>2</v>
      </c>
    </row>
    <row r="142" spans="1:20" ht="13.5" customHeight="1" outlineLevel="2" thickBot="1" x14ac:dyDescent="0.3">
      <c r="A142" s="903"/>
      <c r="B142" s="636" t="s">
        <v>1293</v>
      </c>
      <c r="C142" s="229"/>
      <c r="D142" s="223">
        <v>0</v>
      </c>
      <c r="E142" s="223">
        <v>0</v>
      </c>
      <c r="F142" s="223">
        <v>0</v>
      </c>
      <c r="G142" s="223">
        <v>0</v>
      </c>
      <c r="H142" s="223">
        <v>0</v>
      </c>
      <c r="I142" s="223">
        <v>0</v>
      </c>
      <c r="J142" s="223">
        <v>0</v>
      </c>
      <c r="K142" s="223">
        <v>0</v>
      </c>
      <c r="L142" s="223">
        <v>0</v>
      </c>
      <c r="M142" s="223">
        <v>0</v>
      </c>
      <c r="N142" s="223">
        <v>0</v>
      </c>
      <c r="O142" s="223">
        <v>0</v>
      </c>
      <c r="P142" s="223">
        <v>0</v>
      </c>
      <c r="Q142" s="223">
        <v>0</v>
      </c>
      <c r="R142" s="223">
        <v>0</v>
      </c>
      <c r="S142" s="223">
        <v>0</v>
      </c>
      <c r="T142" s="223">
        <v>0</v>
      </c>
    </row>
    <row r="143" spans="1:20" ht="13.5" customHeight="1" outlineLevel="2" thickBot="1" x14ac:dyDescent="0.3">
      <c r="A143" s="903"/>
      <c r="D143" s="230">
        <f t="shared" ref="D143:T143" si="284">(D137*D124+D138*D125+D139*D126+D140*D127+D141*D128+D142*D129)+(D137*D130+D138*D131+D139*D132+D140*D133+D141*D134+D142*D135)</f>
        <v>300</v>
      </c>
      <c r="E143" s="230">
        <f t="shared" si="284"/>
        <v>300</v>
      </c>
      <c r="F143" s="230">
        <f t="shared" ref="F143:G143" si="285">(F137*F124+F138*F125+F139*F126+F140*F127+F141*F128+F142*F129)+(F137*F130+F138*F131+F139*F132+F140*F133+F141*F134+F142*F135)</f>
        <v>300</v>
      </c>
      <c r="G143" s="230">
        <f t="shared" si="285"/>
        <v>300</v>
      </c>
      <c r="H143" s="230">
        <f t="shared" si="284"/>
        <v>300</v>
      </c>
      <c r="I143" s="230">
        <f t="shared" si="284"/>
        <v>300</v>
      </c>
      <c r="J143" s="230">
        <f t="shared" ref="J143:K143" si="286">(J137*J124+J138*J125+J139*J126+J140*J127+J141*J128+J142*J129)+(J137*J130+J138*J131+J139*J132+J140*J133+J141*J134+J142*J135)</f>
        <v>300</v>
      </c>
      <c r="K143" s="230">
        <f t="shared" si="286"/>
        <v>300</v>
      </c>
      <c r="L143" s="230">
        <f t="shared" ref="L143:P143" si="287">(L137*L124+L138*L125+L139*L126+L140*L127+L141*L128+L142*L129)+(L137*L130+L138*L131+L139*L132+L140*L133+L141*L134+L142*L135)</f>
        <v>300</v>
      </c>
      <c r="M143" s="230">
        <f t="shared" si="287"/>
        <v>300</v>
      </c>
      <c r="N143" s="230">
        <f t="shared" si="287"/>
        <v>300</v>
      </c>
      <c r="O143" s="230">
        <f t="shared" ref="O143" si="288">(O137*O124+O138*O125+O139*O126+O140*O127+O141*O128+O142*O129)+(O137*O130+O138*O131+O139*O132+O140*O133+O141*O134+O142*O135)</f>
        <v>300</v>
      </c>
      <c r="P143" s="230">
        <f t="shared" si="287"/>
        <v>300</v>
      </c>
      <c r="Q143" s="230">
        <f t="shared" ref="Q143:R143" si="289">(Q137*Q124+Q138*Q125+Q139*Q126+Q140*Q127+Q141*Q128+Q142*Q129)+(Q137*Q130+Q138*Q131+Q139*Q132+Q140*Q133+Q141*Q134+Q142*Q135)</f>
        <v>450</v>
      </c>
      <c r="R143" s="230">
        <f t="shared" si="289"/>
        <v>450</v>
      </c>
      <c r="S143" s="230">
        <f t="shared" si="284"/>
        <v>450</v>
      </c>
      <c r="T143" s="230">
        <f t="shared" si="284"/>
        <v>450</v>
      </c>
    </row>
    <row r="144" spans="1:20" ht="12.75" customHeight="1" outlineLevel="2" x14ac:dyDescent="0.25">
      <c r="A144" s="903"/>
      <c r="B144" s="192" t="s">
        <v>799</v>
      </c>
      <c r="C144" s="184"/>
      <c r="D144" s="220">
        <f t="shared" ref="D144:T144" si="290">D143-D145</f>
        <v>101.49000000000001</v>
      </c>
      <c r="E144" s="220">
        <f t="shared" si="290"/>
        <v>101.49000000000001</v>
      </c>
      <c r="F144" s="220">
        <f t="shared" ref="F144:G144" si="291">F143-F145</f>
        <v>101.49000000000001</v>
      </c>
      <c r="G144" s="220">
        <f t="shared" si="291"/>
        <v>101.49000000000001</v>
      </c>
      <c r="H144" s="220">
        <f t="shared" si="290"/>
        <v>101.97</v>
      </c>
      <c r="I144" s="220">
        <f t="shared" si="290"/>
        <v>101.97</v>
      </c>
      <c r="J144" s="220">
        <f t="shared" ref="J144:K144" si="292">J143-J145</f>
        <v>102.25</v>
      </c>
      <c r="K144" s="220">
        <f t="shared" si="292"/>
        <v>102.25</v>
      </c>
      <c r="L144" s="220">
        <f t="shared" ref="L144:P144" si="293">L143-L145</f>
        <v>94.4</v>
      </c>
      <c r="M144" s="220">
        <f t="shared" si="293"/>
        <v>94.4</v>
      </c>
      <c r="N144" s="220">
        <f t="shared" si="293"/>
        <v>101.59</v>
      </c>
      <c r="O144" s="220">
        <f t="shared" ref="O144" si="294">O143-O145</f>
        <v>101.59</v>
      </c>
      <c r="P144" s="220">
        <f t="shared" si="293"/>
        <v>101.59</v>
      </c>
      <c r="Q144" s="220">
        <f t="shared" ref="Q144:R144" si="295">Q143-Q145</f>
        <v>106.74000000000001</v>
      </c>
      <c r="R144" s="220">
        <f t="shared" si="295"/>
        <v>106.74000000000001</v>
      </c>
      <c r="S144" s="220">
        <f t="shared" si="290"/>
        <v>106.74000000000001</v>
      </c>
      <c r="T144" s="220">
        <f t="shared" si="290"/>
        <v>106.74000000000001</v>
      </c>
    </row>
    <row r="145" spans="1:20" ht="13.5" customHeight="1" outlineLevel="2" thickBot="1" x14ac:dyDescent="0.3">
      <c r="A145" s="903"/>
      <c r="B145" s="204" t="s">
        <v>800</v>
      </c>
      <c r="C145" s="186"/>
      <c r="D145" s="223">
        <f t="shared" ref="D145:T145" si="296">ROUND(((D137*D124*D$61+D138*D125*D$62+D139*D126*D$63+D140*D127*D$64+D141*D128*D$65+D142*D129*D$66)+(D137*D130+D138*D131+D139*D132+D140*D133+D141*D134+D142*D135)*D$56)/D$29,2)</f>
        <v>198.51</v>
      </c>
      <c r="E145" s="223">
        <f t="shared" si="296"/>
        <v>198.51</v>
      </c>
      <c r="F145" s="223">
        <f t="shared" ref="F145:G145" si="297">ROUND(((F137*F124*F$61+F138*F125*F$62+F139*F126*F$63+F140*F127*F$64+F141*F128*F$65+F142*F129*F$66)+(F137*F130+F138*F131+F139*F132+F140*F133+F141*F134+F142*F135)*F$56)/F$29,2)</f>
        <v>198.51</v>
      </c>
      <c r="G145" s="223">
        <f t="shared" si="297"/>
        <v>198.51</v>
      </c>
      <c r="H145" s="223">
        <f t="shared" si="296"/>
        <v>198.03</v>
      </c>
      <c r="I145" s="223">
        <f t="shared" si="296"/>
        <v>198.03</v>
      </c>
      <c r="J145" s="223">
        <f t="shared" ref="J145:K145" si="298">ROUND(((J137*J124*J$61+J138*J125*J$62+J139*J126*J$63+J140*J127*J$64+J141*J128*J$65+J142*J129*J$66)+(J137*J130+J138*J131+J139*J132+J140*J133+J141*J134+J142*J135)*J$56)/J$29,2)</f>
        <v>197.75</v>
      </c>
      <c r="K145" s="223">
        <f t="shared" si="298"/>
        <v>197.75</v>
      </c>
      <c r="L145" s="223">
        <f t="shared" ref="L145:P145" si="299">ROUND(((L137*L124*L$61+L138*L125*L$62+L139*L126*L$63+L140*L127*L$64+L141*L128*L$65+L142*L129*L$66)+(L137*L130+L138*L131+L139*L132+L140*L133+L141*L134+L142*L135)*L$56)/L$29,2)</f>
        <v>205.6</v>
      </c>
      <c r="M145" s="223">
        <f t="shared" si="299"/>
        <v>205.6</v>
      </c>
      <c r="N145" s="223">
        <f t="shared" si="299"/>
        <v>198.41</v>
      </c>
      <c r="O145" s="223">
        <f t="shared" ref="O145" si="300">ROUND(((O137*O124*O$61+O138*O125*O$62+O139*O126*O$63+O140*O127*O$64+O141*O128*O$65+O142*O129*O$66)+(O137*O130+O138*O131+O139*O132+O140*O133+O141*O134+O142*O135)*O$56)/O$29,2)</f>
        <v>198.41</v>
      </c>
      <c r="P145" s="223">
        <f t="shared" si="299"/>
        <v>198.41</v>
      </c>
      <c r="Q145" s="223">
        <f t="shared" ref="Q145:R145" si="301">ROUND(((Q137*Q124*Q$61+Q138*Q125*Q$62+Q139*Q126*Q$63+Q140*Q127*Q$64+Q141*Q128*Q$65+Q142*Q129*Q$66)+(Q137*Q130+Q138*Q131+Q139*Q132+Q140*Q133+Q141*Q134+Q142*Q135)*Q$56)/Q$29,2)</f>
        <v>343.26</v>
      </c>
      <c r="R145" s="223">
        <f t="shared" si="301"/>
        <v>343.26</v>
      </c>
      <c r="S145" s="223">
        <f t="shared" si="296"/>
        <v>343.26</v>
      </c>
      <c r="T145" s="223">
        <f t="shared" si="296"/>
        <v>343.26</v>
      </c>
    </row>
    <row r="146" spans="1:20" ht="13.5" customHeight="1" outlineLevel="2" thickBot="1" x14ac:dyDescent="0.3">
      <c r="A146" s="903"/>
      <c r="B146" s="637" t="s">
        <v>244</v>
      </c>
      <c r="C146" s="227"/>
      <c r="D146" s="220"/>
      <c r="E146" s="220"/>
      <c r="F146" s="220"/>
      <c r="G146" s="220"/>
      <c r="H146" s="220"/>
      <c r="I146" s="220"/>
      <c r="J146" s="220"/>
      <c r="K146" s="220"/>
      <c r="L146" s="220"/>
      <c r="M146" s="220"/>
      <c r="N146" s="220"/>
      <c r="O146" s="220"/>
      <c r="P146" s="220"/>
      <c r="Q146" s="220"/>
      <c r="R146" s="220"/>
      <c r="S146" s="220"/>
      <c r="T146" s="220"/>
    </row>
    <row r="147" spans="1:20" ht="13.5" customHeight="1" outlineLevel="2" thickBot="1" x14ac:dyDescent="0.3">
      <c r="A147" s="903"/>
      <c r="D147" s="231">
        <f t="shared" ref="D147:T147" si="302">IF(D146="X",D$19,)</f>
        <v>0</v>
      </c>
      <c r="E147" s="231">
        <f t="shared" si="302"/>
        <v>0</v>
      </c>
      <c r="F147" s="231">
        <f t="shared" ref="F147:G147" si="303">IF(F146="X",F$19,)</f>
        <v>0</v>
      </c>
      <c r="G147" s="231">
        <f t="shared" si="303"/>
        <v>0</v>
      </c>
      <c r="H147" s="231">
        <f t="shared" si="302"/>
        <v>0</v>
      </c>
      <c r="I147" s="231">
        <f t="shared" si="302"/>
        <v>0</v>
      </c>
      <c r="J147" s="231">
        <f t="shared" ref="J147:K147" si="304">IF(J146="X",J$19,)</f>
        <v>0</v>
      </c>
      <c r="K147" s="231">
        <f t="shared" si="304"/>
        <v>0</v>
      </c>
      <c r="L147" s="231">
        <f t="shared" ref="L147:P147" si="305">IF(L146="X",L$19,)</f>
        <v>0</v>
      </c>
      <c r="M147" s="231">
        <f t="shared" si="305"/>
        <v>0</v>
      </c>
      <c r="N147" s="231">
        <f t="shared" si="305"/>
        <v>0</v>
      </c>
      <c r="O147" s="231">
        <f t="shared" ref="O147" si="306">IF(O146="X",O$19,)</f>
        <v>0</v>
      </c>
      <c r="P147" s="231">
        <f t="shared" si="305"/>
        <v>0</v>
      </c>
      <c r="Q147" s="231">
        <f t="shared" ref="Q147:R147" si="307">IF(Q146="X",Q$19,)</f>
        <v>0</v>
      </c>
      <c r="R147" s="231">
        <f t="shared" si="307"/>
        <v>0</v>
      </c>
      <c r="S147" s="231">
        <f t="shared" si="302"/>
        <v>0</v>
      </c>
      <c r="T147" s="231">
        <f t="shared" si="302"/>
        <v>0</v>
      </c>
    </row>
    <row r="148" spans="1:20" ht="12.75" customHeight="1" outlineLevel="2" x14ac:dyDescent="0.25">
      <c r="A148" s="903"/>
      <c r="B148" s="192" t="s">
        <v>799</v>
      </c>
      <c r="C148" s="184"/>
      <c r="D148" s="232">
        <f t="shared" ref="D148:T148" si="308">D147-D149</f>
        <v>0</v>
      </c>
      <c r="E148" s="232">
        <f t="shared" si="308"/>
        <v>0</v>
      </c>
      <c r="F148" s="232">
        <f t="shared" ref="F148:G148" si="309">F147-F149</f>
        <v>0</v>
      </c>
      <c r="G148" s="232">
        <f t="shared" si="309"/>
        <v>0</v>
      </c>
      <c r="H148" s="232">
        <f t="shared" si="308"/>
        <v>0</v>
      </c>
      <c r="I148" s="232">
        <f t="shared" si="308"/>
        <v>0</v>
      </c>
      <c r="J148" s="232">
        <f t="shared" ref="J148:K148" si="310">J147-J149</f>
        <v>0</v>
      </c>
      <c r="K148" s="232">
        <f t="shared" si="310"/>
        <v>0</v>
      </c>
      <c r="L148" s="232">
        <f t="shared" ref="L148:P148" si="311">L147-L149</f>
        <v>0</v>
      </c>
      <c r="M148" s="232">
        <f t="shared" si="311"/>
        <v>0</v>
      </c>
      <c r="N148" s="232">
        <f t="shared" si="311"/>
        <v>0</v>
      </c>
      <c r="O148" s="232">
        <f t="shared" ref="O148" si="312">O147-O149</f>
        <v>0</v>
      </c>
      <c r="P148" s="232">
        <f t="shared" si="311"/>
        <v>0</v>
      </c>
      <c r="Q148" s="232">
        <f t="shared" ref="Q148:R148" si="313">Q147-Q149</f>
        <v>0</v>
      </c>
      <c r="R148" s="232">
        <f t="shared" si="313"/>
        <v>0</v>
      </c>
      <c r="S148" s="232">
        <f t="shared" si="308"/>
        <v>0</v>
      </c>
      <c r="T148" s="232">
        <f t="shared" si="308"/>
        <v>0</v>
      </c>
    </row>
    <row r="149" spans="1:20" ht="13.5" customHeight="1" outlineLevel="2" thickBot="1" x14ac:dyDescent="0.3">
      <c r="A149" s="903"/>
      <c r="B149" s="204" t="s">
        <v>800</v>
      </c>
      <c r="C149" s="186"/>
      <c r="D149" s="223">
        <f t="shared" ref="D149:T149" si="314">IF(D146="X",ROUND(D$21,2),)</f>
        <v>0</v>
      </c>
      <c r="E149" s="223">
        <f t="shared" si="314"/>
        <v>0</v>
      </c>
      <c r="F149" s="223">
        <f t="shared" ref="F149:G149" si="315">IF(F146="X",ROUND(F$21,2),)</f>
        <v>0</v>
      </c>
      <c r="G149" s="223">
        <f t="shared" si="315"/>
        <v>0</v>
      </c>
      <c r="H149" s="223">
        <f t="shared" si="314"/>
        <v>0</v>
      </c>
      <c r="I149" s="223">
        <f t="shared" si="314"/>
        <v>0</v>
      </c>
      <c r="J149" s="223">
        <f t="shared" ref="J149:K149" si="316">IF(J146="X",ROUND(J$21,2),)</f>
        <v>0</v>
      </c>
      <c r="K149" s="223">
        <f t="shared" si="316"/>
        <v>0</v>
      </c>
      <c r="L149" s="223">
        <f t="shared" ref="L149:P149" si="317">IF(L146="X",ROUND(L$21,2),)</f>
        <v>0</v>
      </c>
      <c r="M149" s="223">
        <f t="shared" si="317"/>
        <v>0</v>
      </c>
      <c r="N149" s="223">
        <f t="shared" si="317"/>
        <v>0</v>
      </c>
      <c r="O149" s="223">
        <f t="shared" ref="O149" si="318">IF(O146="X",ROUND(O$21,2),)</f>
        <v>0</v>
      </c>
      <c r="P149" s="223">
        <f t="shared" si="317"/>
        <v>0</v>
      </c>
      <c r="Q149" s="223">
        <f t="shared" ref="Q149:R149" si="319">IF(Q146="X",ROUND(Q$21,2),)</f>
        <v>0</v>
      </c>
      <c r="R149" s="223">
        <f t="shared" si="319"/>
        <v>0</v>
      </c>
      <c r="S149" s="223">
        <f t="shared" si="314"/>
        <v>0</v>
      </c>
      <c r="T149" s="223">
        <f t="shared" si="314"/>
        <v>0</v>
      </c>
    </row>
    <row r="150" spans="1:20" ht="13.5" customHeight="1" outlineLevel="2" thickBot="1" x14ac:dyDescent="0.3">
      <c r="A150" s="903"/>
      <c r="B150" s="637" t="s">
        <v>1298</v>
      </c>
      <c r="C150" s="227"/>
      <c r="D150" s="220"/>
      <c r="E150" s="220"/>
      <c r="F150" s="220"/>
      <c r="G150" s="220"/>
      <c r="H150" s="220"/>
      <c r="I150" s="220"/>
      <c r="J150" s="220"/>
      <c r="K150" s="220"/>
      <c r="L150" s="220"/>
      <c r="M150" s="220"/>
      <c r="N150" s="220"/>
      <c r="O150" s="220"/>
      <c r="P150" s="220"/>
      <c r="Q150" s="220"/>
      <c r="R150" s="220"/>
      <c r="S150" s="220"/>
      <c r="T150" s="220"/>
    </row>
    <row r="151" spans="1:20" ht="13.5" customHeight="1" outlineLevel="2" thickBot="1" x14ac:dyDescent="0.3">
      <c r="A151" s="903"/>
      <c r="D151" s="233">
        <f t="shared" ref="D151:T151" si="320">IF(D150="X",D$553,)</f>
        <v>0</v>
      </c>
      <c r="E151" s="233">
        <f t="shared" si="320"/>
        <v>0</v>
      </c>
      <c r="F151" s="233">
        <f t="shared" ref="F151:G151" si="321">IF(F150="X",F$553,)</f>
        <v>0</v>
      </c>
      <c r="G151" s="233">
        <f t="shared" si="321"/>
        <v>0</v>
      </c>
      <c r="H151" s="233">
        <f t="shared" si="320"/>
        <v>0</v>
      </c>
      <c r="I151" s="233">
        <f t="shared" si="320"/>
        <v>0</v>
      </c>
      <c r="J151" s="233">
        <f t="shared" ref="J151:K151" si="322">IF(J150="X",J$553,)</f>
        <v>0</v>
      </c>
      <c r="K151" s="233">
        <f t="shared" si="322"/>
        <v>0</v>
      </c>
      <c r="L151" s="233">
        <f t="shared" ref="L151:P151" si="323">IF(L150="X",L$553,)</f>
        <v>0</v>
      </c>
      <c r="M151" s="233">
        <f t="shared" si="323"/>
        <v>0</v>
      </c>
      <c r="N151" s="233">
        <f t="shared" si="323"/>
        <v>0</v>
      </c>
      <c r="O151" s="233">
        <f t="shared" ref="O151" si="324">IF(O150="X",O$553,)</f>
        <v>0</v>
      </c>
      <c r="P151" s="233">
        <f t="shared" si="323"/>
        <v>0</v>
      </c>
      <c r="Q151" s="233">
        <f t="shared" ref="Q151:R151" si="325">IF(Q150="X",Q$553,)</f>
        <v>0</v>
      </c>
      <c r="R151" s="233">
        <f t="shared" si="325"/>
        <v>0</v>
      </c>
      <c r="S151" s="233">
        <f t="shared" si="320"/>
        <v>0</v>
      </c>
      <c r="T151" s="233">
        <f t="shared" si="320"/>
        <v>0</v>
      </c>
    </row>
    <row r="152" spans="1:20" ht="12.75" customHeight="1" outlineLevel="2" x14ac:dyDescent="0.25">
      <c r="A152" s="903"/>
      <c r="B152" s="192" t="s">
        <v>799</v>
      </c>
      <c r="C152" s="184"/>
      <c r="D152" s="234">
        <f t="shared" ref="D152:T152" si="326">IF(D150="X",D$554,)</f>
        <v>0</v>
      </c>
      <c r="E152" s="234">
        <f t="shared" si="326"/>
        <v>0</v>
      </c>
      <c r="F152" s="234">
        <f t="shared" ref="F152:G152" si="327">IF(F150="X",F$554,)</f>
        <v>0</v>
      </c>
      <c r="G152" s="234">
        <f t="shared" si="327"/>
        <v>0</v>
      </c>
      <c r="H152" s="234">
        <f t="shared" si="326"/>
        <v>0</v>
      </c>
      <c r="I152" s="234">
        <f t="shared" si="326"/>
        <v>0</v>
      </c>
      <c r="J152" s="234">
        <f t="shared" ref="J152:K152" si="328">IF(J150="X",J$554,)</f>
        <v>0</v>
      </c>
      <c r="K152" s="234">
        <f t="shared" si="328"/>
        <v>0</v>
      </c>
      <c r="L152" s="234">
        <f t="shared" ref="L152:P152" si="329">IF(L150="X",L$554,)</f>
        <v>0</v>
      </c>
      <c r="M152" s="234">
        <f t="shared" si="329"/>
        <v>0</v>
      </c>
      <c r="N152" s="234">
        <f t="shared" si="329"/>
        <v>0</v>
      </c>
      <c r="O152" s="234">
        <f t="shared" ref="O152" si="330">IF(O150="X",O$554,)</f>
        <v>0</v>
      </c>
      <c r="P152" s="234">
        <f t="shared" si="329"/>
        <v>0</v>
      </c>
      <c r="Q152" s="234">
        <f t="shared" ref="Q152:R152" si="331">IF(Q150="X",Q$554,)</f>
        <v>0</v>
      </c>
      <c r="R152" s="234">
        <f t="shared" si="331"/>
        <v>0</v>
      </c>
      <c r="S152" s="234">
        <f t="shared" si="326"/>
        <v>0</v>
      </c>
      <c r="T152" s="234">
        <f t="shared" si="326"/>
        <v>0</v>
      </c>
    </row>
    <row r="153" spans="1:20" ht="13.5" customHeight="1" outlineLevel="2" thickBot="1" x14ac:dyDescent="0.3">
      <c r="A153" s="903"/>
      <c r="B153" s="204" t="s">
        <v>800</v>
      </c>
      <c r="C153" s="186"/>
      <c r="D153" s="235">
        <f t="shared" ref="D153:T153" si="332">IF(D150="X",D$555,)</f>
        <v>0</v>
      </c>
      <c r="E153" s="235">
        <f t="shared" si="332"/>
        <v>0</v>
      </c>
      <c r="F153" s="235">
        <f t="shared" ref="F153:G153" si="333">IF(F150="X",F$555,)</f>
        <v>0</v>
      </c>
      <c r="G153" s="235">
        <f t="shared" si="333"/>
        <v>0</v>
      </c>
      <c r="H153" s="235">
        <f t="shared" si="332"/>
        <v>0</v>
      </c>
      <c r="I153" s="235">
        <f t="shared" si="332"/>
        <v>0</v>
      </c>
      <c r="J153" s="235">
        <f t="shared" ref="J153:K153" si="334">IF(J150="X",J$555,)</f>
        <v>0</v>
      </c>
      <c r="K153" s="235">
        <f t="shared" si="334"/>
        <v>0</v>
      </c>
      <c r="L153" s="235">
        <f t="shared" ref="L153:P153" si="335">IF(L150="X",L$555,)</f>
        <v>0</v>
      </c>
      <c r="M153" s="235">
        <f t="shared" si="335"/>
        <v>0</v>
      </c>
      <c r="N153" s="235">
        <f t="shared" si="335"/>
        <v>0</v>
      </c>
      <c r="O153" s="235">
        <f t="shared" ref="O153" si="336">IF(O150="X",O$555,)</f>
        <v>0</v>
      </c>
      <c r="P153" s="235">
        <f t="shared" si="335"/>
        <v>0</v>
      </c>
      <c r="Q153" s="235">
        <f t="shared" ref="Q153:R153" si="337">IF(Q150="X",Q$555,)</f>
        <v>0</v>
      </c>
      <c r="R153" s="235">
        <f t="shared" si="337"/>
        <v>0</v>
      </c>
      <c r="S153" s="235">
        <f t="shared" si="332"/>
        <v>0</v>
      </c>
      <c r="T153" s="235">
        <f t="shared" si="332"/>
        <v>0</v>
      </c>
    </row>
    <row r="154" spans="1:20" ht="13.5" customHeight="1" outlineLevel="2" thickBot="1" x14ac:dyDescent="0.3">
      <c r="A154" s="903"/>
      <c r="B154" s="637" t="s">
        <v>1299</v>
      </c>
      <c r="C154" s="227"/>
      <c r="D154" s="220"/>
      <c r="E154" s="220"/>
      <c r="F154" s="220"/>
      <c r="G154" s="220"/>
      <c r="H154" s="220"/>
      <c r="I154" s="220"/>
      <c r="J154" s="220"/>
      <c r="K154" s="220"/>
      <c r="L154" s="220"/>
      <c r="M154" s="220"/>
      <c r="N154" s="220"/>
      <c r="O154" s="220"/>
      <c r="P154" s="220"/>
      <c r="Q154" s="220"/>
      <c r="R154" s="220"/>
      <c r="S154" s="220"/>
      <c r="T154" s="220"/>
    </row>
    <row r="155" spans="1:20" ht="13.5" customHeight="1" outlineLevel="2" thickBot="1" x14ac:dyDescent="0.3">
      <c r="A155" s="903"/>
      <c r="D155" s="233">
        <f t="shared" ref="D155:T155" si="338">IF(D154="X",D$119,)</f>
        <v>0</v>
      </c>
      <c r="E155" s="233">
        <f t="shared" si="338"/>
        <v>0</v>
      </c>
      <c r="F155" s="233">
        <f t="shared" ref="F155:G155" si="339">IF(F154="X",F$119,)</f>
        <v>0</v>
      </c>
      <c r="G155" s="233">
        <f t="shared" si="339"/>
        <v>0</v>
      </c>
      <c r="H155" s="233">
        <f t="shared" si="338"/>
        <v>0</v>
      </c>
      <c r="I155" s="233">
        <f t="shared" si="338"/>
        <v>0</v>
      </c>
      <c r="J155" s="233">
        <f t="shared" ref="J155:K155" si="340">IF(J154="X",J$119,)</f>
        <v>0</v>
      </c>
      <c r="K155" s="233">
        <f t="shared" si="340"/>
        <v>0</v>
      </c>
      <c r="L155" s="233">
        <f t="shared" ref="L155:P155" si="341">IF(L154="X",L$119,)</f>
        <v>0</v>
      </c>
      <c r="M155" s="233">
        <f t="shared" si="341"/>
        <v>0</v>
      </c>
      <c r="N155" s="233">
        <f t="shared" si="341"/>
        <v>0</v>
      </c>
      <c r="O155" s="233">
        <f t="shared" ref="O155" si="342">IF(O154="X",O$119,)</f>
        <v>0</v>
      </c>
      <c r="P155" s="233">
        <f t="shared" si="341"/>
        <v>0</v>
      </c>
      <c r="Q155" s="233">
        <f t="shared" ref="Q155:R155" si="343">IF(Q154="X",Q$119,)</f>
        <v>0</v>
      </c>
      <c r="R155" s="233">
        <f t="shared" si="343"/>
        <v>0</v>
      </c>
      <c r="S155" s="233">
        <f t="shared" si="338"/>
        <v>0</v>
      </c>
      <c r="T155" s="233">
        <f t="shared" si="338"/>
        <v>0</v>
      </c>
    </row>
    <row r="156" spans="1:20" ht="12.75" customHeight="1" outlineLevel="2" x14ac:dyDescent="0.25">
      <c r="A156" s="903"/>
      <c r="B156" s="192" t="s">
        <v>799</v>
      </c>
      <c r="C156" s="184"/>
      <c r="D156" s="234">
        <f t="shared" ref="D156:T156" si="344">IF(D154="X",D$120,)</f>
        <v>0</v>
      </c>
      <c r="E156" s="234">
        <f t="shared" si="344"/>
        <v>0</v>
      </c>
      <c r="F156" s="234">
        <f t="shared" ref="F156:G156" si="345">IF(F154="X",F$120,)</f>
        <v>0</v>
      </c>
      <c r="G156" s="234">
        <f t="shared" si="345"/>
        <v>0</v>
      </c>
      <c r="H156" s="234">
        <f t="shared" si="344"/>
        <v>0</v>
      </c>
      <c r="I156" s="234">
        <f t="shared" si="344"/>
        <v>0</v>
      </c>
      <c r="J156" s="234">
        <f t="shared" ref="J156:K156" si="346">IF(J154="X",J$120,)</f>
        <v>0</v>
      </c>
      <c r="K156" s="234">
        <f t="shared" si="346"/>
        <v>0</v>
      </c>
      <c r="L156" s="234">
        <f t="shared" ref="L156:P156" si="347">IF(L154="X",L$120,)</f>
        <v>0</v>
      </c>
      <c r="M156" s="234">
        <f t="shared" si="347"/>
        <v>0</v>
      </c>
      <c r="N156" s="234">
        <f t="shared" si="347"/>
        <v>0</v>
      </c>
      <c r="O156" s="234">
        <f t="shared" ref="O156" si="348">IF(O154="X",O$120,)</f>
        <v>0</v>
      </c>
      <c r="P156" s="234">
        <f t="shared" si="347"/>
        <v>0</v>
      </c>
      <c r="Q156" s="234">
        <f t="shared" ref="Q156:R156" si="349">IF(Q154="X",Q$120,)</f>
        <v>0</v>
      </c>
      <c r="R156" s="234">
        <f t="shared" si="349"/>
        <v>0</v>
      </c>
      <c r="S156" s="234">
        <f t="shared" si="344"/>
        <v>0</v>
      </c>
      <c r="T156" s="234">
        <f t="shared" si="344"/>
        <v>0</v>
      </c>
    </row>
    <row r="157" spans="1:20" ht="13.5" customHeight="1" outlineLevel="2" thickBot="1" x14ac:dyDescent="0.3">
      <c r="A157" s="903"/>
      <c r="B157" s="204" t="s">
        <v>800</v>
      </c>
      <c r="C157" s="186"/>
      <c r="D157" s="235">
        <f t="shared" ref="D157:T157" si="350">IF(D154="X",D$121,)</f>
        <v>0</v>
      </c>
      <c r="E157" s="235">
        <f t="shared" si="350"/>
        <v>0</v>
      </c>
      <c r="F157" s="235">
        <f t="shared" ref="F157:G157" si="351">IF(F154="X",F$121,)</f>
        <v>0</v>
      </c>
      <c r="G157" s="235">
        <f t="shared" si="351"/>
        <v>0</v>
      </c>
      <c r="H157" s="235">
        <f t="shared" si="350"/>
        <v>0</v>
      </c>
      <c r="I157" s="235">
        <f t="shared" si="350"/>
        <v>0</v>
      </c>
      <c r="J157" s="235">
        <f t="shared" ref="J157:K157" si="352">IF(J154="X",J$121,)</f>
        <v>0</v>
      </c>
      <c r="K157" s="235">
        <f t="shared" si="352"/>
        <v>0</v>
      </c>
      <c r="L157" s="235">
        <f t="shared" ref="L157:P157" si="353">IF(L154="X",L$121,)</f>
        <v>0</v>
      </c>
      <c r="M157" s="235">
        <f t="shared" si="353"/>
        <v>0</v>
      </c>
      <c r="N157" s="235">
        <f t="shared" si="353"/>
        <v>0</v>
      </c>
      <c r="O157" s="235">
        <f t="shared" ref="O157" si="354">IF(O154="X",O$121,)</f>
        <v>0</v>
      </c>
      <c r="P157" s="235">
        <f t="shared" si="353"/>
        <v>0</v>
      </c>
      <c r="Q157" s="235">
        <f t="shared" ref="Q157:R157" si="355">IF(Q154="X",Q$121,)</f>
        <v>0</v>
      </c>
      <c r="R157" s="235">
        <f t="shared" si="355"/>
        <v>0</v>
      </c>
      <c r="S157" s="235">
        <f t="shared" si="350"/>
        <v>0</v>
      </c>
      <c r="T157" s="235">
        <f t="shared" si="350"/>
        <v>0</v>
      </c>
    </row>
    <row r="158" spans="1:20" ht="13.5" customHeight="1" outlineLevel="2" thickBot="1" x14ac:dyDescent="0.3">
      <c r="A158" s="903"/>
      <c r="B158" s="637" t="s">
        <v>1300</v>
      </c>
      <c r="C158" s="227"/>
      <c r="D158" s="220"/>
      <c r="E158" s="220"/>
      <c r="F158" s="220"/>
      <c r="G158" s="220"/>
      <c r="H158" s="220"/>
      <c r="I158" s="220"/>
      <c r="J158" s="220"/>
      <c r="K158" s="220"/>
      <c r="L158" s="220"/>
      <c r="M158" s="220"/>
      <c r="N158" s="220"/>
      <c r="O158" s="220"/>
      <c r="P158" s="220"/>
      <c r="Q158" s="220"/>
      <c r="R158" s="220"/>
      <c r="S158" s="220"/>
      <c r="T158" s="220"/>
    </row>
    <row r="159" spans="1:20" ht="13.5" customHeight="1" outlineLevel="2" thickBot="1" x14ac:dyDescent="0.3">
      <c r="A159" s="903"/>
      <c r="D159" s="230">
        <f t="shared" ref="D159:T159" si="356">IF(D158="X",-(D$32-5)*D$33,)</f>
        <v>0</v>
      </c>
      <c r="E159" s="230">
        <f t="shared" si="356"/>
        <v>0</v>
      </c>
      <c r="F159" s="230">
        <f t="shared" ref="F159:G159" si="357">IF(F158="X",-(F$32-5)*F$33,)</f>
        <v>0</v>
      </c>
      <c r="G159" s="230">
        <f t="shared" si="357"/>
        <v>0</v>
      </c>
      <c r="H159" s="230">
        <f t="shared" si="356"/>
        <v>0</v>
      </c>
      <c r="I159" s="230">
        <f t="shared" si="356"/>
        <v>0</v>
      </c>
      <c r="J159" s="230">
        <f t="shared" ref="J159:K159" si="358">IF(J158="X",-(J$32-5)*J$33,)</f>
        <v>0</v>
      </c>
      <c r="K159" s="230">
        <f t="shared" si="358"/>
        <v>0</v>
      </c>
      <c r="L159" s="230">
        <f t="shared" ref="L159:P159" si="359">IF(L158="X",-(L$32-5)*L$33,)</f>
        <v>0</v>
      </c>
      <c r="M159" s="230">
        <f t="shared" si="359"/>
        <v>0</v>
      </c>
      <c r="N159" s="230">
        <f t="shared" si="359"/>
        <v>0</v>
      </c>
      <c r="O159" s="230">
        <f t="shared" ref="O159" si="360">IF(O158="X",-(O$32-5)*O$33,)</f>
        <v>0</v>
      </c>
      <c r="P159" s="230">
        <f t="shared" si="359"/>
        <v>0</v>
      </c>
      <c r="Q159" s="230">
        <f t="shared" ref="Q159:R159" si="361">IF(Q158="X",-(Q$32-5)*Q$33,)</f>
        <v>0</v>
      </c>
      <c r="R159" s="230">
        <f t="shared" si="361"/>
        <v>0</v>
      </c>
      <c r="S159" s="230">
        <f t="shared" si="356"/>
        <v>0</v>
      </c>
      <c r="T159" s="230">
        <f t="shared" si="356"/>
        <v>0</v>
      </c>
    </row>
    <row r="160" spans="1:20" ht="12.75" customHeight="1" outlineLevel="2" x14ac:dyDescent="0.25">
      <c r="A160" s="903"/>
      <c r="B160" s="192" t="s">
        <v>799</v>
      </c>
      <c r="C160" s="184"/>
      <c r="D160" s="220">
        <f t="shared" ref="D160:T160" si="362">D159-D161</f>
        <v>0</v>
      </c>
      <c r="E160" s="220">
        <f t="shared" si="362"/>
        <v>0</v>
      </c>
      <c r="F160" s="220">
        <f t="shared" ref="F160:G160" si="363">F159-F161</f>
        <v>0</v>
      </c>
      <c r="G160" s="220">
        <f t="shared" si="363"/>
        <v>0</v>
      </c>
      <c r="H160" s="220">
        <f t="shared" si="362"/>
        <v>0</v>
      </c>
      <c r="I160" s="220">
        <f t="shared" si="362"/>
        <v>0</v>
      </c>
      <c r="J160" s="220">
        <f t="shared" ref="J160:K160" si="364">J159-J161</f>
        <v>0</v>
      </c>
      <c r="K160" s="220">
        <f t="shared" si="364"/>
        <v>0</v>
      </c>
      <c r="L160" s="220">
        <f t="shared" ref="L160:P160" si="365">L159-L161</f>
        <v>0</v>
      </c>
      <c r="M160" s="220">
        <f t="shared" si="365"/>
        <v>0</v>
      </c>
      <c r="N160" s="220">
        <f t="shared" si="365"/>
        <v>0</v>
      </c>
      <c r="O160" s="220">
        <f t="shared" ref="O160" si="366">O159-O161</f>
        <v>0</v>
      </c>
      <c r="P160" s="220">
        <f t="shared" si="365"/>
        <v>0</v>
      </c>
      <c r="Q160" s="220">
        <f t="shared" ref="Q160:R160" si="367">Q159-Q161</f>
        <v>0</v>
      </c>
      <c r="R160" s="220">
        <f t="shared" si="367"/>
        <v>0</v>
      </c>
      <c r="S160" s="220">
        <f t="shared" si="362"/>
        <v>0</v>
      </c>
      <c r="T160" s="220">
        <f t="shared" si="362"/>
        <v>0</v>
      </c>
    </row>
    <row r="161" spans="1:20" ht="13.5" customHeight="1" outlineLevel="2" thickBot="1" x14ac:dyDescent="0.3">
      <c r="A161" s="903"/>
      <c r="B161" s="204" t="s">
        <v>800</v>
      </c>
      <c r="C161" s="186"/>
      <c r="D161" s="223">
        <f t="shared" ref="D161:T161" si="368">IF(D158="X",ROUND(D159*D$55/D$29,2),)</f>
        <v>0</v>
      </c>
      <c r="E161" s="223">
        <f t="shared" si="368"/>
        <v>0</v>
      </c>
      <c r="F161" s="223">
        <f t="shared" ref="F161:G161" si="369">IF(F158="X",ROUND(F159*F$55/F$29,2),)</f>
        <v>0</v>
      </c>
      <c r="G161" s="223">
        <f t="shared" si="369"/>
        <v>0</v>
      </c>
      <c r="H161" s="223">
        <f t="shared" si="368"/>
        <v>0</v>
      </c>
      <c r="I161" s="223">
        <f t="shared" si="368"/>
        <v>0</v>
      </c>
      <c r="J161" s="223">
        <f t="shared" ref="J161:K161" si="370">IF(J158="X",ROUND(J159*J$55/J$29,2),)</f>
        <v>0</v>
      </c>
      <c r="K161" s="223">
        <f t="shared" si="370"/>
        <v>0</v>
      </c>
      <c r="L161" s="223">
        <f t="shared" ref="L161:P161" si="371">IF(L158="X",ROUND(L159*L$55/L$29,2),)</f>
        <v>0</v>
      </c>
      <c r="M161" s="223">
        <f t="shared" si="371"/>
        <v>0</v>
      </c>
      <c r="N161" s="223">
        <f t="shared" si="371"/>
        <v>0</v>
      </c>
      <c r="O161" s="223">
        <f t="shared" ref="O161" si="372">IF(O158="X",ROUND(O159*O$55/O$29,2),)</f>
        <v>0</v>
      </c>
      <c r="P161" s="223">
        <f t="shared" si="371"/>
        <v>0</v>
      </c>
      <c r="Q161" s="223">
        <f t="shared" ref="Q161:R161" si="373">IF(Q158="X",ROUND(Q159*Q$55/Q$29,2),)</f>
        <v>0</v>
      </c>
      <c r="R161" s="223">
        <f t="shared" si="373"/>
        <v>0</v>
      </c>
      <c r="S161" s="223">
        <f t="shared" si="368"/>
        <v>0</v>
      </c>
      <c r="T161" s="223">
        <f t="shared" si="368"/>
        <v>0</v>
      </c>
    </row>
    <row r="162" spans="1:20" ht="13.5" customHeight="1" outlineLevel="2" thickBot="1" x14ac:dyDescent="0.3">
      <c r="A162" s="903"/>
      <c r="B162" s="638" t="s">
        <v>1301</v>
      </c>
      <c r="C162" s="236"/>
      <c r="D162" s="230"/>
      <c r="E162" s="230"/>
      <c r="F162" s="230"/>
      <c r="G162" s="230"/>
      <c r="H162" s="230"/>
      <c r="I162" s="230"/>
      <c r="J162" s="230"/>
      <c r="K162" s="230"/>
      <c r="L162" s="230"/>
      <c r="M162" s="230"/>
      <c r="N162" s="230"/>
      <c r="O162" s="230"/>
      <c r="P162" s="230"/>
      <c r="Q162" s="230"/>
      <c r="R162" s="230"/>
      <c r="S162" s="230"/>
      <c r="T162" s="230"/>
    </row>
    <row r="163" spans="1:20" ht="12.75" customHeight="1" outlineLevel="2" x14ac:dyDescent="0.25">
      <c r="A163" s="903"/>
      <c r="B163" s="192" t="s">
        <v>799</v>
      </c>
      <c r="C163" s="184"/>
      <c r="D163" s="220"/>
      <c r="E163" s="220"/>
      <c r="F163" s="220"/>
      <c r="G163" s="220"/>
      <c r="H163" s="220"/>
      <c r="I163" s="220"/>
      <c r="J163" s="220"/>
      <c r="K163" s="220"/>
      <c r="L163" s="220"/>
      <c r="M163" s="220"/>
      <c r="N163" s="220"/>
      <c r="O163" s="220"/>
      <c r="P163" s="220"/>
      <c r="Q163" s="220"/>
      <c r="R163" s="220"/>
      <c r="S163" s="220"/>
      <c r="T163" s="220"/>
    </row>
    <row r="164" spans="1:20" ht="13.5" customHeight="1" outlineLevel="2" thickBot="1" x14ac:dyDescent="0.3">
      <c r="A164" s="903"/>
      <c r="B164" s="204" t="s">
        <v>800</v>
      </c>
      <c r="C164" s="186"/>
      <c r="D164" s="223"/>
      <c r="E164" s="223"/>
      <c r="F164" s="223"/>
      <c r="G164" s="223"/>
      <c r="H164" s="223"/>
      <c r="I164" s="223"/>
      <c r="J164" s="223"/>
      <c r="K164" s="223"/>
      <c r="L164" s="223"/>
      <c r="M164" s="223"/>
      <c r="N164" s="223"/>
      <c r="O164" s="223"/>
      <c r="P164" s="223"/>
      <c r="Q164" s="223"/>
      <c r="R164" s="223"/>
      <c r="S164" s="223"/>
      <c r="T164" s="223"/>
    </row>
    <row r="165" spans="1:20" ht="13.5" customHeight="1" outlineLevel="2" thickBot="1" x14ac:dyDescent="0.3">
      <c r="A165" s="903"/>
      <c r="B165" s="638" t="s">
        <v>1301</v>
      </c>
      <c r="C165" s="236"/>
      <c r="D165" s="230"/>
      <c r="E165" s="230"/>
      <c r="F165" s="230"/>
      <c r="G165" s="230"/>
      <c r="H165" s="230"/>
      <c r="I165" s="230"/>
      <c r="J165" s="230"/>
      <c r="K165" s="230"/>
      <c r="L165" s="230"/>
      <c r="M165" s="230"/>
      <c r="N165" s="230"/>
      <c r="O165" s="230"/>
      <c r="P165" s="230"/>
      <c r="Q165" s="230"/>
      <c r="R165" s="230"/>
      <c r="S165" s="230"/>
      <c r="T165" s="230"/>
    </row>
    <row r="166" spans="1:20" ht="12.75" customHeight="1" outlineLevel="2" x14ac:dyDescent="0.25">
      <c r="A166" s="903"/>
      <c r="B166" s="192" t="s">
        <v>799</v>
      </c>
      <c r="C166" s="184"/>
      <c r="D166" s="220"/>
      <c r="E166" s="220"/>
      <c r="F166" s="220"/>
      <c r="G166" s="220"/>
      <c r="H166" s="220"/>
      <c r="I166" s="220"/>
      <c r="J166" s="220"/>
      <c r="K166" s="220"/>
      <c r="L166" s="220"/>
      <c r="M166" s="220"/>
      <c r="N166" s="220"/>
      <c r="O166" s="220"/>
      <c r="P166" s="220"/>
      <c r="Q166" s="220"/>
      <c r="R166" s="220"/>
      <c r="S166" s="220"/>
      <c r="T166" s="220"/>
    </row>
    <row r="167" spans="1:20" ht="13.5" customHeight="1" outlineLevel="2" thickBot="1" x14ac:dyDescent="0.3">
      <c r="A167" s="903"/>
      <c r="B167" s="204" t="s">
        <v>800</v>
      </c>
      <c r="C167" s="186"/>
      <c r="D167" s="223"/>
      <c r="E167" s="223"/>
      <c r="F167" s="223"/>
      <c r="G167" s="223"/>
      <c r="H167" s="223"/>
      <c r="I167" s="223"/>
      <c r="J167" s="223"/>
      <c r="K167" s="223"/>
      <c r="L167" s="223"/>
      <c r="M167" s="223"/>
      <c r="N167" s="223"/>
      <c r="O167" s="223"/>
      <c r="P167" s="223"/>
      <c r="Q167" s="223"/>
      <c r="R167" s="223"/>
      <c r="S167" s="223"/>
      <c r="T167" s="223"/>
    </row>
    <row r="168" spans="1:20" ht="13.5" customHeight="1" outlineLevel="2" thickBot="1" x14ac:dyDescent="0.3">
      <c r="A168" s="903"/>
      <c r="B168" s="638" t="s">
        <v>1301</v>
      </c>
      <c r="C168" s="236"/>
      <c r="D168" s="230"/>
      <c r="E168" s="230"/>
      <c r="F168" s="230"/>
      <c r="G168" s="230"/>
      <c r="H168" s="230"/>
      <c r="I168" s="230"/>
      <c r="J168" s="230"/>
      <c r="K168" s="230"/>
      <c r="L168" s="230"/>
      <c r="M168" s="230"/>
      <c r="N168" s="230"/>
      <c r="O168" s="230"/>
      <c r="P168" s="230"/>
      <c r="Q168" s="230"/>
      <c r="R168" s="230"/>
      <c r="S168" s="230"/>
      <c r="T168" s="230"/>
    </row>
    <row r="169" spans="1:20" ht="12.75" customHeight="1" outlineLevel="2" x14ac:dyDescent="0.25">
      <c r="A169" s="903"/>
      <c r="B169" s="192" t="s">
        <v>799</v>
      </c>
      <c r="C169" s="184"/>
      <c r="D169" s="220"/>
      <c r="E169" s="220"/>
      <c r="F169" s="220"/>
      <c r="G169" s="220"/>
      <c r="H169" s="220"/>
      <c r="I169" s="220"/>
      <c r="J169" s="220"/>
      <c r="K169" s="220"/>
      <c r="L169" s="220"/>
      <c r="M169" s="220"/>
      <c r="N169" s="220"/>
      <c r="O169" s="220"/>
      <c r="P169" s="220"/>
      <c r="Q169" s="220"/>
      <c r="R169" s="220"/>
      <c r="S169" s="220"/>
      <c r="T169" s="220"/>
    </row>
    <row r="170" spans="1:20" ht="13.5" customHeight="1" outlineLevel="2" thickBot="1" x14ac:dyDescent="0.3">
      <c r="A170" s="903"/>
      <c r="B170" s="204" t="s">
        <v>800</v>
      </c>
      <c r="C170" s="186"/>
      <c r="D170" s="223"/>
      <c r="E170" s="223"/>
      <c r="F170" s="223"/>
      <c r="G170" s="223"/>
      <c r="H170" s="223"/>
      <c r="I170" s="223"/>
      <c r="J170" s="223"/>
      <c r="K170" s="223"/>
      <c r="L170" s="223"/>
      <c r="M170" s="223"/>
      <c r="N170" s="223"/>
      <c r="O170" s="223"/>
      <c r="P170" s="223"/>
      <c r="Q170" s="223"/>
      <c r="R170" s="223"/>
      <c r="S170" s="223"/>
      <c r="T170" s="223"/>
    </row>
    <row r="171" spans="1:20" ht="13.5" customHeight="1" outlineLevel="1" thickBot="1" x14ac:dyDescent="0.3">
      <c r="A171" s="903"/>
      <c r="B171" s="629" t="str">
        <f>"DELTA " &amp; A124</f>
        <v>DELTA MREF - Masse de référence Architecture (68 + 7 KG)</v>
      </c>
      <c r="C171" s="182"/>
      <c r="D171" s="231">
        <f t="shared" ref="D171:T173" si="374">SUM(D143,D147,D151,D155,D159,D162,D165,D168)</f>
        <v>300</v>
      </c>
      <c r="E171" s="231">
        <f t="shared" si="374"/>
        <v>300</v>
      </c>
      <c r="F171" s="231">
        <f t="shared" ref="F171:G171" si="375">SUM(F143,F147,F151,F155,F159,F162,F165,F168)</f>
        <v>300</v>
      </c>
      <c r="G171" s="231">
        <f t="shared" si="375"/>
        <v>300</v>
      </c>
      <c r="H171" s="231">
        <f t="shared" si="374"/>
        <v>300</v>
      </c>
      <c r="I171" s="231">
        <f t="shared" si="374"/>
        <v>300</v>
      </c>
      <c r="J171" s="231">
        <f t="shared" ref="J171:K171" si="376">SUM(J143,J147,J151,J155,J159,J162,J165,J168)</f>
        <v>300</v>
      </c>
      <c r="K171" s="231">
        <f t="shared" si="376"/>
        <v>300</v>
      </c>
      <c r="L171" s="231">
        <f t="shared" ref="L171:P171" si="377">SUM(L143,L147,L151,L155,L159,L162,L165,L168)</f>
        <v>300</v>
      </c>
      <c r="M171" s="231">
        <f t="shared" si="377"/>
        <v>300</v>
      </c>
      <c r="N171" s="231">
        <f t="shared" si="377"/>
        <v>300</v>
      </c>
      <c r="O171" s="231">
        <f t="shared" ref="O171" si="378">SUM(O143,O147,O151,O155,O159,O162,O165,O168)</f>
        <v>300</v>
      </c>
      <c r="P171" s="231">
        <f t="shared" si="377"/>
        <v>300</v>
      </c>
      <c r="Q171" s="231">
        <f t="shared" ref="Q171:R171" si="379">SUM(Q143,Q147,Q151,Q155,Q159,Q162,Q165,Q168)</f>
        <v>450</v>
      </c>
      <c r="R171" s="231">
        <f t="shared" si="379"/>
        <v>450</v>
      </c>
      <c r="S171" s="231">
        <f t="shared" si="374"/>
        <v>450</v>
      </c>
      <c r="T171" s="231">
        <f t="shared" si="374"/>
        <v>450</v>
      </c>
    </row>
    <row r="172" spans="1:20" ht="13.5" customHeight="1" outlineLevel="1" x14ac:dyDescent="0.25">
      <c r="A172" s="903"/>
      <c r="B172" s="192" t="s">
        <v>799</v>
      </c>
      <c r="C172" s="184"/>
      <c r="D172" s="232">
        <f t="shared" si="374"/>
        <v>101.49000000000001</v>
      </c>
      <c r="E172" s="232">
        <f t="shared" si="374"/>
        <v>101.49000000000001</v>
      </c>
      <c r="F172" s="232">
        <f t="shared" ref="F172:G172" si="380">SUM(F144,F148,F152,F156,F160,F163,F166,F169)</f>
        <v>101.49000000000001</v>
      </c>
      <c r="G172" s="232">
        <f t="shared" si="380"/>
        <v>101.49000000000001</v>
      </c>
      <c r="H172" s="232">
        <f t="shared" si="374"/>
        <v>101.97</v>
      </c>
      <c r="I172" s="232">
        <f t="shared" si="374"/>
        <v>101.97</v>
      </c>
      <c r="J172" s="232">
        <f t="shared" ref="J172:K172" si="381">SUM(J144,J148,J152,J156,J160,J163,J166,J169)</f>
        <v>102.25</v>
      </c>
      <c r="K172" s="232">
        <f t="shared" si="381"/>
        <v>102.25</v>
      </c>
      <c r="L172" s="232">
        <f t="shared" ref="L172:P172" si="382">SUM(L144,L148,L152,L156,L160,L163,L166,L169)</f>
        <v>94.4</v>
      </c>
      <c r="M172" s="232">
        <f t="shared" si="382"/>
        <v>94.4</v>
      </c>
      <c r="N172" s="232">
        <f t="shared" si="382"/>
        <v>101.59</v>
      </c>
      <c r="O172" s="232">
        <f t="shared" ref="O172" si="383">SUM(O144,O148,O152,O156,O160,O163,O166,O169)</f>
        <v>101.59</v>
      </c>
      <c r="P172" s="232">
        <f t="shared" si="382"/>
        <v>101.59</v>
      </c>
      <c r="Q172" s="232">
        <f t="shared" ref="Q172:R172" si="384">SUM(Q144,Q148,Q152,Q156,Q160,Q163,Q166,Q169)</f>
        <v>106.74000000000001</v>
      </c>
      <c r="R172" s="232">
        <f t="shared" si="384"/>
        <v>106.74000000000001</v>
      </c>
      <c r="S172" s="232">
        <f t="shared" si="374"/>
        <v>106.74000000000001</v>
      </c>
      <c r="T172" s="232">
        <f t="shared" si="374"/>
        <v>106.74000000000001</v>
      </c>
    </row>
    <row r="173" spans="1:20" ht="13.5" customHeight="1" outlineLevel="1" thickBot="1" x14ac:dyDescent="0.3">
      <c r="A173" s="903"/>
      <c r="B173" s="204" t="s">
        <v>800</v>
      </c>
      <c r="C173" s="186"/>
      <c r="D173" s="237">
        <f t="shared" si="374"/>
        <v>198.51</v>
      </c>
      <c r="E173" s="237">
        <f t="shared" si="374"/>
        <v>198.51</v>
      </c>
      <c r="F173" s="237">
        <f t="shared" ref="F173:G173" si="385">SUM(F145,F149,F153,F157,F161,F164,F167,F170)</f>
        <v>198.51</v>
      </c>
      <c r="G173" s="237">
        <f t="shared" si="385"/>
        <v>198.51</v>
      </c>
      <c r="H173" s="237">
        <f t="shared" si="374"/>
        <v>198.03</v>
      </c>
      <c r="I173" s="237">
        <f t="shared" si="374"/>
        <v>198.03</v>
      </c>
      <c r="J173" s="237">
        <f t="shared" ref="J173:K173" si="386">SUM(J145,J149,J153,J157,J161,J164,J167,J170)</f>
        <v>197.75</v>
      </c>
      <c r="K173" s="237">
        <f t="shared" si="386"/>
        <v>197.75</v>
      </c>
      <c r="L173" s="237">
        <f t="shared" ref="L173:P173" si="387">SUM(L145,L149,L153,L157,L161,L164,L167,L170)</f>
        <v>205.6</v>
      </c>
      <c r="M173" s="237">
        <f t="shared" si="387"/>
        <v>205.6</v>
      </c>
      <c r="N173" s="237">
        <f t="shared" si="387"/>
        <v>198.41</v>
      </c>
      <c r="O173" s="237">
        <f t="shared" ref="O173" si="388">SUM(O145,O149,O153,O157,O161,O164,O167,O170)</f>
        <v>198.41</v>
      </c>
      <c r="P173" s="237">
        <f t="shared" si="387"/>
        <v>198.41</v>
      </c>
      <c r="Q173" s="237">
        <f t="shared" ref="Q173:R173" si="389">SUM(Q145,Q149,Q153,Q157,Q161,Q164,Q167,Q170)</f>
        <v>343.26</v>
      </c>
      <c r="R173" s="237">
        <f t="shared" si="389"/>
        <v>343.26</v>
      </c>
      <c r="S173" s="237">
        <f t="shared" si="374"/>
        <v>343.26</v>
      </c>
      <c r="T173" s="237">
        <f t="shared" si="374"/>
        <v>343.26</v>
      </c>
    </row>
    <row r="174" spans="1:20" ht="13.5" customHeight="1" outlineLevel="1" thickBot="1" x14ac:dyDescent="0.3">
      <c r="A174" s="238" t="s">
        <v>1302</v>
      </c>
      <c r="C174" s="184"/>
      <c r="D174" s="214" t="s">
        <v>793</v>
      </c>
      <c r="E174" s="214" t="s">
        <v>793</v>
      </c>
      <c r="F174" s="214" t="s">
        <v>793</v>
      </c>
      <c r="G174" s="214" t="s">
        <v>793</v>
      </c>
      <c r="H174" s="214" t="s">
        <v>793</v>
      </c>
      <c r="I174" s="214" t="s">
        <v>793</v>
      </c>
      <c r="J174" s="214" t="s">
        <v>793</v>
      </c>
      <c r="K174" s="214" t="s">
        <v>793</v>
      </c>
      <c r="L174" s="214" t="s">
        <v>793</v>
      </c>
      <c r="M174" s="214" t="s">
        <v>793</v>
      </c>
      <c r="N174" s="214" t="s">
        <v>793</v>
      </c>
      <c r="O174" s="214" t="s">
        <v>793</v>
      </c>
      <c r="P174" s="214" t="s">
        <v>793</v>
      </c>
      <c r="Q174" s="214" t="s">
        <v>793</v>
      </c>
      <c r="R174" s="214" t="s">
        <v>793</v>
      </c>
      <c r="S174" s="214" t="s">
        <v>793</v>
      </c>
      <c r="T174" s="214" t="s">
        <v>793</v>
      </c>
    </row>
    <row r="175" spans="1:20" ht="25.5" customHeight="1" outlineLevel="2" x14ac:dyDescent="0.25">
      <c r="A175" s="902" t="s">
        <v>1308</v>
      </c>
      <c r="B175" s="634" t="s">
        <v>1292</v>
      </c>
      <c r="C175" s="239" t="s">
        <v>1189</v>
      </c>
      <c r="D175" s="198">
        <f>HLOOKUP(D$14,'CdC-Inputs VP'!$D$13:$AEP$108,MATCH($C175,'CdC-Inputs VP'!$A$13:$A$108,0),FALSE)</f>
        <v>75</v>
      </c>
      <c r="E175" s="198">
        <f>HLOOKUP(E$14,'CdC-Inputs VP'!$D$13:$AEP$108,MATCH($C175,'CdC-Inputs VP'!$A$13:$A$108,0),FALSE)</f>
        <v>75</v>
      </c>
      <c r="F175" s="198">
        <f>HLOOKUP(F$14,'CdC-Inputs VP'!$D$13:$AEP$108,MATCH($C175,'CdC-Inputs VP'!$A$13:$A$108,0),FALSE)</f>
        <v>75</v>
      </c>
      <c r="G175" s="198">
        <f>HLOOKUP(G$14,'CdC-Inputs VP'!$D$13:$AEP$108,MATCH($C175,'CdC-Inputs VP'!$A$13:$A$108,0),FALSE)</f>
        <v>75</v>
      </c>
      <c r="H175" s="198">
        <f>HLOOKUP(H$14,'CdC-Inputs VP'!$D$13:$AEP$108,MATCH($C175,'CdC-Inputs VP'!$A$13:$A$108,0),FALSE)</f>
        <v>75</v>
      </c>
      <c r="I175" s="198">
        <f>HLOOKUP(I$14,'CdC-Inputs VP'!$D$13:$AEP$108,MATCH($C175,'CdC-Inputs VP'!$A$13:$A$108,0),FALSE)</f>
        <v>75</v>
      </c>
      <c r="J175" s="198">
        <f>HLOOKUP(J$14,'CdC-Inputs VP'!$D$13:$AEP$108,MATCH($C175,'CdC-Inputs VP'!$A$13:$A$108,0),FALSE)</f>
        <v>75</v>
      </c>
      <c r="K175" s="198">
        <f>HLOOKUP(K$14,'CdC-Inputs VP'!$D$13:$AEP$108,MATCH($C175,'CdC-Inputs VP'!$A$13:$A$108,0),FALSE)</f>
        <v>75</v>
      </c>
      <c r="L175" s="198">
        <f>HLOOKUP(L$14,'CdC-Inputs VP'!$D$13:$AEP$108,MATCH($C175,'CdC-Inputs VP'!$A$13:$A$108,0),FALSE)</f>
        <v>75</v>
      </c>
      <c r="M175" s="198">
        <f>HLOOKUP(M$14,'CdC-Inputs VP'!$D$13:$AEP$108,MATCH($C175,'CdC-Inputs VP'!$A$13:$A$108,0),FALSE)</f>
        <v>75</v>
      </c>
      <c r="N175" s="198">
        <f>HLOOKUP(N$14,'CdC-Inputs VP'!$D$13:$AEP$108,MATCH($C175,'CdC-Inputs VP'!$A$13:$A$108,0),FALSE)</f>
        <v>75</v>
      </c>
      <c r="O175" s="198">
        <f>HLOOKUP(O$14,'CdC-Inputs VP'!$D$13:$AEP$108,MATCH($C175,'CdC-Inputs VP'!$A$13:$A$108,0),FALSE)</f>
        <v>75</v>
      </c>
      <c r="P175" s="198">
        <f>HLOOKUP(P$14,'CdC-Inputs VP'!$D$13:$AEP$108,MATCH($C175,'CdC-Inputs VP'!$A$13:$A$108,0),FALSE)</f>
        <v>75</v>
      </c>
      <c r="Q175" s="198">
        <f>HLOOKUP(Q$14,'CdC-Inputs VP'!$D$13:$AEP$108,MATCH($C175,'CdC-Inputs VP'!$A$13:$A$108,0),FALSE)</f>
        <v>75</v>
      </c>
      <c r="R175" s="198">
        <f>HLOOKUP(R$14,'CdC-Inputs VP'!$D$13:$AEP$108,MATCH($C175,'CdC-Inputs VP'!$A$13:$A$108,0),FALSE)</f>
        <v>75</v>
      </c>
      <c r="S175" s="198">
        <f>HLOOKUP(S$14,'CdC-Inputs VP'!$D$13:$AEP$108,MATCH($C175,'CdC-Inputs VP'!$A$13:$A$108,0),FALSE)</f>
        <v>75</v>
      </c>
      <c r="T175" s="198">
        <f>HLOOKUP(T$14,'CdC-Inputs VP'!$D$13:$AEP$108,MATCH($C175,'CdC-Inputs VP'!$A$13:$A$108,0),FALSE)</f>
        <v>75</v>
      </c>
    </row>
    <row r="176" spans="1:20" ht="12.75" customHeight="1" outlineLevel="2" x14ac:dyDescent="0.25">
      <c r="A176" s="903"/>
      <c r="B176" s="635" t="s">
        <v>1293</v>
      </c>
      <c r="C176" s="227"/>
      <c r="D176" s="220">
        <f t="shared" ref="D176:T180" si="390">D$175</f>
        <v>75</v>
      </c>
      <c r="E176" s="220">
        <f t="shared" si="390"/>
        <v>75</v>
      </c>
      <c r="F176" s="220">
        <f t="shared" si="390"/>
        <v>75</v>
      </c>
      <c r="G176" s="220">
        <f t="shared" si="390"/>
        <v>75</v>
      </c>
      <c r="H176" s="220">
        <f t="shared" si="390"/>
        <v>75</v>
      </c>
      <c r="I176" s="220">
        <f t="shared" si="390"/>
        <v>75</v>
      </c>
      <c r="J176" s="220">
        <f t="shared" si="390"/>
        <v>75</v>
      </c>
      <c r="K176" s="220">
        <f t="shared" si="390"/>
        <v>75</v>
      </c>
      <c r="L176" s="220">
        <f t="shared" si="390"/>
        <v>75</v>
      </c>
      <c r="M176" s="220">
        <f t="shared" si="390"/>
        <v>75</v>
      </c>
      <c r="N176" s="220">
        <f t="shared" si="390"/>
        <v>75</v>
      </c>
      <c r="O176" s="220">
        <f t="shared" si="390"/>
        <v>75</v>
      </c>
      <c r="P176" s="220">
        <f t="shared" si="390"/>
        <v>75</v>
      </c>
      <c r="Q176" s="220">
        <f t="shared" si="390"/>
        <v>75</v>
      </c>
      <c r="R176" s="220">
        <f t="shared" si="390"/>
        <v>75</v>
      </c>
      <c r="S176" s="220">
        <f t="shared" si="390"/>
        <v>75</v>
      </c>
      <c r="T176" s="220">
        <f t="shared" si="390"/>
        <v>75</v>
      </c>
    </row>
    <row r="177" spans="1:20" ht="12.75" customHeight="1" outlineLevel="2" x14ac:dyDescent="0.25">
      <c r="A177" s="903"/>
      <c r="B177" s="635" t="s">
        <v>1294</v>
      </c>
      <c r="C177" s="227"/>
      <c r="D177" s="220">
        <f t="shared" si="390"/>
        <v>75</v>
      </c>
      <c r="E177" s="220">
        <f t="shared" si="390"/>
        <v>75</v>
      </c>
      <c r="F177" s="220">
        <f t="shared" si="390"/>
        <v>75</v>
      </c>
      <c r="G177" s="220">
        <f t="shared" si="390"/>
        <v>75</v>
      </c>
      <c r="H177" s="220">
        <f t="shared" si="390"/>
        <v>75</v>
      </c>
      <c r="I177" s="220">
        <f t="shared" si="390"/>
        <v>75</v>
      </c>
      <c r="J177" s="220">
        <f t="shared" si="390"/>
        <v>75</v>
      </c>
      <c r="K177" s="220">
        <f t="shared" si="390"/>
        <v>75</v>
      </c>
      <c r="L177" s="220">
        <f t="shared" si="390"/>
        <v>75</v>
      </c>
      <c r="M177" s="220">
        <f t="shared" si="390"/>
        <v>75</v>
      </c>
      <c r="N177" s="220">
        <f t="shared" si="390"/>
        <v>75</v>
      </c>
      <c r="O177" s="220">
        <f t="shared" si="390"/>
        <v>75</v>
      </c>
      <c r="P177" s="220">
        <f t="shared" si="390"/>
        <v>75</v>
      </c>
      <c r="Q177" s="220">
        <f t="shared" si="390"/>
        <v>75</v>
      </c>
      <c r="R177" s="220">
        <f t="shared" si="390"/>
        <v>75</v>
      </c>
      <c r="S177" s="220">
        <f t="shared" si="390"/>
        <v>75</v>
      </c>
      <c r="T177" s="220">
        <f t="shared" si="390"/>
        <v>75</v>
      </c>
    </row>
    <row r="178" spans="1:20" ht="12.75" customHeight="1" outlineLevel="2" x14ac:dyDescent="0.25">
      <c r="A178" s="903"/>
      <c r="B178" s="635" t="s">
        <v>1293</v>
      </c>
      <c r="C178" s="227"/>
      <c r="D178" s="220">
        <f t="shared" si="390"/>
        <v>75</v>
      </c>
      <c r="E178" s="220">
        <f t="shared" si="390"/>
        <v>75</v>
      </c>
      <c r="F178" s="220">
        <f t="shared" si="390"/>
        <v>75</v>
      </c>
      <c r="G178" s="220">
        <f t="shared" si="390"/>
        <v>75</v>
      </c>
      <c r="H178" s="220">
        <f t="shared" si="390"/>
        <v>75</v>
      </c>
      <c r="I178" s="220">
        <f t="shared" si="390"/>
        <v>75</v>
      </c>
      <c r="J178" s="220">
        <f t="shared" si="390"/>
        <v>75</v>
      </c>
      <c r="K178" s="220">
        <f t="shared" si="390"/>
        <v>75</v>
      </c>
      <c r="L178" s="220">
        <f t="shared" si="390"/>
        <v>75</v>
      </c>
      <c r="M178" s="220">
        <f t="shared" si="390"/>
        <v>75</v>
      </c>
      <c r="N178" s="220">
        <f t="shared" si="390"/>
        <v>75</v>
      </c>
      <c r="O178" s="220">
        <f t="shared" si="390"/>
        <v>75</v>
      </c>
      <c r="P178" s="220">
        <f t="shared" si="390"/>
        <v>75</v>
      </c>
      <c r="Q178" s="220">
        <f t="shared" si="390"/>
        <v>75</v>
      </c>
      <c r="R178" s="220">
        <f t="shared" si="390"/>
        <v>75</v>
      </c>
      <c r="S178" s="220">
        <f t="shared" si="390"/>
        <v>75</v>
      </c>
      <c r="T178" s="220">
        <f t="shared" si="390"/>
        <v>75</v>
      </c>
    </row>
    <row r="179" spans="1:20" ht="12.75" customHeight="1" outlineLevel="2" x14ac:dyDescent="0.25">
      <c r="A179" s="903"/>
      <c r="B179" s="635" t="s">
        <v>1295</v>
      </c>
      <c r="C179" s="227"/>
      <c r="D179" s="220">
        <f t="shared" si="390"/>
        <v>75</v>
      </c>
      <c r="E179" s="220">
        <f t="shared" si="390"/>
        <v>75</v>
      </c>
      <c r="F179" s="220">
        <f t="shared" si="390"/>
        <v>75</v>
      </c>
      <c r="G179" s="220">
        <f t="shared" si="390"/>
        <v>75</v>
      </c>
      <c r="H179" s="220">
        <f t="shared" si="390"/>
        <v>75</v>
      </c>
      <c r="I179" s="220">
        <f t="shared" si="390"/>
        <v>75</v>
      </c>
      <c r="J179" s="220">
        <f t="shared" si="390"/>
        <v>75</v>
      </c>
      <c r="K179" s="220">
        <f t="shared" si="390"/>
        <v>75</v>
      </c>
      <c r="L179" s="220">
        <f t="shared" si="390"/>
        <v>75</v>
      </c>
      <c r="M179" s="220">
        <f t="shared" si="390"/>
        <v>75</v>
      </c>
      <c r="N179" s="220">
        <f t="shared" si="390"/>
        <v>75</v>
      </c>
      <c r="O179" s="220">
        <f t="shared" si="390"/>
        <v>75</v>
      </c>
      <c r="P179" s="220">
        <f t="shared" si="390"/>
        <v>75</v>
      </c>
      <c r="Q179" s="220">
        <f t="shared" si="390"/>
        <v>75</v>
      </c>
      <c r="R179" s="220">
        <f t="shared" si="390"/>
        <v>75</v>
      </c>
      <c r="S179" s="220">
        <f t="shared" si="390"/>
        <v>75</v>
      </c>
      <c r="T179" s="220">
        <f t="shared" si="390"/>
        <v>75</v>
      </c>
    </row>
    <row r="180" spans="1:20" ht="13.5" customHeight="1" outlineLevel="2" thickBot="1" x14ac:dyDescent="0.3">
      <c r="A180" s="903"/>
      <c r="B180" s="636" t="s">
        <v>1293</v>
      </c>
      <c r="C180" s="229"/>
      <c r="D180" s="223">
        <f t="shared" si="390"/>
        <v>75</v>
      </c>
      <c r="E180" s="223">
        <f t="shared" si="390"/>
        <v>75</v>
      </c>
      <c r="F180" s="223">
        <f t="shared" si="390"/>
        <v>75</v>
      </c>
      <c r="G180" s="223">
        <f t="shared" si="390"/>
        <v>75</v>
      </c>
      <c r="H180" s="223">
        <f t="shared" si="390"/>
        <v>75</v>
      </c>
      <c r="I180" s="223">
        <f t="shared" si="390"/>
        <v>75</v>
      </c>
      <c r="J180" s="223">
        <f t="shared" si="390"/>
        <v>75</v>
      </c>
      <c r="K180" s="223">
        <f t="shared" si="390"/>
        <v>75</v>
      </c>
      <c r="L180" s="223">
        <f t="shared" si="390"/>
        <v>75</v>
      </c>
      <c r="M180" s="223">
        <f t="shared" si="390"/>
        <v>75</v>
      </c>
      <c r="N180" s="223">
        <f t="shared" si="390"/>
        <v>75</v>
      </c>
      <c r="O180" s="223">
        <f t="shared" si="390"/>
        <v>75</v>
      </c>
      <c r="P180" s="223">
        <f t="shared" si="390"/>
        <v>75</v>
      </c>
      <c r="Q180" s="223">
        <f t="shared" si="390"/>
        <v>75</v>
      </c>
      <c r="R180" s="223">
        <f t="shared" si="390"/>
        <v>75</v>
      </c>
      <c r="S180" s="223">
        <f t="shared" si="390"/>
        <v>75</v>
      </c>
      <c r="T180" s="223">
        <f t="shared" si="390"/>
        <v>75</v>
      </c>
    </row>
    <row r="181" spans="1:20" ht="12.75" customHeight="1" outlineLevel="2" x14ac:dyDescent="0.25">
      <c r="A181" s="903"/>
      <c r="B181" s="637" t="s">
        <v>1307</v>
      </c>
      <c r="C181" s="226"/>
      <c r="D181" s="220">
        <v>0</v>
      </c>
      <c r="E181" s="220">
        <v>0</v>
      </c>
      <c r="F181" s="220">
        <v>0</v>
      </c>
      <c r="G181" s="220">
        <v>0</v>
      </c>
      <c r="H181" s="220">
        <v>0</v>
      </c>
      <c r="I181" s="220">
        <v>0</v>
      </c>
      <c r="J181" s="220">
        <v>0</v>
      </c>
      <c r="K181" s="220">
        <v>0</v>
      </c>
      <c r="L181" s="220">
        <v>0</v>
      </c>
      <c r="M181" s="220">
        <v>0</v>
      </c>
      <c r="N181" s="220">
        <v>0</v>
      </c>
      <c r="O181" s="220">
        <v>0</v>
      </c>
      <c r="P181" s="220">
        <v>0</v>
      </c>
      <c r="Q181" s="220">
        <v>0</v>
      </c>
      <c r="R181" s="220">
        <v>0</v>
      </c>
      <c r="S181" s="220">
        <v>0</v>
      </c>
      <c r="T181" s="220">
        <v>0</v>
      </c>
    </row>
    <row r="182" spans="1:20" ht="12.75" customHeight="1" outlineLevel="2" x14ac:dyDescent="0.25">
      <c r="A182" s="903"/>
      <c r="B182" s="635" t="s">
        <v>1293</v>
      </c>
      <c r="C182" s="227"/>
      <c r="D182" s="220">
        <v>0</v>
      </c>
      <c r="E182" s="220">
        <v>0</v>
      </c>
      <c r="F182" s="220">
        <v>0</v>
      </c>
      <c r="G182" s="220">
        <v>0</v>
      </c>
      <c r="H182" s="220">
        <v>0</v>
      </c>
      <c r="I182" s="220">
        <v>0</v>
      </c>
      <c r="J182" s="220">
        <v>0</v>
      </c>
      <c r="K182" s="220">
        <v>0</v>
      </c>
      <c r="L182" s="220">
        <v>0</v>
      </c>
      <c r="M182" s="220">
        <v>0</v>
      </c>
      <c r="N182" s="220">
        <v>0</v>
      </c>
      <c r="O182" s="220">
        <v>0</v>
      </c>
      <c r="P182" s="220">
        <v>0</v>
      </c>
      <c r="Q182" s="220">
        <v>0</v>
      </c>
      <c r="R182" s="220">
        <v>0</v>
      </c>
      <c r="S182" s="220">
        <v>0</v>
      </c>
      <c r="T182" s="220">
        <v>0</v>
      </c>
    </row>
    <row r="183" spans="1:20" ht="12.75" customHeight="1" outlineLevel="2" x14ac:dyDescent="0.25">
      <c r="A183" s="903"/>
      <c r="B183" s="635" t="s">
        <v>1294</v>
      </c>
      <c r="C183" s="227"/>
      <c r="D183" s="220">
        <v>0</v>
      </c>
      <c r="E183" s="220">
        <v>0</v>
      </c>
      <c r="F183" s="220">
        <v>0</v>
      </c>
      <c r="G183" s="220">
        <v>0</v>
      </c>
      <c r="H183" s="220">
        <v>0</v>
      </c>
      <c r="I183" s="220">
        <v>0</v>
      </c>
      <c r="J183" s="220">
        <v>0</v>
      </c>
      <c r="K183" s="220">
        <v>0</v>
      </c>
      <c r="L183" s="220">
        <v>0</v>
      </c>
      <c r="M183" s="220">
        <v>0</v>
      </c>
      <c r="N183" s="220">
        <v>0</v>
      </c>
      <c r="O183" s="220">
        <v>0</v>
      </c>
      <c r="P183" s="220">
        <v>0</v>
      </c>
      <c r="Q183" s="220">
        <v>0</v>
      </c>
      <c r="R183" s="220">
        <v>0</v>
      </c>
      <c r="S183" s="220">
        <v>0</v>
      </c>
      <c r="T183" s="220">
        <v>0</v>
      </c>
    </row>
    <row r="184" spans="1:20" ht="12.75" customHeight="1" outlineLevel="2" x14ac:dyDescent="0.25">
      <c r="A184" s="903"/>
      <c r="B184" s="635" t="s">
        <v>1293</v>
      </c>
      <c r="C184" s="227"/>
      <c r="D184" s="220">
        <v>0</v>
      </c>
      <c r="E184" s="220">
        <v>0</v>
      </c>
      <c r="F184" s="220">
        <v>0</v>
      </c>
      <c r="G184" s="220">
        <v>0</v>
      </c>
      <c r="H184" s="220">
        <v>0</v>
      </c>
      <c r="I184" s="220">
        <v>0</v>
      </c>
      <c r="J184" s="220">
        <v>0</v>
      </c>
      <c r="K184" s="220">
        <v>0</v>
      </c>
      <c r="L184" s="220">
        <v>0</v>
      </c>
      <c r="M184" s="220">
        <v>0</v>
      </c>
      <c r="N184" s="220">
        <v>0</v>
      </c>
      <c r="O184" s="220">
        <v>0</v>
      </c>
      <c r="P184" s="220">
        <v>0</v>
      </c>
      <c r="Q184" s="220">
        <v>0</v>
      </c>
      <c r="R184" s="220">
        <v>0</v>
      </c>
      <c r="S184" s="220">
        <v>0</v>
      </c>
      <c r="T184" s="220">
        <v>0</v>
      </c>
    </row>
    <row r="185" spans="1:20" ht="12.75" customHeight="1" outlineLevel="2" x14ac:dyDescent="0.25">
      <c r="A185" s="903"/>
      <c r="B185" s="635" t="s">
        <v>1295</v>
      </c>
      <c r="C185" s="227"/>
      <c r="D185" s="220">
        <v>0</v>
      </c>
      <c r="E185" s="220">
        <v>0</v>
      </c>
      <c r="F185" s="220">
        <v>0</v>
      </c>
      <c r="G185" s="220">
        <v>0</v>
      </c>
      <c r="H185" s="220">
        <v>0</v>
      </c>
      <c r="I185" s="220">
        <v>0</v>
      </c>
      <c r="J185" s="220">
        <v>0</v>
      </c>
      <c r="K185" s="220">
        <v>0</v>
      </c>
      <c r="L185" s="220">
        <v>0</v>
      </c>
      <c r="M185" s="220">
        <v>0</v>
      </c>
      <c r="N185" s="220">
        <v>0</v>
      </c>
      <c r="O185" s="220">
        <v>0</v>
      </c>
      <c r="P185" s="220">
        <v>0</v>
      </c>
      <c r="Q185" s="220">
        <v>0</v>
      </c>
      <c r="R185" s="220">
        <v>0</v>
      </c>
      <c r="S185" s="220">
        <v>0</v>
      </c>
      <c r="T185" s="220">
        <v>0</v>
      </c>
    </row>
    <row r="186" spans="1:20" ht="13.5" customHeight="1" outlineLevel="2" thickBot="1" x14ac:dyDescent="0.3">
      <c r="A186" s="903"/>
      <c r="B186" s="635" t="s">
        <v>1293</v>
      </c>
      <c r="C186" s="227"/>
      <c r="D186" s="220">
        <v>0</v>
      </c>
      <c r="E186" s="220">
        <v>0</v>
      </c>
      <c r="F186" s="220">
        <v>0</v>
      </c>
      <c r="G186" s="220">
        <v>0</v>
      </c>
      <c r="H186" s="220">
        <v>0</v>
      </c>
      <c r="I186" s="220">
        <v>0</v>
      </c>
      <c r="J186" s="220">
        <v>0</v>
      </c>
      <c r="K186" s="220">
        <v>0</v>
      </c>
      <c r="L186" s="220">
        <v>0</v>
      </c>
      <c r="M186" s="220">
        <v>0</v>
      </c>
      <c r="N186" s="220">
        <v>0</v>
      </c>
      <c r="O186" s="220">
        <v>0</v>
      </c>
      <c r="P186" s="220">
        <v>0</v>
      </c>
      <c r="Q186" s="220">
        <v>0</v>
      </c>
      <c r="R186" s="220">
        <v>0</v>
      </c>
      <c r="S186" s="220">
        <v>0</v>
      </c>
      <c r="T186" s="220">
        <v>0</v>
      </c>
    </row>
    <row r="187" spans="1:20" ht="12.75" customHeight="1" outlineLevel="2" x14ac:dyDescent="0.25">
      <c r="A187" s="903"/>
      <c r="B187" s="634" t="s">
        <v>1296</v>
      </c>
      <c r="C187" s="225"/>
      <c r="D187" s="228">
        <f t="shared" ref="D187:T187" si="391">SUM(D188:D193)</f>
        <v>1</v>
      </c>
      <c r="E187" s="228">
        <f t="shared" si="391"/>
        <v>1</v>
      </c>
      <c r="F187" s="228">
        <f t="shared" ref="F187:G187" si="392">SUM(F188:F193)</f>
        <v>1</v>
      </c>
      <c r="G187" s="228">
        <f t="shared" si="392"/>
        <v>1</v>
      </c>
      <c r="H187" s="228">
        <f t="shared" si="391"/>
        <v>1</v>
      </c>
      <c r="I187" s="228">
        <f t="shared" si="391"/>
        <v>1</v>
      </c>
      <c r="J187" s="228">
        <f t="shared" ref="J187:K187" si="393">SUM(J188:J193)</f>
        <v>1</v>
      </c>
      <c r="K187" s="228">
        <f t="shared" si="393"/>
        <v>1</v>
      </c>
      <c r="L187" s="228">
        <f t="shared" ref="L187:P187" si="394">SUM(L188:L193)</f>
        <v>1</v>
      </c>
      <c r="M187" s="228">
        <f t="shared" si="394"/>
        <v>1</v>
      </c>
      <c r="N187" s="228">
        <f t="shared" si="394"/>
        <v>1</v>
      </c>
      <c r="O187" s="228">
        <f t="shared" ref="O187" si="395">SUM(O188:O193)</f>
        <v>1</v>
      </c>
      <c r="P187" s="228">
        <f t="shared" si="394"/>
        <v>1</v>
      </c>
      <c r="Q187" s="228">
        <f t="shared" ref="Q187:R187" si="396">SUM(Q188:Q193)</f>
        <v>1</v>
      </c>
      <c r="R187" s="228">
        <f t="shared" si="396"/>
        <v>1</v>
      </c>
      <c r="S187" s="228">
        <f t="shared" si="391"/>
        <v>1</v>
      </c>
      <c r="T187" s="228">
        <f t="shared" si="391"/>
        <v>1</v>
      </c>
    </row>
    <row r="188" spans="1:20" ht="12.75" customHeight="1" outlineLevel="2" x14ac:dyDescent="0.25">
      <c r="A188" s="903"/>
      <c r="B188" s="635" t="s">
        <v>1297</v>
      </c>
      <c r="C188" s="227"/>
      <c r="D188" s="220">
        <v>1</v>
      </c>
      <c r="E188" s="220">
        <v>1</v>
      </c>
      <c r="F188" s="220">
        <v>1</v>
      </c>
      <c r="G188" s="220">
        <v>1</v>
      </c>
      <c r="H188" s="220">
        <v>1</v>
      </c>
      <c r="I188" s="220">
        <v>1</v>
      </c>
      <c r="J188" s="220">
        <v>1</v>
      </c>
      <c r="K188" s="220">
        <v>1</v>
      </c>
      <c r="L188" s="220">
        <v>1</v>
      </c>
      <c r="M188" s="220">
        <v>1</v>
      </c>
      <c r="N188" s="220">
        <v>1</v>
      </c>
      <c r="O188" s="220">
        <v>1</v>
      </c>
      <c r="P188" s="220">
        <v>1</v>
      </c>
      <c r="Q188" s="220">
        <v>1</v>
      </c>
      <c r="R188" s="220">
        <v>1</v>
      </c>
      <c r="S188" s="220">
        <v>1</v>
      </c>
      <c r="T188" s="220">
        <v>1</v>
      </c>
    </row>
    <row r="189" spans="1:20" ht="12.75" customHeight="1" outlineLevel="2" x14ac:dyDescent="0.25">
      <c r="A189" s="903"/>
      <c r="B189" s="635" t="s">
        <v>1293</v>
      </c>
      <c r="C189" s="227"/>
      <c r="D189" s="220">
        <v>0</v>
      </c>
      <c r="E189" s="220">
        <v>0</v>
      </c>
      <c r="F189" s="220">
        <v>0</v>
      </c>
      <c r="G189" s="220">
        <v>0</v>
      </c>
      <c r="H189" s="220">
        <v>0</v>
      </c>
      <c r="I189" s="220">
        <v>0</v>
      </c>
      <c r="J189" s="220">
        <v>0</v>
      </c>
      <c r="K189" s="220">
        <v>0</v>
      </c>
      <c r="L189" s="220">
        <v>0</v>
      </c>
      <c r="M189" s="220">
        <v>0</v>
      </c>
      <c r="N189" s="220">
        <v>0</v>
      </c>
      <c r="O189" s="220">
        <v>0</v>
      </c>
      <c r="P189" s="220">
        <v>0</v>
      </c>
      <c r="Q189" s="220">
        <v>0</v>
      </c>
      <c r="R189" s="220">
        <v>0</v>
      </c>
      <c r="S189" s="220">
        <v>0</v>
      </c>
      <c r="T189" s="220">
        <v>0</v>
      </c>
    </row>
    <row r="190" spans="1:20" ht="12.75" customHeight="1" outlineLevel="2" x14ac:dyDescent="0.25">
      <c r="A190" s="903"/>
      <c r="B190" s="635" t="s">
        <v>1294</v>
      </c>
      <c r="C190" s="227"/>
      <c r="D190" s="220">
        <v>0</v>
      </c>
      <c r="E190" s="220">
        <v>0</v>
      </c>
      <c r="F190" s="220">
        <v>0</v>
      </c>
      <c r="G190" s="220">
        <v>0</v>
      </c>
      <c r="H190" s="220">
        <v>0</v>
      </c>
      <c r="I190" s="220">
        <v>0</v>
      </c>
      <c r="J190" s="220">
        <v>0</v>
      </c>
      <c r="K190" s="220">
        <v>0</v>
      </c>
      <c r="L190" s="220">
        <v>0</v>
      </c>
      <c r="M190" s="220">
        <v>0</v>
      </c>
      <c r="N190" s="220">
        <v>0</v>
      </c>
      <c r="O190" s="220">
        <v>0</v>
      </c>
      <c r="P190" s="220">
        <v>0</v>
      </c>
      <c r="Q190" s="220">
        <v>0</v>
      </c>
      <c r="R190" s="220">
        <v>0</v>
      </c>
      <c r="S190" s="220">
        <v>0</v>
      </c>
      <c r="T190" s="220">
        <v>0</v>
      </c>
    </row>
    <row r="191" spans="1:20" ht="12.75" customHeight="1" outlineLevel="2" x14ac:dyDescent="0.25">
      <c r="A191" s="903"/>
      <c r="B191" s="635" t="s">
        <v>1293</v>
      </c>
      <c r="C191" s="227"/>
      <c r="D191" s="220">
        <v>0</v>
      </c>
      <c r="E191" s="220">
        <v>0</v>
      </c>
      <c r="F191" s="220">
        <v>0</v>
      </c>
      <c r="G191" s="220">
        <v>0</v>
      </c>
      <c r="H191" s="220">
        <v>0</v>
      </c>
      <c r="I191" s="220">
        <v>0</v>
      </c>
      <c r="J191" s="220">
        <v>0</v>
      </c>
      <c r="K191" s="220">
        <v>0</v>
      </c>
      <c r="L191" s="220">
        <v>0</v>
      </c>
      <c r="M191" s="220">
        <v>0</v>
      </c>
      <c r="N191" s="220">
        <v>0</v>
      </c>
      <c r="O191" s="220">
        <v>0</v>
      </c>
      <c r="P191" s="220">
        <v>0</v>
      </c>
      <c r="Q191" s="220">
        <v>0</v>
      </c>
      <c r="R191" s="220">
        <v>0</v>
      </c>
      <c r="S191" s="220">
        <v>0</v>
      </c>
      <c r="T191" s="220">
        <v>0</v>
      </c>
    </row>
    <row r="192" spans="1:20" ht="12.75" customHeight="1" outlineLevel="2" x14ac:dyDescent="0.25">
      <c r="A192" s="903"/>
      <c r="B192" s="635" t="s">
        <v>1295</v>
      </c>
      <c r="C192" s="227"/>
      <c r="D192" s="220">
        <v>0</v>
      </c>
      <c r="E192" s="220">
        <v>0</v>
      </c>
      <c r="F192" s="220">
        <v>0</v>
      </c>
      <c r="G192" s="220">
        <v>0</v>
      </c>
      <c r="H192" s="220">
        <v>0</v>
      </c>
      <c r="I192" s="220">
        <v>0</v>
      </c>
      <c r="J192" s="220">
        <v>0</v>
      </c>
      <c r="K192" s="220">
        <v>0</v>
      </c>
      <c r="L192" s="220">
        <v>0</v>
      </c>
      <c r="M192" s="220">
        <v>0</v>
      </c>
      <c r="N192" s="220">
        <v>0</v>
      </c>
      <c r="O192" s="220">
        <v>0</v>
      </c>
      <c r="P192" s="220">
        <v>0</v>
      </c>
      <c r="Q192" s="220">
        <v>0</v>
      </c>
      <c r="R192" s="220">
        <v>0</v>
      </c>
      <c r="S192" s="220">
        <v>0</v>
      </c>
      <c r="T192" s="220">
        <v>0</v>
      </c>
    </row>
    <row r="193" spans="1:20" ht="13.5" customHeight="1" outlineLevel="2" thickBot="1" x14ac:dyDescent="0.3">
      <c r="A193" s="903"/>
      <c r="B193" s="636" t="s">
        <v>1293</v>
      </c>
      <c r="C193" s="229"/>
      <c r="D193" s="223">
        <v>0</v>
      </c>
      <c r="E193" s="223">
        <v>0</v>
      </c>
      <c r="F193" s="223">
        <v>0</v>
      </c>
      <c r="G193" s="223">
        <v>0</v>
      </c>
      <c r="H193" s="223">
        <v>0</v>
      </c>
      <c r="I193" s="223">
        <v>0</v>
      </c>
      <c r="J193" s="223">
        <v>0</v>
      </c>
      <c r="K193" s="223">
        <v>0</v>
      </c>
      <c r="L193" s="223">
        <v>0</v>
      </c>
      <c r="M193" s="223">
        <v>0</v>
      </c>
      <c r="N193" s="223">
        <v>0</v>
      </c>
      <c r="O193" s="223">
        <v>0</v>
      </c>
      <c r="P193" s="223">
        <v>0</v>
      </c>
      <c r="Q193" s="223">
        <v>0</v>
      </c>
      <c r="R193" s="223">
        <v>0</v>
      </c>
      <c r="S193" s="223">
        <v>0</v>
      </c>
      <c r="T193" s="223">
        <v>0</v>
      </c>
    </row>
    <row r="194" spans="1:20" ht="13.5" customHeight="1" outlineLevel="2" thickBot="1" x14ac:dyDescent="0.3">
      <c r="A194" s="903"/>
      <c r="D194" s="230">
        <f t="shared" ref="D194:T194" si="397">(D188*D175+D189*D176+D190*D177+D191*D178+D192*D179+D193*D180)+(D188*D181+D189*D182+D190*D183+D191*D184+D192*D185+D193*D186)</f>
        <v>75</v>
      </c>
      <c r="E194" s="230">
        <f t="shared" si="397"/>
        <v>75</v>
      </c>
      <c r="F194" s="230">
        <f t="shared" ref="F194:G194" si="398">(F188*F175+F189*F176+F190*F177+F191*F178+F192*F179+F193*F180)+(F188*F181+F189*F182+F190*F183+F191*F184+F192*F185+F193*F186)</f>
        <v>75</v>
      </c>
      <c r="G194" s="230">
        <f t="shared" si="398"/>
        <v>75</v>
      </c>
      <c r="H194" s="230">
        <f t="shared" si="397"/>
        <v>75</v>
      </c>
      <c r="I194" s="230">
        <f t="shared" si="397"/>
        <v>75</v>
      </c>
      <c r="J194" s="230">
        <f t="shared" ref="J194:K194" si="399">(J188*J175+J189*J176+J190*J177+J191*J178+J192*J179+J193*J180)+(J188*J181+J189*J182+J190*J183+J191*J184+J192*J185+J193*J186)</f>
        <v>75</v>
      </c>
      <c r="K194" s="230">
        <f t="shared" si="399"/>
        <v>75</v>
      </c>
      <c r="L194" s="230">
        <f t="shared" ref="L194:P194" si="400">(L188*L175+L189*L176+L190*L177+L191*L178+L192*L179+L193*L180)+(L188*L181+L189*L182+L190*L183+L191*L184+L192*L185+L193*L186)</f>
        <v>75</v>
      </c>
      <c r="M194" s="230">
        <f t="shared" si="400"/>
        <v>75</v>
      </c>
      <c r="N194" s="230">
        <f t="shared" si="400"/>
        <v>75</v>
      </c>
      <c r="O194" s="230">
        <f t="shared" ref="O194" si="401">(O188*O175+O189*O176+O190*O177+O191*O178+O192*O179+O193*O180)+(O188*O181+O189*O182+O190*O183+O191*O184+O192*O185+O193*O186)</f>
        <v>75</v>
      </c>
      <c r="P194" s="230">
        <f t="shared" si="400"/>
        <v>75</v>
      </c>
      <c r="Q194" s="230">
        <f t="shared" ref="Q194:R194" si="402">(Q188*Q175+Q189*Q176+Q190*Q177+Q191*Q178+Q192*Q179+Q193*Q180)+(Q188*Q181+Q189*Q182+Q190*Q183+Q191*Q184+Q192*Q185+Q193*Q186)</f>
        <v>75</v>
      </c>
      <c r="R194" s="230">
        <f t="shared" si="402"/>
        <v>75</v>
      </c>
      <c r="S194" s="230">
        <f t="shared" si="397"/>
        <v>75</v>
      </c>
      <c r="T194" s="230">
        <f t="shared" si="397"/>
        <v>75</v>
      </c>
    </row>
    <row r="195" spans="1:20" ht="12.75" customHeight="1" outlineLevel="2" x14ac:dyDescent="0.25">
      <c r="A195" s="903"/>
      <c r="B195" s="192" t="s">
        <v>799</v>
      </c>
      <c r="C195" s="184"/>
      <c r="D195" s="220">
        <f t="shared" ref="D195:T195" si="403">D194-D196</f>
        <v>37.36</v>
      </c>
      <c r="E195" s="220">
        <f t="shared" si="403"/>
        <v>37.36</v>
      </c>
      <c r="F195" s="220">
        <f t="shared" ref="F195:G195" si="404">F194-F196</f>
        <v>37.36</v>
      </c>
      <c r="G195" s="220">
        <f t="shared" si="404"/>
        <v>37.36</v>
      </c>
      <c r="H195" s="220">
        <f t="shared" si="403"/>
        <v>38.1</v>
      </c>
      <c r="I195" s="220">
        <f t="shared" si="403"/>
        <v>38.1</v>
      </c>
      <c r="J195" s="220">
        <f t="shared" ref="J195:K195" si="405">J194-J196</f>
        <v>38.159999999999997</v>
      </c>
      <c r="K195" s="220">
        <f t="shared" si="405"/>
        <v>38.159999999999997</v>
      </c>
      <c r="L195" s="220">
        <f t="shared" ref="L195:P195" si="406">L194-L196</f>
        <v>37.97</v>
      </c>
      <c r="M195" s="220">
        <f t="shared" si="406"/>
        <v>37.97</v>
      </c>
      <c r="N195" s="220">
        <f t="shared" si="406"/>
        <v>37.950000000000003</v>
      </c>
      <c r="O195" s="220">
        <f t="shared" ref="O195" si="407">O194-O196</f>
        <v>37.950000000000003</v>
      </c>
      <c r="P195" s="220">
        <f t="shared" si="406"/>
        <v>37.950000000000003</v>
      </c>
      <c r="Q195" s="220">
        <f t="shared" ref="Q195:R195" si="408">Q194-Q196</f>
        <v>39.5</v>
      </c>
      <c r="R195" s="220">
        <f t="shared" si="408"/>
        <v>39.5</v>
      </c>
      <c r="S195" s="220">
        <f t="shared" si="403"/>
        <v>39.5</v>
      </c>
      <c r="T195" s="220">
        <f t="shared" si="403"/>
        <v>39.5</v>
      </c>
    </row>
    <row r="196" spans="1:20" ht="13.5" customHeight="1" outlineLevel="2" thickBot="1" x14ac:dyDescent="0.3">
      <c r="A196" s="903"/>
      <c r="B196" s="204" t="s">
        <v>800</v>
      </c>
      <c r="C196" s="186"/>
      <c r="D196" s="235">
        <f t="shared" ref="D196:T196" si="409">ROUND(((D188*D175*D$67+D189*D176*D$68+D190*D177*D$69+D191*D178*D$70+D192*D179*D$71+D193*D180*D$72)+(D188*D181+D189*D182+D190*D183+D191*D184+D192*D185+D193*D186)*D$56)/D$29,2)</f>
        <v>37.64</v>
      </c>
      <c r="E196" s="235">
        <f t="shared" si="409"/>
        <v>37.64</v>
      </c>
      <c r="F196" s="235">
        <f t="shared" ref="F196:G196" si="410">ROUND(((F188*F175*F$67+F189*F176*F$68+F190*F177*F$69+F191*F178*F$70+F192*F179*F$71+F193*F180*F$72)+(F188*F181+F189*F182+F190*F183+F191*F184+F192*F185+F193*F186)*F$56)/F$29,2)</f>
        <v>37.64</v>
      </c>
      <c r="G196" s="235">
        <f t="shared" si="410"/>
        <v>37.64</v>
      </c>
      <c r="H196" s="235">
        <f t="shared" si="409"/>
        <v>36.9</v>
      </c>
      <c r="I196" s="235">
        <f t="shared" si="409"/>
        <v>36.9</v>
      </c>
      <c r="J196" s="235">
        <f t="shared" ref="J196:K196" si="411">ROUND(((J188*J175*J$67+J189*J176*J$68+J190*J177*J$69+J191*J178*J$70+J192*J179*J$71+J193*J180*J$72)+(J188*J181+J189*J182+J190*J183+J191*J184+J192*J185+J193*J186)*J$56)/J$29,2)</f>
        <v>36.840000000000003</v>
      </c>
      <c r="K196" s="235">
        <f t="shared" si="411"/>
        <v>36.840000000000003</v>
      </c>
      <c r="L196" s="235">
        <f t="shared" ref="L196:P196" si="412">ROUND(((L188*L175*L$67+L189*L176*L$68+L190*L177*L$69+L191*L178*L$70+L192*L179*L$71+L193*L180*L$72)+(L188*L181+L189*L182+L190*L183+L191*L184+L192*L185+L193*L186)*L$56)/L$29,2)</f>
        <v>37.03</v>
      </c>
      <c r="M196" s="235">
        <f t="shared" si="412"/>
        <v>37.03</v>
      </c>
      <c r="N196" s="235">
        <f t="shared" si="412"/>
        <v>37.049999999999997</v>
      </c>
      <c r="O196" s="235">
        <f t="shared" ref="O196" si="413">ROUND(((O188*O175*O$67+O189*O176*O$68+O190*O177*O$69+O191*O178*O$70+O192*O179*O$71+O193*O180*O$72)+(O188*O181+O189*O182+O190*O183+O191*O184+O192*O185+O193*O186)*O$56)/O$29,2)</f>
        <v>37.049999999999997</v>
      </c>
      <c r="P196" s="235">
        <f t="shared" si="412"/>
        <v>37.049999999999997</v>
      </c>
      <c r="Q196" s="235">
        <f t="shared" ref="Q196:R196" si="414">ROUND(((Q188*Q175*Q$67+Q189*Q176*Q$68+Q190*Q177*Q$69+Q191*Q178*Q$70+Q192*Q179*Q$71+Q193*Q180*Q$72)+(Q188*Q181+Q189*Q182+Q190*Q183+Q191*Q184+Q192*Q185+Q193*Q186)*Q$56)/Q$29,2)</f>
        <v>35.5</v>
      </c>
      <c r="R196" s="235">
        <f t="shared" si="414"/>
        <v>35.5</v>
      </c>
      <c r="S196" s="235">
        <f t="shared" si="409"/>
        <v>35.5</v>
      </c>
      <c r="T196" s="235">
        <f t="shared" si="409"/>
        <v>35.5</v>
      </c>
    </row>
    <row r="197" spans="1:20" ht="13.5" customHeight="1" outlineLevel="2" thickBot="1" x14ac:dyDescent="0.3">
      <c r="A197" s="903"/>
      <c r="B197" s="637" t="s">
        <v>244</v>
      </c>
      <c r="C197" s="227"/>
      <c r="D197" s="220"/>
      <c r="E197" s="220"/>
      <c r="F197" s="220"/>
      <c r="G197" s="220"/>
      <c r="H197" s="220"/>
      <c r="I197" s="220"/>
      <c r="J197" s="220"/>
      <c r="K197" s="220"/>
      <c r="L197" s="220"/>
      <c r="M197" s="220"/>
      <c r="N197" s="220"/>
      <c r="O197" s="220"/>
      <c r="P197" s="220"/>
      <c r="Q197" s="220"/>
      <c r="R197" s="220"/>
      <c r="S197" s="220"/>
      <c r="T197" s="220"/>
    </row>
    <row r="198" spans="1:20" ht="13.5" customHeight="1" outlineLevel="2" thickBot="1" x14ac:dyDescent="0.3">
      <c r="A198" s="903"/>
      <c r="D198" s="231">
        <f t="shared" ref="D198:T198" si="415">IF(D197="X",D$19,)</f>
        <v>0</v>
      </c>
      <c r="E198" s="231">
        <f t="shared" si="415"/>
        <v>0</v>
      </c>
      <c r="F198" s="231">
        <f t="shared" ref="F198:G198" si="416">IF(F197="X",F$19,)</f>
        <v>0</v>
      </c>
      <c r="G198" s="231">
        <f t="shared" si="416"/>
        <v>0</v>
      </c>
      <c r="H198" s="231">
        <f t="shared" si="415"/>
        <v>0</v>
      </c>
      <c r="I198" s="231">
        <f t="shared" si="415"/>
        <v>0</v>
      </c>
      <c r="J198" s="231">
        <f t="shared" ref="J198:K198" si="417">IF(J197="X",J$19,)</f>
        <v>0</v>
      </c>
      <c r="K198" s="231">
        <f t="shared" si="417"/>
        <v>0</v>
      </c>
      <c r="L198" s="231">
        <f t="shared" ref="L198:P198" si="418">IF(L197="X",L$19,)</f>
        <v>0</v>
      </c>
      <c r="M198" s="231">
        <f t="shared" si="418"/>
        <v>0</v>
      </c>
      <c r="N198" s="231">
        <f t="shared" si="418"/>
        <v>0</v>
      </c>
      <c r="O198" s="231">
        <f t="shared" ref="O198" si="419">IF(O197="X",O$19,)</f>
        <v>0</v>
      </c>
      <c r="P198" s="231">
        <f t="shared" si="418"/>
        <v>0</v>
      </c>
      <c r="Q198" s="231">
        <f t="shared" ref="Q198:R198" si="420">IF(Q197="X",Q$19,)</f>
        <v>0</v>
      </c>
      <c r="R198" s="231">
        <f t="shared" si="420"/>
        <v>0</v>
      </c>
      <c r="S198" s="231">
        <f t="shared" si="415"/>
        <v>0</v>
      </c>
      <c r="T198" s="231">
        <f t="shared" si="415"/>
        <v>0</v>
      </c>
    </row>
    <row r="199" spans="1:20" ht="12.75" customHeight="1" outlineLevel="2" x14ac:dyDescent="0.25">
      <c r="A199" s="903"/>
      <c r="B199" s="192" t="s">
        <v>799</v>
      </c>
      <c r="C199" s="184"/>
      <c r="D199" s="232">
        <f t="shared" ref="D199:T199" si="421">D198-D200</f>
        <v>0</v>
      </c>
      <c r="E199" s="232">
        <f t="shared" si="421"/>
        <v>0</v>
      </c>
      <c r="F199" s="232">
        <f t="shared" ref="F199:G199" si="422">F198-F200</f>
        <v>0</v>
      </c>
      <c r="G199" s="232">
        <f t="shared" si="422"/>
        <v>0</v>
      </c>
      <c r="H199" s="232">
        <f t="shared" si="421"/>
        <v>0</v>
      </c>
      <c r="I199" s="232">
        <f t="shared" si="421"/>
        <v>0</v>
      </c>
      <c r="J199" s="232">
        <f t="shared" ref="J199:K199" si="423">J198-J200</f>
        <v>0</v>
      </c>
      <c r="K199" s="232">
        <f t="shared" si="423"/>
        <v>0</v>
      </c>
      <c r="L199" s="232">
        <f t="shared" ref="L199:P199" si="424">L198-L200</f>
        <v>0</v>
      </c>
      <c r="M199" s="232">
        <f t="shared" si="424"/>
        <v>0</v>
      </c>
      <c r="N199" s="232">
        <f t="shared" si="424"/>
        <v>0</v>
      </c>
      <c r="O199" s="232">
        <f t="shared" ref="O199" si="425">O198-O200</f>
        <v>0</v>
      </c>
      <c r="P199" s="232">
        <f t="shared" si="424"/>
        <v>0</v>
      </c>
      <c r="Q199" s="232">
        <f t="shared" ref="Q199:R199" si="426">Q198-Q200</f>
        <v>0</v>
      </c>
      <c r="R199" s="232">
        <f t="shared" si="426"/>
        <v>0</v>
      </c>
      <c r="S199" s="232">
        <f t="shared" si="421"/>
        <v>0</v>
      </c>
      <c r="T199" s="232">
        <f t="shared" si="421"/>
        <v>0</v>
      </c>
    </row>
    <row r="200" spans="1:20" ht="13.5" customHeight="1" outlineLevel="2" thickBot="1" x14ac:dyDescent="0.3">
      <c r="A200" s="903"/>
      <c r="B200" s="204" t="s">
        <v>800</v>
      </c>
      <c r="C200" s="186"/>
      <c r="D200" s="223">
        <f t="shared" ref="D200:T200" si="427">IF(D197="X",ROUND(D$21,2),)</f>
        <v>0</v>
      </c>
      <c r="E200" s="223">
        <f t="shared" si="427"/>
        <v>0</v>
      </c>
      <c r="F200" s="223">
        <f t="shared" ref="F200:G200" si="428">IF(F197="X",ROUND(F$21,2),)</f>
        <v>0</v>
      </c>
      <c r="G200" s="223">
        <f t="shared" si="428"/>
        <v>0</v>
      </c>
      <c r="H200" s="223">
        <f t="shared" si="427"/>
        <v>0</v>
      </c>
      <c r="I200" s="223">
        <f t="shared" si="427"/>
        <v>0</v>
      </c>
      <c r="J200" s="223">
        <f t="shared" ref="J200:K200" si="429">IF(J197="X",ROUND(J$21,2),)</f>
        <v>0</v>
      </c>
      <c r="K200" s="223">
        <f t="shared" si="429"/>
        <v>0</v>
      </c>
      <c r="L200" s="223">
        <f t="shared" ref="L200:P200" si="430">IF(L197="X",ROUND(L$21,2),)</f>
        <v>0</v>
      </c>
      <c r="M200" s="223">
        <f t="shared" si="430"/>
        <v>0</v>
      </c>
      <c r="N200" s="223">
        <f t="shared" si="430"/>
        <v>0</v>
      </c>
      <c r="O200" s="223">
        <f t="shared" ref="O200" si="431">IF(O197="X",ROUND(O$21,2),)</f>
        <v>0</v>
      </c>
      <c r="P200" s="223">
        <f t="shared" si="430"/>
        <v>0</v>
      </c>
      <c r="Q200" s="223">
        <f t="shared" ref="Q200:R200" si="432">IF(Q197="X",ROUND(Q$21,2),)</f>
        <v>0</v>
      </c>
      <c r="R200" s="223">
        <f t="shared" si="432"/>
        <v>0</v>
      </c>
      <c r="S200" s="223">
        <f t="shared" si="427"/>
        <v>0</v>
      </c>
      <c r="T200" s="223">
        <f t="shared" si="427"/>
        <v>0</v>
      </c>
    </row>
    <row r="201" spans="1:20" ht="13.5" customHeight="1" outlineLevel="2" thickBot="1" x14ac:dyDescent="0.3">
      <c r="A201" s="903"/>
      <c r="B201" s="637" t="s">
        <v>1298</v>
      </c>
      <c r="C201" s="227"/>
      <c r="D201" s="220"/>
      <c r="E201" s="220"/>
      <c r="F201" s="220"/>
      <c r="G201" s="220"/>
      <c r="H201" s="220"/>
      <c r="I201" s="220"/>
      <c r="J201" s="220"/>
      <c r="K201" s="220"/>
      <c r="L201" s="220"/>
      <c r="M201" s="220"/>
      <c r="N201" s="220"/>
      <c r="O201" s="220"/>
      <c r="P201" s="220"/>
      <c r="Q201" s="220"/>
      <c r="R201" s="220"/>
      <c r="S201" s="220"/>
      <c r="T201" s="220"/>
    </row>
    <row r="202" spans="1:20" ht="13.5" customHeight="1" outlineLevel="2" thickBot="1" x14ac:dyDescent="0.3">
      <c r="A202" s="903"/>
      <c r="D202" s="233">
        <f t="shared" ref="D202:T202" si="433">IF(D201="X",D$553,)</f>
        <v>0</v>
      </c>
      <c r="E202" s="233">
        <f t="shared" si="433"/>
        <v>0</v>
      </c>
      <c r="F202" s="233">
        <f t="shared" ref="F202:G202" si="434">IF(F201="X",F$553,)</f>
        <v>0</v>
      </c>
      <c r="G202" s="233">
        <f t="shared" si="434"/>
        <v>0</v>
      </c>
      <c r="H202" s="233">
        <f t="shared" si="433"/>
        <v>0</v>
      </c>
      <c r="I202" s="233">
        <f t="shared" si="433"/>
        <v>0</v>
      </c>
      <c r="J202" s="233">
        <f t="shared" ref="J202:K202" si="435">IF(J201="X",J$553,)</f>
        <v>0</v>
      </c>
      <c r="K202" s="233">
        <f t="shared" si="435"/>
        <v>0</v>
      </c>
      <c r="L202" s="233">
        <f t="shared" ref="L202:P202" si="436">IF(L201="X",L$553,)</f>
        <v>0</v>
      </c>
      <c r="M202" s="233">
        <f t="shared" si="436"/>
        <v>0</v>
      </c>
      <c r="N202" s="233">
        <f t="shared" si="436"/>
        <v>0</v>
      </c>
      <c r="O202" s="233">
        <f t="shared" ref="O202" si="437">IF(O201="X",O$553,)</f>
        <v>0</v>
      </c>
      <c r="P202" s="233">
        <f t="shared" si="436"/>
        <v>0</v>
      </c>
      <c r="Q202" s="233">
        <f t="shared" ref="Q202:R202" si="438">IF(Q201="X",Q$553,)</f>
        <v>0</v>
      </c>
      <c r="R202" s="233">
        <f t="shared" si="438"/>
        <v>0</v>
      </c>
      <c r="S202" s="233">
        <f t="shared" si="433"/>
        <v>0</v>
      </c>
      <c r="T202" s="233">
        <f t="shared" si="433"/>
        <v>0</v>
      </c>
    </row>
    <row r="203" spans="1:20" ht="12.75" customHeight="1" outlineLevel="2" x14ac:dyDescent="0.25">
      <c r="A203" s="903"/>
      <c r="B203" s="192" t="s">
        <v>799</v>
      </c>
      <c r="C203" s="184"/>
      <c r="D203" s="234">
        <f t="shared" ref="D203:T203" si="439">IF(D201="X",D$554,)</f>
        <v>0</v>
      </c>
      <c r="E203" s="234">
        <f t="shared" si="439"/>
        <v>0</v>
      </c>
      <c r="F203" s="234">
        <f t="shared" ref="F203:G203" si="440">IF(F201="X",F$554,)</f>
        <v>0</v>
      </c>
      <c r="G203" s="234">
        <f t="shared" si="440"/>
        <v>0</v>
      </c>
      <c r="H203" s="234">
        <f t="shared" si="439"/>
        <v>0</v>
      </c>
      <c r="I203" s="234">
        <f t="shared" si="439"/>
        <v>0</v>
      </c>
      <c r="J203" s="234">
        <f t="shared" ref="J203:K203" si="441">IF(J201="X",J$554,)</f>
        <v>0</v>
      </c>
      <c r="K203" s="234">
        <f t="shared" si="441"/>
        <v>0</v>
      </c>
      <c r="L203" s="234">
        <f t="shared" ref="L203:P203" si="442">IF(L201="X",L$554,)</f>
        <v>0</v>
      </c>
      <c r="M203" s="234">
        <f t="shared" si="442"/>
        <v>0</v>
      </c>
      <c r="N203" s="234">
        <f t="shared" si="442"/>
        <v>0</v>
      </c>
      <c r="O203" s="234">
        <f t="shared" ref="O203" si="443">IF(O201="X",O$554,)</f>
        <v>0</v>
      </c>
      <c r="P203" s="234">
        <f t="shared" si="442"/>
        <v>0</v>
      </c>
      <c r="Q203" s="234">
        <f t="shared" ref="Q203:R203" si="444">IF(Q201="X",Q$554,)</f>
        <v>0</v>
      </c>
      <c r="R203" s="234">
        <f t="shared" si="444"/>
        <v>0</v>
      </c>
      <c r="S203" s="234">
        <f t="shared" si="439"/>
        <v>0</v>
      </c>
      <c r="T203" s="234">
        <f t="shared" si="439"/>
        <v>0</v>
      </c>
    </row>
    <row r="204" spans="1:20" ht="13.5" customHeight="1" outlineLevel="2" thickBot="1" x14ac:dyDescent="0.3">
      <c r="A204" s="903"/>
      <c r="B204" s="204" t="s">
        <v>800</v>
      </c>
      <c r="C204" s="186"/>
      <c r="D204" s="235">
        <f t="shared" ref="D204:T204" si="445">IF(D201="X",D$555,)</f>
        <v>0</v>
      </c>
      <c r="E204" s="235">
        <f t="shared" si="445"/>
        <v>0</v>
      </c>
      <c r="F204" s="235">
        <f t="shared" ref="F204:G204" si="446">IF(F201="X",F$555,)</f>
        <v>0</v>
      </c>
      <c r="G204" s="235">
        <f t="shared" si="446"/>
        <v>0</v>
      </c>
      <c r="H204" s="235">
        <f t="shared" si="445"/>
        <v>0</v>
      </c>
      <c r="I204" s="235">
        <f t="shared" si="445"/>
        <v>0</v>
      </c>
      <c r="J204" s="235">
        <f t="shared" ref="J204:K204" si="447">IF(J201="X",J$555,)</f>
        <v>0</v>
      </c>
      <c r="K204" s="235">
        <f t="shared" si="447"/>
        <v>0</v>
      </c>
      <c r="L204" s="235">
        <f t="shared" ref="L204:P204" si="448">IF(L201="X",L$555,)</f>
        <v>0</v>
      </c>
      <c r="M204" s="235">
        <f t="shared" si="448"/>
        <v>0</v>
      </c>
      <c r="N204" s="235">
        <f t="shared" si="448"/>
        <v>0</v>
      </c>
      <c r="O204" s="235">
        <f t="shared" ref="O204" si="449">IF(O201="X",O$555,)</f>
        <v>0</v>
      </c>
      <c r="P204" s="235">
        <f t="shared" si="448"/>
        <v>0</v>
      </c>
      <c r="Q204" s="235">
        <f t="shared" ref="Q204:R204" si="450">IF(Q201="X",Q$555,)</f>
        <v>0</v>
      </c>
      <c r="R204" s="235">
        <f t="shared" si="450"/>
        <v>0</v>
      </c>
      <c r="S204" s="235">
        <f t="shared" si="445"/>
        <v>0</v>
      </c>
      <c r="T204" s="235">
        <f t="shared" si="445"/>
        <v>0</v>
      </c>
    </row>
    <row r="205" spans="1:20" ht="13.5" customHeight="1" outlineLevel="2" thickBot="1" x14ac:dyDescent="0.3">
      <c r="A205" s="903"/>
      <c r="B205" s="637" t="s">
        <v>1299</v>
      </c>
      <c r="C205" s="227"/>
      <c r="D205" s="220"/>
      <c r="E205" s="220"/>
      <c r="F205" s="220"/>
      <c r="G205" s="220"/>
      <c r="H205" s="220"/>
      <c r="I205" s="220"/>
      <c r="J205" s="220"/>
      <c r="K205" s="220"/>
      <c r="L205" s="220"/>
      <c r="M205" s="220"/>
      <c r="N205" s="220"/>
      <c r="O205" s="220"/>
      <c r="P205" s="220"/>
      <c r="Q205" s="220"/>
      <c r="R205" s="220"/>
      <c r="S205" s="220"/>
      <c r="T205" s="220"/>
    </row>
    <row r="206" spans="1:20" ht="13.5" customHeight="1" outlineLevel="2" thickBot="1" x14ac:dyDescent="0.3">
      <c r="A206" s="903"/>
      <c r="D206" s="233">
        <f t="shared" ref="D206:T206" si="451">IF(D205="X",D$119,)</f>
        <v>0</v>
      </c>
      <c r="E206" s="233">
        <f t="shared" si="451"/>
        <v>0</v>
      </c>
      <c r="F206" s="233">
        <f t="shared" ref="F206:G206" si="452">IF(F205="X",F$119,)</f>
        <v>0</v>
      </c>
      <c r="G206" s="233">
        <f t="shared" si="452"/>
        <v>0</v>
      </c>
      <c r="H206" s="233">
        <f t="shared" si="451"/>
        <v>0</v>
      </c>
      <c r="I206" s="233">
        <f t="shared" si="451"/>
        <v>0</v>
      </c>
      <c r="J206" s="233">
        <f t="shared" ref="J206:K206" si="453">IF(J205="X",J$119,)</f>
        <v>0</v>
      </c>
      <c r="K206" s="233">
        <f t="shared" si="453"/>
        <v>0</v>
      </c>
      <c r="L206" s="233">
        <f t="shared" ref="L206:P206" si="454">IF(L205="X",L$119,)</f>
        <v>0</v>
      </c>
      <c r="M206" s="233">
        <f t="shared" si="454"/>
        <v>0</v>
      </c>
      <c r="N206" s="233">
        <f t="shared" si="454"/>
        <v>0</v>
      </c>
      <c r="O206" s="233">
        <f t="shared" ref="O206" si="455">IF(O205="X",O$119,)</f>
        <v>0</v>
      </c>
      <c r="P206" s="233">
        <f t="shared" si="454"/>
        <v>0</v>
      </c>
      <c r="Q206" s="233">
        <f t="shared" ref="Q206:R206" si="456">IF(Q205="X",Q$119,)</f>
        <v>0</v>
      </c>
      <c r="R206" s="233">
        <f t="shared" si="456"/>
        <v>0</v>
      </c>
      <c r="S206" s="233">
        <f t="shared" si="451"/>
        <v>0</v>
      </c>
      <c r="T206" s="233">
        <f t="shared" si="451"/>
        <v>0</v>
      </c>
    </row>
    <row r="207" spans="1:20" ht="12.75" customHeight="1" outlineLevel="2" x14ac:dyDescent="0.25">
      <c r="A207" s="903"/>
      <c r="B207" s="192" t="s">
        <v>799</v>
      </c>
      <c r="C207" s="184"/>
      <c r="D207" s="234">
        <f t="shared" ref="D207:T207" si="457">IF(D205="X",D$120,)</f>
        <v>0</v>
      </c>
      <c r="E207" s="234">
        <f t="shared" si="457"/>
        <v>0</v>
      </c>
      <c r="F207" s="234">
        <f t="shared" ref="F207:G207" si="458">IF(F205="X",F$120,)</f>
        <v>0</v>
      </c>
      <c r="G207" s="234">
        <f t="shared" si="458"/>
        <v>0</v>
      </c>
      <c r="H207" s="234">
        <f t="shared" si="457"/>
        <v>0</v>
      </c>
      <c r="I207" s="234">
        <f t="shared" si="457"/>
        <v>0</v>
      </c>
      <c r="J207" s="234">
        <f t="shared" ref="J207:K207" si="459">IF(J205="X",J$120,)</f>
        <v>0</v>
      </c>
      <c r="K207" s="234">
        <f t="shared" si="459"/>
        <v>0</v>
      </c>
      <c r="L207" s="234">
        <f t="shared" ref="L207:P207" si="460">IF(L205="X",L$120,)</f>
        <v>0</v>
      </c>
      <c r="M207" s="234">
        <f t="shared" si="460"/>
        <v>0</v>
      </c>
      <c r="N207" s="234">
        <f t="shared" si="460"/>
        <v>0</v>
      </c>
      <c r="O207" s="234">
        <f t="shared" ref="O207" si="461">IF(O205="X",O$120,)</f>
        <v>0</v>
      </c>
      <c r="P207" s="234">
        <f t="shared" si="460"/>
        <v>0</v>
      </c>
      <c r="Q207" s="234">
        <f t="shared" ref="Q207:R207" si="462">IF(Q205="X",Q$120,)</f>
        <v>0</v>
      </c>
      <c r="R207" s="234">
        <f t="shared" si="462"/>
        <v>0</v>
      </c>
      <c r="S207" s="234">
        <f t="shared" si="457"/>
        <v>0</v>
      </c>
      <c r="T207" s="234">
        <f t="shared" si="457"/>
        <v>0</v>
      </c>
    </row>
    <row r="208" spans="1:20" ht="13.5" customHeight="1" outlineLevel="2" thickBot="1" x14ac:dyDescent="0.3">
      <c r="A208" s="903"/>
      <c r="B208" s="204" t="s">
        <v>800</v>
      </c>
      <c r="C208" s="186"/>
      <c r="D208" s="235">
        <f t="shared" ref="D208:T208" si="463">IF(D205="X",D$121,)</f>
        <v>0</v>
      </c>
      <c r="E208" s="235">
        <f t="shared" si="463"/>
        <v>0</v>
      </c>
      <c r="F208" s="235">
        <f t="shared" ref="F208:G208" si="464">IF(F205="X",F$121,)</f>
        <v>0</v>
      </c>
      <c r="G208" s="235">
        <f t="shared" si="464"/>
        <v>0</v>
      </c>
      <c r="H208" s="235">
        <f t="shared" si="463"/>
        <v>0</v>
      </c>
      <c r="I208" s="235">
        <f t="shared" si="463"/>
        <v>0</v>
      </c>
      <c r="J208" s="235">
        <f t="shared" ref="J208:K208" si="465">IF(J205="X",J$121,)</f>
        <v>0</v>
      </c>
      <c r="K208" s="235">
        <f t="shared" si="465"/>
        <v>0</v>
      </c>
      <c r="L208" s="235">
        <f t="shared" ref="L208:P208" si="466">IF(L205="X",L$121,)</f>
        <v>0</v>
      </c>
      <c r="M208" s="235">
        <f t="shared" si="466"/>
        <v>0</v>
      </c>
      <c r="N208" s="235">
        <f t="shared" si="466"/>
        <v>0</v>
      </c>
      <c r="O208" s="235">
        <f t="shared" ref="O208" si="467">IF(O205="X",O$121,)</f>
        <v>0</v>
      </c>
      <c r="P208" s="235">
        <f t="shared" si="466"/>
        <v>0</v>
      </c>
      <c r="Q208" s="235">
        <f t="shared" ref="Q208:R208" si="468">IF(Q205="X",Q$121,)</f>
        <v>0</v>
      </c>
      <c r="R208" s="235">
        <f t="shared" si="468"/>
        <v>0</v>
      </c>
      <c r="S208" s="235">
        <f t="shared" si="463"/>
        <v>0</v>
      </c>
      <c r="T208" s="235">
        <f t="shared" si="463"/>
        <v>0</v>
      </c>
    </row>
    <row r="209" spans="1:20" ht="13.5" customHeight="1" outlineLevel="2" thickBot="1" x14ac:dyDescent="0.3">
      <c r="A209" s="903"/>
      <c r="B209" s="637" t="s">
        <v>1300</v>
      </c>
      <c r="C209" s="227"/>
      <c r="D209" s="220"/>
      <c r="E209" s="220"/>
      <c r="F209" s="220"/>
      <c r="G209" s="220"/>
      <c r="H209" s="220"/>
      <c r="I209" s="220"/>
      <c r="J209" s="220"/>
      <c r="K209" s="220"/>
      <c r="L209" s="220"/>
      <c r="M209" s="220"/>
      <c r="N209" s="220"/>
      <c r="O209" s="220"/>
      <c r="P209" s="220"/>
      <c r="Q209" s="220"/>
      <c r="R209" s="220"/>
      <c r="S209" s="220"/>
      <c r="T209" s="220"/>
    </row>
    <row r="210" spans="1:20" ht="13.5" customHeight="1" outlineLevel="2" thickBot="1" x14ac:dyDescent="0.3">
      <c r="A210" s="903"/>
      <c r="D210" s="230">
        <f t="shared" ref="D210:T210" si="469">IF(D209="X",-(D$32-5)*D$33,)</f>
        <v>0</v>
      </c>
      <c r="E210" s="230">
        <f t="shared" si="469"/>
        <v>0</v>
      </c>
      <c r="F210" s="230">
        <f t="shared" ref="F210:G210" si="470">IF(F209="X",-(F$32-5)*F$33,)</f>
        <v>0</v>
      </c>
      <c r="G210" s="230">
        <f t="shared" si="470"/>
        <v>0</v>
      </c>
      <c r="H210" s="230">
        <f t="shared" si="469"/>
        <v>0</v>
      </c>
      <c r="I210" s="230">
        <f t="shared" si="469"/>
        <v>0</v>
      </c>
      <c r="J210" s="230">
        <f t="shared" ref="J210:K210" si="471">IF(J209="X",-(J$32-5)*J$33,)</f>
        <v>0</v>
      </c>
      <c r="K210" s="230">
        <f t="shared" si="471"/>
        <v>0</v>
      </c>
      <c r="L210" s="230">
        <f t="shared" ref="L210:P210" si="472">IF(L209="X",-(L$32-5)*L$33,)</f>
        <v>0</v>
      </c>
      <c r="M210" s="230">
        <f t="shared" si="472"/>
        <v>0</v>
      </c>
      <c r="N210" s="230">
        <f t="shared" si="472"/>
        <v>0</v>
      </c>
      <c r="O210" s="230">
        <f t="shared" ref="O210" si="473">IF(O209="X",-(O$32-5)*O$33,)</f>
        <v>0</v>
      </c>
      <c r="P210" s="230">
        <f t="shared" si="472"/>
        <v>0</v>
      </c>
      <c r="Q210" s="230">
        <f t="shared" ref="Q210:R210" si="474">IF(Q209="X",-(Q$32-5)*Q$33,)</f>
        <v>0</v>
      </c>
      <c r="R210" s="230">
        <f t="shared" si="474"/>
        <v>0</v>
      </c>
      <c r="S210" s="230">
        <f t="shared" si="469"/>
        <v>0</v>
      </c>
      <c r="T210" s="230">
        <f t="shared" si="469"/>
        <v>0</v>
      </c>
    </row>
    <row r="211" spans="1:20" ht="12.75" customHeight="1" outlineLevel="2" x14ac:dyDescent="0.25">
      <c r="A211" s="903"/>
      <c r="B211" s="192" t="s">
        <v>799</v>
      </c>
      <c r="C211" s="184"/>
      <c r="D211" s="220">
        <f t="shared" ref="D211:T211" si="475">D210-D212</f>
        <v>0</v>
      </c>
      <c r="E211" s="220">
        <f t="shared" si="475"/>
        <v>0</v>
      </c>
      <c r="F211" s="220">
        <f t="shared" ref="F211:G211" si="476">F210-F212</f>
        <v>0</v>
      </c>
      <c r="G211" s="220">
        <f t="shared" si="476"/>
        <v>0</v>
      </c>
      <c r="H211" s="220">
        <f t="shared" si="475"/>
        <v>0</v>
      </c>
      <c r="I211" s="220">
        <f t="shared" si="475"/>
        <v>0</v>
      </c>
      <c r="J211" s="220">
        <f t="shared" ref="J211:K211" si="477">J210-J212</f>
        <v>0</v>
      </c>
      <c r="K211" s="220">
        <f t="shared" si="477"/>
        <v>0</v>
      </c>
      <c r="L211" s="220">
        <f t="shared" ref="L211:P211" si="478">L210-L212</f>
        <v>0</v>
      </c>
      <c r="M211" s="220">
        <f t="shared" si="478"/>
        <v>0</v>
      </c>
      <c r="N211" s="220">
        <f t="shared" si="478"/>
        <v>0</v>
      </c>
      <c r="O211" s="220">
        <f t="shared" ref="O211" si="479">O210-O212</f>
        <v>0</v>
      </c>
      <c r="P211" s="220">
        <f t="shared" si="478"/>
        <v>0</v>
      </c>
      <c r="Q211" s="220">
        <f t="shared" ref="Q211:R211" si="480">Q210-Q212</f>
        <v>0</v>
      </c>
      <c r="R211" s="220">
        <f t="shared" si="480"/>
        <v>0</v>
      </c>
      <c r="S211" s="220">
        <f t="shared" si="475"/>
        <v>0</v>
      </c>
      <c r="T211" s="220">
        <f t="shared" si="475"/>
        <v>0</v>
      </c>
    </row>
    <row r="212" spans="1:20" ht="13.5" customHeight="1" outlineLevel="2" thickBot="1" x14ac:dyDescent="0.3">
      <c r="A212" s="903"/>
      <c r="B212" s="204" t="s">
        <v>800</v>
      </c>
      <c r="C212" s="186"/>
      <c r="D212" s="223">
        <f t="shared" ref="D212:T212" si="481">IF(D209="X",ROUND(D210*D$55/D$29,2),)</f>
        <v>0</v>
      </c>
      <c r="E212" s="223">
        <f t="shared" si="481"/>
        <v>0</v>
      </c>
      <c r="F212" s="223">
        <f t="shared" ref="F212:G212" si="482">IF(F209="X",ROUND(F210*F$55/F$29,2),)</f>
        <v>0</v>
      </c>
      <c r="G212" s="223">
        <f t="shared" si="482"/>
        <v>0</v>
      </c>
      <c r="H212" s="223">
        <f t="shared" si="481"/>
        <v>0</v>
      </c>
      <c r="I212" s="223">
        <f t="shared" si="481"/>
        <v>0</v>
      </c>
      <c r="J212" s="223">
        <f t="shared" ref="J212:K212" si="483">IF(J209="X",ROUND(J210*J$55/J$29,2),)</f>
        <v>0</v>
      </c>
      <c r="K212" s="223">
        <f t="shared" si="483"/>
        <v>0</v>
      </c>
      <c r="L212" s="223">
        <f t="shared" ref="L212:P212" si="484">IF(L209="X",ROUND(L210*L$55/L$29,2),)</f>
        <v>0</v>
      </c>
      <c r="M212" s="223">
        <f t="shared" si="484"/>
        <v>0</v>
      </c>
      <c r="N212" s="223">
        <f t="shared" si="484"/>
        <v>0</v>
      </c>
      <c r="O212" s="223">
        <f t="shared" ref="O212" si="485">IF(O209="X",ROUND(O210*O$55/O$29,2),)</f>
        <v>0</v>
      </c>
      <c r="P212" s="223">
        <f t="shared" si="484"/>
        <v>0</v>
      </c>
      <c r="Q212" s="223">
        <f t="shared" ref="Q212:R212" si="486">IF(Q209="X",ROUND(Q210*Q$55/Q$29,2),)</f>
        <v>0</v>
      </c>
      <c r="R212" s="223">
        <f t="shared" si="486"/>
        <v>0</v>
      </c>
      <c r="S212" s="223">
        <f t="shared" si="481"/>
        <v>0</v>
      </c>
      <c r="T212" s="223">
        <f t="shared" si="481"/>
        <v>0</v>
      </c>
    </row>
    <row r="213" spans="1:20" ht="13.5" customHeight="1" outlineLevel="2" thickBot="1" x14ac:dyDescent="0.3">
      <c r="A213" s="903"/>
      <c r="B213" s="638" t="s">
        <v>1301</v>
      </c>
      <c r="C213" s="236"/>
      <c r="D213" s="230"/>
      <c r="E213" s="230"/>
      <c r="F213" s="230"/>
      <c r="G213" s="230"/>
      <c r="H213" s="230"/>
      <c r="I213" s="230"/>
      <c r="J213" s="230"/>
      <c r="K213" s="230"/>
      <c r="L213" s="230"/>
      <c r="M213" s="230"/>
      <c r="N213" s="230"/>
      <c r="O213" s="230"/>
      <c r="P213" s="230"/>
      <c r="Q213" s="230"/>
      <c r="R213" s="230"/>
      <c r="S213" s="230"/>
      <c r="T213" s="230"/>
    </row>
    <row r="214" spans="1:20" ht="12.75" customHeight="1" outlineLevel="2" x14ac:dyDescent="0.25">
      <c r="A214" s="903"/>
      <c r="B214" s="192" t="s">
        <v>799</v>
      </c>
      <c r="C214" s="184"/>
      <c r="D214" s="220"/>
      <c r="E214" s="220"/>
      <c r="F214" s="220"/>
      <c r="G214" s="220"/>
      <c r="H214" s="220"/>
      <c r="I214" s="220"/>
      <c r="J214" s="220"/>
      <c r="K214" s="220"/>
      <c r="L214" s="220"/>
      <c r="M214" s="220"/>
      <c r="N214" s="220"/>
      <c r="O214" s="220"/>
      <c r="P214" s="220"/>
      <c r="Q214" s="220"/>
      <c r="R214" s="220"/>
      <c r="S214" s="220"/>
      <c r="T214" s="220"/>
    </row>
    <row r="215" spans="1:20" ht="13.5" customHeight="1" outlineLevel="2" thickBot="1" x14ac:dyDescent="0.3">
      <c r="A215" s="903"/>
      <c r="B215" s="204" t="s">
        <v>800</v>
      </c>
      <c r="C215" s="186"/>
      <c r="D215" s="223"/>
      <c r="E215" s="223"/>
      <c r="F215" s="223"/>
      <c r="G215" s="223"/>
      <c r="H215" s="223"/>
      <c r="I215" s="223"/>
      <c r="J215" s="223"/>
      <c r="K215" s="223"/>
      <c r="L215" s="223"/>
      <c r="M215" s="223"/>
      <c r="N215" s="223"/>
      <c r="O215" s="223"/>
      <c r="P215" s="223"/>
      <c r="Q215" s="223"/>
      <c r="R215" s="223"/>
      <c r="S215" s="223"/>
      <c r="T215" s="223"/>
    </row>
    <row r="216" spans="1:20" ht="13.5" customHeight="1" outlineLevel="2" thickBot="1" x14ac:dyDescent="0.3">
      <c r="A216" s="903"/>
      <c r="B216" s="638" t="s">
        <v>1301</v>
      </c>
      <c r="C216" s="236"/>
      <c r="D216" s="230"/>
      <c r="E216" s="230"/>
      <c r="F216" s="230"/>
      <c r="G216" s="230"/>
      <c r="H216" s="230"/>
      <c r="I216" s="230"/>
      <c r="J216" s="230"/>
      <c r="K216" s="230"/>
      <c r="L216" s="230"/>
      <c r="M216" s="230"/>
      <c r="N216" s="230"/>
      <c r="O216" s="230"/>
      <c r="P216" s="230"/>
      <c r="Q216" s="230"/>
      <c r="R216" s="230"/>
      <c r="S216" s="230"/>
      <c r="T216" s="230"/>
    </row>
    <row r="217" spans="1:20" ht="12.75" customHeight="1" outlineLevel="2" x14ac:dyDescent="0.25">
      <c r="A217" s="903"/>
      <c r="B217" s="192" t="s">
        <v>799</v>
      </c>
      <c r="C217" s="184"/>
      <c r="D217" s="220"/>
      <c r="E217" s="220"/>
      <c r="F217" s="220"/>
      <c r="G217" s="220"/>
      <c r="H217" s="220"/>
      <c r="I217" s="220"/>
      <c r="J217" s="220"/>
      <c r="K217" s="220"/>
      <c r="L217" s="220"/>
      <c r="M217" s="220"/>
      <c r="N217" s="220"/>
      <c r="O217" s="220"/>
      <c r="P217" s="220"/>
      <c r="Q217" s="220"/>
      <c r="R217" s="220"/>
      <c r="S217" s="220"/>
      <c r="T217" s="220"/>
    </row>
    <row r="218" spans="1:20" ht="13.5" customHeight="1" outlineLevel="2" thickBot="1" x14ac:dyDescent="0.3">
      <c r="A218" s="903"/>
      <c r="B218" s="204" t="s">
        <v>800</v>
      </c>
      <c r="C218" s="186"/>
      <c r="D218" s="223"/>
      <c r="E218" s="223"/>
      <c r="F218" s="223"/>
      <c r="G218" s="223"/>
      <c r="H218" s="223"/>
      <c r="I218" s="223"/>
      <c r="J218" s="223"/>
      <c r="K218" s="223"/>
      <c r="L218" s="223"/>
      <c r="M218" s="223"/>
      <c r="N218" s="223"/>
      <c r="O218" s="223"/>
      <c r="P218" s="223"/>
      <c r="Q218" s="223"/>
      <c r="R218" s="223"/>
      <c r="S218" s="223"/>
      <c r="T218" s="223"/>
    </row>
    <row r="219" spans="1:20" ht="13.5" customHeight="1" outlineLevel="2" thickBot="1" x14ac:dyDescent="0.3">
      <c r="A219" s="903"/>
      <c r="B219" s="638" t="s">
        <v>1301</v>
      </c>
      <c r="C219" s="236"/>
      <c r="D219" s="230"/>
      <c r="E219" s="230"/>
      <c r="F219" s="230"/>
      <c r="G219" s="230"/>
      <c r="H219" s="230"/>
      <c r="I219" s="230"/>
      <c r="J219" s="230"/>
      <c r="K219" s="230"/>
      <c r="L219" s="230"/>
      <c r="M219" s="230"/>
      <c r="N219" s="230"/>
      <c r="O219" s="230"/>
      <c r="P219" s="230"/>
      <c r="Q219" s="230"/>
      <c r="R219" s="230"/>
      <c r="S219" s="230"/>
      <c r="T219" s="230"/>
    </row>
    <row r="220" spans="1:20" ht="12.75" customHeight="1" outlineLevel="2" x14ac:dyDescent="0.25">
      <c r="A220" s="903"/>
      <c r="B220" s="192" t="s">
        <v>799</v>
      </c>
      <c r="C220" s="184"/>
      <c r="D220" s="220"/>
      <c r="E220" s="220"/>
      <c r="F220" s="220"/>
      <c r="G220" s="220"/>
      <c r="H220" s="220"/>
      <c r="I220" s="220"/>
      <c r="J220" s="220"/>
      <c r="K220" s="220"/>
      <c r="L220" s="220"/>
      <c r="M220" s="220"/>
      <c r="N220" s="220"/>
      <c r="O220" s="220"/>
      <c r="P220" s="220"/>
      <c r="Q220" s="220"/>
      <c r="R220" s="220"/>
      <c r="S220" s="220"/>
      <c r="T220" s="220"/>
    </row>
    <row r="221" spans="1:20" ht="13.5" customHeight="1" outlineLevel="2" thickBot="1" x14ac:dyDescent="0.3">
      <c r="A221" s="903"/>
      <c r="B221" s="204" t="s">
        <v>800</v>
      </c>
      <c r="C221" s="186"/>
      <c r="D221" s="223"/>
      <c r="E221" s="223"/>
      <c r="F221" s="223"/>
      <c r="G221" s="223"/>
      <c r="H221" s="223"/>
      <c r="I221" s="223"/>
      <c r="J221" s="223"/>
      <c r="K221" s="223"/>
      <c r="L221" s="223"/>
      <c r="M221" s="223"/>
      <c r="N221" s="223"/>
      <c r="O221" s="223"/>
      <c r="P221" s="223"/>
      <c r="Q221" s="223"/>
      <c r="R221" s="223"/>
      <c r="S221" s="223"/>
      <c r="T221" s="223"/>
    </row>
    <row r="222" spans="1:20" ht="13.5" customHeight="1" outlineLevel="1" thickBot="1" x14ac:dyDescent="0.3">
      <c r="A222" s="903"/>
      <c r="B222" s="629" t="str">
        <f>"DELTA " &amp; A175</f>
        <v>DELTA ODM 75 KG</v>
      </c>
      <c r="C222" s="182"/>
      <c r="D222" s="231">
        <f t="shared" ref="D222:T224" si="487">SUM(D194,D198,D202,D206,D210,D213,D216,D219)</f>
        <v>75</v>
      </c>
      <c r="E222" s="231">
        <f t="shared" si="487"/>
        <v>75</v>
      </c>
      <c r="F222" s="231">
        <f t="shared" ref="F222:G222" si="488">SUM(F194,F198,F202,F206,F210,F213,F216,F219)</f>
        <v>75</v>
      </c>
      <c r="G222" s="231">
        <f t="shared" si="488"/>
        <v>75</v>
      </c>
      <c r="H222" s="231">
        <f t="shared" si="487"/>
        <v>75</v>
      </c>
      <c r="I222" s="231">
        <f t="shared" si="487"/>
        <v>75</v>
      </c>
      <c r="J222" s="231">
        <f t="shared" ref="J222:K222" si="489">SUM(J194,J198,J202,J206,J210,J213,J216,J219)</f>
        <v>75</v>
      </c>
      <c r="K222" s="231">
        <f t="shared" si="489"/>
        <v>75</v>
      </c>
      <c r="L222" s="231">
        <f t="shared" ref="L222:P222" si="490">SUM(L194,L198,L202,L206,L210,L213,L216,L219)</f>
        <v>75</v>
      </c>
      <c r="M222" s="231">
        <f t="shared" si="490"/>
        <v>75</v>
      </c>
      <c r="N222" s="231">
        <f t="shared" si="490"/>
        <v>75</v>
      </c>
      <c r="O222" s="231">
        <f t="shared" ref="O222" si="491">SUM(O194,O198,O202,O206,O210,O213,O216,O219)</f>
        <v>75</v>
      </c>
      <c r="P222" s="231">
        <f t="shared" si="490"/>
        <v>75</v>
      </c>
      <c r="Q222" s="231">
        <f t="shared" ref="Q222:R222" si="492">SUM(Q194,Q198,Q202,Q206,Q210,Q213,Q216,Q219)</f>
        <v>75</v>
      </c>
      <c r="R222" s="231">
        <f t="shared" si="492"/>
        <v>75</v>
      </c>
      <c r="S222" s="231">
        <f t="shared" si="487"/>
        <v>75</v>
      </c>
      <c r="T222" s="231">
        <f t="shared" si="487"/>
        <v>75</v>
      </c>
    </row>
    <row r="223" spans="1:20" ht="13.5" customHeight="1" outlineLevel="1" x14ac:dyDescent="0.25">
      <c r="A223" s="903"/>
      <c r="B223" s="192" t="s">
        <v>799</v>
      </c>
      <c r="C223" s="184"/>
      <c r="D223" s="232">
        <f t="shared" si="487"/>
        <v>37.36</v>
      </c>
      <c r="E223" s="232">
        <f t="shared" si="487"/>
        <v>37.36</v>
      </c>
      <c r="F223" s="232">
        <f t="shared" ref="F223:G223" si="493">SUM(F195,F199,F203,F207,F211,F214,F217,F220)</f>
        <v>37.36</v>
      </c>
      <c r="G223" s="232">
        <f t="shared" si="493"/>
        <v>37.36</v>
      </c>
      <c r="H223" s="232">
        <f t="shared" si="487"/>
        <v>38.1</v>
      </c>
      <c r="I223" s="232">
        <f t="shared" si="487"/>
        <v>38.1</v>
      </c>
      <c r="J223" s="232">
        <f t="shared" ref="J223:K223" si="494">SUM(J195,J199,J203,J207,J211,J214,J217,J220)</f>
        <v>38.159999999999997</v>
      </c>
      <c r="K223" s="232">
        <f t="shared" si="494"/>
        <v>38.159999999999997</v>
      </c>
      <c r="L223" s="232">
        <f t="shared" ref="L223:P223" si="495">SUM(L195,L199,L203,L207,L211,L214,L217,L220)</f>
        <v>37.97</v>
      </c>
      <c r="M223" s="232">
        <f t="shared" si="495"/>
        <v>37.97</v>
      </c>
      <c r="N223" s="232">
        <f t="shared" si="495"/>
        <v>37.950000000000003</v>
      </c>
      <c r="O223" s="232">
        <f t="shared" ref="O223" si="496">SUM(O195,O199,O203,O207,O211,O214,O217,O220)</f>
        <v>37.950000000000003</v>
      </c>
      <c r="P223" s="232">
        <f t="shared" si="495"/>
        <v>37.950000000000003</v>
      </c>
      <c r="Q223" s="232">
        <f t="shared" ref="Q223:R223" si="497">SUM(Q195,Q199,Q203,Q207,Q211,Q214,Q217,Q220)</f>
        <v>39.5</v>
      </c>
      <c r="R223" s="232">
        <f t="shared" si="497"/>
        <v>39.5</v>
      </c>
      <c r="S223" s="232">
        <f t="shared" si="487"/>
        <v>39.5</v>
      </c>
      <c r="T223" s="232">
        <f t="shared" si="487"/>
        <v>39.5</v>
      </c>
    </row>
    <row r="224" spans="1:20" ht="13.5" customHeight="1" outlineLevel="1" thickBot="1" x14ac:dyDescent="0.3">
      <c r="A224" s="903"/>
      <c r="B224" s="204" t="s">
        <v>800</v>
      </c>
      <c r="C224" s="186"/>
      <c r="D224" s="237">
        <f t="shared" si="487"/>
        <v>37.64</v>
      </c>
      <c r="E224" s="237">
        <f t="shared" si="487"/>
        <v>37.64</v>
      </c>
      <c r="F224" s="237">
        <f t="shared" ref="F224:G224" si="498">SUM(F196,F200,F204,F208,F212,F215,F218,F221)</f>
        <v>37.64</v>
      </c>
      <c r="G224" s="237">
        <f t="shared" si="498"/>
        <v>37.64</v>
      </c>
      <c r="H224" s="237">
        <f t="shared" si="487"/>
        <v>36.9</v>
      </c>
      <c r="I224" s="237">
        <f t="shared" si="487"/>
        <v>36.9</v>
      </c>
      <c r="J224" s="237">
        <f t="shared" ref="J224:K224" si="499">SUM(J196,J200,J204,J208,J212,J215,J218,J221)</f>
        <v>36.840000000000003</v>
      </c>
      <c r="K224" s="237">
        <f t="shared" si="499"/>
        <v>36.840000000000003</v>
      </c>
      <c r="L224" s="237">
        <f t="shared" ref="L224:P224" si="500">SUM(L196,L200,L204,L208,L212,L215,L218,L221)</f>
        <v>37.03</v>
      </c>
      <c r="M224" s="237">
        <f t="shared" si="500"/>
        <v>37.03</v>
      </c>
      <c r="N224" s="237">
        <f t="shared" si="500"/>
        <v>37.049999999999997</v>
      </c>
      <c r="O224" s="237">
        <f t="shared" ref="O224" si="501">SUM(O196,O200,O204,O208,O212,O215,O218,O221)</f>
        <v>37.049999999999997</v>
      </c>
      <c r="P224" s="237">
        <f t="shared" si="500"/>
        <v>37.049999999999997</v>
      </c>
      <c r="Q224" s="237">
        <f t="shared" ref="Q224:R224" si="502">SUM(Q196,Q200,Q204,Q208,Q212,Q215,Q218,Q221)</f>
        <v>35.5</v>
      </c>
      <c r="R224" s="237">
        <f t="shared" si="502"/>
        <v>35.5</v>
      </c>
      <c r="S224" s="237">
        <f t="shared" si="487"/>
        <v>35.5</v>
      </c>
      <c r="T224" s="237">
        <f t="shared" si="487"/>
        <v>35.5</v>
      </c>
    </row>
    <row r="225" spans="1:20" ht="13.5" customHeight="1" outlineLevel="1" thickBot="1" x14ac:dyDescent="0.3">
      <c r="A225" s="238" t="s">
        <v>1302</v>
      </c>
      <c r="C225" s="184"/>
    </row>
    <row r="226" spans="1:20" ht="25.5" customHeight="1" outlineLevel="2" x14ac:dyDescent="0.25">
      <c r="A226" s="902" t="s">
        <v>1309</v>
      </c>
      <c r="B226" s="634" t="s">
        <v>1292</v>
      </c>
      <c r="C226" s="225"/>
      <c r="D226" s="224">
        <f t="shared" ref="D226:T226" si="503">D$175</f>
        <v>75</v>
      </c>
      <c r="E226" s="224">
        <f t="shared" si="503"/>
        <v>75</v>
      </c>
      <c r="F226" s="224">
        <f t="shared" si="503"/>
        <v>75</v>
      </c>
      <c r="G226" s="224">
        <f t="shared" si="503"/>
        <v>75</v>
      </c>
      <c r="H226" s="224">
        <f t="shared" si="503"/>
        <v>75</v>
      </c>
      <c r="I226" s="224">
        <f t="shared" si="503"/>
        <v>75</v>
      </c>
      <c r="J226" s="224">
        <f t="shared" si="503"/>
        <v>75</v>
      </c>
      <c r="K226" s="224">
        <f t="shared" si="503"/>
        <v>75</v>
      </c>
      <c r="L226" s="224">
        <f t="shared" si="503"/>
        <v>75</v>
      </c>
      <c r="M226" s="224">
        <f t="shared" si="503"/>
        <v>75</v>
      </c>
      <c r="N226" s="224">
        <f t="shared" si="503"/>
        <v>75</v>
      </c>
      <c r="O226" s="224">
        <f t="shared" si="503"/>
        <v>75</v>
      </c>
      <c r="P226" s="224">
        <f t="shared" si="503"/>
        <v>75</v>
      </c>
      <c r="Q226" s="224">
        <f t="shared" si="503"/>
        <v>75</v>
      </c>
      <c r="R226" s="224">
        <f t="shared" si="503"/>
        <v>75</v>
      </c>
      <c r="S226" s="224">
        <f t="shared" si="503"/>
        <v>75</v>
      </c>
      <c r="T226" s="224">
        <f t="shared" si="503"/>
        <v>75</v>
      </c>
    </row>
    <row r="227" spans="1:20" ht="12.75" customHeight="1" outlineLevel="2" x14ac:dyDescent="0.25">
      <c r="A227" s="903"/>
      <c r="B227" s="635" t="s">
        <v>1293</v>
      </c>
      <c r="C227" s="227"/>
      <c r="D227" s="220">
        <f t="shared" ref="D227:T231" si="504">D$226</f>
        <v>75</v>
      </c>
      <c r="E227" s="220">
        <f t="shared" si="504"/>
        <v>75</v>
      </c>
      <c r="F227" s="220">
        <f t="shared" si="504"/>
        <v>75</v>
      </c>
      <c r="G227" s="220">
        <f t="shared" si="504"/>
        <v>75</v>
      </c>
      <c r="H227" s="220">
        <f t="shared" si="504"/>
        <v>75</v>
      </c>
      <c r="I227" s="220">
        <f t="shared" si="504"/>
        <v>75</v>
      </c>
      <c r="J227" s="220">
        <f t="shared" si="504"/>
        <v>75</v>
      </c>
      <c r="K227" s="220">
        <f t="shared" si="504"/>
        <v>75</v>
      </c>
      <c r="L227" s="220">
        <f t="shared" si="504"/>
        <v>75</v>
      </c>
      <c r="M227" s="220">
        <f t="shared" si="504"/>
        <v>75</v>
      </c>
      <c r="N227" s="220">
        <f t="shared" si="504"/>
        <v>75</v>
      </c>
      <c r="O227" s="220">
        <f t="shared" si="504"/>
        <v>75</v>
      </c>
      <c r="P227" s="220">
        <f t="shared" si="504"/>
        <v>75</v>
      </c>
      <c r="Q227" s="220">
        <f t="shared" si="504"/>
        <v>75</v>
      </c>
      <c r="R227" s="220">
        <f t="shared" si="504"/>
        <v>75</v>
      </c>
      <c r="S227" s="220">
        <f t="shared" si="504"/>
        <v>75</v>
      </c>
      <c r="T227" s="220">
        <f t="shared" si="504"/>
        <v>75</v>
      </c>
    </row>
    <row r="228" spans="1:20" ht="12.75" customHeight="1" outlineLevel="2" x14ac:dyDescent="0.25">
      <c r="A228" s="903"/>
      <c r="B228" s="635" t="s">
        <v>1294</v>
      </c>
      <c r="C228" s="227"/>
      <c r="D228" s="220">
        <f t="shared" si="504"/>
        <v>75</v>
      </c>
      <c r="E228" s="220">
        <f t="shared" si="504"/>
        <v>75</v>
      </c>
      <c r="F228" s="220">
        <f t="shared" si="504"/>
        <v>75</v>
      </c>
      <c r="G228" s="220">
        <f t="shared" si="504"/>
        <v>75</v>
      </c>
      <c r="H228" s="220">
        <f t="shared" si="504"/>
        <v>75</v>
      </c>
      <c r="I228" s="220">
        <f t="shared" si="504"/>
        <v>75</v>
      </c>
      <c r="J228" s="220">
        <f t="shared" si="504"/>
        <v>75</v>
      </c>
      <c r="K228" s="220">
        <f t="shared" si="504"/>
        <v>75</v>
      </c>
      <c r="L228" s="220">
        <f t="shared" si="504"/>
        <v>75</v>
      </c>
      <c r="M228" s="220">
        <f t="shared" si="504"/>
        <v>75</v>
      </c>
      <c r="N228" s="220">
        <f t="shared" si="504"/>
        <v>75</v>
      </c>
      <c r="O228" s="220">
        <f t="shared" si="504"/>
        <v>75</v>
      </c>
      <c r="P228" s="220">
        <f t="shared" si="504"/>
        <v>75</v>
      </c>
      <c r="Q228" s="220">
        <f t="shared" si="504"/>
        <v>75</v>
      </c>
      <c r="R228" s="220">
        <f t="shared" si="504"/>
        <v>75</v>
      </c>
      <c r="S228" s="220">
        <f t="shared" si="504"/>
        <v>75</v>
      </c>
      <c r="T228" s="220">
        <f t="shared" si="504"/>
        <v>75</v>
      </c>
    </row>
    <row r="229" spans="1:20" ht="12.75" customHeight="1" outlineLevel="2" x14ac:dyDescent="0.25">
      <c r="A229" s="903"/>
      <c r="B229" s="635" t="s">
        <v>1293</v>
      </c>
      <c r="C229" s="227"/>
      <c r="D229" s="220">
        <f t="shared" si="504"/>
        <v>75</v>
      </c>
      <c r="E229" s="220">
        <f t="shared" si="504"/>
        <v>75</v>
      </c>
      <c r="F229" s="220">
        <f t="shared" si="504"/>
        <v>75</v>
      </c>
      <c r="G229" s="220">
        <f t="shared" si="504"/>
        <v>75</v>
      </c>
      <c r="H229" s="220">
        <f t="shared" si="504"/>
        <v>75</v>
      </c>
      <c r="I229" s="220">
        <f t="shared" si="504"/>
        <v>75</v>
      </c>
      <c r="J229" s="220">
        <f t="shared" si="504"/>
        <v>75</v>
      </c>
      <c r="K229" s="220">
        <f t="shared" si="504"/>
        <v>75</v>
      </c>
      <c r="L229" s="220">
        <f t="shared" si="504"/>
        <v>75</v>
      </c>
      <c r="M229" s="220">
        <f t="shared" si="504"/>
        <v>75</v>
      </c>
      <c r="N229" s="220">
        <f t="shared" si="504"/>
        <v>75</v>
      </c>
      <c r="O229" s="220">
        <f t="shared" si="504"/>
        <v>75</v>
      </c>
      <c r="P229" s="220">
        <f t="shared" si="504"/>
        <v>75</v>
      </c>
      <c r="Q229" s="220">
        <f t="shared" si="504"/>
        <v>75</v>
      </c>
      <c r="R229" s="220">
        <f t="shared" si="504"/>
        <v>75</v>
      </c>
      <c r="S229" s="220">
        <f t="shared" si="504"/>
        <v>75</v>
      </c>
      <c r="T229" s="220">
        <f t="shared" si="504"/>
        <v>75</v>
      </c>
    </row>
    <row r="230" spans="1:20" ht="12.75" customHeight="1" outlineLevel="2" x14ac:dyDescent="0.25">
      <c r="A230" s="903"/>
      <c r="B230" s="635" t="s">
        <v>1295</v>
      </c>
      <c r="C230" s="227"/>
      <c r="D230" s="220">
        <f t="shared" si="504"/>
        <v>75</v>
      </c>
      <c r="E230" s="220">
        <f t="shared" si="504"/>
        <v>75</v>
      </c>
      <c r="F230" s="220">
        <f t="shared" si="504"/>
        <v>75</v>
      </c>
      <c r="G230" s="220">
        <f t="shared" si="504"/>
        <v>75</v>
      </c>
      <c r="H230" s="220">
        <f t="shared" si="504"/>
        <v>75</v>
      </c>
      <c r="I230" s="220">
        <f t="shared" si="504"/>
        <v>75</v>
      </c>
      <c r="J230" s="220">
        <f t="shared" si="504"/>
        <v>75</v>
      </c>
      <c r="K230" s="220">
        <f t="shared" si="504"/>
        <v>75</v>
      </c>
      <c r="L230" s="220">
        <f t="shared" si="504"/>
        <v>75</v>
      </c>
      <c r="M230" s="220">
        <f t="shared" si="504"/>
        <v>75</v>
      </c>
      <c r="N230" s="220">
        <f t="shared" si="504"/>
        <v>75</v>
      </c>
      <c r="O230" s="220">
        <f t="shared" si="504"/>
        <v>75</v>
      </c>
      <c r="P230" s="220">
        <f t="shared" si="504"/>
        <v>75</v>
      </c>
      <c r="Q230" s="220">
        <f t="shared" si="504"/>
        <v>75</v>
      </c>
      <c r="R230" s="220">
        <f t="shared" si="504"/>
        <v>75</v>
      </c>
      <c r="S230" s="220">
        <f t="shared" si="504"/>
        <v>75</v>
      </c>
      <c r="T230" s="220">
        <f t="shared" si="504"/>
        <v>75</v>
      </c>
    </row>
    <row r="231" spans="1:20" ht="13.5" customHeight="1" outlineLevel="2" thickBot="1" x14ac:dyDescent="0.3">
      <c r="A231" s="903"/>
      <c r="B231" s="636" t="s">
        <v>1293</v>
      </c>
      <c r="C231" s="229"/>
      <c r="D231" s="223">
        <f t="shared" si="504"/>
        <v>75</v>
      </c>
      <c r="E231" s="223">
        <f t="shared" si="504"/>
        <v>75</v>
      </c>
      <c r="F231" s="223">
        <f t="shared" si="504"/>
        <v>75</v>
      </c>
      <c r="G231" s="223">
        <f t="shared" si="504"/>
        <v>75</v>
      </c>
      <c r="H231" s="223">
        <f t="shared" si="504"/>
        <v>75</v>
      </c>
      <c r="I231" s="223">
        <f t="shared" si="504"/>
        <v>75</v>
      </c>
      <c r="J231" s="223">
        <f t="shared" si="504"/>
        <v>75</v>
      </c>
      <c r="K231" s="223">
        <f t="shared" si="504"/>
        <v>75</v>
      </c>
      <c r="L231" s="223">
        <f t="shared" si="504"/>
        <v>75</v>
      </c>
      <c r="M231" s="223">
        <f t="shared" si="504"/>
        <v>75</v>
      </c>
      <c r="N231" s="223">
        <f t="shared" si="504"/>
        <v>75</v>
      </c>
      <c r="O231" s="223">
        <f t="shared" si="504"/>
        <v>75</v>
      </c>
      <c r="P231" s="223">
        <f t="shared" si="504"/>
        <v>75</v>
      </c>
      <c r="Q231" s="223">
        <f t="shared" si="504"/>
        <v>75</v>
      </c>
      <c r="R231" s="223">
        <f t="shared" si="504"/>
        <v>75</v>
      </c>
      <c r="S231" s="223">
        <f t="shared" si="504"/>
        <v>75</v>
      </c>
      <c r="T231" s="223">
        <f t="shared" si="504"/>
        <v>75</v>
      </c>
    </row>
    <row r="232" spans="1:20" ht="12.75" customHeight="1" outlineLevel="2" x14ac:dyDescent="0.25">
      <c r="A232" s="903"/>
      <c r="B232" s="637" t="s">
        <v>1307</v>
      </c>
      <c r="C232" s="226"/>
      <c r="D232" s="220">
        <v>0</v>
      </c>
      <c r="E232" s="220">
        <v>0</v>
      </c>
      <c r="F232" s="220">
        <v>0</v>
      </c>
      <c r="G232" s="220">
        <v>0</v>
      </c>
      <c r="H232" s="220">
        <v>0</v>
      </c>
      <c r="I232" s="220">
        <v>0</v>
      </c>
      <c r="J232" s="220">
        <v>0</v>
      </c>
      <c r="K232" s="220">
        <v>0</v>
      </c>
      <c r="L232" s="220">
        <v>0</v>
      </c>
      <c r="M232" s="220">
        <v>0</v>
      </c>
      <c r="N232" s="220">
        <v>0</v>
      </c>
      <c r="O232" s="220">
        <v>0</v>
      </c>
      <c r="P232" s="220">
        <v>0</v>
      </c>
      <c r="Q232" s="220">
        <v>0</v>
      </c>
      <c r="R232" s="220">
        <v>0</v>
      </c>
      <c r="S232" s="220">
        <v>0</v>
      </c>
      <c r="T232" s="220">
        <v>0</v>
      </c>
    </row>
    <row r="233" spans="1:20" ht="12.75" customHeight="1" outlineLevel="2" x14ac:dyDescent="0.25">
      <c r="A233" s="903"/>
      <c r="B233" s="635" t="s">
        <v>1293</v>
      </c>
      <c r="C233" s="227"/>
      <c r="D233" s="220">
        <v>0</v>
      </c>
      <c r="E233" s="220">
        <v>0</v>
      </c>
      <c r="F233" s="220">
        <v>0</v>
      </c>
      <c r="G233" s="220">
        <v>0</v>
      </c>
      <c r="H233" s="220">
        <v>0</v>
      </c>
      <c r="I233" s="220">
        <v>0</v>
      </c>
      <c r="J233" s="220">
        <v>0</v>
      </c>
      <c r="K233" s="220">
        <v>0</v>
      </c>
      <c r="L233" s="220">
        <v>0</v>
      </c>
      <c r="M233" s="220">
        <v>0</v>
      </c>
      <c r="N233" s="220">
        <v>0</v>
      </c>
      <c r="O233" s="220">
        <v>0</v>
      </c>
      <c r="P233" s="220">
        <v>0</v>
      </c>
      <c r="Q233" s="220">
        <v>0</v>
      </c>
      <c r="R233" s="220">
        <v>0</v>
      </c>
      <c r="S233" s="220">
        <v>0</v>
      </c>
      <c r="T233" s="220">
        <v>0</v>
      </c>
    </row>
    <row r="234" spans="1:20" ht="12.75" customHeight="1" outlineLevel="2" x14ac:dyDescent="0.25">
      <c r="A234" s="903"/>
      <c r="B234" s="635" t="s">
        <v>1294</v>
      </c>
      <c r="C234" s="227"/>
      <c r="D234" s="220">
        <v>0</v>
      </c>
      <c r="E234" s="220">
        <v>0</v>
      </c>
      <c r="F234" s="220">
        <v>0</v>
      </c>
      <c r="G234" s="220">
        <v>0</v>
      </c>
      <c r="H234" s="220">
        <v>0</v>
      </c>
      <c r="I234" s="220">
        <v>0</v>
      </c>
      <c r="J234" s="220">
        <v>0</v>
      </c>
      <c r="K234" s="220">
        <v>0</v>
      </c>
      <c r="L234" s="220">
        <v>0</v>
      </c>
      <c r="M234" s="220">
        <v>0</v>
      </c>
      <c r="N234" s="220">
        <v>0</v>
      </c>
      <c r="O234" s="220">
        <v>0</v>
      </c>
      <c r="P234" s="220">
        <v>0</v>
      </c>
      <c r="Q234" s="220">
        <v>0</v>
      </c>
      <c r="R234" s="220">
        <v>0</v>
      </c>
      <c r="S234" s="220">
        <v>0</v>
      </c>
      <c r="T234" s="220">
        <v>0</v>
      </c>
    </row>
    <row r="235" spans="1:20" ht="12.75" customHeight="1" outlineLevel="2" x14ac:dyDescent="0.25">
      <c r="A235" s="903"/>
      <c r="B235" s="635" t="s">
        <v>1293</v>
      </c>
      <c r="C235" s="227"/>
      <c r="D235" s="220">
        <v>0</v>
      </c>
      <c r="E235" s="220">
        <v>0</v>
      </c>
      <c r="F235" s="220">
        <v>0</v>
      </c>
      <c r="G235" s="220">
        <v>0</v>
      </c>
      <c r="H235" s="220">
        <v>0</v>
      </c>
      <c r="I235" s="220">
        <v>0</v>
      </c>
      <c r="J235" s="220">
        <v>0</v>
      </c>
      <c r="K235" s="220">
        <v>0</v>
      </c>
      <c r="L235" s="220">
        <v>0</v>
      </c>
      <c r="M235" s="220">
        <v>0</v>
      </c>
      <c r="N235" s="220">
        <v>0</v>
      </c>
      <c r="O235" s="220">
        <v>0</v>
      </c>
      <c r="P235" s="220">
        <v>0</v>
      </c>
      <c r="Q235" s="220">
        <v>0</v>
      </c>
      <c r="R235" s="220">
        <v>0</v>
      </c>
      <c r="S235" s="220">
        <v>0</v>
      </c>
      <c r="T235" s="220">
        <v>0</v>
      </c>
    </row>
    <row r="236" spans="1:20" ht="12.75" customHeight="1" outlineLevel="2" x14ac:dyDescent="0.25">
      <c r="A236" s="903"/>
      <c r="B236" s="635" t="s">
        <v>1295</v>
      </c>
      <c r="C236" s="227"/>
      <c r="D236" s="220">
        <v>0</v>
      </c>
      <c r="E236" s="220">
        <v>0</v>
      </c>
      <c r="F236" s="220">
        <v>0</v>
      </c>
      <c r="G236" s="220">
        <v>0</v>
      </c>
      <c r="H236" s="220">
        <v>0</v>
      </c>
      <c r="I236" s="220">
        <v>0</v>
      </c>
      <c r="J236" s="220">
        <v>0</v>
      </c>
      <c r="K236" s="220">
        <v>0</v>
      </c>
      <c r="L236" s="220">
        <v>0</v>
      </c>
      <c r="M236" s="220">
        <v>0</v>
      </c>
      <c r="N236" s="220">
        <v>0</v>
      </c>
      <c r="O236" s="220">
        <v>0</v>
      </c>
      <c r="P236" s="220">
        <v>0</v>
      </c>
      <c r="Q236" s="220">
        <v>0</v>
      </c>
      <c r="R236" s="220">
        <v>0</v>
      </c>
      <c r="S236" s="220">
        <v>0</v>
      </c>
      <c r="T236" s="220">
        <v>0</v>
      </c>
    </row>
    <row r="237" spans="1:20" ht="13.5" customHeight="1" outlineLevel="2" thickBot="1" x14ac:dyDescent="0.3">
      <c r="A237" s="903"/>
      <c r="B237" s="635" t="s">
        <v>1293</v>
      </c>
      <c r="C237" s="227"/>
      <c r="D237" s="220">
        <v>0</v>
      </c>
      <c r="E237" s="220">
        <v>0</v>
      </c>
      <c r="F237" s="220">
        <v>0</v>
      </c>
      <c r="G237" s="220">
        <v>0</v>
      </c>
      <c r="H237" s="220">
        <v>0</v>
      </c>
      <c r="I237" s="220">
        <v>0</v>
      </c>
      <c r="J237" s="220">
        <v>0</v>
      </c>
      <c r="K237" s="220">
        <v>0</v>
      </c>
      <c r="L237" s="220">
        <v>0</v>
      </c>
      <c r="M237" s="220">
        <v>0</v>
      </c>
      <c r="N237" s="220">
        <v>0</v>
      </c>
      <c r="O237" s="220">
        <v>0</v>
      </c>
      <c r="P237" s="220">
        <v>0</v>
      </c>
      <c r="Q237" s="220">
        <v>0</v>
      </c>
      <c r="R237" s="220">
        <v>0</v>
      </c>
      <c r="S237" s="220">
        <v>0</v>
      </c>
      <c r="T237" s="220">
        <v>0</v>
      </c>
    </row>
    <row r="238" spans="1:20" ht="12.75" customHeight="1" outlineLevel="2" x14ac:dyDescent="0.25">
      <c r="A238" s="903"/>
      <c r="B238" s="634" t="s">
        <v>1296</v>
      </c>
      <c r="C238" s="225"/>
      <c r="D238" s="228">
        <f t="shared" ref="D238:E238" si="505">SUM(D239:D244)</f>
        <v>1</v>
      </c>
      <c r="E238" s="228">
        <f t="shared" si="505"/>
        <v>1</v>
      </c>
      <c r="F238" s="228">
        <f t="shared" ref="F238:G238" si="506">SUM(F239:F244)</f>
        <v>1</v>
      </c>
      <c r="G238" s="228">
        <f t="shared" si="506"/>
        <v>1</v>
      </c>
      <c r="H238" s="228">
        <f t="shared" ref="H238:T238" si="507">SUM(H239:H244)</f>
        <v>1</v>
      </c>
      <c r="I238" s="228">
        <f t="shared" si="507"/>
        <v>1</v>
      </c>
      <c r="J238" s="228">
        <f t="shared" ref="J238:K238" si="508">SUM(J239:J244)</f>
        <v>1</v>
      </c>
      <c r="K238" s="228">
        <f t="shared" si="508"/>
        <v>1</v>
      </c>
      <c r="L238" s="228">
        <f t="shared" ref="L238:P238" si="509">SUM(L239:L244)</f>
        <v>1</v>
      </c>
      <c r="M238" s="228">
        <f t="shared" si="509"/>
        <v>1</v>
      </c>
      <c r="N238" s="228">
        <f t="shared" si="509"/>
        <v>1</v>
      </c>
      <c r="O238" s="228">
        <f t="shared" ref="O238" si="510">SUM(O239:O244)</f>
        <v>1</v>
      </c>
      <c r="P238" s="228">
        <f t="shared" si="509"/>
        <v>1</v>
      </c>
      <c r="Q238" s="228">
        <f t="shared" ref="Q238:R238" si="511">SUM(Q239:Q244)</f>
        <v>1</v>
      </c>
      <c r="R238" s="228">
        <f t="shared" si="511"/>
        <v>1</v>
      </c>
      <c r="S238" s="228">
        <f t="shared" si="507"/>
        <v>1</v>
      </c>
      <c r="T238" s="228">
        <f t="shared" si="507"/>
        <v>1</v>
      </c>
    </row>
    <row r="239" spans="1:20" ht="12.75" customHeight="1" outlineLevel="2" x14ac:dyDescent="0.25">
      <c r="A239" s="903"/>
      <c r="B239" s="635" t="s">
        <v>1297</v>
      </c>
      <c r="C239" s="227"/>
      <c r="D239" s="220">
        <v>1</v>
      </c>
      <c r="E239" s="220">
        <v>1</v>
      </c>
      <c r="F239" s="220">
        <v>1</v>
      </c>
      <c r="G239" s="220">
        <v>1</v>
      </c>
      <c r="H239" s="220">
        <v>1</v>
      </c>
      <c r="I239" s="220">
        <v>1</v>
      </c>
      <c r="J239" s="220">
        <v>1</v>
      </c>
      <c r="K239" s="220">
        <v>1</v>
      </c>
      <c r="L239" s="220">
        <v>1</v>
      </c>
      <c r="M239" s="220">
        <v>1</v>
      </c>
      <c r="N239" s="220">
        <v>1</v>
      </c>
      <c r="O239" s="220">
        <v>1</v>
      </c>
      <c r="P239" s="220">
        <v>1</v>
      </c>
      <c r="Q239" s="220">
        <v>1</v>
      </c>
      <c r="R239" s="220">
        <v>1</v>
      </c>
      <c r="S239" s="220">
        <v>1</v>
      </c>
      <c r="T239" s="220">
        <v>1</v>
      </c>
    </row>
    <row r="240" spans="1:20" ht="12.75" customHeight="1" outlineLevel="2" x14ac:dyDescent="0.25">
      <c r="A240" s="903"/>
      <c r="B240" s="635" t="s">
        <v>1293</v>
      </c>
      <c r="C240" s="227"/>
      <c r="D240" s="220">
        <v>0</v>
      </c>
      <c r="E240" s="220">
        <v>0</v>
      </c>
      <c r="F240" s="220">
        <v>0</v>
      </c>
      <c r="G240" s="220">
        <v>0</v>
      </c>
      <c r="H240" s="220">
        <v>0</v>
      </c>
      <c r="I240" s="220">
        <v>0</v>
      </c>
      <c r="J240" s="220">
        <v>0</v>
      </c>
      <c r="K240" s="220">
        <v>0</v>
      </c>
      <c r="L240" s="220">
        <v>0</v>
      </c>
      <c r="M240" s="220">
        <v>0</v>
      </c>
      <c r="N240" s="220">
        <v>0</v>
      </c>
      <c r="O240" s="220">
        <v>0</v>
      </c>
      <c r="P240" s="220">
        <v>0</v>
      </c>
      <c r="Q240" s="220">
        <v>0</v>
      </c>
      <c r="R240" s="220">
        <v>0</v>
      </c>
      <c r="S240" s="220">
        <v>0</v>
      </c>
      <c r="T240" s="220">
        <v>0</v>
      </c>
    </row>
    <row r="241" spans="1:20" ht="12.75" customHeight="1" outlineLevel="2" x14ac:dyDescent="0.25">
      <c r="A241" s="903"/>
      <c r="B241" s="635" t="s">
        <v>1294</v>
      </c>
      <c r="C241" s="227"/>
      <c r="D241" s="220">
        <v>0</v>
      </c>
      <c r="E241" s="220">
        <v>0</v>
      </c>
      <c r="F241" s="220">
        <v>0</v>
      </c>
      <c r="G241" s="220">
        <v>0</v>
      </c>
      <c r="H241" s="220">
        <v>0</v>
      </c>
      <c r="I241" s="220">
        <v>0</v>
      </c>
      <c r="J241" s="220">
        <v>0</v>
      </c>
      <c r="K241" s="220">
        <v>0</v>
      </c>
      <c r="L241" s="220">
        <v>0</v>
      </c>
      <c r="M241" s="220">
        <v>0</v>
      </c>
      <c r="N241" s="220">
        <v>0</v>
      </c>
      <c r="O241" s="220">
        <v>0</v>
      </c>
      <c r="P241" s="220">
        <v>0</v>
      </c>
      <c r="Q241" s="220">
        <v>0</v>
      </c>
      <c r="R241" s="220">
        <v>0</v>
      </c>
      <c r="S241" s="220">
        <v>0</v>
      </c>
      <c r="T241" s="220">
        <v>0</v>
      </c>
    </row>
    <row r="242" spans="1:20" ht="12.75" customHeight="1" outlineLevel="2" x14ac:dyDescent="0.25">
      <c r="A242" s="903"/>
      <c r="B242" s="635" t="s">
        <v>1293</v>
      </c>
      <c r="C242" s="227"/>
      <c r="D242" s="220">
        <v>0</v>
      </c>
      <c r="E242" s="220">
        <v>0</v>
      </c>
      <c r="F242" s="220">
        <v>0</v>
      </c>
      <c r="G242" s="220">
        <v>0</v>
      </c>
      <c r="H242" s="220">
        <v>0</v>
      </c>
      <c r="I242" s="220">
        <v>0</v>
      </c>
      <c r="J242" s="220">
        <v>0</v>
      </c>
      <c r="K242" s="220">
        <v>0</v>
      </c>
      <c r="L242" s="220">
        <v>0</v>
      </c>
      <c r="M242" s="220">
        <v>0</v>
      </c>
      <c r="N242" s="220">
        <v>0</v>
      </c>
      <c r="O242" s="220">
        <v>0</v>
      </c>
      <c r="P242" s="220">
        <v>0</v>
      </c>
      <c r="Q242" s="220">
        <v>0</v>
      </c>
      <c r="R242" s="220">
        <v>0</v>
      </c>
      <c r="S242" s="220">
        <v>0</v>
      </c>
      <c r="T242" s="220">
        <v>0</v>
      </c>
    </row>
    <row r="243" spans="1:20" ht="12.75" customHeight="1" outlineLevel="2" x14ac:dyDescent="0.25">
      <c r="A243" s="903"/>
      <c r="B243" s="635" t="s">
        <v>1295</v>
      </c>
      <c r="C243" s="227"/>
      <c r="D243" s="220">
        <v>0</v>
      </c>
      <c r="E243" s="220">
        <v>0</v>
      </c>
      <c r="F243" s="220">
        <v>0</v>
      </c>
      <c r="G243" s="220">
        <v>0</v>
      </c>
      <c r="H243" s="220">
        <v>0</v>
      </c>
      <c r="I243" s="220">
        <v>0</v>
      </c>
      <c r="J243" s="220">
        <v>0</v>
      </c>
      <c r="K243" s="220">
        <v>0</v>
      </c>
      <c r="L243" s="220">
        <v>0</v>
      </c>
      <c r="M243" s="220">
        <v>0</v>
      </c>
      <c r="N243" s="220">
        <v>0</v>
      </c>
      <c r="O243" s="220">
        <v>0</v>
      </c>
      <c r="P243" s="220">
        <v>0</v>
      </c>
      <c r="Q243" s="220">
        <v>0</v>
      </c>
      <c r="R243" s="220">
        <v>0</v>
      </c>
      <c r="S243" s="220">
        <v>0</v>
      </c>
      <c r="T243" s="220">
        <v>0</v>
      </c>
    </row>
    <row r="244" spans="1:20" ht="13.5" customHeight="1" outlineLevel="2" thickBot="1" x14ac:dyDescent="0.3">
      <c r="A244" s="903"/>
      <c r="B244" s="636" t="s">
        <v>1293</v>
      </c>
      <c r="C244" s="229"/>
      <c r="D244" s="223">
        <v>0</v>
      </c>
      <c r="E244" s="223">
        <v>0</v>
      </c>
      <c r="F244" s="223">
        <v>0</v>
      </c>
      <c r="G244" s="223">
        <v>0</v>
      </c>
      <c r="H244" s="223">
        <v>0</v>
      </c>
      <c r="I244" s="223">
        <v>0</v>
      </c>
      <c r="J244" s="223">
        <v>0</v>
      </c>
      <c r="K244" s="223">
        <v>0</v>
      </c>
      <c r="L244" s="223">
        <v>0</v>
      </c>
      <c r="M244" s="223">
        <v>0</v>
      </c>
      <c r="N244" s="223">
        <v>0</v>
      </c>
      <c r="O244" s="223">
        <v>0</v>
      </c>
      <c r="P244" s="223">
        <v>0</v>
      </c>
      <c r="Q244" s="223">
        <v>0</v>
      </c>
      <c r="R244" s="223">
        <v>0</v>
      </c>
      <c r="S244" s="223">
        <v>0</v>
      </c>
      <c r="T244" s="223">
        <v>0</v>
      </c>
    </row>
    <row r="245" spans="1:20" ht="13.5" customHeight="1" outlineLevel="2" thickBot="1" x14ac:dyDescent="0.3">
      <c r="A245" s="903"/>
      <c r="D245" s="230">
        <f t="shared" ref="D245:T245" si="512">(D239*D226+D240*D227+D241*D228+D242*D229+D243*D230+D244*D231)+(D239*D232+D240*D233+D241*D234+D242*D235+D243*D236+D244*D237)</f>
        <v>75</v>
      </c>
      <c r="E245" s="230">
        <f t="shared" si="512"/>
        <v>75</v>
      </c>
      <c r="F245" s="230">
        <f t="shared" ref="F245:G245" si="513">(F239*F226+F240*F227+F241*F228+F242*F229+F243*F230+F244*F231)+(F239*F232+F240*F233+F241*F234+F242*F235+F243*F236+F244*F237)</f>
        <v>75</v>
      </c>
      <c r="G245" s="230">
        <f t="shared" si="513"/>
        <v>75</v>
      </c>
      <c r="H245" s="230">
        <f t="shared" si="512"/>
        <v>75</v>
      </c>
      <c r="I245" s="230">
        <f t="shared" si="512"/>
        <v>75</v>
      </c>
      <c r="J245" s="230">
        <f t="shared" ref="J245:K245" si="514">(J239*J226+J240*J227+J241*J228+J242*J229+J243*J230+J244*J231)+(J239*J232+J240*J233+J241*J234+J242*J235+J243*J236+J244*J237)</f>
        <v>75</v>
      </c>
      <c r="K245" s="230">
        <f t="shared" si="514"/>
        <v>75</v>
      </c>
      <c r="L245" s="230">
        <f t="shared" ref="L245:P245" si="515">(L239*L226+L240*L227+L241*L228+L242*L229+L243*L230+L244*L231)+(L239*L232+L240*L233+L241*L234+L242*L235+L243*L236+L244*L237)</f>
        <v>75</v>
      </c>
      <c r="M245" s="230">
        <f t="shared" si="515"/>
        <v>75</v>
      </c>
      <c r="N245" s="230">
        <f t="shared" si="515"/>
        <v>75</v>
      </c>
      <c r="O245" s="230">
        <f t="shared" ref="O245" si="516">(O239*O226+O240*O227+O241*O228+O242*O229+O243*O230+O244*O231)+(O239*O232+O240*O233+O241*O234+O242*O235+O243*O236+O244*O237)</f>
        <v>75</v>
      </c>
      <c r="P245" s="230">
        <f t="shared" si="515"/>
        <v>75</v>
      </c>
      <c r="Q245" s="230">
        <f t="shared" ref="Q245:R245" si="517">(Q239*Q226+Q240*Q227+Q241*Q228+Q242*Q229+Q243*Q230+Q244*Q231)+(Q239*Q232+Q240*Q233+Q241*Q234+Q242*Q235+Q243*Q236+Q244*Q237)</f>
        <v>75</v>
      </c>
      <c r="R245" s="230">
        <f t="shared" si="517"/>
        <v>75</v>
      </c>
      <c r="S245" s="230">
        <f t="shared" si="512"/>
        <v>75</v>
      </c>
      <c r="T245" s="230">
        <f t="shared" si="512"/>
        <v>75</v>
      </c>
    </row>
    <row r="246" spans="1:20" ht="12.75" customHeight="1" outlineLevel="2" x14ac:dyDescent="0.25">
      <c r="A246" s="903"/>
      <c r="B246" s="192" t="s">
        <v>799</v>
      </c>
      <c r="C246" s="184"/>
      <c r="D246" s="220">
        <f t="shared" ref="D246:T246" si="518">D245-D247</f>
        <v>37.36</v>
      </c>
      <c r="E246" s="220">
        <f t="shared" si="518"/>
        <v>37.36</v>
      </c>
      <c r="F246" s="220">
        <f t="shared" ref="F246:G246" si="519">F245-F247</f>
        <v>37.36</v>
      </c>
      <c r="G246" s="220">
        <f t="shared" si="519"/>
        <v>37.36</v>
      </c>
      <c r="H246" s="220">
        <f t="shared" si="518"/>
        <v>38.1</v>
      </c>
      <c r="I246" s="220">
        <f t="shared" si="518"/>
        <v>38.1</v>
      </c>
      <c r="J246" s="220">
        <f t="shared" ref="J246:K246" si="520">J245-J247</f>
        <v>38.159999999999997</v>
      </c>
      <c r="K246" s="220">
        <f t="shared" si="520"/>
        <v>38.159999999999997</v>
      </c>
      <c r="L246" s="220">
        <f t="shared" ref="L246:P246" si="521">L245-L247</f>
        <v>37.97</v>
      </c>
      <c r="M246" s="220">
        <f t="shared" si="521"/>
        <v>37.97</v>
      </c>
      <c r="N246" s="220">
        <f t="shared" si="521"/>
        <v>37.950000000000003</v>
      </c>
      <c r="O246" s="220">
        <f t="shared" ref="O246" si="522">O245-O247</f>
        <v>37.950000000000003</v>
      </c>
      <c r="P246" s="220">
        <f t="shared" si="521"/>
        <v>37.950000000000003</v>
      </c>
      <c r="Q246" s="220">
        <f t="shared" ref="Q246:R246" si="523">Q245-Q247</f>
        <v>39.5</v>
      </c>
      <c r="R246" s="220">
        <f t="shared" si="523"/>
        <v>39.5</v>
      </c>
      <c r="S246" s="220">
        <f t="shared" si="518"/>
        <v>39.5</v>
      </c>
      <c r="T246" s="220">
        <f t="shared" si="518"/>
        <v>39.5</v>
      </c>
    </row>
    <row r="247" spans="1:20" ht="13.5" customHeight="1" outlineLevel="2" thickBot="1" x14ac:dyDescent="0.3">
      <c r="A247" s="903"/>
      <c r="B247" s="204" t="s">
        <v>800</v>
      </c>
      <c r="C247" s="186"/>
      <c r="D247" s="223">
        <f t="shared" ref="D247:T247" si="524">ROUND(((D239*D226*D$67+D240*D227*D$68+D241*D228*D$69+D242*D229*D$70+D243*D230*D$71+D244*D231*D$72)+(D239*D232+D240*D233+D241*D234+D242*D235+D243*D236+D244*D237)*D$56)/D$29,2)</f>
        <v>37.64</v>
      </c>
      <c r="E247" s="223">
        <f t="shared" si="524"/>
        <v>37.64</v>
      </c>
      <c r="F247" s="223">
        <f t="shared" ref="F247:G247" si="525">ROUND(((F239*F226*F$67+F240*F227*F$68+F241*F228*F$69+F242*F229*F$70+F243*F230*F$71+F244*F231*F$72)+(F239*F232+F240*F233+F241*F234+F242*F235+F243*F236+F244*F237)*F$56)/F$29,2)</f>
        <v>37.64</v>
      </c>
      <c r="G247" s="223">
        <f t="shared" si="525"/>
        <v>37.64</v>
      </c>
      <c r="H247" s="223">
        <f t="shared" si="524"/>
        <v>36.9</v>
      </c>
      <c r="I247" s="223">
        <f t="shared" si="524"/>
        <v>36.9</v>
      </c>
      <c r="J247" s="223">
        <f t="shared" ref="J247:K247" si="526">ROUND(((J239*J226*J$67+J240*J227*J$68+J241*J228*J$69+J242*J229*J$70+J243*J230*J$71+J244*J231*J$72)+(J239*J232+J240*J233+J241*J234+J242*J235+J243*J236+J244*J237)*J$56)/J$29,2)</f>
        <v>36.840000000000003</v>
      </c>
      <c r="K247" s="223">
        <f t="shared" si="526"/>
        <v>36.840000000000003</v>
      </c>
      <c r="L247" s="223">
        <f t="shared" ref="L247:P247" si="527">ROUND(((L239*L226*L$67+L240*L227*L$68+L241*L228*L$69+L242*L229*L$70+L243*L230*L$71+L244*L231*L$72)+(L239*L232+L240*L233+L241*L234+L242*L235+L243*L236+L244*L237)*L$56)/L$29,2)</f>
        <v>37.03</v>
      </c>
      <c r="M247" s="223">
        <f t="shared" si="527"/>
        <v>37.03</v>
      </c>
      <c r="N247" s="223">
        <f t="shared" si="527"/>
        <v>37.049999999999997</v>
      </c>
      <c r="O247" s="223">
        <f t="shared" ref="O247" si="528">ROUND(((O239*O226*O$67+O240*O227*O$68+O241*O228*O$69+O242*O229*O$70+O243*O230*O$71+O244*O231*O$72)+(O239*O232+O240*O233+O241*O234+O242*O235+O243*O236+O244*O237)*O$56)/O$29,2)</f>
        <v>37.049999999999997</v>
      </c>
      <c r="P247" s="223">
        <f t="shared" si="527"/>
        <v>37.049999999999997</v>
      </c>
      <c r="Q247" s="223">
        <f t="shared" ref="Q247:R247" si="529">ROUND(((Q239*Q226*Q$67+Q240*Q227*Q$68+Q241*Q228*Q$69+Q242*Q229*Q$70+Q243*Q230*Q$71+Q244*Q231*Q$72)+(Q239*Q232+Q240*Q233+Q241*Q234+Q242*Q235+Q243*Q236+Q244*Q237)*Q$56)/Q$29,2)</f>
        <v>35.5</v>
      </c>
      <c r="R247" s="223">
        <f t="shared" si="529"/>
        <v>35.5</v>
      </c>
      <c r="S247" s="223">
        <f t="shared" si="524"/>
        <v>35.5</v>
      </c>
      <c r="T247" s="223">
        <f t="shared" si="524"/>
        <v>35.5</v>
      </c>
    </row>
    <row r="248" spans="1:20" ht="13.5" customHeight="1" outlineLevel="2" thickBot="1" x14ac:dyDescent="0.3">
      <c r="A248" s="903"/>
      <c r="B248" s="637" t="s">
        <v>244</v>
      </c>
      <c r="C248" s="227"/>
      <c r="D248" s="220" t="s">
        <v>794</v>
      </c>
      <c r="E248" s="220" t="s">
        <v>794</v>
      </c>
      <c r="F248" s="220" t="s">
        <v>794</v>
      </c>
      <c r="G248" s="220" t="s">
        <v>794</v>
      </c>
      <c r="H248" s="220" t="s">
        <v>794</v>
      </c>
      <c r="I248" s="220" t="s">
        <v>794</v>
      </c>
      <c r="J248" s="220" t="s">
        <v>794</v>
      </c>
      <c r="K248" s="220" t="s">
        <v>794</v>
      </c>
      <c r="L248" s="220" t="s">
        <v>794</v>
      </c>
      <c r="M248" s="220" t="s">
        <v>794</v>
      </c>
      <c r="N248" s="220" t="s">
        <v>794</v>
      </c>
      <c r="O248" s="220" t="s">
        <v>794</v>
      </c>
      <c r="P248" s="220" t="s">
        <v>794</v>
      </c>
      <c r="Q248" s="220" t="s">
        <v>794</v>
      </c>
      <c r="R248" s="220" t="s">
        <v>794</v>
      </c>
      <c r="S248" s="220" t="s">
        <v>794</v>
      </c>
      <c r="T248" s="220" t="s">
        <v>794</v>
      </c>
    </row>
    <row r="249" spans="1:20" ht="13.5" customHeight="1" outlineLevel="2" thickBot="1" x14ac:dyDescent="0.3">
      <c r="A249" s="903"/>
      <c r="D249" s="231">
        <f t="shared" ref="D249:T249" si="530">IF(D248="X",D$19,)</f>
        <v>44.1</v>
      </c>
      <c r="E249" s="231">
        <f t="shared" si="530"/>
        <v>84.1</v>
      </c>
      <c r="F249" s="231">
        <f t="shared" ref="F249:G249" si="531">IF(F248="X",F$19,)</f>
        <v>102.4</v>
      </c>
      <c r="G249" s="231">
        <f t="shared" si="531"/>
        <v>108.10000000000001</v>
      </c>
      <c r="H249" s="231">
        <f t="shared" si="530"/>
        <v>55.238999999999997</v>
      </c>
      <c r="I249" s="231">
        <f t="shared" si="530"/>
        <v>99.835999999999999</v>
      </c>
      <c r="J249" s="231">
        <f t="shared" ref="J249:K249" si="532">IF(J248="X",J$19,)</f>
        <v>70.510000000000005</v>
      </c>
      <c r="K249" s="231">
        <f t="shared" si="532"/>
        <v>64.045999999999992</v>
      </c>
      <c r="L249" s="231">
        <f t="shared" ref="L249:P249" si="533">IF(L248="X",L$19,)</f>
        <v>97.009000000000029</v>
      </c>
      <c r="M249" s="231">
        <f t="shared" si="533"/>
        <v>83.270999999999987</v>
      </c>
      <c r="N249" s="231">
        <f t="shared" si="533"/>
        <v>61.876999999999995</v>
      </c>
      <c r="O249" s="231">
        <f t="shared" ref="O249" si="534">IF(O248="X",O$19,)</f>
        <v>79.625</v>
      </c>
      <c r="P249" s="231">
        <f t="shared" si="533"/>
        <v>80.403999999999996</v>
      </c>
      <c r="Q249" s="231">
        <f t="shared" ref="Q249:R249" si="535">IF(Q248="X",Q$19,)</f>
        <v>46.500000000000007</v>
      </c>
      <c r="R249" s="231">
        <f t="shared" si="535"/>
        <v>79.999999999999986</v>
      </c>
      <c r="S249" s="231">
        <f t="shared" si="530"/>
        <v>102.80000000000001</v>
      </c>
      <c r="T249" s="231">
        <f t="shared" si="530"/>
        <v>107</v>
      </c>
    </row>
    <row r="250" spans="1:20" ht="12.75" customHeight="1" outlineLevel="2" x14ac:dyDescent="0.25">
      <c r="A250" s="903"/>
      <c r="B250" s="192" t="s">
        <v>799</v>
      </c>
      <c r="C250" s="184"/>
      <c r="D250" s="232">
        <f t="shared" ref="D250:T250" si="536">D249-D251</f>
        <v>8.1000000000000014</v>
      </c>
      <c r="E250" s="232">
        <f t="shared" si="536"/>
        <v>20.699999999999996</v>
      </c>
      <c r="F250" s="232">
        <f t="shared" ref="F250:G250" si="537">F249-F251</f>
        <v>22.700000000000003</v>
      </c>
      <c r="G250" s="232">
        <f t="shared" si="537"/>
        <v>24.700000000000003</v>
      </c>
      <c r="H250" s="232">
        <f t="shared" si="536"/>
        <v>8.2189999999999941</v>
      </c>
      <c r="I250" s="232">
        <f t="shared" si="536"/>
        <v>22.655999999999992</v>
      </c>
      <c r="J250" s="232">
        <f t="shared" ref="J250:K250" si="538">J249-J251</f>
        <v>35.180000000000007</v>
      </c>
      <c r="K250" s="232">
        <f t="shared" si="538"/>
        <v>30.91599999999999</v>
      </c>
      <c r="L250" s="232">
        <f t="shared" ref="L250:P250" si="539">L249-L251</f>
        <v>26.239000000000033</v>
      </c>
      <c r="M250" s="232">
        <f t="shared" si="539"/>
        <v>19.770999999999987</v>
      </c>
      <c r="N250" s="232">
        <f t="shared" si="539"/>
        <v>7.1969999999999956</v>
      </c>
      <c r="O250" s="232">
        <f t="shared" ref="O250" si="540">O249-O251</f>
        <v>16.634999999999998</v>
      </c>
      <c r="P250" s="232">
        <f t="shared" si="539"/>
        <v>11.903999999999996</v>
      </c>
      <c r="Q250" s="232">
        <f t="shared" ref="Q250:R250" si="541">Q249-Q251</f>
        <v>8.0000000000000071</v>
      </c>
      <c r="R250" s="232">
        <f t="shared" si="541"/>
        <v>20.099999999999987</v>
      </c>
      <c r="S250" s="232">
        <f t="shared" si="536"/>
        <v>22.700000000000017</v>
      </c>
      <c r="T250" s="232">
        <f t="shared" si="536"/>
        <v>24.900000000000006</v>
      </c>
    </row>
    <row r="251" spans="1:20" ht="13.5" customHeight="1" outlineLevel="2" thickBot="1" x14ac:dyDescent="0.3">
      <c r="A251" s="903"/>
      <c r="B251" s="204" t="s">
        <v>800</v>
      </c>
      <c r="C251" s="186"/>
      <c r="D251" s="223">
        <f t="shared" ref="D251:T251" si="542">IF(D248="X",ROUND(D$21,2),)</f>
        <v>36</v>
      </c>
      <c r="E251" s="223">
        <f t="shared" si="542"/>
        <v>63.4</v>
      </c>
      <c r="F251" s="223">
        <f t="shared" ref="F251:G251" si="543">IF(F248="X",ROUND(F$21,2),)</f>
        <v>79.7</v>
      </c>
      <c r="G251" s="223">
        <f t="shared" si="543"/>
        <v>83.4</v>
      </c>
      <c r="H251" s="223">
        <f t="shared" si="542"/>
        <v>47.02</v>
      </c>
      <c r="I251" s="223">
        <f t="shared" si="542"/>
        <v>77.180000000000007</v>
      </c>
      <c r="J251" s="223">
        <f t="shared" ref="J251:K251" si="544">IF(J248="X",ROUND(J$21,2),)</f>
        <v>35.33</v>
      </c>
      <c r="K251" s="223">
        <f t="shared" si="544"/>
        <v>33.130000000000003</v>
      </c>
      <c r="L251" s="223">
        <f t="shared" ref="L251:P251" si="545">IF(L248="X",ROUND(L$21,2),)</f>
        <v>70.77</v>
      </c>
      <c r="M251" s="223">
        <f t="shared" si="545"/>
        <v>63.5</v>
      </c>
      <c r="N251" s="223">
        <f t="shared" si="545"/>
        <v>54.68</v>
      </c>
      <c r="O251" s="223">
        <f t="shared" ref="O251" si="546">IF(O248="X",ROUND(O$21,2),)</f>
        <v>62.99</v>
      </c>
      <c r="P251" s="223">
        <f t="shared" si="545"/>
        <v>68.5</v>
      </c>
      <c r="Q251" s="223">
        <f t="shared" ref="Q251:R251" si="547">IF(Q248="X",ROUND(Q$21,2),)</f>
        <v>38.5</v>
      </c>
      <c r="R251" s="223">
        <f t="shared" si="547"/>
        <v>59.9</v>
      </c>
      <c r="S251" s="223">
        <f t="shared" si="542"/>
        <v>80.099999999999994</v>
      </c>
      <c r="T251" s="223">
        <f t="shared" si="542"/>
        <v>82.1</v>
      </c>
    </row>
    <row r="252" spans="1:20" ht="13.5" customHeight="1" outlineLevel="2" thickBot="1" x14ac:dyDescent="0.3">
      <c r="A252" s="903"/>
      <c r="B252" s="637" t="s">
        <v>1298</v>
      </c>
      <c r="C252" s="227"/>
      <c r="D252" s="220"/>
      <c r="E252" s="220"/>
      <c r="F252" s="220"/>
      <c r="G252" s="220"/>
      <c r="H252" s="220"/>
      <c r="I252" s="220"/>
      <c r="J252" s="220"/>
      <c r="K252" s="220"/>
      <c r="L252" s="220"/>
      <c r="M252" s="220"/>
      <c r="N252" s="220"/>
      <c r="O252" s="220"/>
      <c r="P252" s="220"/>
      <c r="Q252" s="220"/>
      <c r="R252" s="220"/>
      <c r="S252" s="220"/>
      <c r="T252" s="220"/>
    </row>
    <row r="253" spans="1:20" ht="13.5" customHeight="1" outlineLevel="2" thickBot="1" x14ac:dyDescent="0.3">
      <c r="A253" s="903"/>
      <c r="D253" s="233">
        <f t="shared" ref="D253:T253" si="548">IF(D252="X",D$553,)</f>
        <v>0</v>
      </c>
      <c r="E253" s="233">
        <f t="shared" si="548"/>
        <v>0</v>
      </c>
      <c r="F253" s="233">
        <f t="shared" ref="F253:G253" si="549">IF(F252="X",F$553,)</f>
        <v>0</v>
      </c>
      <c r="G253" s="233">
        <f t="shared" si="549"/>
        <v>0</v>
      </c>
      <c r="H253" s="233">
        <f t="shared" si="548"/>
        <v>0</v>
      </c>
      <c r="I253" s="233">
        <f t="shared" si="548"/>
        <v>0</v>
      </c>
      <c r="J253" s="233">
        <f t="shared" ref="J253:K253" si="550">IF(J252="X",J$553,)</f>
        <v>0</v>
      </c>
      <c r="K253" s="233">
        <f t="shared" si="550"/>
        <v>0</v>
      </c>
      <c r="L253" s="233">
        <f t="shared" ref="L253:P253" si="551">IF(L252="X",L$553,)</f>
        <v>0</v>
      </c>
      <c r="M253" s="233">
        <f t="shared" si="551"/>
        <v>0</v>
      </c>
      <c r="N253" s="233">
        <f t="shared" si="551"/>
        <v>0</v>
      </c>
      <c r="O253" s="233">
        <f t="shared" ref="O253" si="552">IF(O252="X",O$553,)</f>
        <v>0</v>
      </c>
      <c r="P253" s="233">
        <f t="shared" si="551"/>
        <v>0</v>
      </c>
      <c r="Q253" s="233">
        <f t="shared" ref="Q253:R253" si="553">IF(Q252="X",Q$553,)</f>
        <v>0</v>
      </c>
      <c r="R253" s="233">
        <f t="shared" si="553"/>
        <v>0</v>
      </c>
      <c r="S253" s="233">
        <f t="shared" si="548"/>
        <v>0</v>
      </c>
      <c r="T253" s="233">
        <f t="shared" si="548"/>
        <v>0</v>
      </c>
    </row>
    <row r="254" spans="1:20" ht="12.75" customHeight="1" outlineLevel="2" x14ac:dyDescent="0.25">
      <c r="A254" s="903"/>
      <c r="B254" s="192" t="s">
        <v>799</v>
      </c>
      <c r="C254" s="184"/>
      <c r="D254" s="234">
        <f t="shared" ref="D254:T254" si="554">IF(D252="X",D$554,)</f>
        <v>0</v>
      </c>
      <c r="E254" s="234">
        <f t="shared" si="554"/>
        <v>0</v>
      </c>
      <c r="F254" s="234">
        <f t="shared" ref="F254:G254" si="555">IF(F252="X",F$554,)</f>
        <v>0</v>
      </c>
      <c r="G254" s="234">
        <f t="shared" si="555"/>
        <v>0</v>
      </c>
      <c r="H254" s="234">
        <f t="shared" si="554"/>
        <v>0</v>
      </c>
      <c r="I254" s="234">
        <f t="shared" si="554"/>
        <v>0</v>
      </c>
      <c r="J254" s="234">
        <f t="shared" ref="J254:K254" si="556">IF(J252="X",J$554,)</f>
        <v>0</v>
      </c>
      <c r="K254" s="234">
        <f t="shared" si="556"/>
        <v>0</v>
      </c>
      <c r="L254" s="234">
        <f t="shared" ref="L254:P254" si="557">IF(L252="X",L$554,)</f>
        <v>0</v>
      </c>
      <c r="M254" s="234">
        <f t="shared" si="557"/>
        <v>0</v>
      </c>
      <c r="N254" s="234">
        <f t="shared" si="557"/>
        <v>0</v>
      </c>
      <c r="O254" s="234">
        <f t="shared" ref="O254" si="558">IF(O252="X",O$554,)</f>
        <v>0</v>
      </c>
      <c r="P254" s="234">
        <f t="shared" si="557"/>
        <v>0</v>
      </c>
      <c r="Q254" s="234">
        <f t="shared" ref="Q254:R254" si="559">IF(Q252="X",Q$554,)</f>
        <v>0</v>
      </c>
      <c r="R254" s="234">
        <f t="shared" si="559"/>
        <v>0</v>
      </c>
      <c r="S254" s="234">
        <f t="shared" si="554"/>
        <v>0</v>
      </c>
      <c r="T254" s="234">
        <f t="shared" si="554"/>
        <v>0</v>
      </c>
    </row>
    <row r="255" spans="1:20" ht="13.5" customHeight="1" outlineLevel="2" thickBot="1" x14ac:dyDescent="0.3">
      <c r="A255" s="903"/>
      <c r="B255" s="204" t="s">
        <v>800</v>
      </c>
      <c r="C255" s="186"/>
      <c r="D255" s="235">
        <f t="shared" ref="D255:T255" si="560">IF(D252="X",D$555,)</f>
        <v>0</v>
      </c>
      <c r="E255" s="235">
        <f t="shared" si="560"/>
        <v>0</v>
      </c>
      <c r="F255" s="235">
        <f t="shared" ref="F255:G255" si="561">IF(F252="X",F$555,)</f>
        <v>0</v>
      </c>
      <c r="G255" s="235">
        <f t="shared" si="561"/>
        <v>0</v>
      </c>
      <c r="H255" s="235">
        <f t="shared" si="560"/>
        <v>0</v>
      </c>
      <c r="I255" s="235">
        <f t="shared" si="560"/>
        <v>0</v>
      </c>
      <c r="J255" s="235">
        <f t="shared" ref="J255:K255" si="562">IF(J252="X",J$555,)</f>
        <v>0</v>
      </c>
      <c r="K255" s="235">
        <f t="shared" si="562"/>
        <v>0</v>
      </c>
      <c r="L255" s="235">
        <f t="shared" ref="L255:P255" si="563">IF(L252="X",L$555,)</f>
        <v>0</v>
      </c>
      <c r="M255" s="235">
        <f t="shared" si="563"/>
        <v>0</v>
      </c>
      <c r="N255" s="235">
        <f t="shared" si="563"/>
        <v>0</v>
      </c>
      <c r="O255" s="235">
        <f t="shared" ref="O255" si="564">IF(O252="X",O$555,)</f>
        <v>0</v>
      </c>
      <c r="P255" s="235">
        <f t="shared" si="563"/>
        <v>0</v>
      </c>
      <c r="Q255" s="235">
        <f t="shared" ref="Q255:R255" si="565">IF(Q252="X",Q$555,)</f>
        <v>0</v>
      </c>
      <c r="R255" s="235">
        <f t="shared" si="565"/>
        <v>0</v>
      </c>
      <c r="S255" s="235">
        <f t="shared" si="560"/>
        <v>0</v>
      </c>
      <c r="T255" s="235">
        <f t="shared" si="560"/>
        <v>0</v>
      </c>
    </row>
    <row r="256" spans="1:20" ht="13.5" customHeight="1" outlineLevel="2" thickBot="1" x14ac:dyDescent="0.3">
      <c r="A256" s="903"/>
      <c r="B256" s="637" t="s">
        <v>1299</v>
      </c>
      <c r="C256" s="227"/>
      <c r="D256" s="220"/>
      <c r="E256" s="220"/>
      <c r="F256" s="220"/>
      <c r="G256" s="220"/>
      <c r="H256" s="220"/>
      <c r="I256" s="220"/>
      <c r="J256" s="220"/>
      <c r="K256" s="220"/>
      <c r="L256" s="220"/>
      <c r="M256" s="220"/>
      <c r="N256" s="220"/>
      <c r="O256" s="220"/>
      <c r="P256" s="220"/>
      <c r="Q256" s="220"/>
      <c r="R256" s="220"/>
      <c r="S256" s="220"/>
      <c r="T256" s="220"/>
    </row>
    <row r="257" spans="1:20" ht="13.5" customHeight="1" outlineLevel="2" thickBot="1" x14ac:dyDescent="0.3">
      <c r="A257" s="903"/>
      <c r="D257" s="233">
        <f t="shared" ref="D257:T257" si="566">IF(D256="X",D$119,)</f>
        <v>0</v>
      </c>
      <c r="E257" s="233">
        <f t="shared" si="566"/>
        <v>0</v>
      </c>
      <c r="F257" s="233">
        <f t="shared" ref="F257:G257" si="567">IF(F256="X",F$119,)</f>
        <v>0</v>
      </c>
      <c r="G257" s="233">
        <f t="shared" si="567"/>
        <v>0</v>
      </c>
      <c r="H257" s="233">
        <f t="shared" si="566"/>
        <v>0</v>
      </c>
      <c r="I257" s="233">
        <f t="shared" si="566"/>
        <v>0</v>
      </c>
      <c r="J257" s="233">
        <f t="shared" ref="J257:K257" si="568">IF(J256="X",J$119,)</f>
        <v>0</v>
      </c>
      <c r="K257" s="233">
        <f t="shared" si="568"/>
        <v>0</v>
      </c>
      <c r="L257" s="233">
        <f t="shared" ref="L257:P257" si="569">IF(L256="X",L$119,)</f>
        <v>0</v>
      </c>
      <c r="M257" s="233">
        <f t="shared" si="569"/>
        <v>0</v>
      </c>
      <c r="N257" s="233">
        <f t="shared" si="569"/>
        <v>0</v>
      </c>
      <c r="O257" s="233">
        <f t="shared" ref="O257" si="570">IF(O256="X",O$119,)</f>
        <v>0</v>
      </c>
      <c r="P257" s="233">
        <f t="shared" si="569"/>
        <v>0</v>
      </c>
      <c r="Q257" s="233">
        <f t="shared" ref="Q257:R257" si="571">IF(Q256="X",Q$119,)</f>
        <v>0</v>
      </c>
      <c r="R257" s="233">
        <f t="shared" si="571"/>
        <v>0</v>
      </c>
      <c r="S257" s="233">
        <f t="shared" si="566"/>
        <v>0</v>
      </c>
      <c r="T257" s="233">
        <f t="shared" si="566"/>
        <v>0</v>
      </c>
    </row>
    <row r="258" spans="1:20" ht="12.75" customHeight="1" outlineLevel="2" x14ac:dyDescent="0.25">
      <c r="A258" s="903"/>
      <c r="B258" s="192" t="s">
        <v>799</v>
      </c>
      <c r="C258" s="184"/>
      <c r="D258" s="234">
        <f t="shared" ref="D258:T258" si="572">IF(D256="X",D$120,)</f>
        <v>0</v>
      </c>
      <c r="E258" s="234">
        <f t="shared" si="572"/>
        <v>0</v>
      </c>
      <c r="F258" s="234">
        <f t="shared" ref="F258:G258" si="573">IF(F256="X",F$120,)</f>
        <v>0</v>
      </c>
      <c r="G258" s="234">
        <f t="shared" si="573"/>
        <v>0</v>
      </c>
      <c r="H258" s="234">
        <f t="shared" si="572"/>
        <v>0</v>
      </c>
      <c r="I258" s="234">
        <f t="shared" si="572"/>
        <v>0</v>
      </c>
      <c r="J258" s="234">
        <f t="shared" ref="J258:K258" si="574">IF(J256="X",J$120,)</f>
        <v>0</v>
      </c>
      <c r="K258" s="234">
        <f t="shared" si="574"/>
        <v>0</v>
      </c>
      <c r="L258" s="234">
        <f t="shared" ref="L258:P258" si="575">IF(L256="X",L$120,)</f>
        <v>0</v>
      </c>
      <c r="M258" s="234">
        <f t="shared" si="575"/>
        <v>0</v>
      </c>
      <c r="N258" s="234">
        <f t="shared" si="575"/>
        <v>0</v>
      </c>
      <c r="O258" s="234">
        <f t="shared" ref="O258" si="576">IF(O256="X",O$120,)</f>
        <v>0</v>
      </c>
      <c r="P258" s="234">
        <f t="shared" si="575"/>
        <v>0</v>
      </c>
      <c r="Q258" s="234">
        <f t="shared" ref="Q258:R258" si="577">IF(Q256="X",Q$120,)</f>
        <v>0</v>
      </c>
      <c r="R258" s="234">
        <f t="shared" si="577"/>
        <v>0</v>
      </c>
      <c r="S258" s="234">
        <f t="shared" si="572"/>
        <v>0</v>
      </c>
      <c r="T258" s="234">
        <f t="shared" si="572"/>
        <v>0</v>
      </c>
    </row>
    <row r="259" spans="1:20" ht="13.5" customHeight="1" outlineLevel="2" thickBot="1" x14ac:dyDescent="0.3">
      <c r="A259" s="903"/>
      <c r="B259" s="204" t="s">
        <v>800</v>
      </c>
      <c r="C259" s="186"/>
      <c r="D259" s="235">
        <f t="shared" ref="D259:T259" si="578">IF(D256="X",D$121,)</f>
        <v>0</v>
      </c>
      <c r="E259" s="235">
        <f t="shared" si="578"/>
        <v>0</v>
      </c>
      <c r="F259" s="235">
        <f t="shared" ref="F259:G259" si="579">IF(F256="X",F$121,)</f>
        <v>0</v>
      </c>
      <c r="G259" s="235">
        <f t="shared" si="579"/>
        <v>0</v>
      </c>
      <c r="H259" s="235">
        <f t="shared" si="578"/>
        <v>0</v>
      </c>
      <c r="I259" s="235">
        <f t="shared" si="578"/>
        <v>0</v>
      </c>
      <c r="J259" s="235">
        <f t="shared" ref="J259:K259" si="580">IF(J256="X",J$121,)</f>
        <v>0</v>
      </c>
      <c r="K259" s="235">
        <f t="shared" si="580"/>
        <v>0</v>
      </c>
      <c r="L259" s="235">
        <f t="shared" ref="L259:P259" si="581">IF(L256="X",L$121,)</f>
        <v>0</v>
      </c>
      <c r="M259" s="235">
        <f t="shared" si="581"/>
        <v>0</v>
      </c>
      <c r="N259" s="235">
        <f t="shared" si="581"/>
        <v>0</v>
      </c>
      <c r="O259" s="235">
        <f t="shared" ref="O259" si="582">IF(O256="X",O$121,)</f>
        <v>0</v>
      </c>
      <c r="P259" s="235">
        <f t="shared" si="581"/>
        <v>0</v>
      </c>
      <c r="Q259" s="235">
        <f t="shared" ref="Q259:R259" si="583">IF(Q256="X",Q$121,)</f>
        <v>0</v>
      </c>
      <c r="R259" s="235">
        <f t="shared" si="583"/>
        <v>0</v>
      </c>
      <c r="S259" s="235">
        <f t="shared" si="578"/>
        <v>0</v>
      </c>
      <c r="T259" s="235">
        <f t="shared" si="578"/>
        <v>0</v>
      </c>
    </row>
    <row r="260" spans="1:20" ht="13.5" customHeight="1" outlineLevel="2" thickBot="1" x14ac:dyDescent="0.3">
      <c r="A260" s="903"/>
      <c r="B260" s="637" t="s">
        <v>1300</v>
      </c>
      <c r="C260" s="227"/>
      <c r="D260" s="220"/>
      <c r="E260" s="220"/>
      <c r="F260" s="220"/>
      <c r="G260" s="220"/>
      <c r="H260" s="220"/>
      <c r="I260" s="220"/>
      <c r="J260" s="220"/>
      <c r="K260" s="220"/>
      <c r="L260" s="220"/>
      <c r="M260" s="220"/>
      <c r="N260" s="220"/>
      <c r="O260" s="220"/>
      <c r="P260" s="220"/>
      <c r="Q260" s="220"/>
      <c r="R260" s="220"/>
      <c r="S260" s="220"/>
      <c r="T260" s="220"/>
    </row>
    <row r="261" spans="1:20" ht="13.5" customHeight="1" outlineLevel="2" thickBot="1" x14ac:dyDescent="0.3">
      <c r="A261" s="903"/>
      <c r="D261" s="230">
        <f t="shared" ref="D261:T261" si="584">IF(D260="X",-(D$32-5)*D$33,)</f>
        <v>0</v>
      </c>
      <c r="E261" s="230">
        <f t="shared" si="584"/>
        <v>0</v>
      </c>
      <c r="F261" s="230">
        <f t="shared" ref="F261:G261" si="585">IF(F260="X",-(F$32-5)*F$33,)</f>
        <v>0</v>
      </c>
      <c r="G261" s="230">
        <f t="shared" si="585"/>
        <v>0</v>
      </c>
      <c r="H261" s="230">
        <f t="shared" si="584"/>
        <v>0</v>
      </c>
      <c r="I261" s="230">
        <f t="shared" si="584"/>
        <v>0</v>
      </c>
      <c r="J261" s="230">
        <f t="shared" ref="J261:K261" si="586">IF(J260="X",-(J$32-5)*J$33,)</f>
        <v>0</v>
      </c>
      <c r="K261" s="230">
        <f t="shared" si="586"/>
        <v>0</v>
      </c>
      <c r="L261" s="230">
        <f t="shared" ref="L261:P261" si="587">IF(L260="X",-(L$32-5)*L$33,)</f>
        <v>0</v>
      </c>
      <c r="M261" s="230">
        <f t="shared" si="587"/>
        <v>0</v>
      </c>
      <c r="N261" s="230">
        <f t="shared" si="587"/>
        <v>0</v>
      </c>
      <c r="O261" s="230">
        <f t="shared" ref="O261" si="588">IF(O260="X",-(O$32-5)*O$33,)</f>
        <v>0</v>
      </c>
      <c r="P261" s="230">
        <f t="shared" si="587"/>
        <v>0</v>
      </c>
      <c r="Q261" s="230">
        <f t="shared" ref="Q261:R261" si="589">IF(Q260="X",-(Q$32-5)*Q$33,)</f>
        <v>0</v>
      </c>
      <c r="R261" s="230">
        <f t="shared" si="589"/>
        <v>0</v>
      </c>
      <c r="S261" s="230">
        <f t="shared" si="584"/>
        <v>0</v>
      </c>
      <c r="T261" s="230">
        <f t="shared" si="584"/>
        <v>0</v>
      </c>
    </row>
    <row r="262" spans="1:20" ht="12.75" customHeight="1" outlineLevel="2" x14ac:dyDescent="0.25">
      <c r="A262" s="903"/>
      <c r="B262" s="192" t="s">
        <v>799</v>
      </c>
      <c r="C262" s="184"/>
      <c r="D262" s="220">
        <f t="shared" ref="D262:T262" si="590">D261-D263</f>
        <v>0</v>
      </c>
      <c r="E262" s="220">
        <f t="shared" si="590"/>
        <v>0</v>
      </c>
      <c r="F262" s="220">
        <f t="shared" ref="F262:G262" si="591">F261-F263</f>
        <v>0</v>
      </c>
      <c r="G262" s="220">
        <f t="shared" si="591"/>
        <v>0</v>
      </c>
      <c r="H262" s="220">
        <f t="shared" si="590"/>
        <v>0</v>
      </c>
      <c r="I262" s="220">
        <f t="shared" si="590"/>
        <v>0</v>
      </c>
      <c r="J262" s="220">
        <f t="shared" ref="J262:K262" si="592">J261-J263</f>
        <v>0</v>
      </c>
      <c r="K262" s="220">
        <f t="shared" si="592"/>
        <v>0</v>
      </c>
      <c r="L262" s="220">
        <f t="shared" ref="L262:P262" si="593">L261-L263</f>
        <v>0</v>
      </c>
      <c r="M262" s="220">
        <f t="shared" si="593"/>
        <v>0</v>
      </c>
      <c r="N262" s="220">
        <f t="shared" si="593"/>
        <v>0</v>
      </c>
      <c r="O262" s="220">
        <f t="shared" ref="O262" si="594">O261-O263</f>
        <v>0</v>
      </c>
      <c r="P262" s="220">
        <f t="shared" si="593"/>
        <v>0</v>
      </c>
      <c r="Q262" s="220">
        <f t="shared" ref="Q262:R262" si="595">Q261-Q263</f>
        <v>0</v>
      </c>
      <c r="R262" s="220">
        <f t="shared" si="595"/>
        <v>0</v>
      </c>
      <c r="S262" s="220">
        <f t="shared" si="590"/>
        <v>0</v>
      </c>
      <c r="T262" s="220">
        <f t="shared" si="590"/>
        <v>0</v>
      </c>
    </row>
    <row r="263" spans="1:20" ht="13.5" customHeight="1" outlineLevel="2" thickBot="1" x14ac:dyDescent="0.3">
      <c r="A263" s="903"/>
      <c r="B263" s="204" t="s">
        <v>800</v>
      </c>
      <c r="C263" s="186"/>
      <c r="D263" s="223">
        <f t="shared" ref="D263:T263" si="596">IF(D260="X",ROUND(D261*D$55/D$29,2),)</f>
        <v>0</v>
      </c>
      <c r="E263" s="223">
        <f t="shared" si="596"/>
        <v>0</v>
      </c>
      <c r="F263" s="223">
        <f t="shared" ref="F263:G263" si="597">IF(F260="X",ROUND(F261*F$55/F$29,2),)</f>
        <v>0</v>
      </c>
      <c r="G263" s="223">
        <f t="shared" si="597"/>
        <v>0</v>
      </c>
      <c r="H263" s="223">
        <f t="shared" si="596"/>
        <v>0</v>
      </c>
      <c r="I263" s="223">
        <f t="shared" si="596"/>
        <v>0</v>
      </c>
      <c r="J263" s="223">
        <f t="shared" ref="J263:K263" si="598">IF(J260="X",ROUND(J261*J$55/J$29,2),)</f>
        <v>0</v>
      </c>
      <c r="K263" s="223">
        <f t="shared" si="598"/>
        <v>0</v>
      </c>
      <c r="L263" s="223">
        <f t="shared" ref="L263:P263" si="599">IF(L260="X",ROUND(L261*L$55/L$29,2),)</f>
        <v>0</v>
      </c>
      <c r="M263" s="223">
        <f t="shared" si="599"/>
        <v>0</v>
      </c>
      <c r="N263" s="223">
        <f t="shared" si="599"/>
        <v>0</v>
      </c>
      <c r="O263" s="223">
        <f t="shared" ref="O263" si="600">IF(O260="X",ROUND(O261*O$55/O$29,2),)</f>
        <v>0</v>
      </c>
      <c r="P263" s="223">
        <f t="shared" si="599"/>
        <v>0</v>
      </c>
      <c r="Q263" s="223">
        <f t="shared" ref="Q263:R263" si="601">IF(Q260="X",ROUND(Q261*Q$55/Q$29,2),)</f>
        <v>0</v>
      </c>
      <c r="R263" s="223">
        <f t="shared" si="601"/>
        <v>0</v>
      </c>
      <c r="S263" s="223">
        <f t="shared" si="596"/>
        <v>0</v>
      </c>
      <c r="T263" s="223">
        <f t="shared" si="596"/>
        <v>0</v>
      </c>
    </row>
    <row r="264" spans="1:20" ht="13.5" customHeight="1" outlineLevel="2" thickBot="1" x14ac:dyDescent="0.3">
      <c r="A264" s="903"/>
      <c r="B264" s="638" t="s">
        <v>1301</v>
      </c>
      <c r="C264" s="236"/>
      <c r="D264" s="230"/>
      <c r="E264" s="230"/>
      <c r="F264" s="230"/>
      <c r="G264" s="230"/>
      <c r="H264" s="230"/>
      <c r="I264" s="230"/>
      <c r="J264" s="230"/>
      <c r="K264" s="230"/>
      <c r="L264" s="230"/>
      <c r="M264" s="230"/>
      <c r="N264" s="230"/>
      <c r="O264" s="230"/>
      <c r="P264" s="230"/>
      <c r="Q264" s="230"/>
      <c r="R264" s="230"/>
      <c r="S264" s="230"/>
      <c r="T264" s="230"/>
    </row>
    <row r="265" spans="1:20" ht="12.75" customHeight="1" outlineLevel="2" x14ac:dyDescent="0.25">
      <c r="A265" s="903"/>
      <c r="B265" s="192" t="s">
        <v>799</v>
      </c>
      <c r="C265" s="184"/>
      <c r="D265" s="220"/>
      <c r="E265" s="220"/>
      <c r="F265" s="220"/>
      <c r="G265" s="220"/>
      <c r="H265" s="220"/>
      <c r="I265" s="220"/>
      <c r="J265" s="220"/>
      <c r="K265" s="220"/>
      <c r="L265" s="220"/>
      <c r="M265" s="220"/>
      <c r="N265" s="220"/>
      <c r="O265" s="220"/>
      <c r="P265" s="220"/>
      <c r="Q265" s="220"/>
      <c r="R265" s="220"/>
      <c r="S265" s="220"/>
      <c r="T265" s="220"/>
    </row>
    <row r="266" spans="1:20" ht="13.5" customHeight="1" outlineLevel="2" thickBot="1" x14ac:dyDescent="0.3">
      <c r="A266" s="903"/>
      <c r="B266" s="204" t="s">
        <v>800</v>
      </c>
      <c r="C266" s="186"/>
      <c r="D266" s="223"/>
      <c r="E266" s="223"/>
      <c r="F266" s="223"/>
      <c r="G266" s="223"/>
      <c r="H266" s="223"/>
      <c r="I266" s="223"/>
      <c r="J266" s="223"/>
      <c r="K266" s="223"/>
      <c r="L266" s="223"/>
      <c r="M266" s="223"/>
      <c r="N266" s="223"/>
      <c r="O266" s="223"/>
      <c r="P266" s="223"/>
      <c r="Q266" s="223"/>
      <c r="R266" s="223"/>
      <c r="S266" s="223"/>
      <c r="T266" s="223"/>
    </row>
    <row r="267" spans="1:20" ht="13.5" customHeight="1" outlineLevel="2" thickBot="1" x14ac:dyDescent="0.3">
      <c r="A267" s="903"/>
      <c r="B267" s="638" t="s">
        <v>1301</v>
      </c>
      <c r="C267" s="236"/>
      <c r="D267" s="230"/>
      <c r="E267" s="230"/>
      <c r="F267" s="230"/>
      <c r="G267" s="230"/>
      <c r="H267" s="230"/>
      <c r="I267" s="230"/>
      <c r="J267" s="230"/>
      <c r="K267" s="230"/>
      <c r="L267" s="230"/>
      <c r="M267" s="230"/>
      <c r="N267" s="230"/>
      <c r="O267" s="230"/>
      <c r="P267" s="230"/>
      <c r="Q267" s="230"/>
      <c r="R267" s="230"/>
      <c r="S267" s="230"/>
      <c r="T267" s="230"/>
    </row>
    <row r="268" spans="1:20" ht="12.75" customHeight="1" outlineLevel="2" x14ac:dyDescent="0.25">
      <c r="A268" s="903"/>
      <c r="B268" s="192" t="s">
        <v>799</v>
      </c>
      <c r="C268" s="184"/>
      <c r="D268" s="220"/>
      <c r="E268" s="220"/>
      <c r="F268" s="220"/>
      <c r="G268" s="220"/>
      <c r="H268" s="220"/>
      <c r="I268" s="220"/>
      <c r="J268" s="220"/>
      <c r="K268" s="220"/>
      <c r="L268" s="220"/>
      <c r="M268" s="220"/>
      <c r="N268" s="220"/>
      <c r="O268" s="220"/>
      <c r="P268" s="220"/>
      <c r="Q268" s="220"/>
      <c r="R268" s="220"/>
      <c r="S268" s="220"/>
      <c r="T268" s="220"/>
    </row>
    <row r="269" spans="1:20" ht="13.5" customHeight="1" outlineLevel="2" thickBot="1" x14ac:dyDescent="0.3">
      <c r="A269" s="903"/>
      <c r="B269" s="204" t="s">
        <v>800</v>
      </c>
      <c r="C269" s="186"/>
      <c r="D269" s="223"/>
      <c r="E269" s="223"/>
      <c r="F269" s="223"/>
      <c r="G269" s="223"/>
      <c r="H269" s="223"/>
      <c r="I269" s="223"/>
      <c r="J269" s="223"/>
      <c r="K269" s="223"/>
      <c r="L269" s="223"/>
      <c r="M269" s="223"/>
      <c r="N269" s="223"/>
      <c r="O269" s="223"/>
      <c r="P269" s="223"/>
      <c r="Q269" s="223"/>
      <c r="R269" s="223"/>
      <c r="S269" s="223"/>
      <c r="T269" s="223"/>
    </row>
    <row r="270" spans="1:20" ht="13.5" customHeight="1" outlineLevel="2" thickBot="1" x14ac:dyDescent="0.3">
      <c r="A270" s="903"/>
      <c r="B270" s="638" t="s">
        <v>1301</v>
      </c>
      <c r="C270" s="236"/>
      <c r="D270" s="230"/>
      <c r="E270" s="230"/>
      <c r="F270" s="230"/>
      <c r="G270" s="230"/>
      <c r="H270" s="230"/>
      <c r="I270" s="230"/>
      <c r="J270" s="230"/>
      <c r="K270" s="230"/>
      <c r="L270" s="230"/>
      <c r="M270" s="230"/>
      <c r="N270" s="230"/>
      <c r="O270" s="230"/>
      <c r="P270" s="230"/>
      <c r="Q270" s="230"/>
      <c r="R270" s="230"/>
      <c r="S270" s="230"/>
      <c r="T270" s="230"/>
    </row>
    <row r="271" spans="1:20" ht="12.75" customHeight="1" outlineLevel="2" x14ac:dyDescent="0.25">
      <c r="A271" s="903"/>
      <c r="B271" s="192" t="s">
        <v>799</v>
      </c>
      <c r="C271" s="184"/>
      <c r="D271" s="220"/>
      <c r="E271" s="220"/>
      <c r="F271" s="220"/>
      <c r="G271" s="220"/>
      <c r="H271" s="220"/>
      <c r="I271" s="220"/>
      <c r="J271" s="220"/>
      <c r="K271" s="220"/>
      <c r="L271" s="220"/>
      <c r="M271" s="220"/>
      <c r="N271" s="220"/>
      <c r="O271" s="220"/>
      <c r="P271" s="220"/>
      <c r="Q271" s="220"/>
      <c r="R271" s="220"/>
      <c r="S271" s="220"/>
      <c r="T271" s="220"/>
    </row>
    <row r="272" spans="1:20" ht="13.5" customHeight="1" outlineLevel="2" thickBot="1" x14ac:dyDescent="0.3">
      <c r="A272" s="903"/>
      <c r="B272" s="204" t="s">
        <v>800</v>
      </c>
      <c r="C272" s="186"/>
      <c r="D272" s="223"/>
      <c r="E272" s="223"/>
      <c r="F272" s="223"/>
      <c r="G272" s="223"/>
      <c r="H272" s="223"/>
      <c r="I272" s="223"/>
      <c r="J272" s="223"/>
      <c r="K272" s="223"/>
      <c r="L272" s="223"/>
      <c r="M272" s="223"/>
      <c r="N272" s="223"/>
      <c r="O272" s="223"/>
      <c r="P272" s="223"/>
      <c r="Q272" s="223"/>
      <c r="R272" s="223"/>
      <c r="S272" s="223"/>
      <c r="T272" s="223"/>
    </row>
    <row r="273" spans="1:20" ht="13.5" customHeight="1" outlineLevel="1" thickBot="1" x14ac:dyDescent="0.3">
      <c r="A273" s="903"/>
      <c r="B273" s="629" t="str">
        <f>"DELTA " &amp; A226</f>
        <v>DELTA ODM MAX 75 KG</v>
      </c>
      <c r="C273" s="182"/>
      <c r="D273" s="231">
        <f t="shared" ref="D273:T275" si="602">SUM(D245,D249,D253,D257,D261,D264,D267,D270)</f>
        <v>119.1</v>
      </c>
      <c r="E273" s="231">
        <f t="shared" si="602"/>
        <v>159.1</v>
      </c>
      <c r="F273" s="231">
        <f t="shared" ref="F273:G273" si="603">SUM(F245,F249,F253,F257,F261,F264,F267,F270)</f>
        <v>177.4</v>
      </c>
      <c r="G273" s="231">
        <f t="shared" si="603"/>
        <v>183.10000000000002</v>
      </c>
      <c r="H273" s="231">
        <f t="shared" si="602"/>
        <v>130.239</v>
      </c>
      <c r="I273" s="231">
        <f t="shared" si="602"/>
        <v>174.83600000000001</v>
      </c>
      <c r="J273" s="231">
        <f t="shared" ref="J273:K273" si="604">SUM(J245,J249,J253,J257,J261,J264,J267,J270)</f>
        <v>145.51</v>
      </c>
      <c r="K273" s="231">
        <f t="shared" si="604"/>
        <v>139.04599999999999</v>
      </c>
      <c r="L273" s="231">
        <f t="shared" ref="L273:P273" si="605">SUM(L245,L249,L253,L257,L261,L264,L267,L270)</f>
        <v>172.00900000000001</v>
      </c>
      <c r="M273" s="231">
        <f t="shared" si="605"/>
        <v>158.27099999999999</v>
      </c>
      <c r="N273" s="231">
        <f t="shared" si="605"/>
        <v>136.87700000000001</v>
      </c>
      <c r="O273" s="231">
        <f t="shared" ref="O273" si="606">SUM(O245,O249,O253,O257,O261,O264,O267,O270)</f>
        <v>154.625</v>
      </c>
      <c r="P273" s="231">
        <f t="shared" si="605"/>
        <v>155.404</v>
      </c>
      <c r="Q273" s="231">
        <f t="shared" ref="Q273:R273" si="607">SUM(Q245,Q249,Q253,Q257,Q261,Q264,Q267,Q270)</f>
        <v>121.5</v>
      </c>
      <c r="R273" s="231">
        <f t="shared" si="607"/>
        <v>155</v>
      </c>
      <c r="S273" s="231">
        <f t="shared" si="602"/>
        <v>177.8</v>
      </c>
      <c r="T273" s="231">
        <f t="shared" si="602"/>
        <v>182</v>
      </c>
    </row>
    <row r="274" spans="1:20" ht="13.5" customHeight="1" outlineLevel="1" x14ac:dyDescent="0.25">
      <c r="A274" s="903"/>
      <c r="B274" s="192" t="s">
        <v>799</v>
      </c>
      <c r="C274" s="184"/>
      <c r="D274" s="232">
        <f t="shared" si="602"/>
        <v>45.46</v>
      </c>
      <c r="E274" s="232">
        <f t="shared" si="602"/>
        <v>58.059999999999995</v>
      </c>
      <c r="F274" s="232">
        <f t="shared" ref="F274:G274" si="608">SUM(F246,F250,F254,F258,F262,F265,F268,F271)</f>
        <v>60.06</v>
      </c>
      <c r="G274" s="232">
        <f t="shared" si="608"/>
        <v>62.06</v>
      </c>
      <c r="H274" s="232">
        <f t="shared" si="602"/>
        <v>46.318999999999996</v>
      </c>
      <c r="I274" s="232">
        <f t="shared" si="602"/>
        <v>60.755999999999993</v>
      </c>
      <c r="J274" s="232">
        <f t="shared" ref="J274:K274" si="609">SUM(J246,J250,J254,J258,J262,J265,J268,J271)</f>
        <v>73.34</v>
      </c>
      <c r="K274" s="232">
        <f t="shared" si="609"/>
        <v>69.075999999999993</v>
      </c>
      <c r="L274" s="232">
        <f t="shared" ref="L274:P274" si="610">SUM(L246,L250,L254,L258,L262,L265,L268,L271)</f>
        <v>64.209000000000032</v>
      </c>
      <c r="M274" s="232">
        <f t="shared" si="610"/>
        <v>57.740999999999985</v>
      </c>
      <c r="N274" s="232">
        <f t="shared" si="610"/>
        <v>45.146999999999998</v>
      </c>
      <c r="O274" s="232">
        <f t="shared" ref="O274" si="611">SUM(O246,O250,O254,O258,O262,O265,O268,O271)</f>
        <v>54.585000000000001</v>
      </c>
      <c r="P274" s="232">
        <f t="shared" si="610"/>
        <v>49.853999999999999</v>
      </c>
      <c r="Q274" s="232">
        <f t="shared" ref="Q274:R274" si="612">SUM(Q246,Q250,Q254,Q258,Q262,Q265,Q268,Q271)</f>
        <v>47.500000000000007</v>
      </c>
      <c r="R274" s="232">
        <f t="shared" si="612"/>
        <v>59.599999999999987</v>
      </c>
      <c r="S274" s="232">
        <f t="shared" si="602"/>
        <v>62.200000000000017</v>
      </c>
      <c r="T274" s="232">
        <f t="shared" si="602"/>
        <v>64.400000000000006</v>
      </c>
    </row>
    <row r="275" spans="1:20" ht="13.5" customHeight="1" outlineLevel="1" thickBot="1" x14ac:dyDescent="0.3">
      <c r="A275" s="903"/>
      <c r="B275" s="204" t="s">
        <v>800</v>
      </c>
      <c r="C275" s="186"/>
      <c r="D275" s="237">
        <f t="shared" si="602"/>
        <v>73.64</v>
      </c>
      <c r="E275" s="237">
        <f t="shared" si="602"/>
        <v>101.03999999999999</v>
      </c>
      <c r="F275" s="237">
        <f t="shared" ref="F275:G275" si="613">SUM(F247,F251,F255,F259,F263,F266,F269,F272)</f>
        <v>117.34</v>
      </c>
      <c r="G275" s="237">
        <f t="shared" si="613"/>
        <v>121.04</v>
      </c>
      <c r="H275" s="237">
        <f t="shared" si="602"/>
        <v>83.92</v>
      </c>
      <c r="I275" s="237">
        <f t="shared" si="602"/>
        <v>114.08000000000001</v>
      </c>
      <c r="J275" s="237">
        <f t="shared" ref="J275:K275" si="614">SUM(J247,J251,J255,J259,J263,J266,J269,J272)</f>
        <v>72.17</v>
      </c>
      <c r="K275" s="237">
        <f t="shared" si="614"/>
        <v>69.97</v>
      </c>
      <c r="L275" s="237">
        <f t="shared" ref="L275:P275" si="615">SUM(L247,L251,L255,L259,L263,L266,L269,L272)</f>
        <v>107.8</v>
      </c>
      <c r="M275" s="237">
        <f t="shared" si="615"/>
        <v>100.53</v>
      </c>
      <c r="N275" s="237">
        <f t="shared" si="615"/>
        <v>91.72999999999999</v>
      </c>
      <c r="O275" s="237">
        <f t="shared" ref="O275" si="616">SUM(O247,O251,O255,O259,O263,O266,O269,O272)</f>
        <v>100.03999999999999</v>
      </c>
      <c r="P275" s="237">
        <f t="shared" si="615"/>
        <v>105.55</v>
      </c>
      <c r="Q275" s="237">
        <f t="shared" ref="Q275:R275" si="617">SUM(Q247,Q251,Q255,Q259,Q263,Q266,Q269,Q272)</f>
        <v>74</v>
      </c>
      <c r="R275" s="237">
        <f t="shared" si="617"/>
        <v>95.4</v>
      </c>
      <c r="S275" s="237">
        <f t="shared" si="602"/>
        <v>115.6</v>
      </c>
      <c r="T275" s="237">
        <f t="shared" si="602"/>
        <v>117.6</v>
      </c>
    </row>
    <row r="276" spans="1:20" ht="60" customHeight="1" outlineLevel="1" thickBot="1" x14ac:dyDescent="0.3">
      <c r="A276" s="575" t="s">
        <v>1310</v>
      </c>
      <c r="C276" s="184"/>
      <c r="D276" s="240" t="str">
        <f t="shared" ref="D276:T276" si="618">IF(ISERROR(LEFT(D3,1)/1),"",IF(LEFT(D3,1)-D289=0,"Ok","Vérifier nbre places en MTAC"))</f>
        <v>Ok</v>
      </c>
      <c r="E276" s="240" t="str">
        <f t="shared" si="618"/>
        <v>Ok</v>
      </c>
      <c r="F276" s="240" t="str">
        <f t="shared" ref="F276:G276" si="619">IF(ISERROR(LEFT(F3,1)/1),"",IF(LEFT(F3,1)-F289=0,"Ok","Vérifier nbre places en MTAC"))</f>
        <v>Ok</v>
      </c>
      <c r="G276" s="240" t="str">
        <f t="shared" si="619"/>
        <v>Ok</v>
      </c>
      <c r="H276" s="240" t="str">
        <f t="shared" si="618"/>
        <v>Ok</v>
      </c>
      <c r="I276" s="240" t="str">
        <f t="shared" si="618"/>
        <v>Ok</v>
      </c>
      <c r="J276" s="240" t="str">
        <f t="shared" ref="J276:K276" si="620">IF(ISERROR(LEFT(J3,1)/1),"",IF(LEFT(J3,1)-J289=0,"Ok","Vérifier nbre places en MTAC"))</f>
        <v>Ok</v>
      </c>
      <c r="K276" s="240" t="str">
        <f t="shared" si="620"/>
        <v>Ok</v>
      </c>
      <c r="L276" s="240" t="str">
        <f t="shared" ref="L276:P276" si="621">IF(ISERROR(LEFT(L3,1)/1),"",IF(LEFT(L3,1)-L289=0,"Ok","Vérifier nbre places en MTAC"))</f>
        <v>Ok</v>
      </c>
      <c r="M276" s="240" t="str">
        <f t="shared" si="621"/>
        <v>Ok</v>
      </c>
      <c r="N276" s="240" t="str">
        <f t="shared" si="621"/>
        <v>Ok</v>
      </c>
      <c r="O276" s="240" t="str">
        <f t="shared" ref="O276" si="622">IF(ISERROR(LEFT(O3,1)/1),"",IF(LEFT(O3,1)-O289=0,"Ok","Vérifier nbre places en MTAC"))</f>
        <v>Ok</v>
      </c>
      <c r="P276" s="240" t="str">
        <f t="shared" si="621"/>
        <v>Ok</v>
      </c>
      <c r="Q276" s="240" t="str">
        <f t="shared" ref="Q276:R276" si="623">IF(ISERROR(LEFT(Q3,1)/1),"",IF(LEFT(Q3,1)-Q289=0,"Ok","Vérifier nbre places en MTAC"))</f>
        <v>Ok</v>
      </c>
      <c r="R276" s="240" t="str">
        <f t="shared" si="623"/>
        <v>Ok</v>
      </c>
      <c r="S276" s="240" t="str">
        <f t="shared" si="618"/>
        <v>Ok</v>
      </c>
      <c r="T276" s="240" t="str">
        <f t="shared" si="618"/>
        <v>Ok</v>
      </c>
    </row>
    <row r="277" spans="1:20" ht="25.5" customHeight="1" outlineLevel="2" x14ac:dyDescent="0.25">
      <c r="A277" s="902" t="s">
        <v>1311</v>
      </c>
      <c r="B277" s="634" t="s">
        <v>1292</v>
      </c>
      <c r="C277" s="225"/>
      <c r="D277" s="224">
        <f t="shared" ref="D277:T277" si="624">D$175</f>
        <v>75</v>
      </c>
      <c r="E277" s="224">
        <f t="shared" si="624"/>
        <v>75</v>
      </c>
      <c r="F277" s="224">
        <f t="shared" si="624"/>
        <v>75</v>
      </c>
      <c r="G277" s="224">
        <f t="shared" si="624"/>
        <v>75</v>
      </c>
      <c r="H277" s="224">
        <f t="shared" si="624"/>
        <v>75</v>
      </c>
      <c r="I277" s="224">
        <f t="shared" si="624"/>
        <v>75</v>
      </c>
      <c r="J277" s="224">
        <f t="shared" si="624"/>
        <v>75</v>
      </c>
      <c r="K277" s="224">
        <f t="shared" si="624"/>
        <v>75</v>
      </c>
      <c r="L277" s="224">
        <f t="shared" si="624"/>
        <v>75</v>
      </c>
      <c r="M277" s="224">
        <f t="shared" si="624"/>
        <v>75</v>
      </c>
      <c r="N277" s="224">
        <f t="shared" si="624"/>
        <v>75</v>
      </c>
      <c r="O277" s="224">
        <f t="shared" si="624"/>
        <v>75</v>
      </c>
      <c r="P277" s="224">
        <f t="shared" si="624"/>
        <v>75</v>
      </c>
      <c r="Q277" s="224">
        <f t="shared" si="624"/>
        <v>75</v>
      </c>
      <c r="R277" s="224">
        <f t="shared" si="624"/>
        <v>75</v>
      </c>
      <c r="S277" s="224">
        <f t="shared" si="624"/>
        <v>75</v>
      </c>
      <c r="T277" s="224">
        <f t="shared" si="624"/>
        <v>75</v>
      </c>
    </row>
    <row r="278" spans="1:20" ht="12.75" customHeight="1" outlineLevel="2" x14ac:dyDescent="0.25">
      <c r="A278" s="903"/>
      <c r="B278" s="635" t="s">
        <v>1293</v>
      </c>
      <c r="C278" s="227"/>
      <c r="D278" s="220">
        <f t="shared" ref="D278:T282" si="625">D$277</f>
        <v>75</v>
      </c>
      <c r="E278" s="220">
        <f t="shared" si="625"/>
        <v>75</v>
      </c>
      <c r="F278" s="220">
        <f t="shared" si="625"/>
        <v>75</v>
      </c>
      <c r="G278" s="220">
        <f t="shared" si="625"/>
        <v>75</v>
      </c>
      <c r="H278" s="220">
        <f t="shared" si="625"/>
        <v>75</v>
      </c>
      <c r="I278" s="220">
        <f t="shared" si="625"/>
        <v>75</v>
      </c>
      <c r="J278" s="220">
        <f t="shared" si="625"/>
        <v>75</v>
      </c>
      <c r="K278" s="220">
        <f t="shared" si="625"/>
        <v>75</v>
      </c>
      <c r="L278" s="220">
        <f t="shared" si="625"/>
        <v>75</v>
      </c>
      <c r="M278" s="220">
        <f t="shared" si="625"/>
        <v>75</v>
      </c>
      <c r="N278" s="220">
        <f t="shared" si="625"/>
        <v>75</v>
      </c>
      <c r="O278" s="220">
        <f t="shared" si="625"/>
        <v>75</v>
      </c>
      <c r="P278" s="220">
        <f t="shared" si="625"/>
        <v>75</v>
      </c>
      <c r="Q278" s="220">
        <f t="shared" si="625"/>
        <v>75</v>
      </c>
      <c r="R278" s="220">
        <f t="shared" si="625"/>
        <v>75</v>
      </c>
      <c r="S278" s="220">
        <f t="shared" si="625"/>
        <v>75</v>
      </c>
      <c r="T278" s="220">
        <f t="shared" si="625"/>
        <v>75</v>
      </c>
    </row>
    <row r="279" spans="1:20" ht="12.75" customHeight="1" outlineLevel="2" x14ac:dyDescent="0.25">
      <c r="A279" s="903"/>
      <c r="B279" s="635" t="s">
        <v>1294</v>
      </c>
      <c r="C279" s="227"/>
      <c r="D279" s="220">
        <f t="shared" si="625"/>
        <v>75</v>
      </c>
      <c r="E279" s="220">
        <f t="shared" si="625"/>
        <v>75</v>
      </c>
      <c r="F279" s="220">
        <f t="shared" si="625"/>
        <v>75</v>
      </c>
      <c r="G279" s="220">
        <f t="shared" si="625"/>
        <v>75</v>
      </c>
      <c r="H279" s="220">
        <f t="shared" si="625"/>
        <v>75</v>
      </c>
      <c r="I279" s="220">
        <f t="shared" si="625"/>
        <v>75</v>
      </c>
      <c r="J279" s="220">
        <f t="shared" si="625"/>
        <v>75</v>
      </c>
      <c r="K279" s="220">
        <f t="shared" si="625"/>
        <v>75</v>
      </c>
      <c r="L279" s="220">
        <f t="shared" si="625"/>
        <v>75</v>
      </c>
      <c r="M279" s="220">
        <f t="shared" si="625"/>
        <v>75</v>
      </c>
      <c r="N279" s="220">
        <f t="shared" si="625"/>
        <v>75</v>
      </c>
      <c r="O279" s="220">
        <f t="shared" si="625"/>
        <v>75</v>
      </c>
      <c r="P279" s="220">
        <f t="shared" si="625"/>
        <v>75</v>
      </c>
      <c r="Q279" s="220">
        <f t="shared" si="625"/>
        <v>75</v>
      </c>
      <c r="R279" s="220">
        <f t="shared" si="625"/>
        <v>75</v>
      </c>
      <c r="S279" s="220">
        <f t="shared" si="625"/>
        <v>75</v>
      </c>
      <c r="T279" s="220">
        <f t="shared" si="625"/>
        <v>75</v>
      </c>
    </row>
    <row r="280" spans="1:20" ht="12.75" customHeight="1" outlineLevel="2" x14ac:dyDescent="0.25">
      <c r="A280" s="903"/>
      <c r="B280" s="635" t="s">
        <v>1293</v>
      </c>
      <c r="C280" s="227"/>
      <c r="D280" s="220">
        <f t="shared" si="625"/>
        <v>75</v>
      </c>
      <c r="E280" s="220">
        <f t="shared" si="625"/>
        <v>75</v>
      </c>
      <c r="F280" s="220">
        <f t="shared" si="625"/>
        <v>75</v>
      </c>
      <c r="G280" s="220">
        <f t="shared" si="625"/>
        <v>75</v>
      </c>
      <c r="H280" s="220">
        <f t="shared" si="625"/>
        <v>75</v>
      </c>
      <c r="I280" s="220">
        <f t="shared" si="625"/>
        <v>75</v>
      </c>
      <c r="J280" s="220">
        <f t="shared" si="625"/>
        <v>75</v>
      </c>
      <c r="K280" s="220">
        <f t="shared" si="625"/>
        <v>75</v>
      </c>
      <c r="L280" s="220">
        <f t="shared" si="625"/>
        <v>75</v>
      </c>
      <c r="M280" s="220">
        <f t="shared" si="625"/>
        <v>75</v>
      </c>
      <c r="N280" s="220">
        <f t="shared" si="625"/>
        <v>75</v>
      </c>
      <c r="O280" s="220">
        <f t="shared" si="625"/>
        <v>75</v>
      </c>
      <c r="P280" s="220">
        <f t="shared" si="625"/>
        <v>75</v>
      </c>
      <c r="Q280" s="220">
        <f t="shared" si="625"/>
        <v>75</v>
      </c>
      <c r="R280" s="220">
        <f t="shared" si="625"/>
        <v>75</v>
      </c>
      <c r="S280" s="220">
        <f t="shared" si="625"/>
        <v>75</v>
      </c>
      <c r="T280" s="220">
        <f t="shared" si="625"/>
        <v>75</v>
      </c>
    </row>
    <row r="281" spans="1:20" ht="12.75" customHeight="1" outlineLevel="2" x14ac:dyDescent="0.25">
      <c r="A281" s="903"/>
      <c r="B281" s="635" t="s">
        <v>1295</v>
      </c>
      <c r="C281" s="227"/>
      <c r="D281" s="220">
        <f t="shared" si="625"/>
        <v>75</v>
      </c>
      <c r="E281" s="220">
        <f t="shared" si="625"/>
        <v>75</v>
      </c>
      <c r="F281" s="220">
        <f t="shared" si="625"/>
        <v>75</v>
      </c>
      <c r="G281" s="220">
        <f t="shared" si="625"/>
        <v>75</v>
      </c>
      <c r="H281" s="220">
        <f t="shared" si="625"/>
        <v>75</v>
      </c>
      <c r="I281" s="220">
        <f t="shared" si="625"/>
        <v>75</v>
      </c>
      <c r="J281" s="220">
        <f t="shared" si="625"/>
        <v>75</v>
      </c>
      <c r="K281" s="220">
        <f t="shared" si="625"/>
        <v>75</v>
      </c>
      <c r="L281" s="220">
        <f t="shared" si="625"/>
        <v>75</v>
      </c>
      <c r="M281" s="220">
        <f t="shared" si="625"/>
        <v>75</v>
      </c>
      <c r="N281" s="220">
        <f t="shared" si="625"/>
        <v>75</v>
      </c>
      <c r="O281" s="220">
        <f t="shared" si="625"/>
        <v>75</v>
      </c>
      <c r="P281" s="220">
        <f t="shared" si="625"/>
        <v>75</v>
      </c>
      <c r="Q281" s="220">
        <f t="shared" si="625"/>
        <v>75</v>
      </c>
      <c r="R281" s="220">
        <f t="shared" si="625"/>
        <v>75</v>
      </c>
      <c r="S281" s="220">
        <f t="shared" si="625"/>
        <v>75</v>
      </c>
      <c r="T281" s="220">
        <f t="shared" si="625"/>
        <v>75</v>
      </c>
    </row>
    <row r="282" spans="1:20" ht="13.5" customHeight="1" outlineLevel="2" thickBot="1" x14ac:dyDescent="0.3">
      <c r="A282" s="903"/>
      <c r="B282" s="636" t="s">
        <v>1293</v>
      </c>
      <c r="C282" s="229"/>
      <c r="D282" s="223">
        <f t="shared" si="625"/>
        <v>75</v>
      </c>
      <c r="E282" s="223">
        <f t="shared" si="625"/>
        <v>75</v>
      </c>
      <c r="F282" s="223">
        <f t="shared" si="625"/>
        <v>75</v>
      </c>
      <c r="G282" s="223">
        <f t="shared" si="625"/>
        <v>75</v>
      </c>
      <c r="H282" s="223">
        <f t="shared" si="625"/>
        <v>75</v>
      </c>
      <c r="I282" s="223">
        <f t="shared" si="625"/>
        <v>75</v>
      </c>
      <c r="J282" s="223">
        <f t="shared" si="625"/>
        <v>75</v>
      </c>
      <c r="K282" s="223">
        <f t="shared" si="625"/>
        <v>75</v>
      </c>
      <c r="L282" s="223">
        <f t="shared" si="625"/>
        <v>75</v>
      </c>
      <c r="M282" s="223">
        <f t="shared" si="625"/>
        <v>75</v>
      </c>
      <c r="N282" s="223">
        <f t="shared" si="625"/>
        <v>75</v>
      </c>
      <c r="O282" s="223">
        <f t="shared" si="625"/>
        <v>75</v>
      </c>
      <c r="P282" s="223">
        <f t="shared" si="625"/>
        <v>75</v>
      </c>
      <c r="Q282" s="223">
        <f t="shared" si="625"/>
        <v>75</v>
      </c>
      <c r="R282" s="223">
        <f t="shared" si="625"/>
        <v>75</v>
      </c>
      <c r="S282" s="223">
        <f t="shared" si="625"/>
        <v>75</v>
      </c>
      <c r="T282" s="223">
        <f t="shared" si="625"/>
        <v>75</v>
      </c>
    </row>
    <row r="283" spans="1:20" ht="12.75" customHeight="1" outlineLevel="2" x14ac:dyDescent="0.25">
      <c r="A283" s="903"/>
      <c r="B283" s="637" t="s">
        <v>1307</v>
      </c>
      <c r="C283" s="226"/>
      <c r="D283" s="220">
        <v>0</v>
      </c>
      <c r="E283" s="220">
        <v>0</v>
      </c>
      <c r="F283" s="220">
        <v>0</v>
      </c>
      <c r="G283" s="220">
        <v>0</v>
      </c>
      <c r="H283" s="220">
        <v>0</v>
      </c>
      <c r="I283" s="220">
        <v>0</v>
      </c>
      <c r="J283" s="220">
        <v>0</v>
      </c>
      <c r="K283" s="220">
        <v>0</v>
      </c>
      <c r="L283" s="220">
        <v>0</v>
      </c>
      <c r="M283" s="220">
        <v>0</v>
      </c>
      <c r="N283" s="220">
        <v>0</v>
      </c>
      <c r="O283" s="220">
        <v>0</v>
      </c>
      <c r="P283" s="220">
        <v>0</v>
      </c>
      <c r="Q283" s="220">
        <v>0</v>
      </c>
      <c r="R283" s="220">
        <v>0</v>
      </c>
      <c r="S283" s="220">
        <v>0</v>
      </c>
      <c r="T283" s="220">
        <v>0</v>
      </c>
    </row>
    <row r="284" spans="1:20" ht="12.75" customHeight="1" outlineLevel="2" x14ac:dyDescent="0.25">
      <c r="A284" s="903"/>
      <c r="B284" s="635" t="s">
        <v>1293</v>
      </c>
      <c r="C284" s="227"/>
      <c r="D284" s="220">
        <v>0</v>
      </c>
      <c r="E284" s="220">
        <v>0</v>
      </c>
      <c r="F284" s="220">
        <v>0</v>
      </c>
      <c r="G284" s="220">
        <v>0</v>
      </c>
      <c r="H284" s="220">
        <v>0</v>
      </c>
      <c r="I284" s="220">
        <v>0</v>
      </c>
      <c r="J284" s="220">
        <v>0</v>
      </c>
      <c r="K284" s="220">
        <v>0</v>
      </c>
      <c r="L284" s="220">
        <v>0</v>
      </c>
      <c r="M284" s="220">
        <v>0</v>
      </c>
      <c r="N284" s="220">
        <v>0</v>
      </c>
      <c r="O284" s="220">
        <v>0</v>
      </c>
      <c r="P284" s="220">
        <v>0</v>
      </c>
      <c r="Q284" s="220">
        <v>0</v>
      </c>
      <c r="R284" s="220">
        <v>0</v>
      </c>
      <c r="S284" s="220">
        <v>0</v>
      </c>
      <c r="T284" s="220">
        <v>0</v>
      </c>
    </row>
    <row r="285" spans="1:20" ht="12.75" customHeight="1" outlineLevel="2" x14ac:dyDescent="0.25">
      <c r="A285" s="903"/>
      <c r="B285" s="635" t="s">
        <v>1294</v>
      </c>
      <c r="C285" s="227"/>
      <c r="D285" s="220">
        <v>0</v>
      </c>
      <c r="E285" s="220">
        <v>0</v>
      </c>
      <c r="F285" s="220">
        <v>0</v>
      </c>
      <c r="G285" s="220">
        <v>0</v>
      </c>
      <c r="H285" s="220">
        <v>0</v>
      </c>
      <c r="I285" s="220">
        <v>0</v>
      </c>
      <c r="J285" s="220">
        <v>0</v>
      </c>
      <c r="K285" s="220">
        <v>0</v>
      </c>
      <c r="L285" s="220">
        <v>0</v>
      </c>
      <c r="M285" s="220">
        <v>0</v>
      </c>
      <c r="N285" s="220">
        <v>0</v>
      </c>
      <c r="O285" s="220">
        <v>0</v>
      </c>
      <c r="P285" s="220">
        <v>0</v>
      </c>
      <c r="Q285" s="220">
        <v>0</v>
      </c>
      <c r="R285" s="220">
        <v>0</v>
      </c>
      <c r="S285" s="220">
        <v>0</v>
      </c>
      <c r="T285" s="220">
        <v>0</v>
      </c>
    </row>
    <row r="286" spans="1:20" ht="12.75" customHeight="1" outlineLevel="2" x14ac:dyDescent="0.25">
      <c r="A286" s="903"/>
      <c r="B286" s="635" t="s">
        <v>1293</v>
      </c>
      <c r="C286" s="227"/>
      <c r="D286" s="220">
        <v>0</v>
      </c>
      <c r="E286" s="220">
        <v>0</v>
      </c>
      <c r="F286" s="220">
        <v>0</v>
      </c>
      <c r="G286" s="220">
        <v>0</v>
      </c>
      <c r="H286" s="220">
        <v>0</v>
      </c>
      <c r="I286" s="220">
        <v>0</v>
      </c>
      <c r="J286" s="220">
        <v>0</v>
      </c>
      <c r="K286" s="220">
        <v>0</v>
      </c>
      <c r="L286" s="220">
        <v>0</v>
      </c>
      <c r="M286" s="220">
        <v>0</v>
      </c>
      <c r="N286" s="220">
        <v>0</v>
      </c>
      <c r="O286" s="220">
        <v>0</v>
      </c>
      <c r="P286" s="220">
        <v>0</v>
      </c>
      <c r="Q286" s="220">
        <v>0</v>
      </c>
      <c r="R286" s="220">
        <v>0</v>
      </c>
      <c r="S286" s="220">
        <v>0</v>
      </c>
      <c r="T286" s="220">
        <v>0</v>
      </c>
    </row>
    <row r="287" spans="1:20" ht="12.75" customHeight="1" outlineLevel="2" x14ac:dyDescent="0.25">
      <c r="A287" s="903"/>
      <c r="B287" s="635" t="s">
        <v>1295</v>
      </c>
      <c r="C287" s="227"/>
      <c r="D287" s="220">
        <v>0</v>
      </c>
      <c r="E287" s="220">
        <v>0</v>
      </c>
      <c r="F287" s="220">
        <v>0</v>
      </c>
      <c r="G287" s="220">
        <v>0</v>
      </c>
      <c r="H287" s="220">
        <v>0</v>
      </c>
      <c r="I287" s="220">
        <v>0</v>
      </c>
      <c r="J287" s="220">
        <v>0</v>
      </c>
      <c r="K287" s="220">
        <v>0</v>
      </c>
      <c r="L287" s="220">
        <v>0</v>
      </c>
      <c r="M287" s="220">
        <v>0</v>
      </c>
      <c r="N287" s="220">
        <v>0</v>
      </c>
      <c r="O287" s="220">
        <v>0</v>
      </c>
      <c r="P287" s="220">
        <v>0</v>
      </c>
      <c r="Q287" s="220">
        <v>0</v>
      </c>
      <c r="R287" s="220">
        <v>0</v>
      </c>
      <c r="S287" s="220">
        <v>0</v>
      </c>
      <c r="T287" s="220">
        <v>0</v>
      </c>
    </row>
    <row r="288" spans="1:20" ht="13.5" customHeight="1" outlineLevel="2" thickBot="1" x14ac:dyDescent="0.3">
      <c r="A288" s="903"/>
      <c r="B288" s="635" t="s">
        <v>1293</v>
      </c>
      <c r="C288" s="227"/>
      <c r="D288" s="220">
        <v>0</v>
      </c>
      <c r="E288" s="220">
        <v>0</v>
      </c>
      <c r="F288" s="220">
        <v>0</v>
      </c>
      <c r="G288" s="220">
        <v>0</v>
      </c>
      <c r="H288" s="220">
        <v>0</v>
      </c>
      <c r="I288" s="220">
        <v>0</v>
      </c>
      <c r="J288" s="220">
        <v>0</v>
      </c>
      <c r="K288" s="220">
        <v>0</v>
      </c>
      <c r="L288" s="220">
        <v>0</v>
      </c>
      <c r="M288" s="220">
        <v>0</v>
      </c>
      <c r="N288" s="220">
        <v>0</v>
      </c>
      <c r="O288" s="220">
        <v>0</v>
      </c>
      <c r="P288" s="220">
        <v>0</v>
      </c>
      <c r="Q288" s="220">
        <v>0</v>
      </c>
      <c r="R288" s="220">
        <v>0</v>
      </c>
      <c r="S288" s="220">
        <v>0</v>
      </c>
      <c r="T288" s="220">
        <v>0</v>
      </c>
    </row>
    <row r="289" spans="1:20" ht="12.75" customHeight="1" outlineLevel="2" x14ac:dyDescent="0.25">
      <c r="A289" s="903"/>
      <c r="B289" s="634" t="s">
        <v>1296</v>
      </c>
      <c r="C289" s="225"/>
      <c r="D289" s="228">
        <f t="shared" ref="D289:E289" si="626">SUM(D290:D295)</f>
        <v>5</v>
      </c>
      <c r="E289" s="228">
        <f t="shared" si="626"/>
        <v>5</v>
      </c>
      <c r="F289" s="228">
        <f t="shared" ref="F289:G289" si="627">SUM(F290:F295)</f>
        <v>5</v>
      </c>
      <c r="G289" s="228">
        <f t="shared" si="627"/>
        <v>5</v>
      </c>
      <c r="H289" s="228">
        <f t="shared" ref="H289:T289" si="628">SUM(H290:H295)</f>
        <v>5</v>
      </c>
      <c r="I289" s="228">
        <f t="shared" si="628"/>
        <v>5</v>
      </c>
      <c r="J289" s="228">
        <f t="shared" ref="J289:K289" si="629">SUM(J290:J295)</f>
        <v>5</v>
      </c>
      <c r="K289" s="228">
        <f t="shared" si="629"/>
        <v>5</v>
      </c>
      <c r="L289" s="228">
        <f t="shared" ref="L289:P289" si="630">SUM(L290:L295)</f>
        <v>5</v>
      </c>
      <c r="M289" s="228">
        <f t="shared" si="630"/>
        <v>5</v>
      </c>
      <c r="N289" s="228">
        <f t="shared" si="630"/>
        <v>5</v>
      </c>
      <c r="O289" s="228">
        <f t="shared" ref="O289" si="631">SUM(O290:O295)</f>
        <v>5</v>
      </c>
      <c r="P289" s="228">
        <f t="shared" si="630"/>
        <v>5</v>
      </c>
      <c r="Q289" s="228">
        <f t="shared" ref="Q289:R289" si="632">SUM(Q290:Q295)</f>
        <v>7</v>
      </c>
      <c r="R289" s="228">
        <f t="shared" si="632"/>
        <v>7</v>
      </c>
      <c r="S289" s="228">
        <f t="shared" si="628"/>
        <v>7</v>
      </c>
      <c r="T289" s="228">
        <f t="shared" si="628"/>
        <v>7</v>
      </c>
    </row>
    <row r="290" spans="1:20" ht="12.75" customHeight="1" outlineLevel="2" x14ac:dyDescent="0.25">
      <c r="A290" s="903"/>
      <c r="B290" s="635" t="s">
        <v>1184</v>
      </c>
      <c r="C290" s="227"/>
      <c r="D290" s="200">
        <f>HLOOKUP(D$14,'CdC-Inputs VP'!$D$13:$AEP$108,MATCH($B290,'CdC-Inputs VP'!$A$13:$A$108,0),FALSE)</f>
        <v>2</v>
      </c>
      <c r="E290" s="200">
        <f>HLOOKUP(E$14,'CdC-Inputs VP'!$D$13:$AEP$108,MATCH($B290,'CdC-Inputs VP'!$A$13:$A$108,0),FALSE)</f>
        <v>2</v>
      </c>
      <c r="F290" s="200">
        <f>HLOOKUP(F$14,'CdC-Inputs VP'!$D$13:$AEP$108,MATCH($B290,'CdC-Inputs VP'!$A$13:$A$108,0),FALSE)</f>
        <v>2</v>
      </c>
      <c r="G290" s="200">
        <f>HLOOKUP(G$14,'CdC-Inputs VP'!$D$13:$AEP$108,MATCH($B290,'CdC-Inputs VP'!$A$13:$A$108,0),FALSE)</f>
        <v>2</v>
      </c>
      <c r="H290" s="200">
        <f>HLOOKUP(H$14,'CdC-Inputs VP'!$D$13:$AEP$108,MATCH($B290,'CdC-Inputs VP'!$A$13:$A$108,0),FALSE)</f>
        <v>2</v>
      </c>
      <c r="I290" s="200">
        <f>HLOOKUP(I$14,'CdC-Inputs VP'!$D$13:$AEP$108,MATCH($B290,'CdC-Inputs VP'!$A$13:$A$108,0),FALSE)</f>
        <v>2</v>
      </c>
      <c r="J290" s="200">
        <f>HLOOKUP(J$14,'CdC-Inputs VP'!$D$13:$AEP$108,MATCH($B290,'CdC-Inputs VP'!$A$13:$A$108,0),FALSE)</f>
        <v>2</v>
      </c>
      <c r="K290" s="200">
        <f>HLOOKUP(K$14,'CdC-Inputs VP'!$D$13:$AEP$108,MATCH($B290,'CdC-Inputs VP'!$A$13:$A$108,0),FALSE)</f>
        <v>2</v>
      </c>
      <c r="L290" s="200">
        <f>HLOOKUP(L$14,'CdC-Inputs VP'!$D$13:$AEP$108,MATCH($B290,'CdC-Inputs VP'!$A$13:$A$108,0),FALSE)</f>
        <v>2</v>
      </c>
      <c r="M290" s="200">
        <f>HLOOKUP(M$14,'CdC-Inputs VP'!$D$13:$AEP$108,MATCH($B290,'CdC-Inputs VP'!$A$13:$A$108,0),FALSE)</f>
        <v>2</v>
      </c>
      <c r="N290" s="200">
        <f>HLOOKUP(N$14,'CdC-Inputs VP'!$D$13:$AEP$108,MATCH($B290,'CdC-Inputs VP'!$A$13:$A$108,0),FALSE)</f>
        <v>2</v>
      </c>
      <c r="O290" s="200">
        <f>HLOOKUP(O$14,'CdC-Inputs VP'!$D$13:$AEP$108,MATCH($B290,'CdC-Inputs VP'!$A$13:$A$108,0),FALSE)</f>
        <v>2</v>
      </c>
      <c r="P290" s="200">
        <f>HLOOKUP(P$14,'CdC-Inputs VP'!$D$13:$AEP$108,MATCH($B290,'CdC-Inputs VP'!$A$13:$A$108,0),FALSE)</f>
        <v>2</v>
      </c>
      <c r="Q290" s="200">
        <f>HLOOKUP(Q$14,'CdC-Inputs VP'!$D$13:$AEP$108,MATCH($B290,'CdC-Inputs VP'!$A$13:$A$108,0),FALSE)</f>
        <v>2</v>
      </c>
      <c r="R290" s="200">
        <f>HLOOKUP(R$14,'CdC-Inputs VP'!$D$13:$AEP$108,MATCH($B290,'CdC-Inputs VP'!$A$13:$A$108,0),FALSE)</f>
        <v>2</v>
      </c>
      <c r="S290" s="200">
        <f>HLOOKUP(S$14,'CdC-Inputs VP'!$D$13:$AEP$108,MATCH($B290,'CdC-Inputs VP'!$A$13:$A$108,0),FALSE)</f>
        <v>2</v>
      </c>
      <c r="T290" s="200">
        <f>HLOOKUP(T$14,'CdC-Inputs VP'!$D$13:$AEP$108,MATCH($B290,'CdC-Inputs VP'!$A$13:$A$108,0),FALSE)</f>
        <v>2</v>
      </c>
    </row>
    <row r="291" spans="1:20" ht="12.75" customHeight="1" outlineLevel="2" x14ac:dyDescent="0.25">
      <c r="A291" s="903"/>
      <c r="B291" s="635" t="s">
        <v>1192</v>
      </c>
      <c r="C291" s="227"/>
      <c r="D291" s="200">
        <f>HLOOKUP(D$14,'CdC-Inputs VP'!$D$13:$AEP$108,MATCH($B291,'CdC-Inputs VP'!$A$13:$A$108,0),FALSE)</f>
        <v>0</v>
      </c>
      <c r="E291" s="200">
        <f>HLOOKUP(E$14,'CdC-Inputs VP'!$D$13:$AEP$108,MATCH($B291,'CdC-Inputs VP'!$A$13:$A$108,0),FALSE)</f>
        <v>0</v>
      </c>
      <c r="F291" s="200">
        <f>HLOOKUP(F$14,'CdC-Inputs VP'!$D$13:$AEP$108,MATCH($B291,'CdC-Inputs VP'!$A$13:$A$108,0),FALSE)</f>
        <v>0</v>
      </c>
      <c r="G291" s="200">
        <f>HLOOKUP(G$14,'CdC-Inputs VP'!$D$13:$AEP$108,MATCH($B291,'CdC-Inputs VP'!$A$13:$A$108,0),FALSE)</f>
        <v>0</v>
      </c>
      <c r="H291" s="200">
        <f>HLOOKUP(H$14,'CdC-Inputs VP'!$D$13:$AEP$108,MATCH($B291,'CdC-Inputs VP'!$A$13:$A$108,0),FALSE)</f>
        <v>0</v>
      </c>
      <c r="I291" s="200">
        <f>HLOOKUP(I$14,'CdC-Inputs VP'!$D$13:$AEP$108,MATCH($B291,'CdC-Inputs VP'!$A$13:$A$108,0),FALSE)</f>
        <v>0</v>
      </c>
      <c r="J291" s="200">
        <f>HLOOKUP(J$14,'CdC-Inputs VP'!$D$13:$AEP$108,MATCH($B291,'CdC-Inputs VP'!$A$13:$A$108,0),FALSE)</f>
        <v>0</v>
      </c>
      <c r="K291" s="200">
        <f>HLOOKUP(K$14,'CdC-Inputs VP'!$D$13:$AEP$108,MATCH($B291,'CdC-Inputs VP'!$A$13:$A$108,0),FALSE)</f>
        <v>0</v>
      </c>
      <c r="L291" s="200">
        <f>HLOOKUP(L$14,'CdC-Inputs VP'!$D$13:$AEP$108,MATCH($B291,'CdC-Inputs VP'!$A$13:$A$108,0),FALSE)</f>
        <v>0</v>
      </c>
      <c r="M291" s="200">
        <f>HLOOKUP(M$14,'CdC-Inputs VP'!$D$13:$AEP$108,MATCH($B291,'CdC-Inputs VP'!$A$13:$A$108,0),FALSE)</f>
        <v>0</v>
      </c>
      <c r="N291" s="200">
        <f>HLOOKUP(N$14,'CdC-Inputs VP'!$D$13:$AEP$108,MATCH($B291,'CdC-Inputs VP'!$A$13:$A$108,0),FALSE)</f>
        <v>0</v>
      </c>
      <c r="O291" s="200">
        <f>HLOOKUP(O$14,'CdC-Inputs VP'!$D$13:$AEP$108,MATCH($B291,'CdC-Inputs VP'!$A$13:$A$108,0),FALSE)</f>
        <v>0</v>
      </c>
      <c r="P291" s="200">
        <f>HLOOKUP(P$14,'CdC-Inputs VP'!$D$13:$AEP$108,MATCH($B291,'CdC-Inputs VP'!$A$13:$A$108,0),FALSE)</f>
        <v>0</v>
      </c>
      <c r="Q291" s="200">
        <f>HLOOKUP(Q$14,'CdC-Inputs VP'!$D$13:$AEP$108,MATCH($B291,'CdC-Inputs VP'!$A$13:$A$108,0),FALSE)</f>
        <v>0</v>
      </c>
      <c r="R291" s="200">
        <f>HLOOKUP(R$14,'CdC-Inputs VP'!$D$13:$AEP$108,MATCH($B291,'CdC-Inputs VP'!$A$13:$A$108,0),FALSE)</f>
        <v>0</v>
      </c>
      <c r="S291" s="200">
        <f>HLOOKUP(S$14,'CdC-Inputs VP'!$D$13:$AEP$108,MATCH($B291,'CdC-Inputs VP'!$A$13:$A$108,0),FALSE)</f>
        <v>0</v>
      </c>
      <c r="T291" s="200">
        <f>HLOOKUP(T$14,'CdC-Inputs VP'!$D$13:$AEP$108,MATCH($B291,'CdC-Inputs VP'!$A$13:$A$108,0),FALSE)</f>
        <v>0</v>
      </c>
    </row>
    <row r="292" spans="1:20" ht="12.75" customHeight="1" outlineLevel="2" x14ac:dyDescent="0.25">
      <c r="A292" s="903"/>
      <c r="B292" s="635" t="s">
        <v>1194</v>
      </c>
      <c r="C292" s="227"/>
      <c r="D292" s="200">
        <f>HLOOKUP(D$14,'CdC-Inputs VP'!$D$13:$AEP$108,MATCH($B292,'CdC-Inputs VP'!$A$13:$A$108,0),FALSE)</f>
        <v>2</v>
      </c>
      <c r="E292" s="200">
        <f>HLOOKUP(E$14,'CdC-Inputs VP'!$D$13:$AEP$108,MATCH($B292,'CdC-Inputs VP'!$A$13:$A$108,0),FALSE)</f>
        <v>2</v>
      </c>
      <c r="F292" s="200">
        <f>HLOOKUP(F$14,'CdC-Inputs VP'!$D$13:$AEP$108,MATCH($B292,'CdC-Inputs VP'!$A$13:$A$108,0),FALSE)</f>
        <v>2</v>
      </c>
      <c r="G292" s="200">
        <f>HLOOKUP(G$14,'CdC-Inputs VP'!$D$13:$AEP$108,MATCH($B292,'CdC-Inputs VP'!$A$13:$A$108,0),FALSE)</f>
        <v>2</v>
      </c>
      <c r="H292" s="200">
        <f>HLOOKUP(H$14,'CdC-Inputs VP'!$D$13:$AEP$108,MATCH($B292,'CdC-Inputs VP'!$A$13:$A$108,0),FALSE)</f>
        <v>2</v>
      </c>
      <c r="I292" s="200">
        <f>HLOOKUP(I$14,'CdC-Inputs VP'!$D$13:$AEP$108,MATCH($B292,'CdC-Inputs VP'!$A$13:$A$108,0),FALSE)</f>
        <v>2</v>
      </c>
      <c r="J292" s="200">
        <f>HLOOKUP(J$14,'CdC-Inputs VP'!$D$13:$AEP$108,MATCH($B292,'CdC-Inputs VP'!$A$13:$A$108,0),FALSE)</f>
        <v>2</v>
      </c>
      <c r="K292" s="200">
        <f>HLOOKUP(K$14,'CdC-Inputs VP'!$D$13:$AEP$108,MATCH($B292,'CdC-Inputs VP'!$A$13:$A$108,0),FALSE)</f>
        <v>2</v>
      </c>
      <c r="L292" s="200">
        <f>HLOOKUP(L$14,'CdC-Inputs VP'!$D$13:$AEP$108,MATCH($B292,'CdC-Inputs VP'!$A$13:$A$108,0),FALSE)</f>
        <v>2</v>
      </c>
      <c r="M292" s="200">
        <f>HLOOKUP(M$14,'CdC-Inputs VP'!$D$13:$AEP$108,MATCH($B292,'CdC-Inputs VP'!$A$13:$A$108,0),FALSE)</f>
        <v>2</v>
      </c>
      <c r="N292" s="200">
        <f>HLOOKUP(N$14,'CdC-Inputs VP'!$D$13:$AEP$108,MATCH($B292,'CdC-Inputs VP'!$A$13:$A$108,0),FALSE)</f>
        <v>2</v>
      </c>
      <c r="O292" s="200">
        <f>HLOOKUP(O$14,'CdC-Inputs VP'!$D$13:$AEP$108,MATCH($B292,'CdC-Inputs VP'!$A$13:$A$108,0),FALSE)</f>
        <v>2</v>
      </c>
      <c r="P292" s="200">
        <f>HLOOKUP(P$14,'CdC-Inputs VP'!$D$13:$AEP$108,MATCH($B292,'CdC-Inputs VP'!$A$13:$A$108,0),FALSE)</f>
        <v>2</v>
      </c>
      <c r="Q292" s="200">
        <f>HLOOKUP(Q$14,'CdC-Inputs VP'!$D$13:$AEP$108,MATCH($B292,'CdC-Inputs VP'!$A$13:$A$108,0),FALSE)</f>
        <v>2</v>
      </c>
      <c r="R292" s="200">
        <f>HLOOKUP(R$14,'CdC-Inputs VP'!$D$13:$AEP$108,MATCH($B292,'CdC-Inputs VP'!$A$13:$A$108,0),FALSE)</f>
        <v>2</v>
      </c>
      <c r="S292" s="200">
        <f>HLOOKUP(S$14,'CdC-Inputs VP'!$D$13:$AEP$108,MATCH($B292,'CdC-Inputs VP'!$A$13:$A$108,0),FALSE)</f>
        <v>2</v>
      </c>
      <c r="T292" s="200">
        <f>HLOOKUP(T$14,'CdC-Inputs VP'!$D$13:$AEP$108,MATCH($B292,'CdC-Inputs VP'!$A$13:$A$108,0),FALSE)</f>
        <v>2</v>
      </c>
    </row>
    <row r="293" spans="1:20" ht="12.75" customHeight="1" outlineLevel="2" x14ac:dyDescent="0.25">
      <c r="A293" s="903"/>
      <c r="B293" s="635" t="s">
        <v>1196</v>
      </c>
      <c r="C293" s="227"/>
      <c r="D293" s="200">
        <f>HLOOKUP(D$14,'CdC-Inputs VP'!$D$13:$AEP$108,MATCH($B293,'CdC-Inputs VP'!$A$13:$A$108,0),FALSE)</f>
        <v>1</v>
      </c>
      <c r="E293" s="200">
        <f>HLOOKUP(E$14,'CdC-Inputs VP'!$D$13:$AEP$108,MATCH($B293,'CdC-Inputs VP'!$A$13:$A$108,0),FALSE)</f>
        <v>1</v>
      </c>
      <c r="F293" s="200">
        <f>HLOOKUP(F$14,'CdC-Inputs VP'!$D$13:$AEP$108,MATCH($B293,'CdC-Inputs VP'!$A$13:$A$108,0),FALSE)</f>
        <v>1</v>
      </c>
      <c r="G293" s="200">
        <f>HLOOKUP(G$14,'CdC-Inputs VP'!$D$13:$AEP$108,MATCH($B293,'CdC-Inputs VP'!$A$13:$A$108,0),FALSE)</f>
        <v>1</v>
      </c>
      <c r="H293" s="200">
        <f>HLOOKUP(H$14,'CdC-Inputs VP'!$D$13:$AEP$108,MATCH($B293,'CdC-Inputs VP'!$A$13:$A$108,0),FALSE)</f>
        <v>1</v>
      </c>
      <c r="I293" s="200">
        <f>HLOOKUP(I$14,'CdC-Inputs VP'!$D$13:$AEP$108,MATCH($B293,'CdC-Inputs VP'!$A$13:$A$108,0),FALSE)</f>
        <v>1</v>
      </c>
      <c r="J293" s="200">
        <f>HLOOKUP(J$14,'CdC-Inputs VP'!$D$13:$AEP$108,MATCH($B293,'CdC-Inputs VP'!$A$13:$A$108,0),FALSE)</f>
        <v>1</v>
      </c>
      <c r="K293" s="200">
        <f>HLOOKUP(K$14,'CdC-Inputs VP'!$D$13:$AEP$108,MATCH($B293,'CdC-Inputs VP'!$A$13:$A$108,0),FALSE)</f>
        <v>1</v>
      </c>
      <c r="L293" s="200">
        <f>HLOOKUP(L$14,'CdC-Inputs VP'!$D$13:$AEP$108,MATCH($B293,'CdC-Inputs VP'!$A$13:$A$108,0),FALSE)</f>
        <v>1</v>
      </c>
      <c r="M293" s="200">
        <f>HLOOKUP(M$14,'CdC-Inputs VP'!$D$13:$AEP$108,MATCH($B293,'CdC-Inputs VP'!$A$13:$A$108,0),FALSE)</f>
        <v>1</v>
      </c>
      <c r="N293" s="200">
        <f>HLOOKUP(N$14,'CdC-Inputs VP'!$D$13:$AEP$108,MATCH($B293,'CdC-Inputs VP'!$A$13:$A$108,0),FALSE)</f>
        <v>1</v>
      </c>
      <c r="O293" s="200">
        <f>HLOOKUP(O$14,'CdC-Inputs VP'!$D$13:$AEP$108,MATCH($B293,'CdC-Inputs VP'!$A$13:$A$108,0),FALSE)</f>
        <v>1</v>
      </c>
      <c r="P293" s="200">
        <f>HLOOKUP(P$14,'CdC-Inputs VP'!$D$13:$AEP$108,MATCH($B293,'CdC-Inputs VP'!$A$13:$A$108,0),FALSE)</f>
        <v>1</v>
      </c>
      <c r="Q293" s="200">
        <f>HLOOKUP(Q$14,'CdC-Inputs VP'!$D$13:$AEP$108,MATCH($B293,'CdC-Inputs VP'!$A$13:$A$108,0),FALSE)</f>
        <v>1</v>
      </c>
      <c r="R293" s="200">
        <f>HLOOKUP(R$14,'CdC-Inputs VP'!$D$13:$AEP$108,MATCH($B293,'CdC-Inputs VP'!$A$13:$A$108,0),FALSE)</f>
        <v>1</v>
      </c>
      <c r="S293" s="200">
        <f>HLOOKUP(S$14,'CdC-Inputs VP'!$D$13:$AEP$108,MATCH($B293,'CdC-Inputs VP'!$A$13:$A$108,0),FALSE)</f>
        <v>1</v>
      </c>
      <c r="T293" s="200">
        <f>HLOOKUP(T$14,'CdC-Inputs VP'!$D$13:$AEP$108,MATCH($B293,'CdC-Inputs VP'!$A$13:$A$108,0),FALSE)</f>
        <v>1</v>
      </c>
    </row>
    <row r="294" spans="1:20" ht="12.75" customHeight="1" outlineLevel="2" x14ac:dyDescent="0.25">
      <c r="A294" s="903"/>
      <c r="B294" s="635" t="s">
        <v>1186</v>
      </c>
      <c r="C294" s="227"/>
      <c r="D294" s="200">
        <f>HLOOKUP(D$14,'CdC-Inputs VP'!$D$13:$AEP$108,MATCH($B294,'CdC-Inputs VP'!$A$13:$A$108,0),FALSE)</f>
        <v>0</v>
      </c>
      <c r="E294" s="200">
        <f>HLOOKUP(E$14,'CdC-Inputs VP'!$D$13:$AEP$108,MATCH($B294,'CdC-Inputs VP'!$A$13:$A$108,0),FALSE)</f>
        <v>0</v>
      </c>
      <c r="F294" s="200">
        <f>HLOOKUP(F$14,'CdC-Inputs VP'!$D$13:$AEP$108,MATCH($B294,'CdC-Inputs VP'!$A$13:$A$108,0),FALSE)</f>
        <v>0</v>
      </c>
      <c r="G294" s="200">
        <f>HLOOKUP(G$14,'CdC-Inputs VP'!$D$13:$AEP$108,MATCH($B294,'CdC-Inputs VP'!$A$13:$A$108,0),FALSE)</f>
        <v>0</v>
      </c>
      <c r="H294" s="200">
        <f>HLOOKUP(H$14,'CdC-Inputs VP'!$D$13:$AEP$108,MATCH($B294,'CdC-Inputs VP'!$A$13:$A$108,0),FALSE)</f>
        <v>0</v>
      </c>
      <c r="I294" s="200">
        <f>HLOOKUP(I$14,'CdC-Inputs VP'!$D$13:$AEP$108,MATCH($B294,'CdC-Inputs VP'!$A$13:$A$108,0),FALSE)</f>
        <v>0</v>
      </c>
      <c r="J294" s="200">
        <f>HLOOKUP(J$14,'CdC-Inputs VP'!$D$13:$AEP$108,MATCH($B294,'CdC-Inputs VP'!$A$13:$A$108,0),FALSE)</f>
        <v>0</v>
      </c>
      <c r="K294" s="200">
        <f>HLOOKUP(K$14,'CdC-Inputs VP'!$D$13:$AEP$108,MATCH($B294,'CdC-Inputs VP'!$A$13:$A$108,0),FALSE)</f>
        <v>0</v>
      </c>
      <c r="L294" s="200">
        <f>HLOOKUP(L$14,'CdC-Inputs VP'!$D$13:$AEP$108,MATCH($B294,'CdC-Inputs VP'!$A$13:$A$108,0),FALSE)</f>
        <v>0</v>
      </c>
      <c r="M294" s="200">
        <f>HLOOKUP(M$14,'CdC-Inputs VP'!$D$13:$AEP$108,MATCH($B294,'CdC-Inputs VP'!$A$13:$A$108,0),FALSE)</f>
        <v>0</v>
      </c>
      <c r="N294" s="200">
        <f>HLOOKUP(N$14,'CdC-Inputs VP'!$D$13:$AEP$108,MATCH($B294,'CdC-Inputs VP'!$A$13:$A$108,0),FALSE)</f>
        <v>0</v>
      </c>
      <c r="O294" s="200">
        <f>HLOOKUP(O$14,'CdC-Inputs VP'!$D$13:$AEP$108,MATCH($B294,'CdC-Inputs VP'!$A$13:$A$108,0),FALSE)</f>
        <v>0</v>
      </c>
      <c r="P294" s="200">
        <f>HLOOKUP(P$14,'CdC-Inputs VP'!$D$13:$AEP$108,MATCH($B294,'CdC-Inputs VP'!$A$13:$A$108,0),FALSE)</f>
        <v>0</v>
      </c>
      <c r="Q294" s="200">
        <f>HLOOKUP(Q$14,'CdC-Inputs VP'!$D$13:$AEP$108,MATCH($B294,'CdC-Inputs VP'!$A$13:$A$108,0),FALSE)</f>
        <v>2</v>
      </c>
      <c r="R294" s="200">
        <f>HLOOKUP(R$14,'CdC-Inputs VP'!$D$13:$AEP$108,MATCH($B294,'CdC-Inputs VP'!$A$13:$A$108,0),FALSE)</f>
        <v>2</v>
      </c>
      <c r="S294" s="200">
        <f>HLOOKUP(S$14,'CdC-Inputs VP'!$D$13:$AEP$108,MATCH($B294,'CdC-Inputs VP'!$A$13:$A$108,0),FALSE)</f>
        <v>2</v>
      </c>
      <c r="T294" s="200">
        <f>HLOOKUP(T$14,'CdC-Inputs VP'!$D$13:$AEP$108,MATCH($B294,'CdC-Inputs VP'!$A$13:$A$108,0),FALSE)</f>
        <v>2</v>
      </c>
    </row>
    <row r="295" spans="1:20" ht="13.5" customHeight="1" outlineLevel="2" thickBot="1" x14ac:dyDescent="0.3">
      <c r="A295" s="903"/>
      <c r="B295" s="636" t="s">
        <v>1198</v>
      </c>
      <c r="C295" s="229"/>
      <c r="D295" s="205">
        <f>HLOOKUP(D$14,'CdC-Inputs VP'!$D$13:$AEP$108,MATCH($B295,'CdC-Inputs VP'!$A$13:$A$108,0),FALSE)</f>
        <v>0</v>
      </c>
      <c r="E295" s="205">
        <f>HLOOKUP(E$14,'CdC-Inputs VP'!$D$13:$AEP$108,MATCH($B295,'CdC-Inputs VP'!$A$13:$A$108,0),FALSE)</f>
        <v>0</v>
      </c>
      <c r="F295" s="205">
        <f>HLOOKUP(F$14,'CdC-Inputs VP'!$D$13:$AEP$108,MATCH($B295,'CdC-Inputs VP'!$A$13:$A$108,0),FALSE)</f>
        <v>0</v>
      </c>
      <c r="G295" s="205">
        <f>HLOOKUP(G$14,'CdC-Inputs VP'!$D$13:$AEP$108,MATCH($B295,'CdC-Inputs VP'!$A$13:$A$108,0),FALSE)</f>
        <v>0</v>
      </c>
      <c r="H295" s="205">
        <f>HLOOKUP(H$14,'CdC-Inputs VP'!$D$13:$AEP$108,MATCH($B295,'CdC-Inputs VP'!$A$13:$A$108,0),FALSE)</f>
        <v>0</v>
      </c>
      <c r="I295" s="205">
        <f>HLOOKUP(I$14,'CdC-Inputs VP'!$D$13:$AEP$108,MATCH($B295,'CdC-Inputs VP'!$A$13:$A$108,0),FALSE)</f>
        <v>0</v>
      </c>
      <c r="J295" s="205">
        <f>HLOOKUP(J$14,'CdC-Inputs VP'!$D$13:$AEP$108,MATCH($B295,'CdC-Inputs VP'!$A$13:$A$108,0),FALSE)</f>
        <v>0</v>
      </c>
      <c r="K295" s="205">
        <f>HLOOKUP(K$14,'CdC-Inputs VP'!$D$13:$AEP$108,MATCH($B295,'CdC-Inputs VP'!$A$13:$A$108,0),FALSE)</f>
        <v>0</v>
      </c>
      <c r="L295" s="205">
        <f>HLOOKUP(L$14,'CdC-Inputs VP'!$D$13:$AEP$108,MATCH($B295,'CdC-Inputs VP'!$A$13:$A$108,0),FALSE)</f>
        <v>0</v>
      </c>
      <c r="M295" s="205">
        <f>HLOOKUP(M$14,'CdC-Inputs VP'!$D$13:$AEP$108,MATCH($B295,'CdC-Inputs VP'!$A$13:$A$108,0),FALSE)</f>
        <v>0</v>
      </c>
      <c r="N295" s="205">
        <f>HLOOKUP(N$14,'CdC-Inputs VP'!$D$13:$AEP$108,MATCH($B295,'CdC-Inputs VP'!$A$13:$A$108,0),FALSE)</f>
        <v>0</v>
      </c>
      <c r="O295" s="205">
        <f>HLOOKUP(O$14,'CdC-Inputs VP'!$D$13:$AEP$108,MATCH($B295,'CdC-Inputs VP'!$A$13:$A$108,0),FALSE)</f>
        <v>0</v>
      </c>
      <c r="P295" s="205">
        <f>HLOOKUP(P$14,'CdC-Inputs VP'!$D$13:$AEP$108,MATCH($B295,'CdC-Inputs VP'!$A$13:$A$108,0),FALSE)</f>
        <v>0</v>
      </c>
      <c r="Q295" s="205">
        <f>HLOOKUP(Q$14,'CdC-Inputs VP'!$D$13:$AEP$108,MATCH($B295,'CdC-Inputs VP'!$A$13:$A$108,0),FALSE)</f>
        <v>0</v>
      </c>
      <c r="R295" s="205">
        <f>HLOOKUP(R$14,'CdC-Inputs VP'!$D$13:$AEP$108,MATCH($B295,'CdC-Inputs VP'!$A$13:$A$108,0),FALSE)</f>
        <v>0</v>
      </c>
      <c r="S295" s="205">
        <f>HLOOKUP(S$14,'CdC-Inputs VP'!$D$13:$AEP$108,MATCH($B295,'CdC-Inputs VP'!$A$13:$A$108,0),FALSE)</f>
        <v>0</v>
      </c>
      <c r="T295" s="205">
        <f>HLOOKUP(T$14,'CdC-Inputs VP'!$D$13:$AEP$108,MATCH($B295,'CdC-Inputs VP'!$A$13:$A$108,0),FALSE)</f>
        <v>0</v>
      </c>
    </row>
    <row r="296" spans="1:20" ht="13.5" customHeight="1" outlineLevel="2" thickBot="1" x14ac:dyDescent="0.3">
      <c r="A296" s="903"/>
      <c r="D296" s="230">
        <f t="shared" ref="D296:T296" si="633">(D290*D277+D291*D278+D292*D279+D293*D280+D294*D281+D295*D282)+(D290*D283+D291*D284+D292*D285+D293*D286+D294*D287+D295*D288)</f>
        <v>375</v>
      </c>
      <c r="E296" s="230">
        <f t="shared" si="633"/>
        <v>375</v>
      </c>
      <c r="F296" s="230">
        <f t="shared" ref="F296:G296" si="634">(F290*F277+F291*F278+F292*F279+F293*F280+F294*F281+F295*F282)+(F290*F283+F291*F284+F292*F285+F293*F286+F294*F287+F295*F288)</f>
        <v>375</v>
      </c>
      <c r="G296" s="230">
        <f t="shared" si="634"/>
        <v>375</v>
      </c>
      <c r="H296" s="230">
        <f t="shared" si="633"/>
        <v>375</v>
      </c>
      <c r="I296" s="230">
        <f t="shared" si="633"/>
        <v>375</v>
      </c>
      <c r="J296" s="230">
        <f t="shared" ref="J296:K296" si="635">(J290*J277+J291*J278+J292*J279+J293*J280+J294*J281+J295*J282)+(J290*J283+J291*J284+J292*J285+J293*J286+J294*J287+J295*J288)</f>
        <v>375</v>
      </c>
      <c r="K296" s="230">
        <f t="shared" si="635"/>
        <v>375</v>
      </c>
      <c r="L296" s="230">
        <f t="shared" ref="L296:P296" si="636">(L290*L277+L291*L278+L292*L279+L293*L280+L294*L281+L295*L282)+(L290*L283+L291*L284+L292*L285+L293*L286+L294*L287+L295*L288)</f>
        <v>375</v>
      </c>
      <c r="M296" s="230">
        <f t="shared" si="636"/>
        <v>375</v>
      </c>
      <c r="N296" s="230">
        <f t="shared" si="636"/>
        <v>375</v>
      </c>
      <c r="O296" s="230">
        <f t="shared" ref="O296" si="637">(O290*O277+O291*O278+O292*O279+O293*O280+O294*O281+O295*O282)+(O290*O283+O291*O284+O292*O285+O293*O286+O294*O287+O295*O288)</f>
        <v>375</v>
      </c>
      <c r="P296" s="230">
        <f t="shared" si="636"/>
        <v>375</v>
      </c>
      <c r="Q296" s="230">
        <f t="shared" ref="Q296:R296" si="638">(Q290*Q277+Q291*Q278+Q292*Q279+Q293*Q280+Q294*Q281+Q295*Q282)+(Q290*Q283+Q291*Q284+Q292*Q285+Q293*Q286+Q294*Q287+Q295*Q288)</f>
        <v>525</v>
      </c>
      <c r="R296" s="230">
        <f t="shared" si="638"/>
        <v>525</v>
      </c>
      <c r="S296" s="230">
        <f t="shared" si="633"/>
        <v>525</v>
      </c>
      <c r="T296" s="230">
        <f t="shared" si="633"/>
        <v>525</v>
      </c>
    </row>
    <row r="297" spans="1:20" ht="12.75" customHeight="1" outlineLevel="2" x14ac:dyDescent="0.25">
      <c r="A297" s="903"/>
      <c r="B297" s="192" t="s">
        <v>799</v>
      </c>
      <c r="C297" s="184"/>
      <c r="D297" s="220">
        <f t="shared" ref="D297:T297" si="639">D296-D298</f>
        <v>120.35</v>
      </c>
      <c r="E297" s="220">
        <f t="shared" si="639"/>
        <v>120.35</v>
      </c>
      <c r="F297" s="220">
        <f t="shared" ref="F297:G297" si="640">F296-F298</f>
        <v>120.35</v>
      </c>
      <c r="G297" s="220">
        <f t="shared" si="640"/>
        <v>120.35</v>
      </c>
      <c r="H297" s="220">
        <f t="shared" si="639"/>
        <v>121.61000000000001</v>
      </c>
      <c r="I297" s="220">
        <f t="shared" si="639"/>
        <v>121.61000000000001</v>
      </c>
      <c r="J297" s="220">
        <f t="shared" ref="J297:K297" si="641">J296-J298</f>
        <v>121.97</v>
      </c>
      <c r="K297" s="220">
        <f t="shared" si="641"/>
        <v>121.97</v>
      </c>
      <c r="L297" s="220">
        <f t="shared" ref="L297:P297" si="642">L296-L298</f>
        <v>120.66</v>
      </c>
      <c r="M297" s="220">
        <f t="shared" si="642"/>
        <v>120.66</v>
      </c>
      <c r="N297" s="220">
        <f t="shared" si="642"/>
        <v>121.07</v>
      </c>
      <c r="O297" s="220">
        <f t="shared" ref="O297" si="643">O296-O298</f>
        <v>121.07</v>
      </c>
      <c r="P297" s="220">
        <f t="shared" si="642"/>
        <v>121.07</v>
      </c>
      <c r="Q297" s="220">
        <f t="shared" ref="Q297:R297" si="644">Q296-Q298</f>
        <v>131.95999999999998</v>
      </c>
      <c r="R297" s="220">
        <f t="shared" si="644"/>
        <v>131.95999999999998</v>
      </c>
      <c r="S297" s="220">
        <f t="shared" si="639"/>
        <v>131.95999999999998</v>
      </c>
      <c r="T297" s="220">
        <f t="shared" si="639"/>
        <v>131.95999999999998</v>
      </c>
    </row>
    <row r="298" spans="1:20" ht="13.5" customHeight="1" outlineLevel="2" thickBot="1" x14ac:dyDescent="0.3">
      <c r="A298" s="903"/>
      <c r="B298" s="204" t="s">
        <v>800</v>
      </c>
      <c r="C298" s="186"/>
      <c r="D298" s="223">
        <f t="shared" ref="D298:T298" si="645">ROUND(((D290*D277*D$67+D291*D278*D$68+D292*D279*D$69+D293*D280*D$70+D294*D281*D$71+D295*D282*D$72)+(D290*D283+D291*D284+D292*D285+D293*D286+D294*D287+D295*D288)*D$56)/D$29,2)</f>
        <v>254.65</v>
      </c>
      <c r="E298" s="223">
        <f t="shared" si="645"/>
        <v>254.65</v>
      </c>
      <c r="F298" s="223">
        <f t="shared" ref="F298:G298" si="646">ROUND(((F290*F277*F$67+F291*F278*F$68+F292*F279*F$69+F293*F280*F$70+F294*F281*F$71+F295*F282*F$72)+(F290*F283+F291*F284+F292*F285+F293*F286+F294*F287+F295*F288)*F$56)/F$29,2)</f>
        <v>254.65</v>
      </c>
      <c r="G298" s="223">
        <f t="shared" si="646"/>
        <v>254.65</v>
      </c>
      <c r="H298" s="223">
        <f t="shared" si="645"/>
        <v>253.39</v>
      </c>
      <c r="I298" s="223">
        <f t="shared" si="645"/>
        <v>253.39</v>
      </c>
      <c r="J298" s="223">
        <f t="shared" ref="J298:K298" si="647">ROUND(((J290*J277*J$67+J291*J278*J$68+J292*J279*J$69+J293*J280*J$70+J294*J281*J$71+J295*J282*J$72)+(J290*J283+J291*J284+J292*J285+J293*J286+J294*J287+J295*J288)*J$56)/J$29,2)</f>
        <v>253.03</v>
      </c>
      <c r="K298" s="223">
        <f t="shared" si="647"/>
        <v>253.03</v>
      </c>
      <c r="L298" s="223">
        <f t="shared" ref="L298:P298" si="648">ROUND(((L290*L277*L$67+L291*L278*L$68+L292*L279*L$69+L293*L280*L$70+L294*L281*L$71+L295*L282*L$72)+(L290*L283+L291*L284+L292*L285+L293*L286+L294*L287+L295*L288)*L$56)/L$29,2)</f>
        <v>254.34</v>
      </c>
      <c r="M298" s="223">
        <f t="shared" si="648"/>
        <v>254.34</v>
      </c>
      <c r="N298" s="223">
        <f t="shared" si="648"/>
        <v>253.93</v>
      </c>
      <c r="O298" s="223">
        <f t="shared" ref="O298" si="649">ROUND(((O290*O277*O$67+O291*O278*O$68+O292*O279*O$69+O293*O280*O$70+O294*O281*O$71+O295*O282*O$72)+(O290*O283+O291*O284+O292*O285+O293*O286+O294*O287+O295*O288)*O$56)/O$29,2)</f>
        <v>253.93</v>
      </c>
      <c r="P298" s="223">
        <f t="shared" si="648"/>
        <v>253.93</v>
      </c>
      <c r="Q298" s="223">
        <f t="shared" ref="Q298:R298" si="650">ROUND(((Q290*Q277*Q$67+Q291*Q278*Q$68+Q292*Q279*Q$69+Q293*Q280*Q$70+Q294*Q281*Q$71+Q295*Q282*Q$72)+(Q290*Q283+Q291*Q284+Q292*Q285+Q293*Q286+Q294*Q287+Q295*Q288)*Q$56)/Q$29,2)</f>
        <v>393.04</v>
      </c>
      <c r="R298" s="223">
        <f t="shared" si="650"/>
        <v>393.04</v>
      </c>
      <c r="S298" s="223">
        <f t="shared" si="645"/>
        <v>393.04</v>
      </c>
      <c r="T298" s="223">
        <f t="shared" si="645"/>
        <v>393.04</v>
      </c>
    </row>
    <row r="299" spans="1:20" ht="13.5" customHeight="1" outlineLevel="2" thickBot="1" x14ac:dyDescent="0.3">
      <c r="A299" s="903"/>
      <c r="B299" s="637" t="s">
        <v>244</v>
      </c>
      <c r="C299" s="227"/>
      <c r="D299" s="220" t="s">
        <v>794</v>
      </c>
      <c r="E299" s="220" t="s">
        <v>794</v>
      </c>
      <c r="F299" s="220" t="s">
        <v>794</v>
      </c>
      <c r="G299" s="220" t="s">
        <v>794</v>
      </c>
      <c r="H299" s="220" t="s">
        <v>794</v>
      </c>
      <c r="I299" s="220" t="s">
        <v>794</v>
      </c>
      <c r="J299" s="220" t="s">
        <v>794</v>
      </c>
      <c r="K299" s="220" t="s">
        <v>794</v>
      </c>
      <c r="L299" s="220" t="s">
        <v>794</v>
      </c>
      <c r="M299" s="220" t="s">
        <v>794</v>
      </c>
      <c r="N299" s="220" t="s">
        <v>794</v>
      </c>
      <c r="O299" s="220" t="s">
        <v>794</v>
      </c>
      <c r="P299" s="220" t="s">
        <v>794</v>
      </c>
      <c r="Q299" s="220" t="s">
        <v>794</v>
      </c>
      <c r="R299" s="220" t="s">
        <v>794</v>
      </c>
      <c r="S299" s="220" t="s">
        <v>794</v>
      </c>
      <c r="T299" s="220" t="s">
        <v>794</v>
      </c>
    </row>
    <row r="300" spans="1:20" ht="13.5" customHeight="1" outlineLevel="2" thickBot="1" x14ac:dyDescent="0.3">
      <c r="A300" s="903"/>
      <c r="D300" s="231">
        <f t="shared" ref="D300:T300" si="651">IF(D299="X",D$19,)</f>
        <v>44.1</v>
      </c>
      <c r="E300" s="231">
        <f t="shared" si="651"/>
        <v>84.1</v>
      </c>
      <c r="F300" s="231">
        <f t="shared" ref="F300:G300" si="652">IF(F299="X",F$19,)</f>
        <v>102.4</v>
      </c>
      <c r="G300" s="231">
        <f t="shared" si="652"/>
        <v>108.10000000000001</v>
      </c>
      <c r="H300" s="231">
        <f t="shared" si="651"/>
        <v>55.238999999999997</v>
      </c>
      <c r="I300" s="231">
        <f t="shared" si="651"/>
        <v>99.835999999999999</v>
      </c>
      <c r="J300" s="231">
        <f t="shared" ref="J300:K300" si="653">IF(J299="X",J$19,)</f>
        <v>70.510000000000005</v>
      </c>
      <c r="K300" s="231">
        <f t="shared" si="653"/>
        <v>64.045999999999992</v>
      </c>
      <c r="L300" s="231">
        <f t="shared" ref="L300:P300" si="654">IF(L299="X",L$19,)</f>
        <v>97.009000000000029</v>
      </c>
      <c r="M300" s="231">
        <f t="shared" si="654"/>
        <v>83.270999999999987</v>
      </c>
      <c r="N300" s="231">
        <f t="shared" si="654"/>
        <v>61.876999999999995</v>
      </c>
      <c r="O300" s="231">
        <f t="shared" ref="O300" si="655">IF(O299="X",O$19,)</f>
        <v>79.625</v>
      </c>
      <c r="P300" s="231">
        <f t="shared" si="654"/>
        <v>80.403999999999996</v>
      </c>
      <c r="Q300" s="231">
        <f t="shared" ref="Q300:R300" si="656">IF(Q299="X",Q$19,)</f>
        <v>46.500000000000007</v>
      </c>
      <c r="R300" s="231">
        <f t="shared" si="656"/>
        <v>79.999999999999986</v>
      </c>
      <c r="S300" s="231">
        <f t="shared" si="651"/>
        <v>102.80000000000001</v>
      </c>
      <c r="T300" s="231">
        <f t="shared" si="651"/>
        <v>107</v>
      </c>
    </row>
    <row r="301" spans="1:20" ht="12.75" customHeight="1" outlineLevel="2" x14ac:dyDescent="0.25">
      <c r="A301" s="903"/>
      <c r="B301" s="192" t="s">
        <v>799</v>
      </c>
      <c r="C301" s="184"/>
      <c r="D301" s="232">
        <f t="shared" ref="D301:T301" si="657">D300-D302</f>
        <v>8.1000000000000014</v>
      </c>
      <c r="E301" s="232">
        <f t="shared" si="657"/>
        <v>20.699999999999996</v>
      </c>
      <c r="F301" s="232">
        <f t="shared" ref="F301:G301" si="658">F300-F302</f>
        <v>22.700000000000003</v>
      </c>
      <c r="G301" s="232">
        <f t="shared" si="658"/>
        <v>24.700000000000003</v>
      </c>
      <c r="H301" s="232">
        <f t="shared" si="657"/>
        <v>8.2189999999999941</v>
      </c>
      <c r="I301" s="232">
        <f t="shared" si="657"/>
        <v>22.655999999999992</v>
      </c>
      <c r="J301" s="232">
        <f t="shared" ref="J301:K301" si="659">J300-J302</f>
        <v>35.180000000000007</v>
      </c>
      <c r="K301" s="232">
        <f t="shared" si="659"/>
        <v>30.91599999999999</v>
      </c>
      <c r="L301" s="232">
        <f t="shared" ref="L301:P301" si="660">L300-L302</f>
        <v>26.239000000000033</v>
      </c>
      <c r="M301" s="232">
        <f t="shared" si="660"/>
        <v>19.770999999999987</v>
      </c>
      <c r="N301" s="232">
        <f t="shared" si="660"/>
        <v>7.1969999999999956</v>
      </c>
      <c r="O301" s="232">
        <f t="shared" ref="O301" si="661">O300-O302</f>
        <v>16.634999999999998</v>
      </c>
      <c r="P301" s="232">
        <f t="shared" si="660"/>
        <v>11.903999999999996</v>
      </c>
      <c r="Q301" s="232">
        <f t="shared" ref="Q301:R301" si="662">Q300-Q302</f>
        <v>8.0000000000000071</v>
      </c>
      <c r="R301" s="232">
        <f t="shared" si="662"/>
        <v>20.099999999999987</v>
      </c>
      <c r="S301" s="232">
        <f t="shared" si="657"/>
        <v>22.700000000000017</v>
      </c>
      <c r="T301" s="232">
        <f t="shared" si="657"/>
        <v>24.900000000000006</v>
      </c>
    </row>
    <row r="302" spans="1:20" ht="13.5" customHeight="1" outlineLevel="2" thickBot="1" x14ac:dyDescent="0.3">
      <c r="A302" s="903"/>
      <c r="B302" s="204" t="s">
        <v>800</v>
      </c>
      <c r="C302" s="186"/>
      <c r="D302" s="223">
        <f t="shared" ref="D302:T302" si="663">IF(D299="X",ROUND(D$21,2),)</f>
        <v>36</v>
      </c>
      <c r="E302" s="223">
        <f t="shared" si="663"/>
        <v>63.4</v>
      </c>
      <c r="F302" s="223">
        <f t="shared" ref="F302:G302" si="664">IF(F299="X",ROUND(F$21,2),)</f>
        <v>79.7</v>
      </c>
      <c r="G302" s="223">
        <f t="shared" si="664"/>
        <v>83.4</v>
      </c>
      <c r="H302" s="223">
        <f t="shared" si="663"/>
        <v>47.02</v>
      </c>
      <c r="I302" s="223">
        <f t="shared" si="663"/>
        <v>77.180000000000007</v>
      </c>
      <c r="J302" s="223">
        <f t="shared" ref="J302:K302" si="665">IF(J299="X",ROUND(J$21,2),)</f>
        <v>35.33</v>
      </c>
      <c r="K302" s="223">
        <f t="shared" si="665"/>
        <v>33.130000000000003</v>
      </c>
      <c r="L302" s="223">
        <f t="shared" ref="L302:P302" si="666">IF(L299="X",ROUND(L$21,2),)</f>
        <v>70.77</v>
      </c>
      <c r="M302" s="223">
        <f t="shared" si="666"/>
        <v>63.5</v>
      </c>
      <c r="N302" s="223">
        <f t="shared" si="666"/>
        <v>54.68</v>
      </c>
      <c r="O302" s="223">
        <f t="shared" ref="O302" si="667">IF(O299="X",ROUND(O$21,2),)</f>
        <v>62.99</v>
      </c>
      <c r="P302" s="223">
        <f t="shared" si="666"/>
        <v>68.5</v>
      </c>
      <c r="Q302" s="223">
        <f t="shared" ref="Q302:R302" si="668">IF(Q299="X",ROUND(Q$21,2),)</f>
        <v>38.5</v>
      </c>
      <c r="R302" s="223">
        <f t="shared" si="668"/>
        <v>59.9</v>
      </c>
      <c r="S302" s="223">
        <f t="shared" si="663"/>
        <v>80.099999999999994</v>
      </c>
      <c r="T302" s="223">
        <f t="shared" si="663"/>
        <v>82.1</v>
      </c>
    </row>
    <row r="303" spans="1:20" ht="13.5" customHeight="1" outlineLevel="2" thickBot="1" x14ac:dyDescent="0.3">
      <c r="A303" s="903"/>
      <c r="B303" s="637" t="s">
        <v>1298</v>
      </c>
      <c r="C303" s="227"/>
      <c r="D303" s="220"/>
      <c r="E303" s="220"/>
      <c r="F303" s="220"/>
      <c r="G303" s="220"/>
      <c r="H303" s="220"/>
      <c r="I303" s="220"/>
      <c r="J303" s="220"/>
      <c r="K303" s="220"/>
      <c r="L303" s="220"/>
      <c r="M303" s="220"/>
      <c r="N303" s="220"/>
      <c r="O303" s="220"/>
      <c r="P303" s="220"/>
      <c r="Q303" s="220"/>
      <c r="R303" s="220"/>
      <c r="S303" s="220"/>
      <c r="T303" s="220"/>
    </row>
    <row r="304" spans="1:20" ht="13.5" customHeight="1" outlineLevel="2" thickBot="1" x14ac:dyDescent="0.3">
      <c r="A304" s="903"/>
      <c r="D304" s="233">
        <f t="shared" ref="D304:T304" si="669">IF(D303="X",D$553,)</f>
        <v>0</v>
      </c>
      <c r="E304" s="233">
        <f t="shared" si="669"/>
        <v>0</v>
      </c>
      <c r="F304" s="233">
        <f t="shared" ref="F304:G304" si="670">IF(F303="X",F$553,)</f>
        <v>0</v>
      </c>
      <c r="G304" s="233">
        <f t="shared" si="670"/>
        <v>0</v>
      </c>
      <c r="H304" s="233">
        <f t="shared" si="669"/>
        <v>0</v>
      </c>
      <c r="I304" s="233">
        <f t="shared" si="669"/>
        <v>0</v>
      </c>
      <c r="J304" s="233">
        <f t="shared" ref="J304:K304" si="671">IF(J303="X",J$553,)</f>
        <v>0</v>
      </c>
      <c r="K304" s="233">
        <f t="shared" si="671"/>
        <v>0</v>
      </c>
      <c r="L304" s="233">
        <f t="shared" ref="L304:P304" si="672">IF(L303="X",L$553,)</f>
        <v>0</v>
      </c>
      <c r="M304" s="233">
        <f t="shared" si="672"/>
        <v>0</v>
      </c>
      <c r="N304" s="233">
        <f t="shared" si="672"/>
        <v>0</v>
      </c>
      <c r="O304" s="233">
        <f t="shared" ref="O304" si="673">IF(O303="X",O$553,)</f>
        <v>0</v>
      </c>
      <c r="P304" s="233">
        <f t="shared" si="672"/>
        <v>0</v>
      </c>
      <c r="Q304" s="233">
        <f t="shared" ref="Q304:R304" si="674">IF(Q303="X",Q$553,)</f>
        <v>0</v>
      </c>
      <c r="R304" s="233">
        <f t="shared" si="674"/>
        <v>0</v>
      </c>
      <c r="S304" s="233">
        <f t="shared" si="669"/>
        <v>0</v>
      </c>
      <c r="T304" s="233">
        <f t="shared" si="669"/>
        <v>0</v>
      </c>
    </row>
    <row r="305" spans="1:20" ht="12.75" customHeight="1" outlineLevel="2" x14ac:dyDescent="0.25">
      <c r="A305" s="903"/>
      <c r="B305" s="192" t="s">
        <v>799</v>
      </c>
      <c r="C305" s="184"/>
      <c r="D305" s="234">
        <f t="shared" ref="D305:T305" si="675">IF(D303="X",D$554,)</f>
        <v>0</v>
      </c>
      <c r="E305" s="234">
        <f t="shared" si="675"/>
        <v>0</v>
      </c>
      <c r="F305" s="234">
        <f t="shared" ref="F305:G305" si="676">IF(F303="X",F$554,)</f>
        <v>0</v>
      </c>
      <c r="G305" s="234">
        <f t="shared" si="676"/>
        <v>0</v>
      </c>
      <c r="H305" s="234">
        <f t="shared" si="675"/>
        <v>0</v>
      </c>
      <c r="I305" s="234">
        <f t="shared" si="675"/>
        <v>0</v>
      </c>
      <c r="J305" s="234">
        <f t="shared" ref="J305:K305" si="677">IF(J303="X",J$554,)</f>
        <v>0</v>
      </c>
      <c r="K305" s="234">
        <f t="shared" si="677"/>
        <v>0</v>
      </c>
      <c r="L305" s="234">
        <f t="shared" ref="L305:P305" si="678">IF(L303="X",L$554,)</f>
        <v>0</v>
      </c>
      <c r="M305" s="234">
        <f t="shared" si="678"/>
        <v>0</v>
      </c>
      <c r="N305" s="234">
        <f t="shared" si="678"/>
        <v>0</v>
      </c>
      <c r="O305" s="234">
        <f t="shared" ref="O305" si="679">IF(O303="X",O$554,)</f>
        <v>0</v>
      </c>
      <c r="P305" s="234">
        <f t="shared" si="678"/>
        <v>0</v>
      </c>
      <c r="Q305" s="234">
        <f t="shared" ref="Q305:R305" si="680">IF(Q303="X",Q$554,)</f>
        <v>0</v>
      </c>
      <c r="R305" s="234">
        <f t="shared" si="680"/>
        <v>0</v>
      </c>
      <c r="S305" s="234">
        <f t="shared" si="675"/>
        <v>0</v>
      </c>
      <c r="T305" s="234">
        <f t="shared" si="675"/>
        <v>0</v>
      </c>
    </row>
    <row r="306" spans="1:20" ht="13.5" customHeight="1" outlineLevel="2" thickBot="1" x14ac:dyDescent="0.3">
      <c r="A306" s="903"/>
      <c r="B306" s="204" t="s">
        <v>800</v>
      </c>
      <c r="C306" s="186"/>
      <c r="D306" s="235">
        <f t="shared" ref="D306:T306" si="681">IF(D303="X",D$555,)</f>
        <v>0</v>
      </c>
      <c r="E306" s="235">
        <f t="shared" si="681"/>
        <v>0</v>
      </c>
      <c r="F306" s="235">
        <f t="shared" ref="F306:G306" si="682">IF(F303="X",F$555,)</f>
        <v>0</v>
      </c>
      <c r="G306" s="235">
        <f t="shared" si="682"/>
        <v>0</v>
      </c>
      <c r="H306" s="235">
        <f t="shared" si="681"/>
        <v>0</v>
      </c>
      <c r="I306" s="235">
        <f t="shared" si="681"/>
        <v>0</v>
      </c>
      <c r="J306" s="235">
        <f t="shared" ref="J306:K306" si="683">IF(J303="X",J$555,)</f>
        <v>0</v>
      </c>
      <c r="K306" s="235">
        <f t="shared" si="683"/>
        <v>0</v>
      </c>
      <c r="L306" s="235">
        <f t="shared" ref="L306:P306" si="684">IF(L303="X",L$555,)</f>
        <v>0</v>
      </c>
      <c r="M306" s="235">
        <f t="shared" si="684"/>
        <v>0</v>
      </c>
      <c r="N306" s="235">
        <f t="shared" si="684"/>
        <v>0</v>
      </c>
      <c r="O306" s="235">
        <f t="shared" ref="O306" si="685">IF(O303="X",O$555,)</f>
        <v>0</v>
      </c>
      <c r="P306" s="235">
        <f t="shared" si="684"/>
        <v>0</v>
      </c>
      <c r="Q306" s="235">
        <f t="shared" ref="Q306:R306" si="686">IF(Q303="X",Q$555,)</f>
        <v>0</v>
      </c>
      <c r="R306" s="235">
        <f t="shared" si="686"/>
        <v>0</v>
      </c>
      <c r="S306" s="235">
        <f t="shared" si="681"/>
        <v>0</v>
      </c>
      <c r="T306" s="235">
        <f t="shared" si="681"/>
        <v>0</v>
      </c>
    </row>
    <row r="307" spans="1:20" ht="13.5" customHeight="1" outlineLevel="2" thickBot="1" x14ac:dyDescent="0.3">
      <c r="A307" s="903"/>
      <c r="B307" s="637" t="s">
        <v>1299</v>
      </c>
      <c r="C307" s="227"/>
      <c r="D307" s="220"/>
      <c r="E307" s="220"/>
      <c r="F307" s="220"/>
      <c r="G307" s="220"/>
      <c r="H307" s="220"/>
      <c r="I307" s="220"/>
      <c r="J307" s="220"/>
      <c r="K307" s="220"/>
      <c r="L307" s="220"/>
      <c r="M307" s="220"/>
      <c r="N307" s="220"/>
      <c r="O307" s="220"/>
      <c r="P307" s="220"/>
      <c r="Q307" s="220"/>
      <c r="R307" s="220"/>
      <c r="S307" s="220"/>
      <c r="T307" s="220"/>
    </row>
    <row r="308" spans="1:20" ht="13.5" customHeight="1" outlineLevel="2" thickBot="1" x14ac:dyDescent="0.3">
      <c r="A308" s="903"/>
      <c r="D308" s="233">
        <f t="shared" ref="D308:T308" si="687">IF(D307="X",D$119,)</f>
        <v>0</v>
      </c>
      <c r="E308" s="233">
        <f t="shared" si="687"/>
        <v>0</v>
      </c>
      <c r="F308" s="233">
        <f t="shared" ref="F308:G308" si="688">IF(F307="X",F$119,)</f>
        <v>0</v>
      </c>
      <c r="G308" s="233">
        <f t="shared" si="688"/>
        <v>0</v>
      </c>
      <c r="H308" s="233">
        <f t="shared" si="687"/>
        <v>0</v>
      </c>
      <c r="I308" s="233">
        <f t="shared" si="687"/>
        <v>0</v>
      </c>
      <c r="J308" s="233">
        <f t="shared" ref="J308:K308" si="689">IF(J307="X",J$119,)</f>
        <v>0</v>
      </c>
      <c r="K308" s="233">
        <f t="shared" si="689"/>
        <v>0</v>
      </c>
      <c r="L308" s="233">
        <f t="shared" ref="L308:P308" si="690">IF(L307="X",L$119,)</f>
        <v>0</v>
      </c>
      <c r="M308" s="233">
        <f t="shared" si="690"/>
        <v>0</v>
      </c>
      <c r="N308" s="233">
        <f t="shared" si="690"/>
        <v>0</v>
      </c>
      <c r="O308" s="233">
        <f t="shared" ref="O308" si="691">IF(O307="X",O$119,)</f>
        <v>0</v>
      </c>
      <c r="P308" s="233">
        <f t="shared" si="690"/>
        <v>0</v>
      </c>
      <c r="Q308" s="233">
        <f t="shared" ref="Q308:R308" si="692">IF(Q307="X",Q$119,)</f>
        <v>0</v>
      </c>
      <c r="R308" s="233">
        <f t="shared" si="692"/>
        <v>0</v>
      </c>
      <c r="S308" s="233">
        <f t="shared" si="687"/>
        <v>0</v>
      </c>
      <c r="T308" s="233">
        <f t="shared" si="687"/>
        <v>0</v>
      </c>
    </row>
    <row r="309" spans="1:20" ht="12.75" customHeight="1" outlineLevel="2" x14ac:dyDescent="0.25">
      <c r="A309" s="903"/>
      <c r="B309" s="192" t="s">
        <v>799</v>
      </c>
      <c r="C309" s="184"/>
      <c r="D309" s="234">
        <f t="shared" ref="D309:T309" si="693">IF(D307="X",D$120,)</f>
        <v>0</v>
      </c>
      <c r="E309" s="234">
        <f t="shared" si="693"/>
        <v>0</v>
      </c>
      <c r="F309" s="234">
        <f t="shared" ref="F309:G309" si="694">IF(F307="X",F$120,)</f>
        <v>0</v>
      </c>
      <c r="G309" s="234">
        <f t="shared" si="694"/>
        <v>0</v>
      </c>
      <c r="H309" s="234">
        <f t="shared" si="693"/>
        <v>0</v>
      </c>
      <c r="I309" s="234">
        <f t="shared" si="693"/>
        <v>0</v>
      </c>
      <c r="J309" s="234">
        <f t="shared" ref="J309:K309" si="695">IF(J307="X",J$120,)</f>
        <v>0</v>
      </c>
      <c r="K309" s="234">
        <f t="shared" si="695"/>
        <v>0</v>
      </c>
      <c r="L309" s="234">
        <f t="shared" ref="L309:P309" si="696">IF(L307="X",L$120,)</f>
        <v>0</v>
      </c>
      <c r="M309" s="234">
        <f t="shared" si="696"/>
        <v>0</v>
      </c>
      <c r="N309" s="234">
        <f t="shared" si="696"/>
        <v>0</v>
      </c>
      <c r="O309" s="234">
        <f t="shared" ref="O309" si="697">IF(O307="X",O$120,)</f>
        <v>0</v>
      </c>
      <c r="P309" s="234">
        <f t="shared" si="696"/>
        <v>0</v>
      </c>
      <c r="Q309" s="234">
        <f t="shared" ref="Q309:R309" si="698">IF(Q307="X",Q$120,)</f>
        <v>0</v>
      </c>
      <c r="R309" s="234">
        <f t="shared" si="698"/>
        <v>0</v>
      </c>
      <c r="S309" s="234">
        <f t="shared" si="693"/>
        <v>0</v>
      </c>
      <c r="T309" s="234">
        <f t="shared" si="693"/>
        <v>0</v>
      </c>
    </row>
    <row r="310" spans="1:20" ht="13.5" customHeight="1" outlineLevel="2" thickBot="1" x14ac:dyDescent="0.3">
      <c r="A310" s="903"/>
      <c r="B310" s="204" t="s">
        <v>800</v>
      </c>
      <c r="C310" s="186"/>
      <c r="D310" s="235">
        <f t="shared" ref="D310:T310" si="699">IF(D307="X",D$121,)</f>
        <v>0</v>
      </c>
      <c r="E310" s="235">
        <f t="shared" si="699"/>
        <v>0</v>
      </c>
      <c r="F310" s="235">
        <f t="shared" ref="F310:G310" si="700">IF(F307="X",F$121,)</f>
        <v>0</v>
      </c>
      <c r="G310" s="235">
        <f t="shared" si="700"/>
        <v>0</v>
      </c>
      <c r="H310" s="235">
        <f t="shared" si="699"/>
        <v>0</v>
      </c>
      <c r="I310" s="235">
        <f t="shared" si="699"/>
        <v>0</v>
      </c>
      <c r="J310" s="235">
        <f t="shared" ref="J310:K310" si="701">IF(J307="X",J$121,)</f>
        <v>0</v>
      </c>
      <c r="K310" s="235">
        <f t="shared" si="701"/>
        <v>0</v>
      </c>
      <c r="L310" s="235">
        <f t="shared" ref="L310:P310" si="702">IF(L307="X",L$121,)</f>
        <v>0</v>
      </c>
      <c r="M310" s="235">
        <f t="shared" si="702"/>
        <v>0</v>
      </c>
      <c r="N310" s="235">
        <f t="shared" si="702"/>
        <v>0</v>
      </c>
      <c r="O310" s="235">
        <f t="shared" ref="O310" si="703">IF(O307="X",O$121,)</f>
        <v>0</v>
      </c>
      <c r="P310" s="235">
        <f t="shared" si="702"/>
        <v>0</v>
      </c>
      <c r="Q310" s="235">
        <f t="shared" ref="Q310:R310" si="704">IF(Q307="X",Q$121,)</f>
        <v>0</v>
      </c>
      <c r="R310" s="235">
        <f t="shared" si="704"/>
        <v>0</v>
      </c>
      <c r="S310" s="235">
        <f t="shared" si="699"/>
        <v>0</v>
      </c>
      <c r="T310" s="235">
        <f t="shared" si="699"/>
        <v>0</v>
      </c>
    </row>
    <row r="311" spans="1:20" ht="13.5" customHeight="1" outlineLevel="2" thickBot="1" x14ac:dyDescent="0.3">
      <c r="A311" s="903"/>
      <c r="B311" s="637" t="s">
        <v>1300</v>
      </c>
      <c r="C311" s="227"/>
      <c r="D311" s="220"/>
      <c r="E311" s="220"/>
      <c r="F311" s="220"/>
      <c r="G311" s="220"/>
      <c r="H311" s="220"/>
      <c r="I311" s="220"/>
      <c r="J311" s="220"/>
      <c r="K311" s="220"/>
      <c r="L311" s="220"/>
      <c r="M311" s="220"/>
      <c r="N311" s="220"/>
      <c r="O311" s="220"/>
      <c r="P311" s="220"/>
      <c r="Q311" s="220"/>
      <c r="R311" s="220"/>
      <c r="S311" s="220"/>
      <c r="T311" s="220"/>
    </row>
    <row r="312" spans="1:20" ht="13.5" customHeight="1" outlineLevel="2" thickBot="1" x14ac:dyDescent="0.3">
      <c r="A312" s="903"/>
      <c r="D312" s="230">
        <f t="shared" ref="D312:T312" si="705">IF(D311="X",-(D$32-5)*D$33,)</f>
        <v>0</v>
      </c>
      <c r="E312" s="230">
        <f t="shared" si="705"/>
        <v>0</v>
      </c>
      <c r="F312" s="230">
        <f t="shared" ref="F312:G312" si="706">IF(F311="X",-(F$32-5)*F$33,)</f>
        <v>0</v>
      </c>
      <c r="G312" s="230">
        <f t="shared" si="706"/>
        <v>0</v>
      </c>
      <c r="H312" s="230">
        <f t="shared" si="705"/>
        <v>0</v>
      </c>
      <c r="I312" s="230">
        <f t="shared" si="705"/>
        <v>0</v>
      </c>
      <c r="J312" s="230">
        <f t="shared" ref="J312:K312" si="707">IF(J311="X",-(J$32-5)*J$33,)</f>
        <v>0</v>
      </c>
      <c r="K312" s="230">
        <f t="shared" si="707"/>
        <v>0</v>
      </c>
      <c r="L312" s="230">
        <f t="shared" ref="L312:P312" si="708">IF(L311="X",-(L$32-5)*L$33,)</f>
        <v>0</v>
      </c>
      <c r="M312" s="230">
        <f t="shared" si="708"/>
        <v>0</v>
      </c>
      <c r="N312" s="230">
        <f t="shared" si="708"/>
        <v>0</v>
      </c>
      <c r="O312" s="230">
        <f t="shared" ref="O312" si="709">IF(O311="X",-(O$32-5)*O$33,)</f>
        <v>0</v>
      </c>
      <c r="P312" s="230">
        <f t="shared" si="708"/>
        <v>0</v>
      </c>
      <c r="Q312" s="230">
        <f t="shared" ref="Q312:R312" si="710">IF(Q311="X",-(Q$32-5)*Q$33,)</f>
        <v>0</v>
      </c>
      <c r="R312" s="230">
        <f t="shared" si="710"/>
        <v>0</v>
      </c>
      <c r="S312" s="230">
        <f t="shared" si="705"/>
        <v>0</v>
      </c>
      <c r="T312" s="230">
        <f t="shared" si="705"/>
        <v>0</v>
      </c>
    </row>
    <row r="313" spans="1:20" ht="12.75" customHeight="1" outlineLevel="2" x14ac:dyDescent="0.25">
      <c r="A313" s="903"/>
      <c r="B313" s="192" t="s">
        <v>799</v>
      </c>
      <c r="C313" s="184"/>
      <c r="D313" s="220">
        <f t="shared" ref="D313:T313" si="711">D312-D314</f>
        <v>0</v>
      </c>
      <c r="E313" s="220">
        <f t="shared" si="711"/>
        <v>0</v>
      </c>
      <c r="F313" s="220">
        <f t="shared" ref="F313:G313" si="712">F312-F314</f>
        <v>0</v>
      </c>
      <c r="G313" s="220">
        <f t="shared" si="712"/>
        <v>0</v>
      </c>
      <c r="H313" s="220">
        <f t="shared" si="711"/>
        <v>0</v>
      </c>
      <c r="I313" s="220">
        <f t="shared" si="711"/>
        <v>0</v>
      </c>
      <c r="J313" s="220">
        <f t="shared" ref="J313:K313" si="713">J312-J314</f>
        <v>0</v>
      </c>
      <c r="K313" s="220">
        <f t="shared" si="713"/>
        <v>0</v>
      </c>
      <c r="L313" s="220">
        <f t="shared" ref="L313:P313" si="714">L312-L314</f>
        <v>0</v>
      </c>
      <c r="M313" s="220">
        <f t="shared" si="714"/>
        <v>0</v>
      </c>
      <c r="N313" s="220">
        <f t="shared" si="714"/>
        <v>0</v>
      </c>
      <c r="O313" s="220">
        <f t="shared" ref="O313" si="715">O312-O314</f>
        <v>0</v>
      </c>
      <c r="P313" s="220">
        <f t="shared" si="714"/>
        <v>0</v>
      </c>
      <c r="Q313" s="220">
        <f t="shared" ref="Q313:R313" si="716">Q312-Q314</f>
        <v>0</v>
      </c>
      <c r="R313" s="220">
        <f t="shared" si="716"/>
        <v>0</v>
      </c>
      <c r="S313" s="220">
        <f t="shared" si="711"/>
        <v>0</v>
      </c>
      <c r="T313" s="220">
        <f t="shared" si="711"/>
        <v>0</v>
      </c>
    </row>
    <row r="314" spans="1:20" ht="13.5" customHeight="1" outlineLevel="2" thickBot="1" x14ac:dyDescent="0.3">
      <c r="A314" s="903"/>
      <c r="B314" s="204" t="s">
        <v>800</v>
      </c>
      <c r="C314" s="186"/>
      <c r="D314" s="223">
        <f t="shared" ref="D314:T314" si="717">IF(D311="X",ROUND(D312*D$55/D$29,2),)</f>
        <v>0</v>
      </c>
      <c r="E314" s="223">
        <f t="shared" si="717"/>
        <v>0</v>
      </c>
      <c r="F314" s="223">
        <f t="shared" ref="F314:G314" si="718">IF(F311="X",ROUND(F312*F$55/F$29,2),)</f>
        <v>0</v>
      </c>
      <c r="G314" s="223">
        <f t="shared" si="718"/>
        <v>0</v>
      </c>
      <c r="H314" s="223">
        <f t="shared" si="717"/>
        <v>0</v>
      </c>
      <c r="I314" s="223">
        <f t="shared" si="717"/>
        <v>0</v>
      </c>
      <c r="J314" s="223">
        <f t="shared" ref="J314:K314" si="719">IF(J311="X",ROUND(J312*J$55/J$29,2),)</f>
        <v>0</v>
      </c>
      <c r="K314" s="223">
        <f t="shared" si="719"/>
        <v>0</v>
      </c>
      <c r="L314" s="223">
        <f t="shared" ref="L314:P314" si="720">IF(L311="X",ROUND(L312*L$55/L$29,2),)</f>
        <v>0</v>
      </c>
      <c r="M314" s="223">
        <f t="shared" si="720"/>
        <v>0</v>
      </c>
      <c r="N314" s="223">
        <f t="shared" si="720"/>
        <v>0</v>
      </c>
      <c r="O314" s="223">
        <f t="shared" ref="O314" si="721">IF(O311="X",ROUND(O312*O$55/O$29,2),)</f>
        <v>0</v>
      </c>
      <c r="P314" s="223">
        <f t="shared" si="720"/>
        <v>0</v>
      </c>
      <c r="Q314" s="223">
        <f t="shared" ref="Q314:R314" si="722">IF(Q311="X",ROUND(Q312*Q$55/Q$29,2),)</f>
        <v>0</v>
      </c>
      <c r="R314" s="223">
        <f t="shared" si="722"/>
        <v>0</v>
      </c>
      <c r="S314" s="223">
        <f t="shared" si="717"/>
        <v>0</v>
      </c>
      <c r="T314" s="223">
        <f t="shared" si="717"/>
        <v>0</v>
      </c>
    </row>
    <row r="315" spans="1:20" ht="13.5" customHeight="1" outlineLevel="2" thickBot="1" x14ac:dyDescent="0.3">
      <c r="A315" s="903"/>
      <c r="B315" s="638" t="s">
        <v>1301</v>
      </c>
      <c r="C315" s="236"/>
      <c r="D315" s="230"/>
      <c r="E315" s="230"/>
      <c r="F315" s="230"/>
      <c r="G315" s="230"/>
      <c r="H315" s="230"/>
      <c r="I315" s="230"/>
      <c r="J315" s="230"/>
      <c r="K315" s="230"/>
      <c r="L315" s="230"/>
      <c r="M315" s="230"/>
      <c r="N315" s="230"/>
      <c r="O315" s="230"/>
      <c r="P315" s="230"/>
      <c r="Q315" s="230"/>
      <c r="R315" s="230"/>
      <c r="S315" s="230"/>
      <c r="T315" s="230"/>
    </row>
    <row r="316" spans="1:20" ht="12.75" customHeight="1" outlineLevel="2" x14ac:dyDescent="0.25">
      <c r="A316" s="903"/>
      <c r="B316" s="192" t="s">
        <v>799</v>
      </c>
      <c r="C316" s="184"/>
      <c r="D316" s="220"/>
      <c r="E316" s="220"/>
      <c r="F316" s="220"/>
      <c r="G316" s="220"/>
      <c r="H316" s="220"/>
      <c r="I316" s="220"/>
      <c r="J316" s="220"/>
      <c r="K316" s="220"/>
      <c r="L316" s="220"/>
      <c r="M316" s="220"/>
      <c r="N316" s="220"/>
      <c r="O316" s="220"/>
      <c r="P316" s="220"/>
      <c r="Q316" s="220"/>
      <c r="R316" s="220"/>
      <c r="S316" s="220"/>
      <c r="T316" s="220"/>
    </row>
    <row r="317" spans="1:20" ht="13.5" customHeight="1" outlineLevel="2" thickBot="1" x14ac:dyDescent="0.3">
      <c r="A317" s="903"/>
      <c r="B317" s="204" t="s">
        <v>800</v>
      </c>
      <c r="C317" s="186"/>
      <c r="D317" s="223"/>
      <c r="E317" s="223"/>
      <c r="F317" s="223"/>
      <c r="G317" s="223"/>
      <c r="H317" s="223"/>
      <c r="I317" s="223"/>
      <c r="J317" s="223"/>
      <c r="K317" s="223"/>
      <c r="L317" s="223"/>
      <c r="M317" s="223"/>
      <c r="N317" s="223"/>
      <c r="O317" s="223"/>
      <c r="P317" s="223"/>
      <c r="Q317" s="223"/>
      <c r="R317" s="223"/>
      <c r="S317" s="223"/>
      <c r="T317" s="223"/>
    </row>
    <row r="318" spans="1:20" ht="13.5" customHeight="1" outlineLevel="2" thickBot="1" x14ac:dyDescent="0.3">
      <c r="A318" s="903"/>
      <c r="B318" s="638" t="s">
        <v>1301</v>
      </c>
      <c r="C318" s="236"/>
      <c r="D318" s="230"/>
      <c r="E318" s="230"/>
      <c r="F318" s="230"/>
      <c r="G318" s="230"/>
      <c r="H318" s="230"/>
      <c r="I318" s="230"/>
      <c r="J318" s="230"/>
      <c r="K318" s="230"/>
      <c r="L318" s="230"/>
      <c r="M318" s="230"/>
      <c r="N318" s="230"/>
      <c r="O318" s="230"/>
      <c r="P318" s="230"/>
      <c r="Q318" s="230"/>
      <c r="R318" s="230"/>
      <c r="S318" s="230"/>
      <c r="T318" s="230"/>
    </row>
    <row r="319" spans="1:20" ht="12.75" customHeight="1" outlineLevel="2" x14ac:dyDescent="0.25">
      <c r="A319" s="903"/>
      <c r="B319" s="192" t="s">
        <v>799</v>
      </c>
      <c r="C319" s="184"/>
      <c r="D319" s="220"/>
      <c r="E319" s="220"/>
      <c r="F319" s="220"/>
      <c r="G319" s="220"/>
      <c r="H319" s="220"/>
      <c r="I319" s="220"/>
      <c r="J319" s="220"/>
      <c r="K319" s="220"/>
      <c r="L319" s="220"/>
      <c r="M319" s="220"/>
      <c r="N319" s="220"/>
      <c r="O319" s="220"/>
      <c r="P319" s="220"/>
      <c r="Q319" s="220"/>
      <c r="R319" s="220"/>
      <c r="S319" s="220"/>
      <c r="T319" s="220"/>
    </row>
    <row r="320" spans="1:20" ht="13.5" customHeight="1" outlineLevel="2" thickBot="1" x14ac:dyDescent="0.3">
      <c r="A320" s="903"/>
      <c r="B320" s="204" t="s">
        <v>800</v>
      </c>
      <c r="C320" s="186"/>
      <c r="D320" s="223"/>
      <c r="E320" s="223"/>
      <c r="F320" s="223"/>
      <c r="G320" s="223"/>
      <c r="H320" s="223"/>
      <c r="I320" s="223"/>
      <c r="J320" s="223"/>
      <c r="K320" s="223"/>
      <c r="L320" s="223"/>
      <c r="M320" s="223"/>
      <c r="N320" s="223"/>
      <c r="O320" s="223"/>
      <c r="P320" s="223"/>
      <c r="Q320" s="223"/>
      <c r="R320" s="223"/>
      <c r="S320" s="223"/>
      <c r="T320" s="223"/>
    </row>
    <row r="321" spans="1:20" ht="13.5" customHeight="1" outlineLevel="2" thickBot="1" x14ac:dyDescent="0.3">
      <c r="A321" s="903"/>
      <c r="B321" s="638" t="s">
        <v>1301</v>
      </c>
      <c r="C321" s="236"/>
      <c r="D321" s="230"/>
      <c r="E321" s="230"/>
      <c r="F321" s="230"/>
      <c r="G321" s="230"/>
      <c r="H321" s="230"/>
      <c r="I321" s="230"/>
      <c r="J321" s="230"/>
      <c r="K321" s="230"/>
      <c r="L321" s="230"/>
      <c r="M321" s="230"/>
      <c r="N321" s="230"/>
      <c r="O321" s="230"/>
      <c r="P321" s="230"/>
      <c r="Q321" s="230"/>
      <c r="R321" s="230"/>
      <c r="S321" s="230"/>
      <c r="T321" s="230"/>
    </row>
    <row r="322" spans="1:20" ht="12.75" customHeight="1" outlineLevel="2" x14ac:dyDescent="0.25">
      <c r="A322" s="903"/>
      <c r="B322" s="192" t="s">
        <v>799</v>
      </c>
      <c r="C322" s="184"/>
      <c r="D322" s="220"/>
      <c r="E322" s="220"/>
      <c r="F322" s="220"/>
      <c r="G322" s="220"/>
      <c r="H322" s="220"/>
      <c r="I322" s="220"/>
      <c r="J322" s="220"/>
      <c r="K322" s="220"/>
      <c r="L322" s="220"/>
      <c r="M322" s="220"/>
      <c r="N322" s="220"/>
      <c r="O322" s="220"/>
      <c r="P322" s="220"/>
      <c r="Q322" s="220"/>
      <c r="R322" s="220"/>
      <c r="S322" s="220"/>
      <c r="T322" s="220"/>
    </row>
    <row r="323" spans="1:20" ht="13.5" customHeight="1" outlineLevel="2" thickBot="1" x14ac:dyDescent="0.3">
      <c r="A323" s="903"/>
      <c r="B323" s="204" t="s">
        <v>800</v>
      </c>
      <c r="C323" s="186"/>
      <c r="D323" s="223"/>
      <c r="E323" s="223"/>
      <c r="F323" s="223"/>
      <c r="G323" s="223"/>
      <c r="H323" s="223"/>
      <c r="I323" s="223"/>
      <c r="J323" s="223"/>
      <c r="K323" s="223"/>
      <c r="L323" s="223"/>
      <c r="M323" s="223"/>
      <c r="N323" s="223"/>
      <c r="O323" s="223"/>
      <c r="P323" s="223"/>
      <c r="Q323" s="223"/>
      <c r="R323" s="223"/>
      <c r="S323" s="223"/>
      <c r="T323" s="223"/>
    </row>
    <row r="324" spans="1:20" ht="13.5" customHeight="1" outlineLevel="1" thickBot="1" x14ac:dyDescent="0.3">
      <c r="A324" s="903"/>
      <c r="B324" s="629" t="str">
        <f>"DELTA " &amp; A277</f>
        <v>DELTA MTC 75 KG</v>
      </c>
      <c r="C324" s="182"/>
      <c r="D324" s="231">
        <f t="shared" ref="D324:T326" si="723">SUM(D296,D300,D304,D308,D312,D315,D318,D321)</f>
        <v>419.1</v>
      </c>
      <c r="E324" s="231">
        <f t="shared" si="723"/>
        <v>459.1</v>
      </c>
      <c r="F324" s="231">
        <f t="shared" ref="F324:G324" si="724">SUM(F296,F300,F304,F308,F312,F315,F318,F321)</f>
        <v>477.4</v>
      </c>
      <c r="G324" s="231">
        <f t="shared" si="724"/>
        <v>483.1</v>
      </c>
      <c r="H324" s="231">
        <f t="shared" si="723"/>
        <v>430.23899999999998</v>
      </c>
      <c r="I324" s="231">
        <f t="shared" si="723"/>
        <v>474.83600000000001</v>
      </c>
      <c r="J324" s="231">
        <f t="shared" ref="J324:K324" si="725">SUM(J296,J300,J304,J308,J312,J315,J318,J321)</f>
        <v>445.51</v>
      </c>
      <c r="K324" s="231">
        <f t="shared" si="725"/>
        <v>439.04599999999999</v>
      </c>
      <c r="L324" s="231">
        <f t="shared" ref="L324:P324" si="726">SUM(L296,L300,L304,L308,L312,L315,L318,L321)</f>
        <v>472.00900000000001</v>
      </c>
      <c r="M324" s="231">
        <f t="shared" si="726"/>
        <v>458.27099999999996</v>
      </c>
      <c r="N324" s="231">
        <f t="shared" si="726"/>
        <v>436.87700000000001</v>
      </c>
      <c r="O324" s="231">
        <f t="shared" ref="O324" si="727">SUM(O296,O300,O304,O308,O312,O315,O318,O321)</f>
        <v>454.625</v>
      </c>
      <c r="P324" s="231">
        <f t="shared" si="726"/>
        <v>455.404</v>
      </c>
      <c r="Q324" s="231">
        <f t="shared" ref="Q324:R324" si="728">SUM(Q296,Q300,Q304,Q308,Q312,Q315,Q318,Q321)</f>
        <v>571.5</v>
      </c>
      <c r="R324" s="231">
        <f t="shared" si="728"/>
        <v>605</v>
      </c>
      <c r="S324" s="231">
        <f t="shared" si="723"/>
        <v>627.79999999999995</v>
      </c>
      <c r="T324" s="231">
        <f t="shared" si="723"/>
        <v>632</v>
      </c>
    </row>
    <row r="325" spans="1:20" ht="13.5" customHeight="1" outlineLevel="1" x14ac:dyDescent="0.25">
      <c r="A325" s="903"/>
      <c r="B325" s="192" t="s">
        <v>799</v>
      </c>
      <c r="C325" s="184"/>
      <c r="D325" s="232">
        <f t="shared" si="723"/>
        <v>128.44999999999999</v>
      </c>
      <c r="E325" s="232">
        <f t="shared" si="723"/>
        <v>141.04999999999998</v>
      </c>
      <c r="F325" s="232">
        <f t="shared" ref="F325:G325" si="729">SUM(F297,F301,F305,F309,F313,F316,F319,F322)</f>
        <v>143.05000000000001</v>
      </c>
      <c r="G325" s="232">
        <f t="shared" si="729"/>
        <v>145.05000000000001</v>
      </c>
      <c r="H325" s="232">
        <f t="shared" si="723"/>
        <v>129.82900000000001</v>
      </c>
      <c r="I325" s="232">
        <f t="shared" si="723"/>
        <v>144.26600000000002</v>
      </c>
      <c r="J325" s="232">
        <f t="shared" ref="J325:K325" si="730">SUM(J297,J301,J305,J309,J313,J316,J319,J322)</f>
        <v>157.15</v>
      </c>
      <c r="K325" s="232">
        <f t="shared" si="730"/>
        <v>152.886</v>
      </c>
      <c r="L325" s="232">
        <f t="shared" ref="L325:P325" si="731">SUM(L297,L301,L305,L309,L313,L316,L319,L322)</f>
        <v>146.89900000000003</v>
      </c>
      <c r="M325" s="232">
        <f t="shared" si="731"/>
        <v>140.43099999999998</v>
      </c>
      <c r="N325" s="232">
        <f t="shared" si="731"/>
        <v>128.267</v>
      </c>
      <c r="O325" s="232">
        <f t="shared" ref="O325" si="732">SUM(O297,O301,O305,O309,O313,O316,O319,O322)</f>
        <v>137.70499999999998</v>
      </c>
      <c r="P325" s="232">
        <f t="shared" si="731"/>
        <v>132.97399999999999</v>
      </c>
      <c r="Q325" s="232">
        <f t="shared" ref="Q325:R325" si="733">SUM(Q297,Q301,Q305,Q309,Q313,Q316,Q319,Q322)</f>
        <v>139.95999999999998</v>
      </c>
      <c r="R325" s="232">
        <f t="shared" si="733"/>
        <v>152.05999999999997</v>
      </c>
      <c r="S325" s="232">
        <f t="shared" si="723"/>
        <v>154.66</v>
      </c>
      <c r="T325" s="232">
        <f t="shared" si="723"/>
        <v>156.85999999999999</v>
      </c>
    </row>
    <row r="326" spans="1:20" ht="13.5" customHeight="1" outlineLevel="1" thickBot="1" x14ac:dyDescent="0.3">
      <c r="A326" s="903"/>
      <c r="B326" s="204" t="s">
        <v>800</v>
      </c>
      <c r="C326" s="186"/>
      <c r="D326" s="237">
        <f t="shared" si="723"/>
        <v>290.64999999999998</v>
      </c>
      <c r="E326" s="237">
        <f t="shared" si="723"/>
        <v>318.05</v>
      </c>
      <c r="F326" s="237">
        <f t="shared" ref="F326:G326" si="734">SUM(F298,F302,F306,F310,F314,F317,F320,F323)</f>
        <v>334.35</v>
      </c>
      <c r="G326" s="237">
        <f t="shared" si="734"/>
        <v>338.05</v>
      </c>
      <c r="H326" s="237">
        <f t="shared" si="723"/>
        <v>300.40999999999997</v>
      </c>
      <c r="I326" s="237">
        <f t="shared" si="723"/>
        <v>330.57</v>
      </c>
      <c r="J326" s="237">
        <f t="shared" ref="J326:K326" si="735">SUM(J298,J302,J306,J310,J314,J317,J320,J323)</f>
        <v>288.36</v>
      </c>
      <c r="K326" s="237">
        <f t="shared" si="735"/>
        <v>286.16000000000003</v>
      </c>
      <c r="L326" s="237">
        <f t="shared" ref="L326:P326" si="736">SUM(L298,L302,L306,L310,L314,L317,L320,L323)</f>
        <v>325.11</v>
      </c>
      <c r="M326" s="237">
        <f t="shared" si="736"/>
        <v>317.84000000000003</v>
      </c>
      <c r="N326" s="237">
        <f t="shared" si="736"/>
        <v>308.61</v>
      </c>
      <c r="O326" s="237">
        <f t="shared" ref="O326" si="737">SUM(O298,O302,O306,O310,O314,O317,O320,O323)</f>
        <v>316.92</v>
      </c>
      <c r="P326" s="237">
        <f t="shared" si="736"/>
        <v>322.43</v>
      </c>
      <c r="Q326" s="237">
        <f t="shared" ref="Q326:R326" si="738">SUM(Q298,Q302,Q306,Q310,Q314,Q317,Q320,Q323)</f>
        <v>431.54</v>
      </c>
      <c r="R326" s="237">
        <f t="shared" si="738"/>
        <v>452.94</v>
      </c>
      <c r="S326" s="237">
        <f t="shared" si="723"/>
        <v>473.14</v>
      </c>
      <c r="T326" s="237">
        <f t="shared" si="723"/>
        <v>475.14</v>
      </c>
    </row>
    <row r="327" spans="1:20" ht="13.5" customHeight="1" outlineLevel="1" thickBot="1" x14ac:dyDescent="0.3">
      <c r="A327" s="238" t="s">
        <v>1302</v>
      </c>
      <c r="C327" s="184"/>
    </row>
    <row r="328" spans="1:20" ht="25.5" customHeight="1" outlineLevel="2" x14ac:dyDescent="0.25">
      <c r="A328" s="902" t="s">
        <v>1312</v>
      </c>
      <c r="B328" s="634" t="s">
        <v>1292</v>
      </c>
      <c r="C328" s="225"/>
      <c r="D328" s="224">
        <f t="shared" ref="D328:T328" si="739">D$175</f>
        <v>75</v>
      </c>
      <c r="E328" s="224">
        <f t="shared" si="739"/>
        <v>75</v>
      </c>
      <c r="F328" s="224">
        <f t="shared" si="739"/>
        <v>75</v>
      </c>
      <c r="G328" s="224">
        <f t="shared" si="739"/>
        <v>75</v>
      </c>
      <c r="H328" s="224">
        <f t="shared" si="739"/>
        <v>75</v>
      </c>
      <c r="I328" s="224">
        <f t="shared" si="739"/>
        <v>75</v>
      </c>
      <c r="J328" s="224">
        <f t="shared" si="739"/>
        <v>75</v>
      </c>
      <c r="K328" s="224">
        <f t="shared" si="739"/>
        <v>75</v>
      </c>
      <c r="L328" s="224">
        <f t="shared" si="739"/>
        <v>75</v>
      </c>
      <c r="M328" s="224">
        <f t="shared" si="739"/>
        <v>75</v>
      </c>
      <c r="N328" s="224">
        <f t="shared" si="739"/>
        <v>75</v>
      </c>
      <c r="O328" s="224">
        <f t="shared" si="739"/>
        <v>75</v>
      </c>
      <c r="P328" s="224">
        <f t="shared" si="739"/>
        <v>75</v>
      </c>
      <c r="Q328" s="224">
        <f t="shared" si="739"/>
        <v>75</v>
      </c>
      <c r="R328" s="224">
        <f t="shared" si="739"/>
        <v>75</v>
      </c>
      <c r="S328" s="224">
        <f t="shared" si="739"/>
        <v>75</v>
      </c>
      <c r="T328" s="224">
        <f t="shared" si="739"/>
        <v>75</v>
      </c>
    </row>
    <row r="329" spans="1:20" ht="12.75" customHeight="1" outlineLevel="2" x14ac:dyDescent="0.25">
      <c r="A329" s="903"/>
      <c r="B329" s="635" t="s">
        <v>1293</v>
      </c>
      <c r="C329" s="227"/>
      <c r="D329" s="220">
        <f t="shared" ref="D329:T333" si="740">D$328</f>
        <v>75</v>
      </c>
      <c r="E329" s="220">
        <f t="shared" si="740"/>
        <v>75</v>
      </c>
      <c r="F329" s="220">
        <f t="shared" si="740"/>
        <v>75</v>
      </c>
      <c r="G329" s="220">
        <f t="shared" si="740"/>
        <v>75</v>
      </c>
      <c r="H329" s="220">
        <f t="shared" si="740"/>
        <v>75</v>
      </c>
      <c r="I329" s="220">
        <f t="shared" si="740"/>
        <v>75</v>
      </c>
      <c r="J329" s="220">
        <f t="shared" si="740"/>
        <v>75</v>
      </c>
      <c r="K329" s="220">
        <f t="shared" si="740"/>
        <v>75</v>
      </c>
      <c r="L329" s="220">
        <f t="shared" si="740"/>
        <v>75</v>
      </c>
      <c r="M329" s="220">
        <f t="shared" si="740"/>
        <v>75</v>
      </c>
      <c r="N329" s="220">
        <f t="shared" si="740"/>
        <v>75</v>
      </c>
      <c r="O329" s="220">
        <f t="shared" si="740"/>
        <v>75</v>
      </c>
      <c r="P329" s="220">
        <f t="shared" si="740"/>
        <v>75</v>
      </c>
      <c r="Q329" s="220">
        <f t="shared" si="740"/>
        <v>75</v>
      </c>
      <c r="R329" s="220">
        <f t="shared" si="740"/>
        <v>75</v>
      </c>
      <c r="S329" s="220">
        <f t="shared" si="740"/>
        <v>75</v>
      </c>
      <c r="T329" s="220">
        <f t="shared" si="740"/>
        <v>75</v>
      </c>
    </row>
    <row r="330" spans="1:20" ht="12.75" customHeight="1" outlineLevel="2" x14ac:dyDescent="0.25">
      <c r="A330" s="903"/>
      <c r="B330" s="635" t="s">
        <v>1294</v>
      </c>
      <c r="C330" s="227"/>
      <c r="D330" s="220">
        <f t="shared" si="740"/>
        <v>75</v>
      </c>
      <c r="E330" s="220">
        <f t="shared" si="740"/>
        <v>75</v>
      </c>
      <c r="F330" s="220">
        <f t="shared" si="740"/>
        <v>75</v>
      </c>
      <c r="G330" s="220">
        <f t="shared" si="740"/>
        <v>75</v>
      </c>
      <c r="H330" s="220">
        <f t="shared" si="740"/>
        <v>75</v>
      </c>
      <c r="I330" s="220">
        <f t="shared" si="740"/>
        <v>75</v>
      </c>
      <c r="J330" s="220">
        <f t="shared" si="740"/>
        <v>75</v>
      </c>
      <c r="K330" s="220">
        <f t="shared" si="740"/>
        <v>75</v>
      </c>
      <c r="L330" s="220">
        <f t="shared" si="740"/>
        <v>75</v>
      </c>
      <c r="M330" s="220">
        <f t="shared" si="740"/>
        <v>75</v>
      </c>
      <c r="N330" s="220">
        <f t="shared" si="740"/>
        <v>75</v>
      </c>
      <c r="O330" s="220">
        <f t="shared" si="740"/>
        <v>75</v>
      </c>
      <c r="P330" s="220">
        <f t="shared" si="740"/>
        <v>75</v>
      </c>
      <c r="Q330" s="220">
        <f t="shared" si="740"/>
        <v>75</v>
      </c>
      <c r="R330" s="220">
        <f t="shared" si="740"/>
        <v>75</v>
      </c>
      <c r="S330" s="220">
        <f t="shared" si="740"/>
        <v>75</v>
      </c>
      <c r="T330" s="220">
        <f t="shared" si="740"/>
        <v>75</v>
      </c>
    </row>
    <row r="331" spans="1:20" ht="12.75" customHeight="1" outlineLevel="2" x14ac:dyDescent="0.25">
      <c r="A331" s="903"/>
      <c r="B331" s="635" t="s">
        <v>1293</v>
      </c>
      <c r="C331" s="227"/>
      <c r="D331" s="220">
        <f t="shared" si="740"/>
        <v>75</v>
      </c>
      <c r="E331" s="220">
        <f t="shared" si="740"/>
        <v>75</v>
      </c>
      <c r="F331" s="220">
        <f t="shared" si="740"/>
        <v>75</v>
      </c>
      <c r="G331" s="220">
        <f t="shared" si="740"/>
        <v>75</v>
      </c>
      <c r="H331" s="220">
        <f t="shared" si="740"/>
        <v>75</v>
      </c>
      <c r="I331" s="220">
        <f t="shared" si="740"/>
        <v>75</v>
      </c>
      <c r="J331" s="220">
        <f t="shared" si="740"/>
        <v>75</v>
      </c>
      <c r="K331" s="220">
        <f t="shared" si="740"/>
        <v>75</v>
      </c>
      <c r="L331" s="220">
        <f t="shared" si="740"/>
        <v>75</v>
      </c>
      <c r="M331" s="220">
        <f t="shared" si="740"/>
        <v>75</v>
      </c>
      <c r="N331" s="220">
        <f t="shared" si="740"/>
        <v>75</v>
      </c>
      <c r="O331" s="220">
        <f t="shared" si="740"/>
        <v>75</v>
      </c>
      <c r="P331" s="220">
        <f t="shared" si="740"/>
        <v>75</v>
      </c>
      <c r="Q331" s="220">
        <f t="shared" si="740"/>
        <v>75</v>
      </c>
      <c r="R331" s="220">
        <f t="shared" si="740"/>
        <v>75</v>
      </c>
      <c r="S331" s="220">
        <f t="shared" si="740"/>
        <v>75</v>
      </c>
      <c r="T331" s="220">
        <f t="shared" si="740"/>
        <v>75</v>
      </c>
    </row>
    <row r="332" spans="1:20" ht="12.75" customHeight="1" outlineLevel="2" x14ac:dyDescent="0.25">
      <c r="A332" s="903"/>
      <c r="B332" s="635" t="s">
        <v>1295</v>
      </c>
      <c r="C332" s="227"/>
      <c r="D332" s="220">
        <f t="shared" si="740"/>
        <v>75</v>
      </c>
      <c r="E332" s="220">
        <f t="shared" si="740"/>
        <v>75</v>
      </c>
      <c r="F332" s="220">
        <f t="shared" si="740"/>
        <v>75</v>
      </c>
      <c r="G332" s="220">
        <f t="shared" si="740"/>
        <v>75</v>
      </c>
      <c r="H332" s="220">
        <f t="shared" si="740"/>
        <v>75</v>
      </c>
      <c r="I332" s="220">
        <f t="shared" si="740"/>
        <v>75</v>
      </c>
      <c r="J332" s="220">
        <f t="shared" si="740"/>
        <v>75</v>
      </c>
      <c r="K332" s="220">
        <f t="shared" si="740"/>
        <v>75</v>
      </c>
      <c r="L332" s="220">
        <f t="shared" si="740"/>
        <v>75</v>
      </c>
      <c r="M332" s="220">
        <f t="shared" si="740"/>
        <v>75</v>
      </c>
      <c r="N332" s="220">
        <f t="shared" si="740"/>
        <v>75</v>
      </c>
      <c r="O332" s="220">
        <f t="shared" si="740"/>
        <v>75</v>
      </c>
      <c r="P332" s="220">
        <f t="shared" si="740"/>
        <v>75</v>
      </c>
      <c r="Q332" s="220">
        <f t="shared" si="740"/>
        <v>75</v>
      </c>
      <c r="R332" s="220">
        <f t="shared" si="740"/>
        <v>75</v>
      </c>
      <c r="S332" s="220">
        <f t="shared" si="740"/>
        <v>75</v>
      </c>
      <c r="T332" s="220">
        <f t="shared" si="740"/>
        <v>75</v>
      </c>
    </row>
    <row r="333" spans="1:20" ht="13.5" customHeight="1" outlineLevel="2" thickBot="1" x14ac:dyDescent="0.3">
      <c r="A333" s="903"/>
      <c r="B333" s="636" t="s">
        <v>1293</v>
      </c>
      <c r="C333" s="229"/>
      <c r="D333" s="223">
        <f t="shared" si="740"/>
        <v>75</v>
      </c>
      <c r="E333" s="223">
        <f t="shared" si="740"/>
        <v>75</v>
      </c>
      <c r="F333" s="223">
        <f t="shared" si="740"/>
        <v>75</v>
      </c>
      <c r="G333" s="223">
        <f t="shared" si="740"/>
        <v>75</v>
      </c>
      <c r="H333" s="223">
        <f t="shared" si="740"/>
        <v>75</v>
      </c>
      <c r="I333" s="223">
        <f t="shared" si="740"/>
        <v>75</v>
      </c>
      <c r="J333" s="223">
        <f t="shared" si="740"/>
        <v>75</v>
      </c>
      <c r="K333" s="223">
        <f t="shared" si="740"/>
        <v>75</v>
      </c>
      <c r="L333" s="223">
        <f t="shared" si="740"/>
        <v>75</v>
      </c>
      <c r="M333" s="223">
        <f t="shared" si="740"/>
        <v>75</v>
      </c>
      <c r="N333" s="223">
        <f t="shared" si="740"/>
        <v>75</v>
      </c>
      <c r="O333" s="223">
        <f t="shared" si="740"/>
        <v>75</v>
      </c>
      <c r="P333" s="223">
        <f t="shared" si="740"/>
        <v>75</v>
      </c>
      <c r="Q333" s="223">
        <f t="shared" si="740"/>
        <v>75</v>
      </c>
      <c r="R333" s="223">
        <f t="shared" si="740"/>
        <v>75</v>
      </c>
      <c r="S333" s="223">
        <f t="shared" si="740"/>
        <v>75</v>
      </c>
      <c r="T333" s="223">
        <f t="shared" si="740"/>
        <v>75</v>
      </c>
    </row>
    <row r="334" spans="1:20" ht="12.75" customHeight="1" outlineLevel="2" x14ac:dyDescent="0.25">
      <c r="A334" s="903"/>
      <c r="B334" s="637" t="s">
        <v>1307</v>
      </c>
      <c r="C334" s="226"/>
      <c r="D334" s="220">
        <v>0</v>
      </c>
      <c r="E334" s="220">
        <v>0</v>
      </c>
      <c r="F334" s="220">
        <v>0</v>
      </c>
      <c r="G334" s="220">
        <v>0</v>
      </c>
      <c r="H334" s="220">
        <v>0</v>
      </c>
      <c r="I334" s="220">
        <v>0</v>
      </c>
      <c r="J334" s="220">
        <v>0</v>
      </c>
      <c r="K334" s="220">
        <v>0</v>
      </c>
      <c r="L334" s="220">
        <v>0</v>
      </c>
      <c r="M334" s="220">
        <v>0</v>
      </c>
      <c r="N334" s="220">
        <v>0</v>
      </c>
      <c r="O334" s="220">
        <v>0</v>
      </c>
      <c r="P334" s="220">
        <v>0</v>
      </c>
      <c r="Q334" s="220">
        <v>0</v>
      </c>
      <c r="R334" s="220">
        <v>0</v>
      </c>
      <c r="S334" s="220">
        <v>0</v>
      </c>
      <c r="T334" s="220">
        <v>0</v>
      </c>
    </row>
    <row r="335" spans="1:20" ht="12.75" customHeight="1" outlineLevel="2" x14ac:dyDescent="0.25">
      <c r="A335" s="903"/>
      <c r="B335" s="635" t="s">
        <v>1293</v>
      </c>
      <c r="C335" s="227"/>
      <c r="D335" s="220">
        <v>0</v>
      </c>
      <c r="E335" s="220">
        <v>0</v>
      </c>
      <c r="F335" s="220">
        <v>0</v>
      </c>
      <c r="G335" s="220">
        <v>0</v>
      </c>
      <c r="H335" s="220">
        <v>0</v>
      </c>
      <c r="I335" s="220">
        <v>0</v>
      </c>
      <c r="J335" s="220">
        <v>0</v>
      </c>
      <c r="K335" s="220">
        <v>0</v>
      </c>
      <c r="L335" s="220">
        <v>0</v>
      </c>
      <c r="M335" s="220">
        <v>0</v>
      </c>
      <c r="N335" s="220">
        <v>0</v>
      </c>
      <c r="O335" s="220">
        <v>0</v>
      </c>
      <c r="P335" s="220">
        <v>0</v>
      </c>
      <c r="Q335" s="220">
        <v>0</v>
      </c>
      <c r="R335" s="220">
        <v>0</v>
      </c>
      <c r="S335" s="220">
        <v>0</v>
      </c>
      <c r="T335" s="220">
        <v>0</v>
      </c>
    </row>
    <row r="336" spans="1:20" ht="12.75" customHeight="1" outlineLevel="2" x14ac:dyDescent="0.25">
      <c r="A336" s="903"/>
      <c r="B336" s="635" t="s">
        <v>1294</v>
      </c>
      <c r="C336" s="227"/>
      <c r="D336" s="220">
        <v>0</v>
      </c>
      <c r="E336" s="220">
        <v>0</v>
      </c>
      <c r="F336" s="220">
        <v>0</v>
      </c>
      <c r="G336" s="220">
        <v>0</v>
      </c>
      <c r="H336" s="220">
        <v>0</v>
      </c>
      <c r="I336" s="220">
        <v>0</v>
      </c>
      <c r="J336" s="220">
        <v>0</v>
      </c>
      <c r="K336" s="220">
        <v>0</v>
      </c>
      <c r="L336" s="220">
        <v>0</v>
      </c>
      <c r="M336" s="220">
        <v>0</v>
      </c>
      <c r="N336" s="220">
        <v>0</v>
      </c>
      <c r="O336" s="220">
        <v>0</v>
      </c>
      <c r="P336" s="220">
        <v>0</v>
      </c>
      <c r="Q336" s="220">
        <v>0</v>
      </c>
      <c r="R336" s="220">
        <v>0</v>
      </c>
      <c r="S336" s="220">
        <v>0</v>
      </c>
      <c r="T336" s="220">
        <v>0</v>
      </c>
    </row>
    <row r="337" spans="1:20" ht="12.75" customHeight="1" outlineLevel="2" x14ac:dyDescent="0.25">
      <c r="A337" s="903"/>
      <c r="B337" s="635" t="s">
        <v>1293</v>
      </c>
      <c r="C337" s="227"/>
      <c r="D337" s="220">
        <v>0</v>
      </c>
      <c r="E337" s="220">
        <v>0</v>
      </c>
      <c r="F337" s="220">
        <v>0</v>
      </c>
      <c r="G337" s="220">
        <v>0</v>
      </c>
      <c r="H337" s="220">
        <v>0</v>
      </c>
      <c r="I337" s="220">
        <v>0</v>
      </c>
      <c r="J337" s="220">
        <v>0</v>
      </c>
      <c r="K337" s="220">
        <v>0</v>
      </c>
      <c r="L337" s="220">
        <v>0</v>
      </c>
      <c r="M337" s="220">
        <v>0</v>
      </c>
      <c r="N337" s="220">
        <v>0</v>
      </c>
      <c r="O337" s="220">
        <v>0</v>
      </c>
      <c r="P337" s="220">
        <v>0</v>
      </c>
      <c r="Q337" s="220">
        <v>0</v>
      </c>
      <c r="R337" s="220">
        <v>0</v>
      </c>
      <c r="S337" s="220">
        <v>0</v>
      </c>
      <c r="T337" s="220">
        <v>0</v>
      </c>
    </row>
    <row r="338" spans="1:20" ht="12.75" customHeight="1" outlineLevel="2" x14ac:dyDescent="0.25">
      <c r="A338" s="903"/>
      <c r="B338" s="635" t="s">
        <v>1295</v>
      </c>
      <c r="C338" s="227"/>
      <c r="D338" s="220">
        <v>0</v>
      </c>
      <c r="E338" s="220">
        <v>0</v>
      </c>
      <c r="F338" s="220">
        <v>0</v>
      </c>
      <c r="G338" s="220">
        <v>0</v>
      </c>
      <c r="H338" s="220">
        <v>0</v>
      </c>
      <c r="I338" s="220">
        <v>0</v>
      </c>
      <c r="J338" s="220">
        <v>0</v>
      </c>
      <c r="K338" s="220">
        <v>0</v>
      </c>
      <c r="L338" s="220">
        <v>0</v>
      </c>
      <c r="M338" s="220">
        <v>0</v>
      </c>
      <c r="N338" s="220">
        <v>0</v>
      </c>
      <c r="O338" s="220">
        <v>0</v>
      </c>
      <c r="P338" s="220">
        <v>0</v>
      </c>
      <c r="Q338" s="220">
        <v>0</v>
      </c>
      <c r="R338" s="220">
        <v>0</v>
      </c>
      <c r="S338" s="220">
        <v>0</v>
      </c>
      <c r="T338" s="220">
        <v>0</v>
      </c>
    </row>
    <row r="339" spans="1:20" ht="13.5" customHeight="1" outlineLevel="2" thickBot="1" x14ac:dyDescent="0.3">
      <c r="A339" s="903"/>
      <c r="B339" s="635" t="s">
        <v>1293</v>
      </c>
      <c r="C339" s="227"/>
      <c r="D339" s="220">
        <v>0</v>
      </c>
      <c r="E339" s="220">
        <v>0</v>
      </c>
      <c r="F339" s="220">
        <v>0</v>
      </c>
      <c r="G339" s="220">
        <v>0</v>
      </c>
      <c r="H339" s="220">
        <v>0</v>
      </c>
      <c r="I339" s="220">
        <v>0</v>
      </c>
      <c r="J339" s="220">
        <v>0</v>
      </c>
      <c r="K339" s="220">
        <v>0</v>
      </c>
      <c r="L339" s="220">
        <v>0</v>
      </c>
      <c r="M339" s="220">
        <v>0</v>
      </c>
      <c r="N339" s="220">
        <v>0</v>
      </c>
      <c r="O339" s="220">
        <v>0</v>
      </c>
      <c r="P339" s="220">
        <v>0</v>
      </c>
      <c r="Q339" s="220">
        <v>0</v>
      </c>
      <c r="R339" s="220">
        <v>0</v>
      </c>
      <c r="S339" s="220">
        <v>0</v>
      </c>
      <c r="T339" s="220">
        <v>0</v>
      </c>
    </row>
    <row r="340" spans="1:20" ht="12.75" customHeight="1" outlineLevel="2" x14ac:dyDescent="0.25">
      <c r="A340" s="903"/>
      <c r="B340" s="634" t="s">
        <v>1296</v>
      </c>
      <c r="C340" s="225"/>
      <c r="D340" s="228">
        <f t="shared" ref="D340:E340" si="741">SUM(D341:D346)</f>
        <v>1</v>
      </c>
      <c r="E340" s="228">
        <f t="shared" si="741"/>
        <v>1</v>
      </c>
      <c r="F340" s="228">
        <f t="shared" ref="F340:G340" si="742">SUM(F341:F346)</f>
        <v>1</v>
      </c>
      <c r="G340" s="228">
        <f t="shared" si="742"/>
        <v>1</v>
      </c>
      <c r="H340" s="228">
        <f t="shared" ref="H340:T340" si="743">SUM(H341:H346)</f>
        <v>1</v>
      </c>
      <c r="I340" s="228">
        <f t="shared" si="743"/>
        <v>1</v>
      </c>
      <c r="J340" s="228">
        <f t="shared" ref="J340:K340" si="744">SUM(J341:J346)</f>
        <v>1</v>
      </c>
      <c r="K340" s="228">
        <f t="shared" si="744"/>
        <v>1</v>
      </c>
      <c r="L340" s="228">
        <f t="shared" ref="L340:P340" si="745">SUM(L341:L346)</f>
        <v>1</v>
      </c>
      <c r="M340" s="228">
        <f t="shared" si="745"/>
        <v>1</v>
      </c>
      <c r="N340" s="228">
        <f t="shared" si="745"/>
        <v>1</v>
      </c>
      <c r="O340" s="228">
        <f t="shared" ref="O340" si="746">SUM(O341:O346)</f>
        <v>1</v>
      </c>
      <c r="P340" s="228">
        <f t="shared" si="745"/>
        <v>1</v>
      </c>
      <c r="Q340" s="228">
        <f t="shared" ref="Q340:R340" si="747">SUM(Q341:Q346)</f>
        <v>1</v>
      </c>
      <c r="R340" s="228">
        <f t="shared" si="747"/>
        <v>1</v>
      </c>
      <c r="S340" s="228">
        <f t="shared" si="743"/>
        <v>1</v>
      </c>
      <c r="T340" s="228">
        <f t="shared" si="743"/>
        <v>1</v>
      </c>
    </row>
    <row r="341" spans="1:20" ht="12.75" customHeight="1" outlineLevel="2" x14ac:dyDescent="0.25">
      <c r="A341" s="903"/>
      <c r="B341" s="635" t="s">
        <v>1297</v>
      </c>
      <c r="C341" s="227"/>
      <c r="D341" s="220">
        <v>1</v>
      </c>
      <c r="E341" s="220">
        <v>1</v>
      </c>
      <c r="F341" s="220">
        <v>1</v>
      </c>
      <c r="G341" s="220">
        <v>1</v>
      </c>
      <c r="H341" s="220">
        <v>1</v>
      </c>
      <c r="I341" s="220">
        <v>1</v>
      </c>
      <c r="J341" s="220">
        <v>1</v>
      </c>
      <c r="K341" s="220">
        <v>1</v>
      </c>
      <c r="L341" s="220">
        <v>1</v>
      </c>
      <c r="M341" s="220">
        <v>1</v>
      </c>
      <c r="N341" s="220">
        <v>1</v>
      </c>
      <c r="O341" s="220">
        <v>1</v>
      </c>
      <c r="P341" s="220">
        <v>1</v>
      </c>
      <c r="Q341" s="220">
        <v>1</v>
      </c>
      <c r="R341" s="220">
        <v>1</v>
      </c>
      <c r="S341" s="220">
        <v>1</v>
      </c>
      <c r="T341" s="220">
        <v>1</v>
      </c>
    </row>
    <row r="342" spans="1:20" ht="12.75" customHeight="1" outlineLevel="2" x14ac:dyDescent="0.25">
      <c r="A342" s="903"/>
      <c r="B342" s="635" t="s">
        <v>1293</v>
      </c>
      <c r="C342" s="227"/>
      <c r="D342" s="220">
        <v>0</v>
      </c>
      <c r="E342" s="220">
        <v>0</v>
      </c>
      <c r="F342" s="220">
        <v>0</v>
      </c>
      <c r="G342" s="220">
        <v>0</v>
      </c>
      <c r="H342" s="220">
        <v>0</v>
      </c>
      <c r="I342" s="220">
        <v>0</v>
      </c>
      <c r="J342" s="220">
        <v>0</v>
      </c>
      <c r="K342" s="220">
        <v>0</v>
      </c>
      <c r="L342" s="220">
        <v>0</v>
      </c>
      <c r="M342" s="220">
        <v>0</v>
      </c>
      <c r="N342" s="220">
        <v>0</v>
      </c>
      <c r="O342" s="220">
        <v>0</v>
      </c>
      <c r="P342" s="220">
        <v>0</v>
      </c>
      <c r="Q342" s="220">
        <v>0</v>
      </c>
      <c r="R342" s="220">
        <v>0</v>
      </c>
      <c r="S342" s="220">
        <v>0</v>
      </c>
      <c r="T342" s="220">
        <v>0</v>
      </c>
    </row>
    <row r="343" spans="1:20" ht="12.75" customHeight="1" outlineLevel="2" x14ac:dyDescent="0.25">
      <c r="A343" s="903"/>
      <c r="B343" s="635" t="s">
        <v>1294</v>
      </c>
      <c r="C343" s="227"/>
      <c r="D343" s="220">
        <v>0</v>
      </c>
      <c r="E343" s="220">
        <v>0</v>
      </c>
      <c r="F343" s="220">
        <v>0</v>
      </c>
      <c r="G343" s="220">
        <v>0</v>
      </c>
      <c r="H343" s="220">
        <v>0</v>
      </c>
      <c r="I343" s="220">
        <v>0</v>
      </c>
      <c r="J343" s="220">
        <v>0</v>
      </c>
      <c r="K343" s="220">
        <v>0</v>
      </c>
      <c r="L343" s="220">
        <v>0</v>
      </c>
      <c r="M343" s="220">
        <v>0</v>
      </c>
      <c r="N343" s="220">
        <v>0</v>
      </c>
      <c r="O343" s="220">
        <v>0</v>
      </c>
      <c r="P343" s="220">
        <v>0</v>
      </c>
      <c r="Q343" s="220">
        <v>0</v>
      </c>
      <c r="R343" s="220">
        <v>0</v>
      </c>
      <c r="S343" s="220">
        <v>0</v>
      </c>
      <c r="T343" s="220">
        <v>0</v>
      </c>
    </row>
    <row r="344" spans="1:20" ht="12.75" customHeight="1" outlineLevel="2" x14ac:dyDescent="0.25">
      <c r="A344" s="903"/>
      <c r="B344" s="635" t="s">
        <v>1293</v>
      </c>
      <c r="C344" s="227"/>
      <c r="D344" s="220">
        <v>0</v>
      </c>
      <c r="E344" s="220">
        <v>0</v>
      </c>
      <c r="F344" s="220">
        <v>0</v>
      </c>
      <c r="G344" s="220">
        <v>0</v>
      </c>
      <c r="H344" s="220">
        <v>0</v>
      </c>
      <c r="I344" s="220">
        <v>0</v>
      </c>
      <c r="J344" s="220">
        <v>0</v>
      </c>
      <c r="K344" s="220">
        <v>0</v>
      </c>
      <c r="L344" s="220">
        <v>0</v>
      </c>
      <c r="M344" s="220">
        <v>0</v>
      </c>
      <c r="N344" s="220">
        <v>0</v>
      </c>
      <c r="O344" s="220">
        <v>0</v>
      </c>
      <c r="P344" s="220">
        <v>0</v>
      </c>
      <c r="Q344" s="220">
        <v>0</v>
      </c>
      <c r="R344" s="220">
        <v>0</v>
      </c>
      <c r="S344" s="220">
        <v>0</v>
      </c>
      <c r="T344" s="220">
        <v>0</v>
      </c>
    </row>
    <row r="345" spans="1:20" ht="12.75" customHeight="1" outlineLevel="2" x14ac:dyDescent="0.25">
      <c r="A345" s="903"/>
      <c r="B345" s="635" t="s">
        <v>1295</v>
      </c>
      <c r="C345" s="227"/>
      <c r="D345" s="220">
        <v>0</v>
      </c>
      <c r="E345" s="220">
        <v>0</v>
      </c>
      <c r="F345" s="220">
        <v>0</v>
      </c>
      <c r="G345" s="220">
        <v>0</v>
      </c>
      <c r="H345" s="220">
        <v>0</v>
      </c>
      <c r="I345" s="220">
        <v>0</v>
      </c>
      <c r="J345" s="220">
        <v>0</v>
      </c>
      <c r="K345" s="220">
        <v>0</v>
      </c>
      <c r="L345" s="220">
        <v>0</v>
      </c>
      <c r="M345" s="220">
        <v>0</v>
      </c>
      <c r="N345" s="220">
        <v>0</v>
      </c>
      <c r="O345" s="220">
        <v>0</v>
      </c>
      <c r="P345" s="220">
        <v>0</v>
      </c>
      <c r="Q345" s="220">
        <v>0</v>
      </c>
      <c r="R345" s="220">
        <v>0</v>
      </c>
      <c r="S345" s="220">
        <v>0</v>
      </c>
      <c r="T345" s="220">
        <v>0</v>
      </c>
    </row>
    <row r="346" spans="1:20" ht="13.5" customHeight="1" outlineLevel="2" thickBot="1" x14ac:dyDescent="0.3">
      <c r="A346" s="903"/>
      <c r="B346" s="636" t="s">
        <v>1293</v>
      </c>
      <c r="C346" s="229"/>
      <c r="D346" s="223">
        <v>0</v>
      </c>
      <c r="E346" s="223">
        <v>0</v>
      </c>
      <c r="F346" s="223">
        <v>0</v>
      </c>
      <c r="G346" s="223">
        <v>0</v>
      </c>
      <c r="H346" s="223">
        <v>0</v>
      </c>
      <c r="I346" s="223">
        <v>0</v>
      </c>
      <c r="J346" s="223">
        <v>0</v>
      </c>
      <c r="K346" s="223">
        <v>0</v>
      </c>
      <c r="L346" s="223">
        <v>0</v>
      </c>
      <c r="M346" s="223">
        <v>0</v>
      </c>
      <c r="N346" s="223">
        <v>0</v>
      </c>
      <c r="O346" s="223">
        <v>0</v>
      </c>
      <c r="P346" s="223">
        <v>0</v>
      </c>
      <c r="Q346" s="223">
        <v>0</v>
      </c>
      <c r="R346" s="223">
        <v>0</v>
      </c>
      <c r="S346" s="223">
        <v>0</v>
      </c>
      <c r="T346" s="223">
        <v>0</v>
      </c>
    </row>
    <row r="347" spans="1:20" ht="13.5" customHeight="1" outlineLevel="2" thickBot="1" x14ac:dyDescent="0.3">
      <c r="A347" s="903"/>
      <c r="D347" s="230">
        <f t="shared" ref="D347:T347" si="748">(D341*D328+D342*D329+D343*D330+D344*D331+D345*D332+D346*D333)+(D341*D334+D342*D335+D343*D336+D344*D337+D345*D338+D346*D339)</f>
        <v>75</v>
      </c>
      <c r="E347" s="230">
        <f t="shared" si="748"/>
        <v>75</v>
      </c>
      <c r="F347" s="230">
        <f t="shared" ref="F347:G347" si="749">(F341*F328+F342*F329+F343*F330+F344*F331+F345*F332+F346*F333)+(F341*F334+F342*F335+F343*F336+F344*F337+F345*F338+F346*F339)</f>
        <v>75</v>
      </c>
      <c r="G347" s="230">
        <f t="shared" si="749"/>
        <v>75</v>
      </c>
      <c r="H347" s="230">
        <f t="shared" si="748"/>
        <v>75</v>
      </c>
      <c r="I347" s="230">
        <f t="shared" si="748"/>
        <v>75</v>
      </c>
      <c r="J347" s="230">
        <f t="shared" ref="J347:K347" si="750">(J341*J328+J342*J329+J343*J330+J344*J331+J345*J332+J346*J333)+(J341*J334+J342*J335+J343*J336+J344*J337+J345*J338+J346*J339)</f>
        <v>75</v>
      </c>
      <c r="K347" s="230">
        <f t="shared" si="750"/>
        <v>75</v>
      </c>
      <c r="L347" s="230">
        <f t="shared" ref="L347:P347" si="751">(L341*L328+L342*L329+L343*L330+L344*L331+L345*L332+L346*L333)+(L341*L334+L342*L335+L343*L336+L344*L337+L345*L338+L346*L339)</f>
        <v>75</v>
      </c>
      <c r="M347" s="230">
        <f t="shared" si="751"/>
        <v>75</v>
      </c>
      <c r="N347" s="230">
        <f t="shared" si="751"/>
        <v>75</v>
      </c>
      <c r="O347" s="230">
        <f t="shared" ref="O347" si="752">(O341*O328+O342*O329+O343*O330+O344*O331+O345*O332+O346*O333)+(O341*O334+O342*O335+O343*O336+O344*O337+O345*O338+O346*O339)</f>
        <v>75</v>
      </c>
      <c r="P347" s="230">
        <f t="shared" si="751"/>
        <v>75</v>
      </c>
      <c r="Q347" s="230">
        <f t="shared" ref="Q347:R347" si="753">(Q341*Q328+Q342*Q329+Q343*Q330+Q344*Q331+Q345*Q332+Q346*Q333)+(Q341*Q334+Q342*Q335+Q343*Q336+Q344*Q337+Q345*Q338+Q346*Q339)</f>
        <v>75</v>
      </c>
      <c r="R347" s="230">
        <f t="shared" si="753"/>
        <v>75</v>
      </c>
      <c r="S347" s="230">
        <f t="shared" si="748"/>
        <v>75</v>
      </c>
      <c r="T347" s="230">
        <f t="shared" si="748"/>
        <v>75</v>
      </c>
    </row>
    <row r="348" spans="1:20" ht="12.75" customHeight="1" outlineLevel="2" x14ac:dyDescent="0.25">
      <c r="A348" s="903"/>
      <c r="B348" s="192" t="s">
        <v>799</v>
      </c>
      <c r="C348" s="184"/>
      <c r="D348" s="220">
        <f t="shared" ref="D348:T348" si="754">D347-D349</f>
        <v>37.36</v>
      </c>
      <c r="E348" s="220">
        <f t="shared" si="754"/>
        <v>37.36</v>
      </c>
      <c r="F348" s="220">
        <f t="shared" ref="F348:G348" si="755">F347-F349</f>
        <v>37.36</v>
      </c>
      <c r="G348" s="220">
        <f t="shared" si="755"/>
        <v>37.36</v>
      </c>
      <c r="H348" s="220">
        <f t="shared" si="754"/>
        <v>38.1</v>
      </c>
      <c r="I348" s="220">
        <f t="shared" si="754"/>
        <v>38.1</v>
      </c>
      <c r="J348" s="220">
        <f t="shared" ref="J348:K348" si="756">J347-J349</f>
        <v>38.159999999999997</v>
      </c>
      <c r="K348" s="220">
        <f t="shared" si="756"/>
        <v>38.159999999999997</v>
      </c>
      <c r="L348" s="220">
        <f t="shared" ref="L348:P348" si="757">L347-L349</f>
        <v>37.97</v>
      </c>
      <c r="M348" s="220">
        <f t="shared" si="757"/>
        <v>37.97</v>
      </c>
      <c r="N348" s="220">
        <f t="shared" si="757"/>
        <v>37.950000000000003</v>
      </c>
      <c r="O348" s="220">
        <f t="shared" ref="O348" si="758">O347-O349</f>
        <v>37.950000000000003</v>
      </c>
      <c r="P348" s="220">
        <f t="shared" si="757"/>
        <v>37.950000000000003</v>
      </c>
      <c r="Q348" s="220">
        <f t="shared" ref="Q348:R348" si="759">Q347-Q349</f>
        <v>39.5</v>
      </c>
      <c r="R348" s="220">
        <f t="shared" si="759"/>
        <v>39.5</v>
      </c>
      <c r="S348" s="220">
        <f t="shared" si="754"/>
        <v>39.5</v>
      </c>
      <c r="T348" s="220">
        <f t="shared" si="754"/>
        <v>39.5</v>
      </c>
    </row>
    <row r="349" spans="1:20" ht="13.5" customHeight="1" outlineLevel="2" thickBot="1" x14ac:dyDescent="0.3">
      <c r="A349" s="903"/>
      <c r="B349" s="204" t="s">
        <v>800</v>
      </c>
      <c r="C349" s="186"/>
      <c r="D349" s="223">
        <f t="shared" ref="D349:T349" si="760">ROUND(((D341*D328*D$67+D342*D329*D$68+D343*D330*D$69+D344*D331*D$70+D345*D332*D$71+D346*D333*D$72)+(D341*D334+D342*D335+D343*D336+D344*D337+D345*D338+D346*D339)*D$56)/D$29,2)</f>
        <v>37.64</v>
      </c>
      <c r="E349" s="223">
        <f t="shared" si="760"/>
        <v>37.64</v>
      </c>
      <c r="F349" s="223">
        <f t="shared" ref="F349:G349" si="761">ROUND(((F341*F328*F$67+F342*F329*F$68+F343*F330*F$69+F344*F331*F$70+F345*F332*F$71+F346*F333*F$72)+(F341*F334+F342*F335+F343*F336+F344*F337+F345*F338+F346*F339)*F$56)/F$29,2)</f>
        <v>37.64</v>
      </c>
      <c r="G349" s="223">
        <f t="shared" si="761"/>
        <v>37.64</v>
      </c>
      <c r="H349" s="223">
        <f t="shared" si="760"/>
        <v>36.9</v>
      </c>
      <c r="I349" s="223">
        <f t="shared" si="760"/>
        <v>36.9</v>
      </c>
      <c r="J349" s="223">
        <f t="shared" ref="J349:K349" si="762">ROUND(((J341*J328*J$67+J342*J329*J$68+J343*J330*J$69+J344*J331*J$70+J345*J332*J$71+J346*J333*J$72)+(J341*J334+J342*J335+J343*J336+J344*J337+J345*J338+J346*J339)*J$56)/J$29,2)</f>
        <v>36.840000000000003</v>
      </c>
      <c r="K349" s="223">
        <f t="shared" si="762"/>
        <v>36.840000000000003</v>
      </c>
      <c r="L349" s="223">
        <f t="shared" ref="L349:P349" si="763">ROUND(((L341*L328*L$67+L342*L329*L$68+L343*L330*L$69+L344*L331*L$70+L345*L332*L$71+L346*L333*L$72)+(L341*L334+L342*L335+L343*L336+L344*L337+L345*L338+L346*L339)*L$56)/L$29,2)</f>
        <v>37.03</v>
      </c>
      <c r="M349" s="223">
        <f t="shared" si="763"/>
        <v>37.03</v>
      </c>
      <c r="N349" s="223">
        <f t="shared" si="763"/>
        <v>37.049999999999997</v>
      </c>
      <c r="O349" s="223">
        <f t="shared" ref="O349" si="764">ROUND(((O341*O328*O$67+O342*O329*O$68+O343*O330*O$69+O344*O331*O$70+O345*O332*O$71+O346*O333*O$72)+(O341*O334+O342*O335+O343*O336+O344*O337+O345*O338+O346*O339)*O$56)/O$29,2)</f>
        <v>37.049999999999997</v>
      </c>
      <c r="P349" s="223">
        <f t="shared" si="763"/>
        <v>37.049999999999997</v>
      </c>
      <c r="Q349" s="223">
        <f t="shared" ref="Q349:R349" si="765">ROUND(((Q341*Q328*Q$67+Q342*Q329*Q$68+Q343*Q330*Q$69+Q344*Q331*Q$70+Q345*Q332*Q$71+Q346*Q333*Q$72)+(Q341*Q334+Q342*Q335+Q343*Q336+Q344*Q337+Q345*Q338+Q346*Q339)*Q$56)/Q$29,2)</f>
        <v>35.5</v>
      </c>
      <c r="R349" s="223">
        <f t="shared" si="765"/>
        <v>35.5</v>
      </c>
      <c r="S349" s="223">
        <f t="shared" si="760"/>
        <v>35.5</v>
      </c>
      <c r="T349" s="223">
        <f t="shared" si="760"/>
        <v>35.5</v>
      </c>
    </row>
    <row r="350" spans="1:20" ht="13.5" customHeight="1" outlineLevel="2" thickBot="1" x14ac:dyDescent="0.3">
      <c r="A350" s="903"/>
      <c r="B350" s="637" t="s">
        <v>244</v>
      </c>
      <c r="C350" s="227"/>
      <c r="D350" s="220"/>
      <c r="E350" s="220"/>
      <c r="F350" s="220"/>
      <c r="G350" s="220"/>
      <c r="H350" s="220"/>
      <c r="I350" s="220"/>
      <c r="J350" s="220"/>
      <c r="K350" s="220"/>
      <c r="L350" s="220"/>
      <c r="M350" s="220"/>
      <c r="N350" s="220"/>
      <c r="O350" s="220"/>
      <c r="P350" s="220"/>
      <c r="Q350" s="220"/>
      <c r="R350" s="220"/>
      <c r="S350" s="220"/>
      <c r="T350" s="220"/>
    </row>
    <row r="351" spans="1:20" ht="13.5" customHeight="1" outlineLevel="2" thickBot="1" x14ac:dyDescent="0.3">
      <c r="A351" s="903"/>
      <c r="D351" s="231">
        <f t="shared" ref="D351:T351" si="766">IF(D350="X",D$19,)</f>
        <v>0</v>
      </c>
      <c r="E351" s="231">
        <f t="shared" si="766"/>
        <v>0</v>
      </c>
      <c r="F351" s="231">
        <f t="shared" ref="F351:G351" si="767">IF(F350="X",F$19,)</f>
        <v>0</v>
      </c>
      <c r="G351" s="231">
        <f t="shared" si="767"/>
        <v>0</v>
      </c>
      <c r="H351" s="231">
        <f t="shared" si="766"/>
        <v>0</v>
      </c>
      <c r="I351" s="231">
        <f t="shared" si="766"/>
        <v>0</v>
      </c>
      <c r="J351" s="231">
        <f t="shared" ref="J351:K351" si="768">IF(J350="X",J$19,)</f>
        <v>0</v>
      </c>
      <c r="K351" s="231">
        <f t="shared" si="768"/>
        <v>0</v>
      </c>
      <c r="L351" s="231">
        <f t="shared" ref="L351:P351" si="769">IF(L350="X",L$19,)</f>
        <v>0</v>
      </c>
      <c r="M351" s="231">
        <f t="shared" si="769"/>
        <v>0</v>
      </c>
      <c r="N351" s="231">
        <f t="shared" si="769"/>
        <v>0</v>
      </c>
      <c r="O351" s="231">
        <f t="shared" ref="O351" si="770">IF(O350="X",O$19,)</f>
        <v>0</v>
      </c>
      <c r="P351" s="231">
        <f t="shared" si="769"/>
        <v>0</v>
      </c>
      <c r="Q351" s="231">
        <f t="shared" ref="Q351:R351" si="771">IF(Q350="X",Q$19,)</f>
        <v>0</v>
      </c>
      <c r="R351" s="231">
        <f t="shared" si="771"/>
        <v>0</v>
      </c>
      <c r="S351" s="231">
        <f t="shared" si="766"/>
        <v>0</v>
      </c>
      <c r="T351" s="231">
        <f t="shared" si="766"/>
        <v>0</v>
      </c>
    </row>
    <row r="352" spans="1:20" ht="12.75" customHeight="1" outlineLevel="2" x14ac:dyDescent="0.25">
      <c r="A352" s="903"/>
      <c r="B352" s="192" t="s">
        <v>799</v>
      </c>
      <c r="C352" s="184"/>
      <c r="D352" s="232">
        <f t="shared" ref="D352:T352" si="772">D351-D353</f>
        <v>0</v>
      </c>
      <c r="E352" s="232">
        <f t="shared" si="772"/>
        <v>0</v>
      </c>
      <c r="F352" s="232">
        <f t="shared" ref="F352:G352" si="773">F351-F353</f>
        <v>0</v>
      </c>
      <c r="G352" s="232">
        <f t="shared" si="773"/>
        <v>0</v>
      </c>
      <c r="H352" s="232">
        <f t="shared" si="772"/>
        <v>0</v>
      </c>
      <c r="I352" s="232">
        <f t="shared" si="772"/>
        <v>0</v>
      </c>
      <c r="J352" s="232">
        <f t="shared" ref="J352:K352" si="774">J351-J353</f>
        <v>0</v>
      </c>
      <c r="K352" s="232">
        <f t="shared" si="774"/>
        <v>0</v>
      </c>
      <c r="L352" s="232">
        <f t="shared" ref="L352:P352" si="775">L351-L353</f>
        <v>0</v>
      </c>
      <c r="M352" s="232">
        <f t="shared" si="775"/>
        <v>0</v>
      </c>
      <c r="N352" s="232">
        <f t="shared" si="775"/>
        <v>0</v>
      </c>
      <c r="O352" s="232">
        <f t="shared" ref="O352" si="776">O351-O353</f>
        <v>0</v>
      </c>
      <c r="P352" s="232">
        <f t="shared" si="775"/>
        <v>0</v>
      </c>
      <c r="Q352" s="232">
        <f t="shared" ref="Q352:R352" si="777">Q351-Q353</f>
        <v>0</v>
      </c>
      <c r="R352" s="232">
        <f t="shared" si="777"/>
        <v>0</v>
      </c>
      <c r="S352" s="232">
        <f t="shared" si="772"/>
        <v>0</v>
      </c>
      <c r="T352" s="232">
        <f t="shared" si="772"/>
        <v>0</v>
      </c>
    </row>
    <row r="353" spans="1:20" ht="13.5" customHeight="1" outlineLevel="2" thickBot="1" x14ac:dyDescent="0.3">
      <c r="A353" s="903"/>
      <c r="B353" s="204" t="s">
        <v>800</v>
      </c>
      <c r="C353" s="186"/>
      <c r="D353" s="223">
        <f t="shared" ref="D353:T353" si="778">IF(D350="X",ROUND(D$21,2),)</f>
        <v>0</v>
      </c>
      <c r="E353" s="223">
        <f t="shared" si="778"/>
        <v>0</v>
      </c>
      <c r="F353" s="223">
        <f t="shared" ref="F353:G353" si="779">IF(F350="X",ROUND(F$21,2),)</f>
        <v>0</v>
      </c>
      <c r="G353" s="223">
        <f t="shared" si="779"/>
        <v>0</v>
      </c>
      <c r="H353" s="223">
        <f t="shared" si="778"/>
        <v>0</v>
      </c>
      <c r="I353" s="223">
        <f t="shared" si="778"/>
        <v>0</v>
      </c>
      <c r="J353" s="223">
        <f t="shared" ref="J353:K353" si="780">IF(J350="X",ROUND(J$21,2),)</f>
        <v>0</v>
      </c>
      <c r="K353" s="223">
        <f t="shared" si="780"/>
        <v>0</v>
      </c>
      <c r="L353" s="223">
        <f t="shared" ref="L353:P353" si="781">IF(L350="X",ROUND(L$21,2),)</f>
        <v>0</v>
      </c>
      <c r="M353" s="223">
        <f t="shared" si="781"/>
        <v>0</v>
      </c>
      <c r="N353" s="223">
        <f t="shared" si="781"/>
        <v>0</v>
      </c>
      <c r="O353" s="223">
        <f t="shared" ref="O353" si="782">IF(O350="X",ROUND(O$21,2),)</f>
        <v>0</v>
      </c>
      <c r="P353" s="223">
        <f t="shared" si="781"/>
        <v>0</v>
      </c>
      <c r="Q353" s="223">
        <f t="shared" ref="Q353:R353" si="783">IF(Q350="X",ROUND(Q$21,2),)</f>
        <v>0</v>
      </c>
      <c r="R353" s="223">
        <f t="shared" si="783"/>
        <v>0</v>
      </c>
      <c r="S353" s="223">
        <f t="shared" si="778"/>
        <v>0</v>
      </c>
      <c r="T353" s="223">
        <f t="shared" si="778"/>
        <v>0</v>
      </c>
    </row>
    <row r="354" spans="1:20" ht="13.5" customHeight="1" outlineLevel="2" thickBot="1" x14ac:dyDescent="0.3">
      <c r="A354" s="903"/>
      <c r="B354" s="637" t="s">
        <v>1298</v>
      </c>
      <c r="C354" s="227"/>
      <c r="D354" s="220"/>
      <c r="E354" s="220"/>
      <c r="F354" s="220"/>
      <c r="G354" s="220"/>
      <c r="H354" s="220"/>
      <c r="I354" s="220"/>
      <c r="J354" s="220"/>
      <c r="K354" s="220"/>
      <c r="L354" s="220"/>
      <c r="M354" s="220"/>
      <c r="N354" s="220"/>
      <c r="O354" s="220"/>
      <c r="P354" s="220"/>
      <c r="Q354" s="220"/>
      <c r="R354" s="220"/>
      <c r="S354" s="220"/>
      <c r="T354" s="220"/>
    </row>
    <row r="355" spans="1:20" ht="13.5" customHeight="1" outlineLevel="2" thickBot="1" x14ac:dyDescent="0.3">
      <c r="A355" s="903"/>
      <c r="D355" s="233">
        <f t="shared" ref="D355:T355" si="784">IF(D354="X",D$553,)</f>
        <v>0</v>
      </c>
      <c r="E355" s="233">
        <f t="shared" si="784"/>
        <v>0</v>
      </c>
      <c r="F355" s="233">
        <f t="shared" ref="F355:G355" si="785">IF(F354="X",F$553,)</f>
        <v>0</v>
      </c>
      <c r="G355" s="233">
        <f t="shared" si="785"/>
        <v>0</v>
      </c>
      <c r="H355" s="233">
        <f t="shared" si="784"/>
        <v>0</v>
      </c>
      <c r="I355" s="233">
        <f t="shared" si="784"/>
        <v>0</v>
      </c>
      <c r="J355" s="233">
        <f t="shared" ref="J355:K355" si="786">IF(J354="X",J$553,)</f>
        <v>0</v>
      </c>
      <c r="K355" s="233">
        <f t="shared" si="786"/>
        <v>0</v>
      </c>
      <c r="L355" s="233">
        <f t="shared" ref="L355:P355" si="787">IF(L354="X",L$553,)</f>
        <v>0</v>
      </c>
      <c r="M355" s="233">
        <f t="shared" si="787"/>
        <v>0</v>
      </c>
      <c r="N355" s="233">
        <f t="shared" si="787"/>
        <v>0</v>
      </c>
      <c r="O355" s="233">
        <f t="shared" ref="O355" si="788">IF(O354="X",O$553,)</f>
        <v>0</v>
      </c>
      <c r="P355" s="233">
        <f t="shared" si="787"/>
        <v>0</v>
      </c>
      <c r="Q355" s="233">
        <f t="shared" ref="Q355:R355" si="789">IF(Q354="X",Q$553,)</f>
        <v>0</v>
      </c>
      <c r="R355" s="233">
        <f t="shared" si="789"/>
        <v>0</v>
      </c>
      <c r="S355" s="233">
        <f t="shared" si="784"/>
        <v>0</v>
      </c>
      <c r="T355" s="233">
        <f t="shared" si="784"/>
        <v>0</v>
      </c>
    </row>
    <row r="356" spans="1:20" ht="12.75" customHeight="1" outlineLevel="2" x14ac:dyDescent="0.25">
      <c r="A356" s="903"/>
      <c r="B356" s="192" t="s">
        <v>799</v>
      </c>
      <c r="C356" s="184"/>
      <c r="D356" s="234">
        <f t="shared" ref="D356:T356" si="790">IF(D354="X",D$554,)</f>
        <v>0</v>
      </c>
      <c r="E356" s="234">
        <f t="shared" si="790"/>
        <v>0</v>
      </c>
      <c r="F356" s="234">
        <f t="shared" ref="F356:G356" si="791">IF(F354="X",F$554,)</f>
        <v>0</v>
      </c>
      <c r="G356" s="234">
        <f t="shared" si="791"/>
        <v>0</v>
      </c>
      <c r="H356" s="234">
        <f t="shared" si="790"/>
        <v>0</v>
      </c>
      <c r="I356" s="234">
        <f t="shared" si="790"/>
        <v>0</v>
      </c>
      <c r="J356" s="234">
        <f t="shared" ref="J356:K356" si="792">IF(J354="X",J$554,)</f>
        <v>0</v>
      </c>
      <c r="K356" s="234">
        <f t="shared" si="792"/>
        <v>0</v>
      </c>
      <c r="L356" s="234">
        <f t="shared" ref="L356:P356" si="793">IF(L354="X",L$554,)</f>
        <v>0</v>
      </c>
      <c r="M356" s="234">
        <f t="shared" si="793"/>
        <v>0</v>
      </c>
      <c r="N356" s="234">
        <f t="shared" si="793"/>
        <v>0</v>
      </c>
      <c r="O356" s="234">
        <f t="shared" ref="O356" si="794">IF(O354="X",O$554,)</f>
        <v>0</v>
      </c>
      <c r="P356" s="234">
        <f t="shared" si="793"/>
        <v>0</v>
      </c>
      <c r="Q356" s="234">
        <f t="shared" ref="Q356:R356" si="795">IF(Q354="X",Q$554,)</f>
        <v>0</v>
      </c>
      <c r="R356" s="234">
        <f t="shared" si="795"/>
        <v>0</v>
      </c>
      <c r="S356" s="234">
        <f t="shared" si="790"/>
        <v>0</v>
      </c>
      <c r="T356" s="234">
        <f t="shared" si="790"/>
        <v>0</v>
      </c>
    </row>
    <row r="357" spans="1:20" ht="13.5" customHeight="1" outlineLevel="2" thickBot="1" x14ac:dyDescent="0.3">
      <c r="A357" s="903"/>
      <c r="B357" s="204" t="s">
        <v>800</v>
      </c>
      <c r="C357" s="186"/>
      <c r="D357" s="235">
        <f t="shared" ref="D357:T357" si="796">IF(D354="X",D$555,)</f>
        <v>0</v>
      </c>
      <c r="E357" s="235">
        <f t="shared" si="796"/>
        <v>0</v>
      </c>
      <c r="F357" s="235">
        <f t="shared" ref="F357:G357" si="797">IF(F354="X",F$555,)</f>
        <v>0</v>
      </c>
      <c r="G357" s="235">
        <f t="shared" si="797"/>
        <v>0</v>
      </c>
      <c r="H357" s="235">
        <f t="shared" si="796"/>
        <v>0</v>
      </c>
      <c r="I357" s="235">
        <f t="shared" si="796"/>
        <v>0</v>
      </c>
      <c r="J357" s="235">
        <f t="shared" ref="J357:K357" si="798">IF(J354="X",J$555,)</f>
        <v>0</v>
      </c>
      <c r="K357" s="235">
        <f t="shared" si="798"/>
        <v>0</v>
      </c>
      <c r="L357" s="235">
        <f t="shared" ref="L357:P357" si="799">IF(L354="X",L$555,)</f>
        <v>0</v>
      </c>
      <c r="M357" s="235">
        <f t="shared" si="799"/>
        <v>0</v>
      </c>
      <c r="N357" s="235">
        <f t="shared" si="799"/>
        <v>0</v>
      </c>
      <c r="O357" s="235">
        <f t="shared" ref="O357" si="800">IF(O354="X",O$555,)</f>
        <v>0</v>
      </c>
      <c r="P357" s="235">
        <f t="shared" si="799"/>
        <v>0</v>
      </c>
      <c r="Q357" s="235">
        <f t="shared" ref="Q357:R357" si="801">IF(Q354="X",Q$555,)</f>
        <v>0</v>
      </c>
      <c r="R357" s="235">
        <f t="shared" si="801"/>
        <v>0</v>
      </c>
      <c r="S357" s="235">
        <f t="shared" si="796"/>
        <v>0</v>
      </c>
      <c r="T357" s="235">
        <f t="shared" si="796"/>
        <v>0</v>
      </c>
    </row>
    <row r="358" spans="1:20" ht="13.5" customHeight="1" outlineLevel="2" thickBot="1" x14ac:dyDescent="0.3">
      <c r="A358" s="903"/>
      <c r="B358" s="637" t="s">
        <v>1299</v>
      </c>
      <c r="C358" s="227"/>
      <c r="D358" s="220"/>
      <c r="E358" s="220"/>
      <c r="F358" s="220"/>
      <c r="G358" s="220"/>
      <c r="H358" s="220"/>
      <c r="I358" s="220"/>
      <c r="J358" s="220"/>
      <c r="K358" s="220"/>
      <c r="L358" s="220"/>
      <c r="M358" s="220"/>
      <c r="N358" s="220"/>
      <c r="O358" s="220"/>
      <c r="P358" s="220"/>
      <c r="Q358" s="220"/>
      <c r="R358" s="220"/>
      <c r="S358" s="220"/>
      <c r="T358" s="220"/>
    </row>
    <row r="359" spans="1:20" ht="13.5" customHeight="1" outlineLevel="2" thickBot="1" x14ac:dyDescent="0.3">
      <c r="A359" s="903"/>
      <c r="D359" s="233">
        <f t="shared" ref="D359:T359" si="802">IF(D358="X",D$119,)</f>
        <v>0</v>
      </c>
      <c r="E359" s="233">
        <f t="shared" si="802"/>
        <v>0</v>
      </c>
      <c r="F359" s="233">
        <f t="shared" ref="F359:G359" si="803">IF(F358="X",F$119,)</f>
        <v>0</v>
      </c>
      <c r="G359" s="233">
        <f t="shared" si="803"/>
        <v>0</v>
      </c>
      <c r="H359" s="233">
        <f t="shared" si="802"/>
        <v>0</v>
      </c>
      <c r="I359" s="233">
        <f t="shared" si="802"/>
        <v>0</v>
      </c>
      <c r="J359" s="233">
        <f t="shared" ref="J359:K359" si="804">IF(J358="X",J$119,)</f>
        <v>0</v>
      </c>
      <c r="K359" s="233">
        <f t="shared" si="804"/>
        <v>0</v>
      </c>
      <c r="L359" s="233">
        <f t="shared" ref="L359:P359" si="805">IF(L358="X",L$119,)</f>
        <v>0</v>
      </c>
      <c r="M359" s="233">
        <f t="shared" si="805"/>
        <v>0</v>
      </c>
      <c r="N359" s="233">
        <f t="shared" si="805"/>
        <v>0</v>
      </c>
      <c r="O359" s="233">
        <f t="shared" ref="O359" si="806">IF(O358="X",O$119,)</f>
        <v>0</v>
      </c>
      <c r="P359" s="233">
        <f t="shared" si="805"/>
        <v>0</v>
      </c>
      <c r="Q359" s="233">
        <f t="shared" ref="Q359:R359" si="807">IF(Q358="X",Q$119,)</f>
        <v>0</v>
      </c>
      <c r="R359" s="233">
        <f t="shared" si="807"/>
        <v>0</v>
      </c>
      <c r="S359" s="233">
        <f t="shared" si="802"/>
        <v>0</v>
      </c>
      <c r="T359" s="233">
        <f t="shared" si="802"/>
        <v>0</v>
      </c>
    </row>
    <row r="360" spans="1:20" ht="12.75" customHeight="1" outlineLevel="2" x14ac:dyDescent="0.25">
      <c r="A360" s="903"/>
      <c r="B360" s="192" t="s">
        <v>799</v>
      </c>
      <c r="C360" s="184"/>
      <c r="D360" s="234">
        <f t="shared" ref="D360:T360" si="808">IF(D358="X",D$120,)</f>
        <v>0</v>
      </c>
      <c r="E360" s="234">
        <f t="shared" si="808"/>
        <v>0</v>
      </c>
      <c r="F360" s="234">
        <f t="shared" ref="F360:G360" si="809">IF(F358="X",F$120,)</f>
        <v>0</v>
      </c>
      <c r="G360" s="234">
        <f t="shared" si="809"/>
        <v>0</v>
      </c>
      <c r="H360" s="234">
        <f t="shared" si="808"/>
        <v>0</v>
      </c>
      <c r="I360" s="234">
        <f t="shared" si="808"/>
        <v>0</v>
      </c>
      <c r="J360" s="234">
        <f t="shared" ref="J360:K360" si="810">IF(J358="X",J$120,)</f>
        <v>0</v>
      </c>
      <c r="K360" s="234">
        <f t="shared" si="810"/>
        <v>0</v>
      </c>
      <c r="L360" s="234">
        <f t="shared" ref="L360:P360" si="811">IF(L358="X",L$120,)</f>
        <v>0</v>
      </c>
      <c r="M360" s="234">
        <f t="shared" si="811"/>
        <v>0</v>
      </c>
      <c r="N360" s="234">
        <f t="shared" si="811"/>
        <v>0</v>
      </c>
      <c r="O360" s="234">
        <f t="shared" ref="O360" si="812">IF(O358="X",O$120,)</f>
        <v>0</v>
      </c>
      <c r="P360" s="234">
        <f t="shared" si="811"/>
        <v>0</v>
      </c>
      <c r="Q360" s="234">
        <f t="shared" ref="Q360:R360" si="813">IF(Q358="X",Q$120,)</f>
        <v>0</v>
      </c>
      <c r="R360" s="234">
        <f t="shared" si="813"/>
        <v>0</v>
      </c>
      <c r="S360" s="234">
        <f t="shared" si="808"/>
        <v>0</v>
      </c>
      <c r="T360" s="234">
        <f t="shared" si="808"/>
        <v>0</v>
      </c>
    </row>
    <row r="361" spans="1:20" ht="13.5" customHeight="1" outlineLevel="2" thickBot="1" x14ac:dyDescent="0.3">
      <c r="A361" s="903"/>
      <c r="B361" s="204" t="s">
        <v>800</v>
      </c>
      <c r="C361" s="186"/>
      <c r="D361" s="235">
        <f t="shared" ref="D361:T361" si="814">IF(D358="X",D$121,)</f>
        <v>0</v>
      </c>
      <c r="E361" s="235">
        <f t="shared" si="814"/>
        <v>0</v>
      </c>
      <c r="F361" s="235">
        <f t="shared" ref="F361:G361" si="815">IF(F358="X",F$121,)</f>
        <v>0</v>
      </c>
      <c r="G361" s="235">
        <f t="shared" si="815"/>
        <v>0</v>
      </c>
      <c r="H361" s="235">
        <f t="shared" si="814"/>
        <v>0</v>
      </c>
      <c r="I361" s="235">
        <f t="shared" si="814"/>
        <v>0</v>
      </c>
      <c r="J361" s="235">
        <f t="shared" ref="J361:K361" si="816">IF(J358="X",J$121,)</f>
        <v>0</v>
      </c>
      <c r="K361" s="235">
        <f t="shared" si="816"/>
        <v>0</v>
      </c>
      <c r="L361" s="235">
        <f t="shared" ref="L361:P361" si="817">IF(L358="X",L$121,)</f>
        <v>0</v>
      </c>
      <c r="M361" s="235">
        <f t="shared" si="817"/>
        <v>0</v>
      </c>
      <c r="N361" s="235">
        <f t="shared" si="817"/>
        <v>0</v>
      </c>
      <c r="O361" s="235">
        <f t="shared" ref="O361" si="818">IF(O358="X",O$121,)</f>
        <v>0</v>
      </c>
      <c r="P361" s="235">
        <f t="shared" si="817"/>
        <v>0</v>
      </c>
      <c r="Q361" s="235">
        <f t="shared" ref="Q361:R361" si="819">IF(Q358="X",Q$121,)</f>
        <v>0</v>
      </c>
      <c r="R361" s="235">
        <f t="shared" si="819"/>
        <v>0</v>
      </c>
      <c r="S361" s="235">
        <f t="shared" si="814"/>
        <v>0</v>
      </c>
      <c r="T361" s="235">
        <f t="shared" si="814"/>
        <v>0</v>
      </c>
    </row>
    <row r="362" spans="1:20" ht="13.5" customHeight="1" outlineLevel="2" thickBot="1" x14ac:dyDescent="0.3">
      <c r="A362" s="903"/>
      <c r="B362" s="637" t="s">
        <v>1300</v>
      </c>
      <c r="C362" s="227"/>
      <c r="D362" s="220" t="str">
        <f t="shared" ref="D362:T362" si="820">IF(D$32=0," ","X")</f>
        <v>X</v>
      </c>
      <c r="E362" s="220" t="str">
        <f t="shared" si="820"/>
        <v>X</v>
      </c>
      <c r="F362" s="220" t="str">
        <f t="shared" si="820"/>
        <v>X</v>
      </c>
      <c r="G362" s="220" t="str">
        <f t="shared" si="820"/>
        <v>X</v>
      </c>
      <c r="H362" s="220" t="str">
        <f t="shared" si="820"/>
        <v>X</v>
      </c>
      <c r="I362" s="220" t="str">
        <f t="shared" si="820"/>
        <v>X</v>
      </c>
      <c r="J362" s="220" t="str">
        <f t="shared" si="820"/>
        <v>X</v>
      </c>
      <c r="K362" s="220" t="str">
        <f t="shared" si="820"/>
        <v>X</v>
      </c>
      <c r="L362" s="220" t="str">
        <f t="shared" si="820"/>
        <v>X</v>
      </c>
      <c r="M362" s="220" t="str">
        <f t="shared" si="820"/>
        <v>X</v>
      </c>
      <c r="N362" s="220" t="str">
        <f t="shared" si="820"/>
        <v>X</v>
      </c>
      <c r="O362" s="220" t="str">
        <f t="shared" si="820"/>
        <v>X</v>
      </c>
      <c r="P362" s="220" t="str">
        <f t="shared" si="820"/>
        <v>X</v>
      </c>
      <c r="Q362" s="220" t="str">
        <f t="shared" si="820"/>
        <v>X</v>
      </c>
      <c r="R362" s="220" t="str">
        <f t="shared" si="820"/>
        <v>X</v>
      </c>
      <c r="S362" s="220" t="str">
        <f t="shared" si="820"/>
        <v>X</v>
      </c>
      <c r="T362" s="220" t="str">
        <f t="shared" si="820"/>
        <v>X</v>
      </c>
    </row>
    <row r="363" spans="1:20" ht="13.5" customHeight="1" outlineLevel="2" thickBot="1" x14ac:dyDescent="0.3">
      <c r="A363" s="903"/>
      <c r="D363" s="230">
        <f t="shared" ref="D363:T363" si="821">IF(D362="X",-(D$32-5)*D$33,)</f>
        <v>-37.5</v>
      </c>
      <c r="E363" s="230">
        <f t="shared" si="821"/>
        <v>-37.5</v>
      </c>
      <c r="F363" s="230">
        <f t="shared" ref="F363:G363" si="822">IF(F362="X",-(F$32-5)*F$33,)</f>
        <v>-37.5</v>
      </c>
      <c r="G363" s="230">
        <f t="shared" si="822"/>
        <v>-37.5</v>
      </c>
      <c r="H363" s="230">
        <f t="shared" si="821"/>
        <v>-37.5</v>
      </c>
      <c r="I363" s="230">
        <f t="shared" si="821"/>
        <v>-37.5</v>
      </c>
      <c r="J363" s="230">
        <f t="shared" ref="J363:K363" si="823">IF(J362="X",-(J$32-5)*J$33,)</f>
        <v>-37.5</v>
      </c>
      <c r="K363" s="230">
        <f t="shared" si="823"/>
        <v>-37.5</v>
      </c>
      <c r="L363" s="230">
        <f t="shared" ref="L363:P363" si="824">IF(L362="X",-(L$32-5)*L$33,)</f>
        <v>-37.5</v>
      </c>
      <c r="M363" s="230">
        <f t="shared" si="824"/>
        <v>-37.5</v>
      </c>
      <c r="N363" s="230">
        <f t="shared" si="824"/>
        <v>-37.5</v>
      </c>
      <c r="O363" s="230">
        <f t="shared" ref="O363" si="825">IF(O362="X",-(O$32-5)*O$33,)</f>
        <v>-37.5</v>
      </c>
      <c r="P363" s="230">
        <f t="shared" si="824"/>
        <v>-37.5</v>
      </c>
      <c r="Q363" s="230">
        <f t="shared" ref="Q363:R363" si="826">IF(Q362="X",-(Q$32-5)*Q$33,)</f>
        <v>-37.5</v>
      </c>
      <c r="R363" s="230">
        <f t="shared" si="826"/>
        <v>-37.5</v>
      </c>
      <c r="S363" s="230">
        <f t="shared" si="821"/>
        <v>-37.5</v>
      </c>
      <c r="T363" s="230">
        <f t="shared" si="821"/>
        <v>-37.5</v>
      </c>
    </row>
    <row r="364" spans="1:20" ht="12.75" customHeight="1" outlineLevel="2" x14ac:dyDescent="0.25">
      <c r="A364" s="903"/>
      <c r="B364" s="192" t="s">
        <v>799</v>
      </c>
      <c r="C364" s="184"/>
      <c r="D364" s="220">
        <f t="shared" ref="D364:T364" si="827">D363-D365</f>
        <v>-8.2199999999999989</v>
      </c>
      <c r="E364" s="220">
        <f t="shared" si="827"/>
        <v>-8.2199999999999989</v>
      </c>
      <c r="F364" s="220">
        <f t="shared" ref="F364:G364" si="828">F363-F365</f>
        <v>-8.2199999999999989</v>
      </c>
      <c r="G364" s="220">
        <f t="shared" si="828"/>
        <v>-8.2199999999999989</v>
      </c>
      <c r="H364" s="220">
        <f t="shared" si="827"/>
        <v>-8.0599999999999987</v>
      </c>
      <c r="I364" s="220">
        <f t="shared" si="827"/>
        <v>-8.0599999999999987</v>
      </c>
      <c r="J364" s="220">
        <f t="shared" ref="J364:K364" si="829">J363-J365</f>
        <v>-8.1000000000000014</v>
      </c>
      <c r="K364" s="220">
        <f t="shared" si="829"/>
        <v>-8.1000000000000014</v>
      </c>
      <c r="L364" s="220">
        <f t="shared" ref="L364:P364" si="830">L363-L365</f>
        <v>-8.0599999999999987</v>
      </c>
      <c r="M364" s="220">
        <f t="shared" si="830"/>
        <v>-8.0599999999999987</v>
      </c>
      <c r="N364" s="220">
        <f t="shared" si="830"/>
        <v>-8.129999999999999</v>
      </c>
      <c r="O364" s="220">
        <f t="shared" ref="O364" si="831">O363-O365</f>
        <v>-8.129999999999999</v>
      </c>
      <c r="P364" s="220">
        <f t="shared" si="830"/>
        <v>-8.129999999999999</v>
      </c>
      <c r="Q364" s="220">
        <f t="shared" ref="Q364:R364" si="832">Q363-Q365</f>
        <v>-9.02</v>
      </c>
      <c r="R364" s="220">
        <f t="shared" si="832"/>
        <v>-9.02</v>
      </c>
      <c r="S364" s="220">
        <f t="shared" si="827"/>
        <v>-9.02</v>
      </c>
      <c r="T364" s="220">
        <f t="shared" si="827"/>
        <v>-9.02</v>
      </c>
    </row>
    <row r="365" spans="1:20" ht="13.5" customHeight="1" outlineLevel="2" thickBot="1" x14ac:dyDescent="0.3">
      <c r="A365" s="903"/>
      <c r="B365" s="204" t="s">
        <v>800</v>
      </c>
      <c r="C365" s="186"/>
      <c r="D365" s="223">
        <f t="shared" ref="D365:T365" si="833">IF(D362="X",ROUND(D363*D$55/D$29,2),)</f>
        <v>-29.28</v>
      </c>
      <c r="E365" s="223">
        <f t="shared" si="833"/>
        <v>-29.28</v>
      </c>
      <c r="F365" s="223">
        <f t="shared" ref="F365:G365" si="834">IF(F362="X",ROUND(F363*F$55/F$29,2),)</f>
        <v>-29.28</v>
      </c>
      <c r="G365" s="223">
        <f t="shared" si="834"/>
        <v>-29.28</v>
      </c>
      <c r="H365" s="223">
        <f t="shared" si="833"/>
        <v>-29.44</v>
      </c>
      <c r="I365" s="223">
        <f t="shared" si="833"/>
        <v>-29.44</v>
      </c>
      <c r="J365" s="223">
        <f t="shared" ref="J365:K365" si="835">IF(J362="X",ROUND(J363*J$55/J$29,2),)</f>
        <v>-29.4</v>
      </c>
      <c r="K365" s="223">
        <f t="shared" si="835"/>
        <v>-29.4</v>
      </c>
      <c r="L365" s="223">
        <f t="shared" ref="L365:P365" si="836">IF(L362="X",ROUND(L363*L$55/L$29,2),)</f>
        <v>-29.44</v>
      </c>
      <c r="M365" s="223">
        <f t="shared" si="836"/>
        <v>-29.44</v>
      </c>
      <c r="N365" s="223">
        <f t="shared" si="836"/>
        <v>-29.37</v>
      </c>
      <c r="O365" s="223">
        <f t="shared" ref="O365" si="837">IF(O362="X",ROUND(O363*O$55/O$29,2),)</f>
        <v>-29.37</v>
      </c>
      <c r="P365" s="223">
        <f t="shared" si="836"/>
        <v>-29.37</v>
      </c>
      <c r="Q365" s="223">
        <f t="shared" ref="Q365:R365" si="838">IF(Q362="X",ROUND(Q363*Q$55/Q$29,2),)</f>
        <v>-28.48</v>
      </c>
      <c r="R365" s="223">
        <f t="shared" si="838"/>
        <v>-28.48</v>
      </c>
      <c r="S365" s="223">
        <f t="shared" si="833"/>
        <v>-28.48</v>
      </c>
      <c r="T365" s="223">
        <f t="shared" si="833"/>
        <v>-28.48</v>
      </c>
    </row>
    <row r="366" spans="1:20" ht="13.5" customHeight="1" outlineLevel="2" thickBot="1" x14ac:dyDescent="0.3">
      <c r="A366" s="903"/>
      <c r="B366" s="638" t="s">
        <v>1301</v>
      </c>
      <c r="C366" s="236"/>
      <c r="D366" s="230"/>
      <c r="E366" s="230"/>
      <c r="F366" s="230"/>
      <c r="G366" s="230"/>
      <c r="H366" s="230"/>
      <c r="I366" s="230"/>
      <c r="J366" s="230"/>
      <c r="K366" s="230"/>
      <c r="L366" s="230"/>
      <c r="M366" s="230"/>
      <c r="N366" s="230"/>
      <c r="O366" s="230"/>
      <c r="P366" s="230"/>
      <c r="Q366" s="230"/>
      <c r="R366" s="230"/>
      <c r="S366" s="230"/>
      <c r="T366" s="230"/>
    </row>
    <row r="367" spans="1:20" ht="12.75" customHeight="1" outlineLevel="2" x14ac:dyDescent="0.25">
      <c r="A367" s="903"/>
      <c r="B367" s="192" t="s">
        <v>799</v>
      </c>
      <c r="C367" s="184"/>
      <c r="D367" s="220"/>
      <c r="E367" s="220"/>
      <c r="F367" s="220"/>
      <c r="G367" s="220"/>
      <c r="H367" s="220"/>
      <c r="I367" s="220"/>
      <c r="J367" s="220"/>
      <c r="K367" s="220"/>
      <c r="L367" s="220"/>
      <c r="M367" s="220"/>
      <c r="N367" s="220"/>
      <c r="O367" s="220"/>
      <c r="P367" s="220"/>
      <c r="Q367" s="220"/>
      <c r="R367" s="220"/>
      <c r="S367" s="220"/>
      <c r="T367" s="220"/>
    </row>
    <row r="368" spans="1:20" ht="13.5" customHeight="1" outlineLevel="2" thickBot="1" x14ac:dyDescent="0.3">
      <c r="A368" s="903"/>
      <c r="B368" s="204" t="s">
        <v>800</v>
      </c>
      <c r="C368" s="186"/>
      <c r="D368" s="223"/>
      <c r="E368" s="223"/>
      <c r="F368" s="223"/>
      <c r="G368" s="223"/>
      <c r="H368" s="223"/>
      <c r="I368" s="223"/>
      <c r="J368" s="223"/>
      <c r="K368" s="223"/>
      <c r="L368" s="223"/>
      <c r="M368" s="223"/>
      <c r="N368" s="223"/>
      <c r="O368" s="223"/>
      <c r="P368" s="223"/>
      <c r="Q368" s="223"/>
      <c r="R368" s="223"/>
      <c r="S368" s="223"/>
      <c r="T368" s="223"/>
    </row>
    <row r="369" spans="1:20" ht="13.5" customHeight="1" outlineLevel="2" thickBot="1" x14ac:dyDescent="0.3">
      <c r="A369" s="903"/>
      <c r="B369" s="638" t="s">
        <v>1301</v>
      </c>
      <c r="C369" s="236"/>
      <c r="D369" s="230"/>
      <c r="E369" s="230"/>
      <c r="F369" s="230"/>
      <c r="G369" s="230"/>
      <c r="H369" s="230"/>
      <c r="I369" s="230"/>
      <c r="J369" s="230"/>
      <c r="K369" s="230"/>
      <c r="L369" s="230"/>
      <c r="M369" s="230"/>
      <c r="N369" s="230"/>
      <c r="O369" s="230"/>
      <c r="P369" s="230"/>
      <c r="Q369" s="230"/>
      <c r="R369" s="230"/>
      <c r="S369" s="230"/>
      <c r="T369" s="230"/>
    </row>
    <row r="370" spans="1:20" ht="12.75" customHeight="1" outlineLevel="2" x14ac:dyDescent="0.25">
      <c r="A370" s="903"/>
      <c r="B370" s="192" t="s">
        <v>799</v>
      </c>
      <c r="C370" s="184"/>
      <c r="D370" s="220"/>
      <c r="E370" s="220"/>
      <c r="F370" s="220"/>
      <c r="G370" s="220"/>
      <c r="H370" s="220"/>
      <c r="I370" s="220"/>
      <c r="J370" s="220"/>
      <c r="K370" s="220"/>
      <c r="L370" s="220"/>
      <c r="M370" s="220"/>
      <c r="N370" s="220"/>
      <c r="O370" s="220"/>
      <c r="P370" s="220"/>
      <c r="Q370" s="220"/>
      <c r="R370" s="220"/>
      <c r="S370" s="220"/>
      <c r="T370" s="220"/>
    </row>
    <row r="371" spans="1:20" ht="13.5" customHeight="1" outlineLevel="2" thickBot="1" x14ac:dyDescent="0.3">
      <c r="A371" s="903"/>
      <c r="B371" s="204" t="s">
        <v>800</v>
      </c>
      <c r="C371" s="186"/>
      <c r="D371" s="223"/>
      <c r="E371" s="223"/>
      <c r="F371" s="223"/>
      <c r="G371" s="223"/>
      <c r="H371" s="223"/>
      <c r="I371" s="223"/>
      <c r="J371" s="223"/>
      <c r="K371" s="223"/>
      <c r="L371" s="223"/>
      <c r="M371" s="223"/>
      <c r="N371" s="223"/>
      <c r="O371" s="223"/>
      <c r="P371" s="223"/>
      <c r="Q371" s="223"/>
      <c r="R371" s="223"/>
      <c r="S371" s="223"/>
      <c r="T371" s="223"/>
    </row>
    <row r="372" spans="1:20" ht="13.5" customHeight="1" outlineLevel="2" thickBot="1" x14ac:dyDescent="0.3">
      <c r="A372" s="903"/>
      <c r="B372" s="638" t="s">
        <v>1301</v>
      </c>
      <c r="C372" s="236"/>
      <c r="D372" s="230"/>
      <c r="E372" s="230"/>
      <c r="F372" s="230"/>
      <c r="G372" s="230"/>
      <c r="H372" s="230"/>
      <c r="I372" s="230"/>
      <c r="J372" s="230"/>
      <c r="K372" s="230"/>
      <c r="L372" s="230"/>
      <c r="M372" s="230"/>
      <c r="N372" s="230"/>
      <c r="O372" s="230"/>
      <c r="P372" s="230"/>
      <c r="Q372" s="230"/>
      <c r="R372" s="230"/>
      <c r="S372" s="230"/>
      <c r="T372" s="230"/>
    </row>
    <row r="373" spans="1:20" ht="12.75" customHeight="1" outlineLevel="2" x14ac:dyDescent="0.25">
      <c r="A373" s="903"/>
      <c r="B373" s="192" t="s">
        <v>799</v>
      </c>
      <c r="C373" s="184"/>
      <c r="D373" s="220"/>
      <c r="E373" s="220"/>
      <c r="F373" s="220"/>
      <c r="G373" s="220"/>
      <c r="H373" s="220"/>
      <c r="I373" s="220"/>
      <c r="J373" s="220"/>
      <c r="K373" s="220"/>
      <c r="L373" s="220"/>
      <c r="M373" s="220"/>
      <c r="N373" s="220"/>
      <c r="O373" s="220"/>
      <c r="P373" s="220"/>
      <c r="Q373" s="220"/>
      <c r="R373" s="220"/>
      <c r="S373" s="220"/>
      <c r="T373" s="220"/>
    </row>
    <row r="374" spans="1:20" ht="13.5" customHeight="1" outlineLevel="2" thickBot="1" x14ac:dyDescent="0.3">
      <c r="A374" s="903"/>
      <c r="B374" s="204" t="s">
        <v>800</v>
      </c>
      <c r="C374" s="186"/>
      <c r="D374" s="223"/>
      <c r="E374" s="223"/>
      <c r="F374" s="223"/>
      <c r="G374" s="223"/>
      <c r="H374" s="223"/>
      <c r="I374" s="223"/>
      <c r="J374" s="223"/>
      <c r="K374" s="223"/>
      <c r="L374" s="223"/>
      <c r="M374" s="223"/>
      <c r="N374" s="223"/>
      <c r="O374" s="223"/>
      <c r="P374" s="223"/>
      <c r="Q374" s="223"/>
      <c r="R374" s="223"/>
      <c r="S374" s="223"/>
      <c r="T374" s="223"/>
    </row>
    <row r="375" spans="1:20" ht="13.5" customHeight="1" outlineLevel="1" thickBot="1" x14ac:dyDescent="0.3">
      <c r="A375" s="903"/>
      <c r="B375" s="629" t="str">
        <f>"DELTA " &amp; A328</f>
        <v>DELTA Stabilité freinage (Màv + 1 p 75 KG + uniquement 5l de carburant)</v>
      </c>
      <c r="C375" s="182"/>
      <c r="D375" s="231">
        <f t="shared" ref="D375:T377" si="839">SUM(D347,D351,D355,D359,D363,D366,D369,D372)</f>
        <v>37.5</v>
      </c>
      <c r="E375" s="231">
        <f t="shared" si="839"/>
        <v>37.5</v>
      </c>
      <c r="F375" s="231">
        <f t="shared" ref="F375:G375" si="840">SUM(F347,F351,F355,F359,F363,F366,F369,F372)</f>
        <v>37.5</v>
      </c>
      <c r="G375" s="231">
        <f t="shared" si="840"/>
        <v>37.5</v>
      </c>
      <c r="H375" s="231">
        <f t="shared" si="839"/>
        <v>37.5</v>
      </c>
      <c r="I375" s="231">
        <f t="shared" si="839"/>
        <v>37.5</v>
      </c>
      <c r="J375" s="231">
        <f t="shared" ref="J375:K375" si="841">SUM(J347,J351,J355,J359,J363,J366,J369,J372)</f>
        <v>37.5</v>
      </c>
      <c r="K375" s="231">
        <f t="shared" si="841"/>
        <v>37.5</v>
      </c>
      <c r="L375" s="231">
        <f t="shared" ref="L375:P375" si="842">SUM(L347,L351,L355,L359,L363,L366,L369,L372)</f>
        <v>37.5</v>
      </c>
      <c r="M375" s="231">
        <f t="shared" si="842"/>
        <v>37.5</v>
      </c>
      <c r="N375" s="231">
        <f t="shared" si="842"/>
        <v>37.5</v>
      </c>
      <c r="O375" s="231">
        <f t="shared" ref="O375" si="843">SUM(O347,O351,O355,O359,O363,O366,O369,O372)</f>
        <v>37.5</v>
      </c>
      <c r="P375" s="231">
        <f t="shared" si="842"/>
        <v>37.5</v>
      </c>
      <c r="Q375" s="231">
        <f t="shared" ref="Q375:R375" si="844">SUM(Q347,Q351,Q355,Q359,Q363,Q366,Q369,Q372)</f>
        <v>37.5</v>
      </c>
      <c r="R375" s="231">
        <f t="shared" si="844"/>
        <v>37.5</v>
      </c>
      <c r="S375" s="231">
        <f t="shared" si="839"/>
        <v>37.5</v>
      </c>
      <c r="T375" s="231">
        <f t="shared" si="839"/>
        <v>37.5</v>
      </c>
    </row>
    <row r="376" spans="1:20" ht="13.5" customHeight="1" outlineLevel="1" x14ac:dyDescent="0.25">
      <c r="A376" s="903"/>
      <c r="B376" s="192" t="s">
        <v>799</v>
      </c>
      <c r="C376" s="184"/>
      <c r="D376" s="232">
        <f t="shared" si="839"/>
        <v>29.14</v>
      </c>
      <c r="E376" s="232">
        <f t="shared" si="839"/>
        <v>29.14</v>
      </c>
      <c r="F376" s="232">
        <f t="shared" ref="F376:G376" si="845">SUM(F348,F352,F356,F360,F364,F367,F370,F373)</f>
        <v>29.14</v>
      </c>
      <c r="G376" s="232">
        <f t="shared" si="845"/>
        <v>29.14</v>
      </c>
      <c r="H376" s="232">
        <f t="shared" si="839"/>
        <v>30.040000000000003</v>
      </c>
      <c r="I376" s="232">
        <f t="shared" si="839"/>
        <v>30.040000000000003</v>
      </c>
      <c r="J376" s="232">
        <f t="shared" ref="J376:K376" si="846">SUM(J348,J352,J356,J360,J364,J367,J370,J373)</f>
        <v>30.059999999999995</v>
      </c>
      <c r="K376" s="232">
        <f t="shared" si="846"/>
        <v>30.059999999999995</v>
      </c>
      <c r="L376" s="232">
        <f t="shared" ref="L376:P376" si="847">SUM(L348,L352,L356,L360,L364,L367,L370,L373)</f>
        <v>29.91</v>
      </c>
      <c r="M376" s="232">
        <f t="shared" si="847"/>
        <v>29.91</v>
      </c>
      <c r="N376" s="232">
        <f t="shared" si="847"/>
        <v>29.820000000000004</v>
      </c>
      <c r="O376" s="232">
        <f t="shared" ref="O376" si="848">SUM(O348,O352,O356,O360,O364,O367,O370,O373)</f>
        <v>29.820000000000004</v>
      </c>
      <c r="P376" s="232">
        <f t="shared" si="847"/>
        <v>29.820000000000004</v>
      </c>
      <c r="Q376" s="232">
        <f t="shared" ref="Q376:R376" si="849">SUM(Q348,Q352,Q356,Q360,Q364,Q367,Q370,Q373)</f>
        <v>30.48</v>
      </c>
      <c r="R376" s="232">
        <f t="shared" si="849"/>
        <v>30.48</v>
      </c>
      <c r="S376" s="232">
        <f t="shared" si="839"/>
        <v>30.48</v>
      </c>
      <c r="T376" s="232">
        <f t="shared" si="839"/>
        <v>30.48</v>
      </c>
    </row>
    <row r="377" spans="1:20" ht="13.5" customHeight="1" outlineLevel="1" thickBot="1" x14ac:dyDescent="0.3">
      <c r="A377" s="903"/>
      <c r="B377" s="204" t="s">
        <v>800</v>
      </c>
      <c r="C377" s="186"/>
      <c r="D377" s="237">
        <f t="shared" si="839"/>
        <v>8.36</v>
      </c>
      <c r="E377" s="237">
        <f t="shared" si="839"/>
        <v>8.36</v>
      </c>
      <c r="F377" s="237">
        <f t="shared" ref="F377:G377" si="850">SUM(F349,F353,F357,F361,F365,F368,F371,F374)</f>
        <v>8.36</v>
      </c>
      <c r="G377" s="237">
        <f t="shared" si="850"/>
        <v>8.36</v>
      </c>
      <c r="H377" s="237">
        <f t="shared" si="839"/>
        <v>7.4599999999999973</v>
      </c>
      <c r="I377" s="237">
        <f t="shared" si="839"/>
        <v>7.4599999999999973</v>
      </c>
      <c r="J377" s="237">
        <f t="shared" ref="J377:K377" si="851">SUM(J349,J353,J357,J361,J365,J368,J371,J374)</f>
        <v>7.4400000000000048</v>
      </c>
      <c r="K377" s="237">
        <f t="shared" si="851"/>
        <v>7.4400000000000048</v>
      </c>
      <c r="L377" s="237">
        <f t="shared" ref="L377:P377" si="852">SUM(L349,L353,L357,L361,L365,L368,L371,L374)</f>
        <v>7.59</v>
      </c>
      <c r="M377" s="237">
        <f t="shared" si="852"/>
        <v>7.59</v>
      </c>
      <c r="N377" s="237">
        <f t="shared" si="852"/>
        <v>7.6799999999999962</v>
      </c>
      <c r="O377" s="237">
        <f t="shared" ref="O377" si="853">SUM(O349,O353,O357,O361,O365,O368,O371,O374)</f>
        <v>7.6799999999999962</v>
      </c>
      <c r="P377" s="237">
        <f t="shared" si="852"/>
        <v>7.6799999999999962</v>
      </c>
      <c r="Q377" s="237">
        <f t="shared" ref="Q377:R377" si="854">SUM(Q349,Q353,Q357,Q361,Q365,Q368,Q371,Q374)</f>
        <v>7.02</v>
      </c>
      <c r="R377" s="237">
        <f t="shared" si="854"/>
        <v>7.02</v>
      </c>
      <c r="S377" s="237">
        <f t="shared" si="839"/>
        <v>7.02</v>
      </c>
      <c r="T377" s="237">
        <f t="shared" si="839"/>
        <v>7.02</v>
      </c>
    </row>
    <row r="378" spans="1:20" ht="13.5" customHeight="1" outlineLevel="1" thickBot="1" x14ac:dyDescent="0.3">
      <c r="A378" s="238" t="s">
        <v>1302</v>
      </c>
      <c r="C378" s="184"/>
      <c r="D378" s="220"/>
      <c r="E378" s="220"/>
      <c r="F378" s="220"/>
      <c r="G378" s="220"/>
      <c r="H378" s="220"/>
      <c r="I378" s="220"/>
      <c r="J378" s="220"/>
      <c r="K378" s="220"/>
      <c r="L378" s="220"/>
      <c r="M378" s="220"/>
      <c r="N378" s="220"/>
      <c r="O378" s="220"/>
      <c r="P378" s="220"/>
      <c r="Q378" s="220"/>
      <c r="R378" s="220"/>
      <c r="S378" s="220"/>
      <c r="T378" s="220"/>
    </row>
    <row r="379" spans="1:20" ht="25.5" customHeight="1" outlineLevel="2" x14ac:dyDescent="0.25">
      <c r="A379" s="902" t="s">
        <v>1313</v>
      </c>
      <c r="B379" s="634" t="s">
        <v>1292</v>
      </c>
      <c r="C379" s="225"/>
      <c r="D379" s="224">
        <f t="shared" ref="D379:T379" si="855">D$175</f>
        <v>75</v>
      </c>
      <c r="E379" s="224">
        <f t="shared" si="855"/>
        <v>75</v>
      </c>
      <c r="F379" s="224">
        <f t="shared" si="855"/>
        <v>75</v>
      </c>
      <c r="G379" s="224">
        <f t="shared" si="855"/>
        <v>75</v>
      </c>
      <c r="H379" s="224">
        <f t="shared" si="855"/>
        <v>75</v>
      </c>
      <c r="I379" s="224">
        <f t="shared" si="855"/>
        <v>75</v>
      </c>
      <c r="J379" s="224">
        <f t="shared" si="855"/>
        <v>75</v>
      </c>
      <c r="K379" s="224">
        <f t="shared" si="855"/>
        <v>75</v>
      </c>
      <c r="L379" s="224">
        <f t="shared" si="855"/>
        <v>75</v>
      </c>
      <c r="M379" s="224">
        <f t="shared" si="855"/>
        <v>75</v>
      </c>
      <c r="N379" s="224">
        <f t="shared" si="855"/>
        <v>75</v>
      </c>
      <c r="O379" s="224">
        <f t="shared" si="855"/>
        <v>75</v>
      </c>
      <c r="P379" s="224">
        <f t="shared" si="855"/>
        <v>75</v>
      </c>
      <c r="Q379" s="224">
        <f t="shared" si="855"/>
        <v>75</v>
      </c>
      <c r="R379" s="224">
        <f t="shared" si="855"/>
        <v>75</v>
      </c>
      <c r="S379" s="224">
        <f t="shared" si="855"/>
        <v>75</v>
      </c>
      <c r="T379" s="224">
        <f t="shared" si="855"/>
        <v>75</v>
      </c>
    </row>
    <row r="380" spans="1:20" ht="12.75" customHeight="1" outlineLevel="2" x14ac:dyDescent="0.25">
      <c r="A380" s="903"/>
      <c r="B380" s="635" t="s">
        <v>1293</v>
      </c>
      <c r="C380" s="227"/>
      <c r="D380" s="220">
        <f t="shared" ref="D380:T384" si="856">D$379</f>
        <v>75</v>
      </c>
      <c r="E380" s="220">
        <f t="shared" si="856"/>
        <v>75</v>
      </c>
      <c r="F380" s="220">
        <f t="shared" si="856"/>
        <v>75</v>
      </c>
      <c r="G380" s="220">
        <f t="shared" si="856"/>
        <v>75</v>
      </c>
      <c r="H380" s="220">
        <f t="shared" si="856"/>
        <v>75</v>
      </c>
      <c r="I380" s="220">
        <f t="shared" si="856"/>
        <v>75</v>
      </c>
      <c r="J380" s="220">
        <f t="shared" si="856"/>
        <v>75</v>
      </c>
      <c r="K380" s="220">
        <f t="shared" si="856"/>
        <v>75</v>
      </c>
      <c r="L380" s="220">
        <f t="shared" si="856"/>
        <v>75</v>
      </c>
      <c r="M380" s="220">
        <f t="shared" si="856"/>
        <v>75</v>
      </c>
      <c r="N380" s="220">
        <f t="shared" si="856"/>
        <v>75</v>
      </c>
      <c r="O380" s="220">
        <f t="shared" si="856"/>
        <v>75</v>
      </c>
      <c r="P380" s="220">
        <f t="shared" si="856"/>
        <v>75</v>
      </c>
      <c r="Q380" s="220">
        <f t="shared" si="856"/>
        <v>75</v>
      </c>
      <c r="R380" s="220">
        <f t="shared" si="856"/>
        <v>75</v>
      </c>
      <c r="S380" s="220">
        <f t="shared" si="856"/>
        <v>75</v>
      </c>
      <c r="T380" s="220">
        <f t="shared" si="856"/>
        <v>75</v>
      </c>
    </row>
    <row r="381" spans="1:20" ht="12.75" customHeight="1" outlineLevel="2" x14ac:dyDescent="0.25">
      <c r="A381" s="903"/>
      <c r="B381" s="635" t="s">
        <v>1294</v>
      </c>
      <c r="C381" s="227"/>
      <c r="D381" s="220">
        <f t="shared" si="856"/>
        <v>75</v>
      </c>
      <c r="E381" s="220">
        <f t="shared" si="856"/>
        <v>75</v>
      </c>
      <c r="F381" s="220">
        <f t="shared" si="856"/>
        <v>75</v>
      </c>
      <c r="G381" s="220">
        <f t="shared" si="856"/>
        <v>75</v>
      </c>
      <c r="H381" s="220">
        <f t="shared" si="856"/>
        <v>75</v>
      </c>
      <c r="I381" s="220">
        <f t="shared" si="856"/>
        <v>75</v>
      </c>
      <c r="J381" s="220">
        <f t="shared" si="856"/>
        <v>75</v>
      </c>
      <c r="K381" s="220">
        <f t="shared" si="856"/>
        <v>75</v>
      </c>
      <c r="L381" s="220">
        <f t="shared" si="856"/>
        <v>75</v>
      </c>
      <c r="M381" s="220">
        <f t="shared" si="856"/>
        <v>75</v>
      </c>
      <c r="N381" s="220">
        <f t="shared" si="856"/>
        <v>75</v>
      </c>
      <c r="O381" s="220">
        <f t="shared" si="856"/>
        <v>75</v>
      </c>
      <c r="P381" s="220">
        <f t="shared" si="856"/>
        <v>75</v>
      </c>
      <c r="Q381" s="220">
        <f t="shared" si="856"/>
        <v>75</v>
      </c>
      <c r="R381" s="220">
        <f t="shared" si="856"/>
        <v>75</v>
      </c>
      <c r="S381" s="220">
        <f t="shared" si="856"/>
        <v>75</v>
      </c>
      <c r="T381" s="220">
        <f t="shared" si="856"/>
        <v>75</v>
      </c>
    </row>
    <row r="382" spans="1:20" ht="12.75" customHeight="1" outlineLevel="2" x14ac:dyDescent="0.25">
      <c r="A382" s="903"/>
      <c r="B382" s="635" t="s">
        <v>1293</v>
      </c>
      <c r="C382" s="227"/>
      <c r="D382" s="220">
        <f t="shared" si="856"/>
        <v>75</v>
      </c>
      <c r="E382" s="220">
        <f t="shared" si="856"/>
        <v>75</v>
      </c>
      <c r="F382" s="220">
        <f t="shared" si="856"/>
        <v>75</v>
      </c>
      <c r="G382" s="220">
        <f t="shared" si="856"/>
        <v>75</v>
      </c>
      <c r="H382" s="220">
        <f t="shared" si="856"/>
        <v>75</v>
      </c>
      <c r="I382" s="220">
        <f t="shared" si="856"/>
        <v>75</v>
      </c>
      <c r="J382" s="220">
        <f t="shared" si="856"/>
        <v>75</v>
      </c>
      <c r="K382" s="220">
        <f t="shared" si="856"/>
        <v>75</v>
      </c>
      <c r="L382" s="220">
        <f t="shared" si="856"/>
        <v>75</v>
      </c>
      <c r="M382" s="220">
        <f t="shared" si="856"/>
        <v>75</v>
      </c>
      <c r="N382" s="220">
        <f t="shared" si="856"/>
        <v>75</v>
      </c>
      <c r="O382" s="220">
        <f t="shared" si="856"/>
        <v>75</v>
      </c>
      <c r="P382" s="220">
        <f t="shared" si="856"/>
        <v>75</v>
      </c>
      <c r="Q382" s="220">
        <f t="shared" si="856"/>
        <v>75</v>
      </c>
      <c r="R382" s="220">
        <f t="shared" si="856"/>
        <v>75</v>
      </c>
      <c r="S382" s="220">
        <f t="shared" si="856"/>
        <v>75</v>
      </c>
      <c r="T382" s="220">
        <f t="shared" si="856"/>
        <v>75</v>
      </c>
    </row>
    <row r="383" spans="1:20" ht="12.75" customHeight="1" outlineLevel="2" x14ac:dyDescent="0.25">
      <c r="A383" s="903"/>
      <c r="B383" s="635" t="s">
        <v>1295</v>
      </c>
      <c r="C383" s="227"/>
      <c r="D383" s="220">
        <f t="shared" si="856"/>
        <v>75</v>
      </c>
      <c r="E383" s="220">
        <f t="shared" si="856"/>
        <v>75</v>
      </c>
      <c r="F383" s="220">
        <f t="shared" si="856"/>
        <v>75</v>
      </c>
      <c r="G383" s="220">
        <f t="shared" si="856"/>
        <v>75</v>
      </c>
      <c r="H383" s="220">
        <f t="shared" si="856"/>
        <v>75</v>
      </c>
      <c r="I383" s="220">
        <f t="shared" si="856"/>
        <v>75</v>
      </c>
      <c r="J383" s="220">
        <f t="shared" si="856"/>
        <v>75</v>
      </c>
      <c r="K383" s="220">
        <f t="shared" si="856"/>
        <v>75</v>
      </c>
      <c r="L383" s="220">
        <f t="shared" si="856"/>
        <v>75</v>
      </c>
      <c r="M383" s="220">
        <f t="shared" si="856"/>
        <v>75</v>
      </c>
      <c r="N383" s="220">
        <f t="shared" si="856"/>
        <v>75</v>
      </c>
      <c r="O383" s="220">
        <f t="shared" si="856"/>
        <v>75</v>
      </c>
      <c r="P383" s="220">
        <f t="shared" si="856"/>
        <v>75</v>
      </c>
      <c r="Q383" s="220">
        <f t="shared" si="856"/>
        <v>75</v>
      </c>
      <c r="R383" s="220">
        <f t="shared" si="856"/>
        <v>75</v>
      </c>
      <c r="S383" s="220">
        <f t="shared" si="856"/>
        <v>75</v>
      </c>
      <c r="T383" s="220">
        <f t="shared" si="856"/>
        <v>75</v>
      </c>
    </row>
    <row r="384" spans="1:20" ht="13.5" customHeight="1" outlineLevel="2" thickBot="1" x14ac:dyDescent="0.3">
      <c r="A384" s="903"/>
      <c r="B384" s="636" t="s">
        <v>1293</v>
      </c>
      <c r="C384" s="229"/>
      <c r="D384" s="223">
        <f t="shared" si="856"/>
        <v>75</v>
      </c>
      <c r="E384" s="223">
        <f t="shared" si="856"/>
        <v>75</v>
      </c>
      <c r="F384" s="223">
        <f t="shared" si="856"/>
        <v>75</v>
      </c>
      <c r="G384" s="223">
        <f t="shared" si="856"/>
        <v>75</v>
      </c>
      <c r="H384" s="223">
        <f t="shared" si="856"/>
        <v>75</v>
      </c>
      <c r="I384" s="223">
        <f t="shared" si="856"/>
        <v>75</v>
      </c>
      <c r="J384" s="223">
        <f t="shared" si="856"/>
        <v>75</v>
      </c>
      <c r="K384" s="223">
        <f t="shared" si="856"/>
        <v>75</v>
      </c>
      <c r="L384" s="223">
        <f t="shared" si="856"/>
        <v>75</v>
      </c>
      <c r="M384" s="223">
        <f t="shared" si="856"/>
        <v>75</v>
      </c>
      <c r="N384" s="223">
        <f t="shared" si="856"/>
        <v>75</v>
      </c>
      <c r="O384" s="223">
        <f t="shared" si="856"/>
        <v>75</v>
      </c>
      <c r="P384" s="223">
        <f t="shared" si="856"/>
        <v>75</v>
      </c>
      <c r="Q384" s="223">
        <f t="shared" si="856"/>
        <v>75</v>
      </c>
      <c r="R384" s="223">
        <f t="shared" si="856"/>
        <v>75</v>
      </c>
      <c r="S384" s="223">
        <f t="shared" si="856"/>
        <v>75</v>
      </c>
      <c r="T384" s="223">
        <f t="shared" si="856"/>
        <v>75</v>
      </c>
    </row>
    <row r="385" spans="1:20" ht="12.75" customHeight="1" outlineLevel="2" x14ac:dyDescent="0.25">
      <c r="A385" s="903"/>
      <c r="B385" s="637" t="s">
        <v>1307</v>
      </c>
      <c r="C385" s="226"/>
      <c r="D385" s="220">
        <v>0</v>
      </c>
      <c r="E385" s="220">
        <v>0</v>
      </c>
      <c r="F385" s="220">
        <v>0</v>
      </c>
      <c r="G385" s="220">
        <v>0</v>
      </c>
      <c r="H385" s="220">
        <v>0</v>
      </c>
      <c r="I385" s="220">
        <v>0</v>
      </c>
      <c r="J385" s="220">
        <v>0</v>
      </c>
      <c r="K385" s="220">
        <v>0</v>
      </c>
      <c r="L385" s="220">
        <v>0</v>
      </c>
      <c r="M385" s="220">
        <v>0</v>
      </c>
      <c r="N385" s="220">
        <v>0</v>
      </c>
      <c r="O385" s="220">
        <v>0</v>
      </c>
      <c r="P385" s="220">
        <v>0</v>
      </c>
      <c r="Q385" s="220">
        <v>0</v>
      </c>
      <c r="R385" s="220">
        <v>0</v>
      </c>
      <c r="S385" s="220">
        <v>0</v>
      </c>
      <c r="T385" s="220">
        <v>0</v>
      </c>
    </row>
    <row r="386" spans="1:20" ht="12.75" customHeight="1" outlineLevel="2" x14ac:dyDescent="0.25">
      <c r="A386" s="903"/>
      <c r="B386" s="635" t="s">
        <v>1293</v>
      </c>
      <c r="C386" s="227"/>
      <c r="D386" s="220">
        <v>0</v>
      </c>
      <c r="E386" s="220">
        <v>0</v>
      </c>
      <c r="F386" s="220">
        <v>0</v>
      </c>
      <c r="G386" s="220">
        <v>0</v>
      </c>
      <c r="H386" s="220">
        <v>0</v>
      </c>
      <c r="I386" s="220">
        <v>0</v>
      </c>
      <c r="J386" s="220">
        <v>0</v>
      </c>
      <c r="K386" s="220">
        <v>0</v>
      </c>
      <c r="L386" s="220">
        <v>0</v>
      </c>
      <c r="M386" s="220">
        <v>0</v>
      </c>
      <c r="N386" s="220">
        <v>0</v>
      </c>
      <c r="O386" s="220">
        <v>0</v>
      </c>
      <c r="P386" s="220">
        <v>0</v>
      </c>
      <c r="Q386" s="220">
        <v>0</v>
      </c>
      <c r="R386" s="220">
        <v>0</v>
      </c>
      <c r="S386" s="220">
        <v>0</v>
      </c>
      <c r="T386" s="220">
        <v>0</v>
      </c>
    </row>
    <row r="387" spans="1:20" ht="12.75" customHeight="1" outlineLevel="2" x14ac:dyDescent="0.25">
      <c r="A387" s="903"/>
      <c r="B387" s="635" t="s">
        <v>1294</v>
      </c>
      <c r="C387" s="227"/>
      <c r="D387" s="220">
        <v>0</v>
      </c>
      <c r="E387" s="220">
        <v>0</v>
      </c>
      <c r="F387" s="220">
        <v>0</v>
      </c>
      <c r="G387" s="220">
        <v>0</v>
      </c>
      <c r="H387" s="220">
        <v>0</v>
      </c>
      <c r="I387" s="220">
        <v>0</v>
      </c>
      <c r="J387" s="220">
        <v>0</v>
      </c>
      <c r="K387" s="220">
        <v>0</v>
      </c>
      <c r="L387" s="220">
        <v>0</v>
      </c>
      <c r="M387" s="220">
        <v>0</v>
      </c>
      <c r="N387" s="220">
        <v>0</v>
      </c>
      <c r="O387" s="220">
        <v>0</v>
      </c>
      <c r="P387" s="220">
        <v>0</v>
      </c>
      <c r="Q387" s="220">
        <v>0</v>
      </c>
      <c r="R387" s="220">
        <v>0</v>
      </c>
      <c r="S387" s="220">
        <v>0</v>
      </c>
      <c r="T387" s="220">
        <v>0</v>
      </c>
    </row>
    <row r="388" spans="1:20" ht="12.75" customHeight="1" outlineLevel="2" x14ac:dyDescent="0.25">
      <c r="A388" s="903"/>
      <c r="B388" s="635" t="s">
        <v>1293</v>
      </c>
      <c r="C388" s="227"/>
      <c r="D388" s="220">
        <v>0</v>
      </c>
      <c r="E388" s="220">
        <v>0</v>
      </c>
      <c r="F388" s="220">
        <v>0</v>
      </c>
      <c r="G388" s="220">
        <v>0</v>
      </c>
      <c r="H388" s="220">
        <v>0</v>
      </c>
      <c r="I388" s="220">
        <v>0</v>
      </c>
      <c r="J388" s="220">
        <v>0</v>
      </c>
      <c r="K388" s="220">
        <v>0</v>
      </c>
      <c r="L388" s="220">
        <v>0</v>
      </c>
      <c r="M388" s="220">
        <v>0</v>
      </c>
      <c r="N388" s="220">
        <v>0</v>
      </c>
      <c r="O388" s="220">
        <v>0</v>
      </c>
      <c r="P388" s="220">
        <v>0</v>
      </c>
      <c r="Q388" s="220">
        <v>0</v>
      </c>
      <c r="R388" s="220">
        <v>0</v>
      </c>
      <c r="S388" s="220">
        <v>0</v>
      </c>
      <c r="T388" s="220">
        <v>0</v>
      </c>
    </row>
    <row r="389" spans="1:20" ht="12.75" customHeight="1" outlineLevel="2" x14ac:dyDescent="0.25">
      <c r="A389" s="903"/>
      <c r="B389" s="635" t="s">
        <v>1295</v>
      </c>
      <c r="C389" s="227"/>
      <c r="D389" s="220">
        <v>0</v>
      </c>
      <c r="E389" s="220">
        <v>0</v>
      </c>
      <c r="F389" s="220">
        <v>0</v>
      </c>
      <c r="G389" s="220">
        <v>0</v>
      </c>
      <c r="H389" s="220">
        <v>0</v>
      </c>
      <c r="I389" s="220">
        <v>0</v>
      </c>
      <c r="J389" s="220">
        <v>0</v>
      </c>
      <c r="K389" s="220">
        <v>0</v>
      </c>
      <c r="L389" s="220">
        <v>0</v>
      </c>
      <c r="M389" s="220">
        <v>0</v>
      </c>
      <c r="N389" s="220">
        <v>0</v>
      </c>
      <c r="O389" s="220">
        <v>0</v>
      </c>
      <c r="P389" s="220">
        <v>0</v>
      </c>
      <c r="Q389" s="220">
        <v>0</v>
      </c>
      <c r="R389" s="220">
        <v>0</v>
      </c>
      <c r="S389" s="220">
        <v>0</v>
      </c>
      <c r="T389" s="220">
        <v>0</v>
      </c>
    </row>
    <row r="390" spans="1:20" ht="13.5" customHeight="1" outlineLevel="2" thickBot="1" x14ac:dyDescent="0.3">
      <c r="A390" s="903"/>
      <c r="B390" s="635" t="s">
        <v>1293</v>
      </c>
      <c r="C390" s="227"/>
      <c r="D390" s="220">
        <v>0</v>
      </c>
      <c r="E390" s="220">
        <v>0</v>
      </c>
      <c r="F390" s="220">
        <v>0</v>
      </c>
      <c r="G390" s="220">
        <v>0</v>
      </c>
      <c r="H390" s="220">
        <v>0</v>
      </c>
      <c r="I390" s="220">
        <v>0</v>
      </c>
      <c r="J390" s="220">
        <v>0</v>
      </c>
      <c r="K390" s="220">
        <v>0</v>
      </c>
      <c r="L390" s="220">
        <v>0</v>
      </c>
      <c r="M390" s="220">
        <v>0</v>
      </c>
      <c r="N390" s="220">
        <v>0</v>
      </c>
      <c r="O390" s="220">
        <v>0</v>
      </c>
      <c r="P390" s="220">
        <v>0</v>
      </c>
      <c r="Q390" s="220">
        <v>0</v>
      </c>
      <c r="R390" s="220">
        <v>0</v>
      </c>
      <c r="S390" s="220">
        <v>0</v>
      </c>
      <c r="T390" s="220">
        <v>0</v>
      </c>
    </row>
    <row r="391" spans="1:20" ht="12.75" customHeight="1" outlineLevel="2" x14ac:dyDescent="0.25">
      <c r="A391" s="903"/>
      <c r="B391" s="634" t="s">
        <v>1296</v>
      </c>
      <c r="C391" s="225"/>
      <c r="D391" s="228">
        <f t="shared" ref="D391:E391" si="857">SUM(D392:D397)</f>
        <v>2</v>
      </c>
      <c r="E391" s="228">
        <f t="shared" si="857"/>
        <v>2</v>
      </c>
      <c r="F391" s="228">
        <f t="shared" ref="F391:G391" si="858">SUM(F392:F397)</f>
        <v>2</v>
      </c>
      <c r="G391" s="228">
        <f t="shared" si="858"/>
        <v>2</v>
      </c>
      <c r="H391" s="228">
        <f t="shared" ref="H391:T391" si="859">SUM(H392:H397)</f>
        <v>2</v>
      </c>
      <c r="I391" s="228">
        <f t="shared" si="859"/>
        <v>2</v>
      </c>
      <c r="J391" s="228">
        <f t="shared" ref="J391:K391" si="860">SUM(J392:J397)</f>
        <v>2</v>
      </c>
      <c r="K391" s="228">
        <f t="shared" si="860"/>
        <v>2</v>
      </c>
      <c r="L391" s="228">
        <f t="shared" ref="L391:P391" si="861">SUM(L392:L397)</f>
        <v>2</v>
      </c>
      <c r="M391" s="228">
        <f t="shared" si="861"/>
        <v>2</v>
      </c>
      <c r="N391" s="228">
        <f t="shared" si="861"/>
        <v>2</v>
      </c>
      <c r="O391" s="228">
        <f t="shared" ref="O391" si="862">SUM(O392:O397)</f>
        <v>2</v>
      </c>
      <c r="P391" s="228">
        <f t="shared" si="861"/>
        <v>2</v>
      </c>
      <c r="Q391" s="228">
        <f t="shared" ref="Q391:R391" si="863">SUM(Q392:Q397)</f>
        <v>2</v>
      </c>
      <c r="R391" s="228">
        <f t="shared" si="863"/>
        <v>2</v>
      </c>
      <c r="S391" s="228">
        <f t="shared" si="859"/>
        <v>2</v>
      </c>
      <c r="T391" s="228">
        <f t="shared" si="859"/>
        <v>2</v>
      </c>
    </row>
    <row r="392" spans="1:20" ht="12.75" customHeight="1" outlineLevel="2" x14ac:dyDescent="0.25">
      <c r="A392" s="903"/>
      <c r="B392" s="635" t="s">
        <v>1297</v>
      </c>
      <c r="C392" s="227"/>
      <c r="D392" s="220">
        <v>2</v>
      </c>
      <c r="E392" s="220">
        <v>2</v>
      </c>
      <c r="F392" s="220">
        <v>2</v>
      </c>
      <c r="G392" s="220">
        <v>2</v>
      </c>
      <c r="H392" s="220">
        <v>2</v>
      </c>
      <c r="I392" s="220">
        <v>2</v>
      </c>
      <c r="J392" s="220">
        <v>2</v>
      </c>
      <c r="K392" s="220">
        <v>2</v>
      </c>
      <c r="L392" s="220">
        <v>2</v>
      </c>
      <c r="M392" s="220">
        <v>2</v>
      </c>
      <c r="N392" s="220">
        <v>2</v>
      </c>
      <c r="O392" s="220">
        <v>2</v>
      </c>
      <c r="P392" s="220">
        <v>2</v>
      </c>
      <c r="Q392" s="220">
        <v>2</v>
      </c>
      <c r="R392" s="220">
        <v>2</v>
      </c>
      <c r="S392" s="220">
        <v>2</v>
      </c>
      <c r="T392" s="220">
        <v>2</v>
      </c>
    </row>
    <row r="393" spans="1:20" ht="12.75" customHeight="1" outlineLevel="2" x14ac:dyDescent="0.25">
      <c r="A393" s="903"/>
      <c r="B393" s="635" t="s">
        <v>1293</v>
      </c>
      <c r="C393" s="227"/>
      <c r="D393" s="220">
        <v>0</v>
      </c>
      <c r="E393" s="220">
        <v>0</v>
      </c>
      <c r="F393" s="220">
        <v>0</v>
      </c>
      <c r="G393" s="220">
        <v>0</v>
      </c>
      <c r="H393" s="220">
        <v>0</v>
      </c>
      <c r="I393" s="220">
        <v>0</v>
      </c>
      <c r="J393" s="220">
        <v>0</v>
      </c>
      <c r="K393" s="220">
        <v>0</v>
      </c>
      <c r="L393" s="220">
        <v>0</v>
      </c>
      <c r="M393" s="220">
        <v>0</v>
      </c>
      <c r="N393" s="220">
        <v>0</v>
      </c>
      <c r="O393" s="220">
        <v>0</v>
      </c>
      <c r="P393" s="220">
        <v>0</v>
      </c>
      <c r="Q393" s="220">
        <v>0</v>
      </c>
      <c r="R393" s="220">
        <v>0</v>
      </c>
      <c r="S393" s="220">
        <v>0</v>
      </c>
      <c r="T393" s="220">
        <v>0</v>
      </c>
    </row>
    <row r="394" spans="1:20" ht="12.75" customHeight="1" outlineLevel="2" x14ac:dyDescent="0.25">
      <c r="A394" s="903"/>
      <c r="B394" s="635" t="s">
        <v>1294</v>
      </c>
      <c r="C394" s="227"/>
      <c r="D394" s="220">
        <v>0</v>
      </c>
      <c r="E394" s="220">
        <v>0</v>
      </c>
      <c r="F394" s="220">
        <v>0</v>
      </c>
      <c r="G394" s="220">
        <v>0</v>
      </c>
      <c r="H394" s="220">
        <v>0</v>
      </c>
      <c r="I394" s="220">
        <v>0</v>
      </c>
      <c r="J394" s="220">
        <v>0</v>
      </c>
      <c r="K394" s="220">
        <v>0</v>
      </c>
      <c r="L394" s="220">
        <v>0</v>
      </c>
      <c r="M394" s="220">
        <v>0</v>
      </c>
      <c r="N394" s="220">
        <v>0</v>
      </c>
      <c r="O394" s="220">
        <v>0</v>
      </c>
      <c r="P394" s="220">
        <v>0</v>
      </c>
      <c r="Q394" s="220">
        <v>0</v>
      </c>
      <c r="R394" s="220">
        <v>0</v>
      </c>
      <c r="S394" s="220">
        <v>0</v>
      </c>
      <c r="T394" s="220">
        <v>0</v>
      </c>
    </row>
    <row r="395" spans="1:20" ht="12.75" customHeight="1" outlineLevel="2" x14ac:dyDescent="0.25">
      <c r="A395" s="903"/>
      <c r="B395" s="635" t="s">
        <v>1293</v>
      </c>
      <c r="C395" s="227"/>
      <c r="D395" s="220">
        <v>0</v>
      </c>
      <c r="E395" s="220">
        <v>0</v>
      </c>
      <c r="F395" s="220">
        <v>0</v>
      </c>
      <c r="G395" s="220">
        <v>0</v>
      </c>
      <c r="H395" s="220">
        <v>0</v>
      </c>
      <c r="I395" s="220">
        <v>0</v>
      </c>
      <c r="J395" s="220">
        <v>0</v>
      </c>
      <c r="K395" s="220">
        <v>0</v>
      </c>
      <c r="L395" s="220">
        <v>0</v>
      </c>
      <c r="M395" s="220">
        <v>0</v>
      </c>
      <c r="N395" s="220">
        <v>0</v>
      </c>
      <c r="O395" s="220">
        <v>0</v>
      </c>
      <c r="P395" s="220">
        <v>0</v>
      </c>
      <c r="Q395" s="220">
        <v>0</v>
      </c>
      <c r="R395" s="220">
        <v>0</v>
      </c>
      <c r="S395" s="220">
        <v>0</v>
      </c>
      <c r="T395" s="220">
        <v>0</v>
      </c>
    </row>
    <row r="396" spans="1:20" ht="12.75" customHeight="1" outlineLevel="2" x14ac:dyDescent="0.25">
      <c r="A396" s="903"/>
      <c r="B396" s="635" t="s">
        <v>1295</v>
      </c>
      <c r="C396" s="227"/>
      <c r="D396" s="220">
        <v>0</v>
      </c>
      <c r="E396" s="220">
        <v>0</v>
      </c>
      <c r="F396" s="220">
        <v>0</v>
      </c>
      <c r="G396" s="220">
        <v>0</v>
      </c>
      <c r="H396" s="220">
        <v>0</v>
      </c>
      <c r="I396" s="220">
        <v>0</v>
      </c>
      <c r="J396" s="220">
        <v>0</v>
      </c>
      <c r="K396" s="220">
        <v>0</v>
      </c>
      <c r="L396" s="220">
        <v>0</v>
      </c>
      <c r="M396" s="220">
        <v>0</v>
      </c>
      <c r="N396" s="220">
        <v>0</v>
      </c>
      <c r="O396" s="220">
        <v>0</v>
      </c>
      <c r="P396" s="220">
        <v>0</v>
      </c>
      <c r="Q396" s="220">
        <v>0</v>
      </c>
      <c r="R396" s="220">
        <v>0</v>
      </c>
      <c r="S396" s="220">
        <v>0</v>
      </c>
      <c r="T396" s="220">
        <v>0</v>
      </c>
    </row>
    <row r="397" spans="1:20" ht="13.5" customHeight="1" outlineLevel="2" thickBot="1" x14ac:dyDescent="0.3">
      <c r="A397" s="903"/>
      <c r="B397" s="636" t="s">
        <v>1293</v>
      </c>
      <c r="C397" s="229"/>
      <c r="D397" s="223">
        <v>0</v>
      </c>
      <c r="E397" s="223">
        <v>0</v>
      </c>
      <c r="F397" s="223">
        <v>0</v>
      </c>
      <c r="G397" s="223">
        <v>0</v>
      </c>
      <c r="H397" s="223">
        <v>0</v>
      </c>
      <c r="I397" s="223">
        <v>0</v>
      </c>
      <c r="J397" s="223">
        <v>0</v>
      </c>
      <c r="K397" s="223">
        <v>0</v>
      </c>
      <c r="L397" s="223">
        <v>0</v>
      </c>
      <c r="M397" s="223">
        <v>0</v>
      </c>
      <c r="N397" s="223">
        <v>0</v>
      </c>
      <c r="O397" s="223">
        <v>0</v>
      </c>
      <c r="P397" s="223">
        <v>0</v>
      </c>
      <c r="Q397" s="223">
        <v>0</v>
      </c>
      <c r="R397" s="223">
        <v>0</v>
      </c>
      <c r="S397" s="223">
        <v>0</v>
      </c>
      <c r="T397" s="223">
        <v>0</v>
      </c>
    </row>
    <row r="398" spans="1:20" ht="13.5" customHeight="1" outlineLevel="2" thickBot="1" x14ac:dyDescent="0.3">
      <c r="A398" s="903"/>
      <c r="D398" s="230">
        <f t="shared" ref="D398:T398" si="864">(D392*D379+D393*D380+D394*D381+D395*D382+D396*D383+D397*D384)+(D392*D385+D393*D386+D394*D387+D395*D388+D396*D389+D397*D390)</f>
        <v>150</v>
      </c>
      <c r="E398" s="230">
        <f t="shared" si="864"/>
        <v>150</v>
      </c>
      <c r="F398" s="230">
        <f t="shared" ref="F398:G398" si="865">(F392*F379+F393*F380+F394*F381+F395*F382+F396*F383+F397*F384)+(F392*F385+F393*F386+F394*F387+F395*F388+F396*F389+F397*F390)</f>
        <v>150</v>
      </c>
      <c r="G398" s="230">
        <f t="shared" si="865"/>
        <v>150</v>
      </c>
      <c r="H398" s="230">
        <f t="shared" si="864"/>
        <v>150</v>
      </c>
      <c r="I398" s="230">
        <f t="shared" si="864"/>
        <v>150</v>
      </c>
      <c r="J398" s="230">
        <f t="shared" ref="J398:K398" si="866">(J392*J379+J393*J380+J394*J381+J395*J382+J396*J383+J397*J384)+(J392*J385+J393*J386+J394*J387+J395*J388+J396*J389+J397*J390)</f>
        <v>150</v>
      </c>
      <c r="K398" s="230">
        <f t="shared" si="866"/>
        <v>150</v>
      </c>
      <c r="L398" s="230">
        <f t="shared" ref="L398:P398" si="867">(L392*L379+L393*L380+L394*L381+L395*L382+L396*L383+L397*L384)+(L392*L385+L393*L386+L394*L387+L395*L388+L396*L389+L397*L390)</f>
        <v>150</v>
      </c>
      <c r="M398" s="230">
        <f t="shared" si="867"/>
        <v>150</v>
      </c>
      <c r="N398" s="230">
        <f t="shared" si="867"/>
        <v>150</v>
      </c>
      <c r="O398" s="230">
        <f t="shared" ref="O398" si="868">(O392*O379+O393*O380+O394*O381+O395*O382+O396*O383+O397*O384)+(O392*O385+O393*O386+O394*O387+O395*O388+O396*O389+O397*O390)</f>
        <v>150</v>
      </c>
      <c r="P398" s="230">
        <f t="shared" si="867"/>
        <v>150</v>
      </c>
      <c r="Q398" s="230">
        <f t="shared" ref="Q398:R398" si="869">(Q392*Q379+Q393*Q380+Q394*Q381+Q395*Q382+Q396*Q383+Q397*Q384)+(Q392*Q385+Q393*Q386+Q394*Q387+Q395*Q388+Q396*Q389+Q397*Q390)</f>
        <v>150</v>
      </c>
      <c r="R398" s="230">
        <f t="shared" si="869"/>
        <v>150</v>
      </c>
      <c r="S398" s="230">
        <f t="shared" si="864"/>
        <v>150</v>
      </c>
      <c r="T398" s="230">
        <f t="shared" si="864"/>
        <v>150</v>
      </c>
    </row>
    <row r="399" spans="1:20" ht="12.75" customHeight="1" outlineLevel="2" x14ac:dyDescent="0.25">
      <c r="A399" s="903"/>
      <c r="B399" s="192" t="s">
        <v>799</v>
      </c>
      <c r="C399" s="184"/>
      <c r="D399" s="220">
        <f t="shared" ref="D399:T399" si="870">D398-D400</f>
        <v>74.72</v>
      </c>
      <c r="E399" s="220">
        <f t="shared" si="870"/>
        <v>74.72</v>
      </c>
      <c r="F399" s="220">
        <f t="shared" ref="F399:G399" si="871">F398-F400</f>
        <v>74.72</v>
      </c>
      <c r="G399" s="220">
        <f t="shared" si="871"/>
        <v>74.72</v>
      </c>
      <c r="H399" s="220">
        <f t="shared" si="870"/>
        <v>76.209999999999994</v>
      </c>
      <c r="I399" s="220">
        <f t="shared" si="870"/>
        <v>76.209999999999994</v>
      </c>
      <c r="J399" s="220">
        <f t="shared" ref="J399:K399" si="872">J398-J400</f>
        <v>76.31</v>
      </c>
      <c r="K399" s="220">
        <f t="shared" si="872"/>
        <v>76.31</v>
      </c>
      <c r="L399" s="220">
        <f t="shared" ref="L399:P399" si="873">L398-L400</f>
        <v>75.94</v>
      </c>
      <c r="M399" s="220">
        <f t="shared" si="873"/>
        <v>75.94</v>
      </c>
      <c r="N399" s="220">
        <f t="shared" si="873"/>
        <v>75.900000000000006</v>
      </c>
      <c r="O399" s="220">
        <f t="shared" ref="O399" si="874">O398-O400</f>
        <v>75.900000000000006</v>
      </c>
      <c r="P399" s="220">
        <f t="shared" si="873"/>
        <v>75.900000000000006</v>
      </c>
      <c r="Q399" s="220">
        <f t="shared" ref="Q399:R399" si="875">Q398-Q400</f>
        <v>79</v>
      </c>
      <c r="R399" s="220">
        <f t="shared" si="875"/>
        <v>79</v>
      </c>
      <c r="S399" s="220">
        <f t="shared" si="870"/>
        <v>79</v>
      </c>
      <c r="T399" s="220">
        <f t="shared" si="870"/>
        <v>79</v>
      </c>
    </row>
    <row r="400" spans="1:20" ht="13.5" customHeight="1" outlineLevel="2" thickBot="1" x14ac:dyDescent="0.3">
      <c r="A400" s="903"/>
      <c r="B400" s="204" t="s">
        <v>800</v>
      </c>
      <c r="C400" s="186"/>
      <c r="D400" s="223">
        <f t="shared" ref="D400:T400" si="876">ROUND(((D392*D379*D$67+D393*D380*D$68+D394*D381*D$69+D395*D382*D$70+D396*D383*D$71+D397*D384*D$72)+(D392*D385+D393*D386+D394*D387+D395*D388+D396*D389+D397*D390)*D$56)/D$29,2)</f>
        <v>75.28</v>
      </c>
      <c r="E400" s="223">
        <f t="shared" si="876"/>
        <v>75.28</v>
      </c>
      <c r="F400" s="223">
        <f t="shared" ref="F400:G400" si="877">ROUND(((F392*F379*F$67+F393*F380*F$68+F394*F381*F$69+F395*F382*F$70+F396*F383*F$71+F397*F384*F$72)+(F392*F385+F393*F386+F394*F387+F395*F388+F396*F389+F397*F390)*F$56)/F$29,2)</f>
        <v>75.28</v>
      </c>
      <c r="G400" s="223">
        <f t="shared" si="877"/>
        <v>75.28</v>
      </c>
      <c r="H400" s="223">
        <f t="shared" si="876"/>
        <v>73.790000000000006</v>
      </c>
      <c r="I400" s="223">
        <f t="shared" si="876"/>
        <v>73.790000000000006</v>
      </c>
      <c r="J400" s="223">
        <f t="shared" ref="J400:K400" si="878">ROUND(((J392*J379*J$67+J393*J380*J$68+J394*J381*J$69+J395*J382*J$70+J396*J383*J$71+J397*J384*J$72)+(J392*J385+J393*J386+J394*J387+J395*J388+J396*J389+J397*J390)*J$56)/J$29,2)</f>
        <v>73.69</v>
      </c>
      <c r="K400" s="223">
        <f t="shared" si="878"/>
        <v>73.69</v>
      </c>
      <c r="L400" s="223">
        <f t="shared" ref="L400:P400" si="879">ROUND(((L392*L379*L$67+L393*L380*L$68+L394*L381*L$69+L395*L382*L$70+L396*L383*L$71+L397*L384*L$72)+(L392*L385+L393*L386+L394*L387+L395*L388+L396*L389+L397*L390)*L$56)/L$29,2)</f>
        <v>74.06</v>
      </c>
      <c r="M400" s="223">
        <f t="shared" si="879"/>
        <v>74.06</v>
      </c>
      <c r="N400" s="223">
        <f t="shared" si="879"/>
        <v>74.099999999999994</v>
      </c>
      <c r="O400" s="223">
        <f t="shared" ref="O400" si="880">ROUND(((O392*O379*O$67+O393*O380*O$68+O394*O381*O$69+O395*O382*O$70+O396*O383*O$71+O397*O384*O$72)+(O392*O385+O393*O386+O394*O387+O395*O388+O396*O389+O397*O390)*O$56)/O$29,2)</f>
        <v>74.099999999999994</v>
      </c>
      <c r="P400" s="223">
        <f t="shared" si="879"/>
        <v>74.099999999999994</v>
      </c>
      <c r="Q400" s="223">
        <f t="shared" ref="Q400:R400" si="881">ROUND(((Q392*Q379*Q$67+Q393*Q380*Q$68+Q394*Q381*Q$69+Q395*Q382*Q$70+Q396*Q383*Q$71+Q397*Q384*Q$72)+(Q392*Q385+Q393*Q386+Q394*Q387+Q395*Q388+Q396*Q389+Q397*Q390)*Q$56)/Q$29,2)</f>
        <v>71</v>
      </c>
      <c r="R400" s="223">
        <f t="shared" si="881"/>
        <v>71</v>
      </c>
      <c r="S400" s="223">
        <f t="shared" si="876"/>
        <v>71</v>
      </c>
      <c r="T400" s="223">
        <f t="shared" si="876"/>
        <v>71</v>
      </c>
    </row>
    <row r="401" spans="1:20" ht="13.5" customHeight="1" outlineLevel="2" thickBot="1" x14ac:dyDescent="0.3">
      <c r="A401" s="903"/>
      <c r="B401" s="637" t="s">
        <v>244</v>
      </c>
      <c r="C401" s="227"/>
      <c r="D401" s="220"/>
      <c r="E401" s="220"/>
      <c r="F401" s="220"/>
      <c r="G401" s="220"/>
      <c r="H401" s="220"/>
      <c r="I401" s="220"/>
      <c r="J401" s="220"/>
      <c r="K401" s="220"/>
      <c r="L401" s="220"/>
      <c r="M401" s="220"/>
      <c r="N401" s="220"/>
      <c r="O401" s="220"/>
      <c r="P401" s="220"/>
      <c r="Q401" s="220"/>
      <c r="R401" s="220"/>
      <c r="S401" s="220"/>
      <c r="T401" s="220"/>
    </row>
    <row r="402" spans="1:20" ht="13.5" customHeight="1" outlineLevel="2" thickBot="1" x14ac:dyDescent="0.3">
      <c r="A402" s="903"/>
      <c r="D402" s="231">
        <f t="shared" ref="D402:T402" si="882">IF(D401="X",D$19,)</f>
        <v>0</v>
      </c>
      <c r="E402" s="231">
        <f t="shared" si="882"/>
        <v>0</v>
      </c>
      <c r="F402" s="231">
        <f t="shared" ref="F402:G402" si="883">IF(F401="X",F$19,)</f>
        <v>0</v>
      </c>
      <c r="G402" s="231">
        <f t="shared" si="883"/>
        <v>0</v>
      </c>
      <c r="H402" s="231">
        <f t="shared" si="882"/>
        <v>0</v>
      </c>
      <c r="I402" s="231">
        <f t="shared" si="882"/>
        <v>0</v>
      </c>
      <c r="J402" s="231">
        <f t="shared" ref="J402:K402" si="884">IF(J401="X",J$19,)</f>
        <v>0</v>
      </c>
      <c r="K402" s="231">
        <f t="shared" si="884"/>
        <v>0</v>
      </c>
      <c r="L402" s="231">
        <f t="shared" ref="L402:P402" si="885">IF(L401="X",L$19,)</f>
        <v>0</v>
      </c>
      <c r="M402" s="231">
        <f t="shared" si="885"/>
        <v>0</v>
      </c>
      <c r="N402" s="231">
        <f t="shared" si="885"/>
        <v>0</v>
      </c>
      <c r="O402" s="231">
        <f t="shared" ref="O402" si="886">IF(O401="X",O$19,)</f>
        <v>0</v>
      </c>
      <c r="P402" s="231">
        <f t="shared" si="885"/>
        <v>0</v>
      </c>
      <c r="Q402" s="231">
        <f t="shared" ref="Q402:R402" si="887">IF(Q401="X",Q$19,)</f>
        <v>0</v>
      </c>
      <c r="R402" s="231">
        <f t="shared" si="887"/>
        <v>0</v>
      </c>
      <c r="S402" s="231">
        <f t="shared" si="882"/>
        <v>0</v>
      </c>
      <c r="T402" s="231">
        <f t="shared" si="882"/>
        <v>0</v>
      </c>
    </row>
    <row r="403" spans="1:20" ht="12.75" customHeight="1" outlineLevel="2" x14ac:dyDescent="0.25">
      <c r="A403" s="903"/>
      <c r="B403" s="192" t="s">
        <v>799</v>
      </c>
      <c r="C403" s="184"/>
      <c r="D403" s="232">
        <f t="shared" ref="D403:T403" si="888">D402-D404</f>
        <v>0</v>
      </c>
      <c r="E403" s="232">
        <f t="shared" si="888"/>
        <v>0</v>
      </c>
      <c r="F403" s="232">
        <f t="shared" ref="F403:G403" si="889">F402-F404</f>
        <v>0</v>
      </c>
      <c r="G403" s="232">
        <f t="shared" si="889"/>
        <v>0</v>
      </c>
      <c r="H403" s="232">
        <f t="shared" si="888"/>
        <v>0</v>
      </c>
      <c r="I403" s="232">
        <f t="shared" si="888"/>
        <v>0</v>
      </c>
      <c r="J403" s="232">
        <f t="shared" ref="J403:K403" si="890">J402-J404</f>
        <v>0</v>
      </c>
      <c r="K403" s="232">
        <f t="shared" si="890"/>
        <v>0</v>
      </c>
      <c r="L403" s="232">
        <f t="shared" ref="L403:P403" si="891">L402-L404</f>
        <v>0</v>
      </c>
      <c r="M403" s="232">
        <f t="shared" si="891"/>
        <v>0</v>
      </c>
      <c r="N403" s="232">
        <f t="shared" si="891"/>
        <v>0</v>
      </c>
      <c r="O403" s="232">
        <f t="shared" ref="O403" si="892">O402-O404</f>
        <v>0</v>
      </c>
      <c r="P403" s="232">
        <f t="shared" si="891"/>
        <v>0</v>
      </c>
      <c r="Q403" s="232">
        <f t="shared" ref="Q403:R403" si="893">Q402-Q404</f>
        <v>0</v>
      </c>
      <c r="R403" s="232">
        <f t="shared" si="893"/>
        <v>0</v>
      </c>
      <c r="S403" s="232">
        <f t="shared" si="888"/>
        <v>0</v>
      </c>
      <c r="T403" s="232">
        <f t="shared" si="888"/>
        <v>0</v>
      </c>
    </row>
    <row r="404" spans="1:20" ht="13.5" customHeight="1" outlineLevel="2" thickBot="1" x14ac:dyDescent="0.3">
      <c r="A404" s="903"/>
      <c r="B404" s="204" t="s">
        <v>800</v>
      </c>
      <c r="C404" s="186"/>
      <c r="D404" s="223">
        <f t="shared" ref="D404:T404" si="894">IF(D401="X",ROUND(D$21,2),)</f>
        <v>0</v>
      </c>
      <c r="E404" s="223">
        <f t="shared" si="894"/>
        <v>0</v>
      </c>
      <c r="F404" s="223">
        <f t="shared" ref="F404:G404" si="895">IF(F401="X",ROUND(F$21,2),)</f>
        <v>0</v>
      </c>
      <c r="G404" s="223">
        <f t="shared" si="895"/>
        <v>0</v>
      </c>
      <c r="H404" s="223">
        <f t="shared" si="894"/>
        <v>0</v>
      </c>
      <c r="I404" s="223">
        <f t="shared" si="894"/>
        <v>0</v>
      </c>
      <c r="J404" s="223">
        <f t="shared" ref="J404:K404" si="896">IF(J401="X",ROUND(J$21,2),)</f>
        <v>0</v>
      </c>
      <c r="K404" s="223">
        <f t="shared" si="896"/>
        <v>0</v>
      </c>
      <c r="L404" s="223">
        <f t="shared" ref="L404:P404" si="897">IF(L401="X",ROUND(L$21,2),)</f>
        <v>0</v>
      </c>
      <c r="M404" s="223">
        <f t="shared" si="897"/>
        <v>0</v>
      </c>
      <c r="N404" s="223">
        <f t="shared" si="897"/>
        <v>0</v>
      </c>
      <c r="O404" s="223">
        <f t="shared" ref="O404" si="898">IF(O401="X",ROUND(O$21,2),)</f>
        <v>0</v>
      </c>
      <c r="P404" s="223">
        <f t="shared" si="897"/>
        <v>0</v>
      </c>
      <c r="Q404" s="223">
        <f t="shared" ref="Q404:R404" si="899">IF(Q401="X",ROUND(Q$21,2),)</f>
        <v>0</v>
      </c>
      <c r="R404" s="223">
        <f t="shared" si="899"/>
        <v>0</v>
      </c>
      <c r="S404" s="223">
        <f t="shared" si="894"/>
        <v>0</v>
      </c>
      <c r="T404" s="223">
        <f t="shared" si="894"/>
        <v>0</v>
      </c>
    </row>
    <row r="405" spans="1:20" ht="13.5" customHeight="1" outlineLevel="2" thickBot="1" x14ac:dyDescent="0.3">
      <c r="A405" s="903"/>
      <c r="B405" s="637" t="s">
        <v>1298</v>
      </c>
      <c r="C405" s="227"/>
      <c r="D405" s="220"/>
      <c r="E405" s="220"/>
      <c r="F405" s="220"/>
      <c r="G405" s="220"/>
      <c r="H405" s="220"/>
      <c r="I405" s="220"/>
      <c r="J405" s="220"/>
      <c r="K405" s="220"/>
      <c r="L405" s="220"/>
      <c r="M405" s="220"/>
      <c r="N405" s="220"/>
      <c r="O405" s="220"/>
      <c r="P405" s="220"/>
      <c r="Q405" s="220"/>
      <c r="R405" s="220"/>
      <c r="S405" s="220"/>
      <c r="T405" s="220"/>
    </row>
    <row r="406" spans="1:20" ht="13.5" customHeight="1" outlineLevel="2" thickBot="1" x14ac:dyDescent="0.3">
      <c r="A406" s="903"/>
      <c r="D406" s="233">
        <f t="shared" ref="D406:T406" si="900">IF(D405="X",D$553,)</f>
        <v>0</v>
      </c>
      <c r="E406" s="233">
        <f t="shared" si="900"/>
        <v>0</v>
      </c>
      <c r="F406" s="233">
        <f t="shared" ref="F406:G406" si="901">IF(F405="X",F$553,)</f>
        <v>0</v>
      </c>
      <c r="G406" s="233">
        <f t="shared" si="901"/>
        <v>0</v>
      </c>
      <c r="H406" s="233">
        <f t="shared" si="900"/>
        <v>0</v>
      </c>
      <c r="I406" s="233">
        <f t="shared" si="900"/>
        <v>0</v>
      </c>
      <c r="J406" s="233">
        <f t="shared" ref="J406:K406" si="902">IF(J405="X",J$553,)</f>
        <v>0</v>
      </c>
      <c r="K406" s="233">
        <f t="shared" si="902"/>
        <v>0</v>
      </c>
      <c r="L406" s="233">
        <f t="shared" ref="L406:P406" si="903">IF(L405="X",L$553,)</f>
        <v>0</v>
      </c>
      <c r="M406" s="233">
        <f t="shared" si="903"/>
        <v>0</v>
      </c>
      <c r="N406" s="233">
        <f t="shared" si="903"/>
        <v>0</v>
      </c>
      <c r="O406" s="233">
        <f t="shared" ref="O406" si="904">IF(O405="X",O$553,)</f>
        <v>0</v>
      </c>
      <c r="P406" s="233">
        <f t="shared" si="903"/>
        <v>0</v>
      </c>
      <c r="Q406" s="233">
        <f t="shared" ref="Q406:R406" si="905">IF(Q405="X",Q$553,)</f>
        <v>0</v>
      </c>
      <c r="R406" s="233">
        <f t="shared" si="905"/>
        <v>0</v>
      </c>
      <c r="S406" s="233">
        <f t="shared" si="900"/>
        <v>0</v>
      </c>
      <c r="T406" s="233">
        <f t="shared" si="900"/>
        <v>0</v>
      </c>
    </row>
    <row r="407" spans="1:20" ht="12.75" customHeight="1" outlineLevel="2" x14ac:dyDescent="0.25">
      <c r="A407" s="903"/>
      <c r="B407" s="192" t="s">
        <v>799</v>
      </c>
      <c r="C407" s="184"/>
      <c r="D407" s="234">
        <f t="shared" ref="D407:T407" si="906">IF(D405="X",D$554,)</f>
        <v>0</v>
      </c>
      <c r="E407" s="234">
        <f t="shared" si="906"/>
        <v>0</v>
      </c>
      <c r="F407" s="234">
        <f t="shared" ref="F407:G407" si="907">IF(F405="X",F$554,)</f>
        <v>0</v>
      </c>
      <c r="G407" s="234">
        <f t="shared" si="907"/>
        <v>0</v>
      </c>
      <c r="H407" s="234">
        <f t="shared" si="906"/>
        <v>0</v>
      </c>
      <c r="I407" s="234">
        <f t="shared" si="906"/>
        <v>0</v>
      </c>
      <c r="J407" s="234">
        <f t="shared" ref="J407:K407" si="908">IF(J405="X",J$554,)</f>
        <v>0</v>
      </c>
      <c r="K407" s="234">
        <f t="shared" si="908"/>
        <v>0</v>
      </c>
      <c r="L407" s="234">
        <f t="shared" ref="L407:P407" si="909">IF(L405="X",L$554,)</f>
        <v>0</v>
      </c>
      <c r="M407" s="234">
        <f t="shared" si="909"/>
        <v>0</v>
      </c>
      <c r="N407" s="234">
        <f t="shared" si="909"/>
        <v>0</v>
      </c>
      <c r="O407" s="234">
        <f t="shared" ref="O407" si="910">IF(O405="X",O$554,)</f>
        <v>0</v>
      </c>
      <c r="P407" s="234">
        <f t="shared" si="909"/>
        <v>0</v>
      </c>
      <c r="Q407" s="234">
        <f t="shared" ref="Q407:R407" si="911">IF(Q405="X",Q$554,)</f>
        <v>0</v>
      </c>
      <c r="R407" s="234">
        <f t="shared" si="911"/>
        <v>0</v>
      </c>
      <c r="S407" s="234">
        <f t="shared" si="906"/>
        <v>0</v>
      </c>
      <c r="T407" s="234">
        <f t="shared" si="906"/>
        <v>0</v>
      </c>
    </row>
    <row r="408" spans="1:20" ht="13.5" customHeight="1" outlineLevel="2" thickBot="1" x14ac:dyDescent="0.3">
      <c r="A408" s="903"/>
      <c r="B408" s="204" t="s">
        <v>800</v>
      </c>
      <c r="C408" s="186"/>
      <c r="D408" s="235">
        <f t="shared" ref="D408:T408" si="912">IF(D405="X",D$555,)</f>
        <v>0</v>
      </c>
      <c r="E408" s="235">
        <f t="shared" si="912"/>
        <v>0</v>
      </c>
      <c r="F408" s="235">
        <f t="shared" ref="F408:G408" si="913">IF(F405="X",F$555,)</f>
        <v>0</v>
      </c>
      <c r="G408" s="235">
        <f t="shared" si="913"/>
        <v>0</v>
      </c>
      <c r="H408" s="235">
        <f t="shared" si="912"/>
        <v>0</v>
      </c>
      <c r="I408" s="235">
        <f t="shared" si="912"/>
        <v>0</v>
      </c>
      <c r="J408" s="235">
        <f t="shared" ref="J408:K408" si="914">IF(J405="X",J$555,)</f>
        <v>0</v>
      </c>
      <c r="K408" s="235">
        <f t="shared" si="914"/>
        <v>0</v>
      </c>
      <c r="L408" s="235">
        <f t="shared" ref="L408:P408" si="915">IF(L405="X",L$555,)</f>
        <v>0</v>
      </c>
      <c r="M408" s="235">
        <f t="shared" si="915"/>
        <v>0</v>
      </c>
      <c r="N408" s="235">
        <f t="shared" si="915"/>
        <v>0</v>
      </c>
      <c r="O408" s="235">
        <f t="shared" ref="O408" si="916">IF(O405="X",O$555,)</f>
        <v>0</v>
      </c>
      <c r="P408" s="235">
        <f t="shared" si="915"/>
        <v>0</v>
      </c>
      <c r="Q408" s="235">
        <f t="shared" ref="Q408:R408" si="917">IF(Q405="X",Q$555,)</f>
        <v>0</v>
      </c>
      <c r="R408" s="235">
        <f t="shared" si="917"/>
        <v>0</v>
      </c>
      <c r="S408" s="235">
        <f t="shared" si="912"/>
        <v>0</v>
      </c>
      <c r="T408" s="235">
        <f t="shared" si="912"/>
        <v>0</v>
      </c>
    </row>
    <row r="409" spans="1:20" ht="13.5" customHeight="1" outlineLevel="2" thickBot="1" x14ac:dyDescent="0.3">
      <c r="A409" s="903"/>
      <c r="B409" s="637" t="s">
        <v>1299</v>
      </c>
      <c r="C409" s="227"/>
      <c r="D409" s="220"/>
      <c r="E409" s="220"/>
      <c r="F409" s="220"/>
      <c r="G409" s="220"/>
      <c r="H409" s="220"/>
      <c r="I409" s="220"/>
      <c r="J409" s="220"/>
      <c r="K409" s="220"/>
      <c r="L409" s="220"/>
      <c r="M409" s="220"/>
      <c r="N409" s="220"/>
      <c r="O409" s="220"/>
      <c r="P409" s="220"/>
      <c r="Q409" s="220"/>
      <c r="R409" s="220"/>
      <c r="S409" s="220"/>
      <c r="T409" s="220"/>
    </row>
    <row r="410" spans="1:20" ht="13.5" customHeight="1" outlineLevel="2" thickBot="1" x14ac:dyDescent="0.3">
      <c r="A410" s="903"/>
      <c r="D410" s="233">
        <f t="shared" ref="D410:T410" si="918">IF(D409="X",D$119,)</f>
        <v>0</v>
      </c>
      <c r="E410" s="233">
        <f t="shared" si="918"/>
        <v>0</v>
      </c>
      <c r="F410" s="233">
        <f t="shared" ref="F410:G410" si="919">IF(F409="X",F$119,)</f>
        <v>0</v>
      </c>
      <c r="G410" s="233">
        <f t="shared" si="919"/>
        <v>0</v>
      </c>
      <c r="H410" s="233">
        <f t="shared" si="918"/>
        <v>0</v>
      </c>
      <c r="I410" s="233">
        <f t="shared" si="918"/>
        <v>0</v>
      </c>
      <c r="J410" s="233">
        <f t="shared" ref="J410:K410" si="920">IF(J409="X",J$119,)</f>
        <v>0</v>
      </c>
      <c r="K410" s="233">
        <f t="shared" si="920"/>
        <v>0</v>
      </c>
      <c r="L410" s="233">
        <f t="shared" ref="L410:P410" si="921">IF(L409="X",L$119,)</f>
        <v>0</v>
      </c>
      <c r="M410" s="233">
        <f t="shared" si="921"/>
        <v>0</v>
      </c>
      <c r="N410" s="233">
        <f t="shared" si="921"/>
        <v>0</v>
      </c>
      <c r="O410" s="233">
        <f t="shared" ref="O410" si="922">IF(O409="X",O$119,)</f>
        <v>0</v>
      </c>
      <c r="P410" s="233">
        <f t="shared" si="921"/>
        <v>0</v>
      </c>
      <c r="Q410" s="233">
        <f t="shared" ref="Q410:R410" si="923">IF(Q409="X",Q$119,)</f>
        <v>0</v>
      </c>
      <c r="R410" s="233">
        <f t="shared" si="923"/>
        <v>0</v>
      </c>
      <c r="S410" s="233">
        <f t="shared" si="918"/>
        <v>0</v>
      </c>
      <c r="T410" s="233">
        <f t="shared" si="918"/>
        <v>0</v>
      </c>
    </row>
    <row r="411" spans="1:20" ht="12.75" customHeight="1" outlineLevel="2" x14ac:dyDescent="0.25">
      <c r="A411" s="903"/>
      <c r="B411" s="192" t="s">
        <v>799</v>
      </c>
      <c r="C411" s="184"/>
      <c r="D411" s="234">
        <f t="shared" ref="D411:T411" si="924">IF(D409="X",D$120,)</f>
        <v>0</v>
      </c>
      <c r="E411" s="234">
        <f t="shared" si="924"/>
        <v>0</v>
      </c>
      <c r="F411" s="234">
        <f t="shared" ref="F411:G411" si="925">IF(F409="X",F$120,)</f>
        <v>0</v>
      </c>
      <c r="G411" s="234">
        <f t="shared" si="925"/>
        <v>0</v>
      </c>
      <c r="H411" s="234">
        <f t="shared" si="924"/>
        <v>0</v>
      </c>
      <c r="I411" s="234">
        <f t="shared" si="924"/>
        <v>0</v>
      </c>
      <c r="J411" s="234">
        <f t="shared" ref="J411:K411" si="926">IF(J409="X",J$120,)</f>
        <v>0</v>
      </c>
      <c r="K411" s="234">
        <f t="shared" si="926"/>
        <v>0</v>
      </c>
      <c r="L411" s="234">
        <f t="shared" ref="L411:P411" si="927">IF(L409="X",L$120,)</f>
        <v>0</v>
      </c>
      <c r="M411" s="234">
        <f t="shared" si="927"/>
        <v>0</v>
      </c>
      <c r="N411" s="234">
        <f t="shared" si="927"/>
        <v>0</v>
      </c>
      <c r="O411" s="234">
        <f t="shared" ref="O411" si="928">IF(O409="X",O$120,)</f>
        <v>0</v>
      </c>
      <c r="P411" s="234">
        <f t="shared" si="927"/>
        <v>0</v>
      </c>
      <c r="Q411" s="234">
        <f t="shared" ref="Q411:R411" si="929">IF(Q409="X",Q$120,)</f>
        <v>0</v>
      </c>
      <c r="R411" s="234">
        <f t="shared" si="929"/>
        <v>0</v>
      </c>
      <c r="S411" s="234">
        <f t="shared" si="924"/>
        <v>0</v>
      </c>
      <c r="T411" s="234">
        <f t="shared" si="924"/>
        <v>0</v>
      </c>
    </row>
    <row r="412" spans="1:20" ht="13.5" customHeight="1" outlineLevel="2" thickBot="1" x14ac:dyDescent="0.3">
      <c r="A412" s="903"/>
      <c r="B412" s="204" t="s">
        <v>800</v>
      </c>
      <c r="C412" s="186"/>
      <c r="D412" s="235">
        <f t="shared" ref="D412:T412" si="930">IF(D409="X",D$121,)</f>
        <v>0</v>
      </c>
      <c r="E412" s="235">
        <f t="shared" si="930"/>
        <v>0</v>
      </c>
      <c r="F412" s="235">
        <f t="shared" ref="F412:G412" si="931">IF(F409="X",F$121,)</f>
        <v>0</v>
      </c>
      <c r="G412" s="235">
        <f t="shared" si="931"/>
        <v>0</v>
      </c>
      <c r="H412" s="235">
        <f t="shared" si="930"/>
        <v>0</v>
      </c>
      <c r="I412" s="235">
        <f t="shared" si="930"/>
        <v>0</v>
      </c>
      <c r="J412" s="235">
        <f t="shared" ref="J412:K412" si="932">IF(J409="X",J$121,)</f>
        <v>0</v>
      </c>
      <c r="K412" s="235">
        <f t="shared" si="932"/>
        <v>0</v>
      </c>
      <c r="L412" s="235">
        <f t="shared" ref="L412:P412" si="933">IF(L409="X",L$121,)</f>
        <v>0</v>
      </c>
      <c r="M412" s="235">
        <f t="shared" si="933"/>
        <v>0</v>
      </c>
      <c r="N412" s="235">
        <f t="shared" si="933"/>
        <v>0</v>
      </c>
      <c r="O412" s="235">
        <f t="shared" ref="O412" si="934">IF(O409="X",O$121,)</f>
        <v>0</v>
      </c>
      <c r="P412" s="235">
        <f t="shared" si="933"/>
        <v>0</v>
      </c>
      <c r="Q412" s="235">
        <f t="shared" ref="Q412:R412" si="935">IF(Q409="X",Q$121,)</f>
        <v>0</v>
      </c>
      <c r="R412" s="235">
        <f t="shared" si="935"/>
        <v>0</v>
      </c>
      <c r="S412" s="235">
        <f t="shared" si="930"/>
        <v>0</v>
      </c>
      <c r="T412" s="235">
        <f t="shared" si="930"/>
        <v>0</v>
      </c>
    </row>
    <row r="413" spans="1:20" ht="13.5" customHeight="1" outlineLevel="2" thickBot="1" x14ac:dyDescent="0.3">
      <c r="A413" s="903"/>
      <c r="B413" s="637" t="s">
        <v>1300</v>
      </c>
      <c r="C413" s="227"/>
      <c r="D413" s="220"/>
      <c r="E413" s="220"/>
      <c r="F413" s="220"/>
      <c r="G413" s="220"/>
      <c r="H413" s="220"/>
      <c r="I413" s="220"/>
      <c r="J413" s="220"/>
      <c r="K413" s="220"/>
      <c r="L413" s="220"/>
      <c r="M413" s="220"/>
      <c r="N413" s="220"/>
      <c r="O413" s="220"/>
      <c r="P413" s="220"/>
      <c r="Q413" s="220"/>
      <c r="R413" s="220"/>
      <c r="S413" s="220"/>
      <c r="T413" s="220"/>
    </row>
    <row r="414" spans="1:20" ht="13.5" customHeight="1" outlineLevel="2" thickBot="1" x14ac:dyDescent="0.3">
      <c r="A414" s="903"/>
      <c r="D414" s="230">
        <f t="shared" ref="D414:T414" si="936">IF(D413="X",-(D$32-5)*D$33,)</f>
        <v>0</v>
      </c>
      <c r="E414" s="230">
        <f t="shared" si="936"/>
        <v>0</v>
      </c>
      <c r="F414" s="230">
        <f t="shared" ref="F414:G414" si="937">IF(F413="X",-(F$32-5)*F$33,)</f>
        <v>0</v>
      </c>
      <c r="G414" s="230">
        <f t="shared" si="937"/>
        <v>0</v>
      </c>
      <c r="H414" s="230">
        <f t="shared" si="936"/>
        <v>0</v>
      </c>
      <c r="I414" s="230">
        <f t="shared" si="936"/>
        <v>0</v>
      </c>
      <c r="J414" s="230">
        <f t="shared" ref="J414:K414" si="938">IF(J413="X",-(J$32-5)*J$33,)</f>
        <v>0</v>
      </c>
      <c r="K414" s="230">
        <f t="shared" si="938"/>
        <v>0</v>
      </c>
      <c r="L414" s="230">
        <f t="shared" ref="L414:P414" si="939">IF(L413="X",-(L$32-5)*L$33,)</f>
        <v>0</v>
      </c>
      <c r="M414" s="230">
        <f t="shared" si="939"/>
        <v>0</v>
      </c>
      <c r="N414" s="230">
        <f t="shared" si="939"/>
        <v>0</v>
      </c>
      <c r="O414" s="230">
        <f t="shared" ref="O414" si="940">IF(O413="X",-(O$32-5)*O$33,)</f>
        <v>0</v>
      </c>
      <c r="P414" s="230">
        <f t="shared" si="939"/>
        <v>0</v>
      </c>
      <c r="Q414" s="230">
        <f t="shared" ref="Q414:R414" si="941">IF(Q413="X",-(Q$32-5)*Q$33,)</f>
        <v>0</v>
      </c>
      <c r="R414" s="230">
        <f t="shared" si="941"/>
        <v>0</v>
      </c>
      <c r="S414" s="230">
        <f t="shared" si="936"/>
        <v>0</v>
      </c>
      <c r="T414" s="230">
        <f t="shared" si="936"/>
        <v>0</v>
      </c>
    </row>
    <row r="415" spans="1:20" ht="12.75" customHeight="1" outlineLevel="2" x14ac:dyDescent="0.25">
      <c r="A415" s="903"/>
      <c r="B415" s="192" t="s">
        <v>799</v>
      </c>
      <c r="C415" s="184"/>
      <c r="D415" s="220">
        <f t="shared" ref="D415:T415" si="942">D414-D416</f>
        <v>0</v>
      </c>
      <c r="E415" s="220">
        <f t="shared" si="942"/>
        <v>0</v>
      </c>
      <c r="F415" s="220">
        <f t="shared" ref="F415:G415" si="943">F414-F416</f>
        <v>0</v>
      </c>
      <c r="G415" s="220">
        <f t="shared" si="943"/>
        <v>0</v>
      </c>
      <c r="H415" s="220">
        <f t="shared" si="942"/>
        <v>0</v>
      </c>
      <c r="I415" s="220">
        <f t="shared" si="942"/>
        <v>0</v>
      </c>
      <c r="J415" s="220">
        <f t="shared" ref="J415:K415" si="944">J414-J416</f>
        <v>0</v>
      </c>
      <c r="K415" s="220">
        <f t="shared" si="944"/>
        <v>0</v>
      </c>
      <c r="L415" s="220">
        <f t="shared" ref="L415:P415" si="945">L414-L416</f>
        <v>0</v>
      </c>
      <c r="M415" s="220">
        <f t="shared" si="945"/>
        <v>0</v>
      </c>
      <c r="N415" s="220">
        <f t="shared" si="945"/>
        <v>0</v>
      </c>
      <c r="O415" s="220">
        <f t="shared" ref="O415" si="946">O414-O416</f>
        <v>0</v>
      </c>
      <c r="P415" s="220">
        <f t="shared" si="945"/>
        <v>0</v>
      </c>
      <c r="Q415" s="220">
        <f t="shared" ref="Q415:R415" si="947">Q414-Q416</f>
        <v>0</v>
      </c>
      <c r="R415" s="220">
        <f t="shared" si="947"/>
        <v>0</v>
      </c>
      <c r="S415" s="220">
        <f t="shared" si="942"/>
        <v>0</v>
      </c>
      <c r="T415" s="220">
        <f t="shared" si="942"/>
        <v>0</v>
      </c>
    </row>
    <row r="416" spans="1:20" ht="13.5" customHeight="1" outlineLevel="2" thickBot="1" x14ac:dyDescent="0.3">
      <c r="A416" s="903"/>
      <c r="B416" s="204" t="s">
        <v>800</v>
      </c>
      <c r="C416" s="186"/>
      <c r="D416" s="223">
        <f t="shared" ref="D416:T416" si="948">IF(D413="X",ROUND(D414*D$55/D$29,2),)</f>
        <v>0</v>
      </c>
      <c r="E416" s="223">
        <f t="shared" si="948"/>
        <v>0</v>
      </c>
      <c r="F416" s="223">
        <f t="shared" ref="F416:G416" si="949">IF(F413="X",ROUND(F414*F$55/F$29,2),)</f>
        <v>0</v>
      </c>
      <c r="G416" s="223">
        <f t="shared" si="949"/>
        <v>0</v>
      </c>
      <c r="H416" s="223">
        <f t="shared" si="948"/>
        <v>0</v>
      </c>
      <c r="I416" s="223">
        <f t="shared" si="948"/>
        <v>0</v>
      </c>
      <c r="J416" s="223">
        <f t="shared" ref="J416:K416" si="950">IF(J413="X",ROUND(J414*J$55/J$29,2),)</f>
        <v>0</v>
      </c>
      <c r="K416" s="223">
        <f t="shared" si="950"/>
        <v>0</v>
      </c>
      <c r="L416" s="223">
        <f t="shared" ref="L416:P416" si="951">IF(L413="X",ROUND(L414*L$55/L$29,2),)</f>
        <v>0</v>
      </c>
      <c r="M416" s="223">
        <f t="shared" si="951"/>
        <v>0</v>
      </c>
      <c r="N416" s="223">
        <f t="shared" si="951"/>
        <v>0</v>
      </c>
      <c r="O416" s="223">
        <f t="shared" ref="O416" si="952">IF(O413="X",ROUND(O414*O$55/O$29,2),)</f>
        <v>0</v>
      </c>
      <c r="P416" s="223">
        <f t="shared" si="951"/>
        <v>0</v>
      </c>
      <c r="Q416" s="223">
        <f t="shared" ref="Q416:R416" si="953">IF(Q413="X",ROUND(Q414*Q$55/Q$29,2),)</f>
        <v>0</v>
      </c>
      <c r="R416" s="223">
        <f t="shared" si="953"/>
        <v>0</v>
      </c>
      <c r="S416" s="223">
        <f t="shared" si="948"/>
        <v>0</v>
      </c>
      <c r="T416" s="223">
        <f t="shared" si="948"/>
        <v>0</v>
      </c>
    </row>
    <row r="417" spans="1:20" ht="13.5" customHeight="1" outlineLevel="2" thickBot="1" x14ac:dyDescent="0.3">
      <c r="A417" s="903"/>
      <c r="B417" s="638" t="s">
        <v>1301</v>
      </c>
      <c r="C417" s="236"/>
      <c r="D417" s="230"/>
      <c r="E417" s="230"/>
      <c r="F417" s="230"/>
      <c r="G417" s="230"/>
      <c r="H417" s="230"/>
      <c r="I417" s="230"/>
      <c r="J417" s="230"/>
      <c r="K417" s="230"/>
      <c r="L417" s="230"/>
      <c r="M417" s="230"/>
      <c r="N417" s="230"/>
      <c r="O417" s="230"/>
      <c r="P417" s="230"/>
      <c r="Q417" s="230"/>
      <c r="R417" s="230"/>
      <c r="S417" s="230"/>
      <c r="T417" s="230"/>
    </row>
    <row r="418" spans="1:20" ht="12.75" customHeight="1" outlineLevel="2" x14ac:dyDescent="0.25">
      <c r="A418" s="903"/>
      <c r="B418" s="192" t="s">
        <v>799</v>
      </c>
      <c r="C418" s="184"/>
      <c r="D418" s="220"/>
      <c r="E418" s="220"/>
      <c r="F418" s="220"/>
      <c r="G418" s="220"/>
      <c r="H418" s="220"/>
      <c r="I418" s="220"/>
      <c r="J418" s="220"/>
      <c r="K418" s="220"/>
      <c r="L418" s="220"/>
      <c r="M418" s="220"/>
      <c r="N418" s="220"/>
      <c r="O418" s="220"/>
      <c r="P418" s="220"/>
      <c r="Q418" s="220"/>
      <c r="R418" s="220"/>
      <c r="S418" s="220"/>
      <c r="T418" s="220"/>
    </row>
    <row r="419" spans="1:20" ht="13.5" customHeight="1" outlineLevel="2" thickBot="1" x14ac:dyDescent="0.3">
      <c r="A419" s="903"/>
      <c r="B419" s="204" t="s">
        <v>800</v>
      </c>
      <c r="C419" s="186"/>
      <c r="D419" s="223"/>
      <c r="E419" s="223"/>
      <c r="F419" s="223"/>
      <c r="G419" s="223"/>
      <c r="H419" s="223"/>
      <c r="I419" s="223"/>
      <c r="J419" s="223"/>
      <c r="K419" s="223"/>
      <c r="L419" s="223"/>
      <c r="M419" s="223"/>
      <c r="N419" s="223"/>
      <c r="O419" s="223"/>
      <c r="P419" s="223"/>
      <c r="Q419" s="223"/>
      <c r="R419" s="223"/>
      <c r="S419" s="223"/>
      <c r="T419" s="223"/>
    </row>
    <row r="420" spans="1:20" ht="13.5" customHeight="1" outlineLevel="2" thickBot="1" x14ac:dyDescent="0.3">
      <c r="A420" s="903"/>
      <c r="B420" s="638" t="s">
        <v>1301</v>
      </c>
      <c r="C420" s="236"/>
      <c r="D420" s="230"/>
      <c r="E420" s="230"/>
      <c r="F420" s="230"/>
      <c r="G420" s="230"/>
      <c r="H420" s="230"/>
      <c r="I420" s="230"/>
      <c r="J420" s="230"/>
      <c r="K420" s="230"/>
      <c r="L420" s="230"/>
      <c r="M420" s="230"/>
      <c r="N420" s="230"/>
      <c r="O420" s="230"/>
      <c r="P420" s="230"/>
      <c r="Q420" s="230"/>
      <c r="R420" s="230"/>
      <c r="S420" s="230"/>
      <c r="T420" s="230"/>
    </row>
    <row r="421" spans="1:20" ht="12.75" customHeight="1" outlineLevel="2" x14ac:dyDescent="0.25">
      <c r="A421" s="903"/>
      <c r="B421" s="192" t="s">
        <v>799</v>
      </c>
      <c r="C421" s="184"/>
      <c r="D421" s="220"/>
      <c r="E421" s="220"/>
      <c r="F421" s="220"/>
      <c r="G421" s="220"/>
      <c r="H421" s="220"/>
      <c r="I421" s="220"/>
      <c r="J421" s="220"/>
      <c r="K421" s="220"/>
      <c r="L421" s="220"/>
      <c r="M421" s="220"/>
      <c r="N421" s="220"/>
      <c r="O421" s="220"/>
      <c r="P421" s="220"/>
      <c r="Q421" s="220"/>
      <c r="R421" s="220"/>
      <c r="S421" s="220"/>
      <c r="T421" s="220"/>
    </row>
    <row r="422" spans="1:20" ht="13.5" customHeight="1" outlineLevel="2" thickBot="1" x14ac:dyDescent="0.3">
      <c r="A422" s="903"/>
      <c r="B422" s="204" t="s">
        <v>800</v>
      </c>
      <c r="C422" s="186"/>
      <c r="D422" s="223"/>
      <c r="E422" s="223"/>
      <c r="F422" s="223"/>
      <c r="G422" s="223"/>
      <c r="H422" s="223"/>
      <c r="I422" s="223"/>
      <c r="J422" s="223"/>
      <c r="K422" s="223"/>
      <c r="L422" s="223"/>
      <c r="M422" s="223"/>
      <c r="N422" s="223"/>
      <c r="O422" s="223"/>
      <c r="P422" s="223"/>
      <c r="Q422" s="223"/>
      <c r="R422" s="223"/>
      <c r="S422" s="223"/>
      <c r="T422" s="223"/>
    </row>
    <row r="423" spans="1:20" ht="13.5" customHeight="1" outlineLevel="2" thickBot="1" x14ac:dyDescent="0.3">
      <c r="A423" s="903"/>
      <c r="B423" s="638" t="s">
        <v>1301</v>
      </c>
      <c r="C423" s="236"/>
      <c r="D423" s="230"/>
      <c r="E423" s="230"/>
      <c r="F423" s="230"/>
      <c r="G423" s="230"/>
      <c r="H423" s="230"/>
      <c r="I423" s="230"/>
      <c r="J423" s="230"/>
      <c r="K423" s="230"/>
      <c r="L423" s="230"/>
      <c r="M423" s="230"/>
      <c r="N423" s="230"/>
      <c r="O423" s="230"/>
      <c r="P423" s="230"/>
      <c r="Q423" s="230"/>
      <c r="R423" s="230"/>
      <c r="S423" s="230"/>
      <c r="T423" s="230"/>
    </row>
    <row r="424" spans="1:20" ht="12.75" customHeight="1" outlineLevel="2" x14ac:dyDescent="0.25">
      <c r="A424" s="903"/>
      <c r="B424" s="192" t="s">
        <v>799</v>
      </c>
      <c r="C424" s="184"/>
      <c r="D424" s="220"/>
      <c r="E424" s="220"/>
      <c r="F424" s="220"/>
      <c r="G424" s="220"/>
      <c r="H424" s="220"/>
      <c r="I424" s="220"/>
      <c r="J424" s="220"/>
      <c r="K424" s="220"/>
      <c r="L424" s="220"/>
      <c r="M424" s="220"/>
      <c r="N424" s="220"/>
      <c r="O424" s="220"/>
      <c r="P424" s="220"/>
      <c r="Q424" s="220"/>
      <c r="R424" s="220"/>
      <c r="S424" s="220"/>
      <c r="T424" s="220"/>
    </row>
    <row r="425" spans="1:20" ht="13.5" customHeight="1" outlineLevel="2" thickBot="1" x14ac:dyDescent="0.3">
      <c r="A425" s="903"/>
      <c r="B425" s="204" t="s">
        <v>800</v>
      </c>
      <c r="C425" s="186"/>
      <c r="D425" s="223"/>
      <c r="E425" s="223"/>
      <c r="F425" s="223"/>
      <c r="G425" s="223"/>
      <c r="H425" s="223"/>
      <c r="I425" s="223"/>
      <c r="J425" s="223"/>
      <c r="K425" s="223"/>
      <c r="L425" s="223"/>
      <c r="M425" s="223"/>
      <c r="N425" s="223"/>
      <c r="O425" s="223"/>
      <c r="P425" s="223"/>
      <c r="Q425" s="223"/>
      <c r="R425" s="223"/>
      <c r="S425" s="223"/>
      <c r="T425" s="223"/>
    </row>
    <row r="426" spans="1:20" ht="13.5" customHeight="1" outlineLevel="1" thickBot="1" x14ac:dyDescent="0.3">
      <c r="A426" s="903"/>
      <c r="B426" s="629" t="str">
        <f>"DELTA " &amp; A379</f>
        <v>DELTA Agrément frein (Màv + 2 p 75 KG)</v>
      </c>
      <c r="C426" s="182"/>
      <c r="D426" s="231">
        <f t="shared" ref="D426:T428" si="954">SUM(D398,D402,D406,D410,D414,D417,D420,D423)</f>
        <v>150</v>
      </c>
      <c r="E426" s="231">
        <f t="shared" si="954"/>
        <v>150</v>
      </c>
      <c r="F426" s="231">
        <f t="shared" ref="F426:G426" si="955">SUM(F398,F402,F406,F410,F414,F417,F420,F423)</f>
        <v>150</v>
      </c>
      <c r="G426" s="231">
        <f t="shared" si="955"/>
        <v>150</v>
      </c>
      <c r="H426" s="231">
        <f t="shared" si="954"/>
        <v>150</v>
      </c>
      <c r="I426" s="231">
        <f t="shared" si="954"/>
        <v>150</v>
      </c>
      <c r="J426" s="231">
        <f t="shared" ref="J426:K426" si="956">SUM(J398,J402,J406,J410,J414,J417,J420,J423)</f>
        <v>150</v>
      </c>
      <c r="K426" s="231">
        <f t="shared" si="956"/>
        <v>150</v>
      </c>
      <c r="L426" s="231">
        <f t="shared" ref="L426:P426" si="957">SUM(L398,L402,L406,L410,L414,L417,L420,L423)</f>
        <v>150</v>
      </c>
      <c r="M426" s="231">
        <f t="shared" si="957"/>
        <v>150</v>
      </c>
      <c r="N426" s="231">
        <f t="shared" si="957"/>
        <v>150</v>
      </c>
      <c r="O426" s="231">
        <f t="shared" ref="O426" si="958">SUM(O398,O402,O406,O410,O414,O417,O420,O423)</f>
        <v>150</v>
      </c>
      <c r="P426" s="231">
        <f t="shared" si="957"/>
        <v>150</v>
      </c>
      <c r="Q426" s="231">
        <f t="shared" ref="Q426:R426" si="959">SUM(Q398,Q402,Q406,Q410,Q414,Q417,Q420,Q423)</f>
        <v>150</v>
      </c>
      <c r="R426" s="231">
        <f t="shared" si="959"/>
        <v>150</v>
      </c>
      <c r="S426" s="231">
        <f t="shared" si="954"/>
        <v>150</v>
      </c>
      <c r="T426" s="231">
        <f t="shared" si="954"/>
        <v>150</v>
      </c>
    </row>
    <row r="427" spans="1:20" ht="13.5" customHeight="1" outlineLevel="1" x14ac:dyDescent="0.25">
      <c r="A427" s="903"/>
      <c r="B427" s="192" t="s">
        <v>799</v>
      </c>
      <c r="C427" s="184"/>
      <c r="D427" s="232">
        <f t="shared" si="954"/>
        <v>74.72</v>
      </c>
      <c r="E427" s="232">
        <f t="shared" si="954"/>
        <v>74.72</v>
      </c>
      <c r="F427" s="232">
        <f t="shared" ref="F427:G427" si="960">SUM(F399,F403,F407,F411,F415,F418,F421,F424)</f>
        <v>74.72</v>
      </c>
      <c r="G427" s="232">
        <f t="shared" si="960"/>
        <v>74.72</v>
      </c>
      <c r="H427" s="232">
        <f t="shared" si="954"/>
        <v>76.209999999999994</v>
      </c>
      <c r="I427" s="232">
        <f t="shared" si="954"/>
        <v>76.209999999999994</v>
      </c>
      <c r="J427" s="232">
        <f t="shared" ref="J427:K427" si="961">SUM(J399,J403,J407,J411,J415,J418,J421,J424)</f>
        <v>76.31</v>
      </c>
      <c r="K427" s="232">
        <f t="shared" si="961"/>
        <v>76.31</v>
      </c>
      <c r="L427" s="232">
        <f t="shared" ref="L427:P427" si="962">SUM(L399,L403,L407,L411,L415,L418,L421,L424)</f>
        <v>75.94</v>
      </c>
      <c r="M427" s="232">
        <f t="shared" si="962"/>
        <v>75.94</v>
      </c>
      <c r="N427" s="232">
        <f t="shared" si="962"/>
        <v>75.900000000000006</v>
      </c>
      <c r="O427" s="232">
        <f t="shared" ref="O427" si="963">SUM(O399,O403,O407,O411,O415,O418,O421,O424)</f>
        <v>75.900000000000006</v>
      </c>
      <c r="P427" s="232">
        <f t="shared" si="962"/>
        <v>75.900000000000006</v>
      </c>
      <c r="Q427" s="232">
        <f t="shared" ref="Q427:R427" si="964">SUM(Q399,Q403,Q407,Q411,Q415,Q418,Q421,Q424)</f>
        <v>79</v>
      </c>
      <c r="R427" s="232">
        <f t="shared" si="964"/>
        <v>79</v>
      </c>
      <c r="S427" s="232">
        <f t="shared" si="954"/>
        <v>79</v>
      </c>
      <c r="T427" s="232">
        <f t="shared" si="954"/>
        <v>79</v>
      </c>
    </row>
    <row r="428" spans="1:20" ht="13.5" customHeight="1" outlineLevel="1" thickBot="1" x14ac:dyDescent="0.3">
      <c r="A428" s="903"/>
      <c r="B428" s="204" t="s">
        <v>800</v>
      </c>
      <c r="C428" s="186"/>
      <c r="D428" s="237">
        <f t="shared" si="954"/>
        <v>75.28</v>
      </c>
      <c r="E428" s="237">
        <f t="shared" si="954"/>
        <v>75.28</v>
      </c>
      <c r="F428" s="237">
        <f t="shared" ref="F428:G428" si="965">SUM(F400,F404,F408,F412,F416,F419,F422,F425)</f>
        <v>75.28</v>
      </c>
      <c r="G428" s="237">
        <f t="shared" si="965"/>
        <v>75.28</v>
      </c>
      <c r="H428" s="237">
        <f t="shared" si="954"/>
        <v>73.790000000000006</v>
      </c>
      <c r="I428" s="237">
        <f t="shared" si="954"/>
        <v>73.790000000000006</v>
      </c>
      <c r="J428" s="237">
        <f t="shared" ref="J428:K428" si="966">SUM(J400,J404,J408,J412,J416,J419,J422,J425)</f>
        <v>73.69</v>
      </c>
      <c r="K428" s="237">
        <f t="shared" si="966"/>
        <v>73.69</v>
      </c>
      <c r="L428" s="237">
        <f t="shared" ref="L428:P428" si="967">SUM(L400,L404,L408,L412,L416,L419,L422,L425)</f>
        <v>74.06</v>
      </c>
      <c r="M428" s="237">
        <f t="shared" si="967"/>
        <v>74.06</v>
      </c>
      <c r="N428" s="237">
        <f t="shared" si="967"/>
        <v>74.099999999999994</v>
      </c>
      <c r="O428" s="237">
        <f t="shared" ref="O428" si="968">SUM(O400,O404,O408,O412,O416,O419,O422,O425)</f>
        <v>74.099999999999994</v>
      </c>
      <c r="P428" s="237">
        <f t="shared" si="967"/>
        <v>74.099999999999994</v>
      </c>
      <c r="Q428" s="237">
        <f t="shared" ref="Q428:R428" si="969">SUM(Q400,Q404,Q408,Q412,Q416,Q419,Q422,Q425)</f>
        <v>71</v>
      </c>
      <c r="R428" s="237">
        <f t="shared" si="969"/>
        <v>71</v>
      </c>
      <c r="S428" s="237">
        <f t="shared" si="954"/>
        <v>71</v>
      </c>
      <c r="T428" s="237">
        <f t="shared" si="954"/>
        <v>71</v>
      </c>
    </row>
    <row r="429" spans="1:20" ht="13.5" customHeight="1" outlineLevel="1" thickBot="1" x14ac:dyDescent="0.3">
      <c r="A429" s="238" t="s">
        <v>1302</v>
      </c>
      <c r="C429" s="184"/>
    </row>
    <row r="430" spans="1:20" ht="25.5" customHeight="1" outlineLevel="2" x14ac:dyDescent="0.25">
      <c r="A430" s="902" t="s">
        <v>1314</v>
      </c>
      <c r="B430" s="634" t="s">
        <v>1292</v>
      </c>
      <c r="C430" s="225"/>
      <c r="D430" s="224">
        <f t="shared" ref="D430:T430" si="970">D$175</f>
        <v>75</v>
      </c>
      <c r="E430" s="224">
        <f t="shared" si="970"/>
        <v>75</v>
      </c>
      <c r="F430" s="224">
        <f t="shared" si="970"/>
        <v>75</v>
      </c>
      <c r="G430" s="224">
        <f t="shared" si="970"/>
        <v>75</v>
      </c>
      <c r="H430" s="224">
        <f t="shared" si="970"/>
        <v>75</v>
      </c>
      <c r="I430" s="224">
        <f t="shared" si="970"/>
        <v>75</v>
      </c>
      <c r="J430" s="224">
        <f t="shared" si="970"/>
        <v>75</v>
      </c>
      <c r="K430" s="224">
        <f t="shared" si="970"/>
        <v>75</v>
      </c>
      <c r="L430" s="224">
        <f t="shared" si="970"/>
        <v>75</v>
      </c>
      <c r="M430" s="224">
        <f t="shared" si="970"/>
        <v>75</v>
      </c>
      <c r="N430" s="224">
        <f t="shared" si="970"/>
        <v>75</v>
      </c>
      <c r="O430" s="224">
        <f t="shared" si="970"/>
        <v>75</v>
      </c>
      <c r="P430" s="224">
        <f t="shared" si="970"/>
        <v>75</v>
      </c>
      <c r="Q430" s="224">
        <f t="shared" si="970"/>
        <v>75</v>
      </c>
      <c r="R430" s="224">
        <f t="shared" si="970"/>
        <v>75</v>
      </c>
      <c r="S430" s="224">
        <f t="shared" si="970"/>
        <v>75</v>
      </c>
      <c r="T430" s="224">
        <f t="shared" si="970"/>
        <v>75</v>
      </c>
    </row>
    <row r="431" spans="1:20" ht="12.75" customHeight="1" outlineLevel="2" x14ac:dyDescent="0.25">
      <c r="A431" s="903"/>
      <c r="B431" s="635" t="s">
        <v>1293</v>
      </c>
      <c r="C431" s="227"/>
      <c r="D431" s="220">
        <f t="shared" ref="D431:T435" si="971">D$430</f>
        <v>75</v>
      </c>
      <c r="E431" s="220">
        <f t="shared" si="971"/>
        <v>75</v>
      </c>
      <c r="F431" s="220">
        <f t="shared" si="971"/>
        <v>75</v>
      </c>
      <c r="G431" s="220">
        <f t="shared" si="971"/>
        <v>75</v>
      </c>
      <c r="H431" s="220">
        <f t="shared" si="971"/>
        <v>75</v>
      </c>
      <c r="I431" s="220">
        <f t="shared" si="971"/>
        <v>75</v>
      </c>
      <c r="J431" s="220">
        <f t="shared" si="971"/>
        <v>75</v>
      </c>
      <c r="K431" s="220">
        <f t="shared" si="971"/>
        <v>75</v>
      </c>
      <c r="L431" s="220">
        <f t="shared" si="971"/>
        <v>75</v>
      </c>
      <c r="M431" s="220">
        <f t="shared" si="971"/>
        <v>75</v>
      </c>
      <c r="N431" s="220">
        <f t="shared" si="971"/>
        <v>75</v>
      </c>
      <c r="O431" s="220">
        <f t="shared" si="971"/>
        <v>75</v>
      </c>
      <c r="P431" s="220">
        <f t="shared" si="971"/>
        <v>75</v>
      </c>
      <c r="Q431" s="220">
        <f t="shared" si="971"/>
        <v>75</v>
      </c>
      <c r="R431" s="220">
        <f t="shared" si="971"/>
        <v>75</v>
      </c>
      <c r="S431" s="220">
        <f t="shared" si="971"/>
        <v>75</v>
      </c>
      <c r="T431" s="220">
        <f t="shared" si="971"/>
        <v>75</v>
      </c>
    </row>
    <row r="432" spans="1:20" ht="12.75" customHeight="1" outlineLevel="2" x14ac:dyDescent="0.25">
      <c r="A432" s="903"/>
      <c r="B432" s="635" t="s">
        <v>1294</v>
      </c>
      <c r="C432" s="227"/>
      <c r="D432" s="220">
        <f t="shared" si="971"/>
        <v>75</v>
      </c>
      <c r="E432" s="220">
        <f t="shared" si="971"/>
        <v>75</v>
      </c>
      <c r="F432" s="220">
        <f t="shared" si="971"/>
        <v>75</v>
      </c>
      <c r="G432" s="220">
        <f t="shared" si="971"/>
        <v>75</v>
      </c>
      <c r="H432" s="220">
        <f t="shared" si="971"/>
        <v>75</v>
      </c>
      <c r="I432" s="220">
        <f t="shared" si="971"/>
        <v>75</v>
      </c>
      <c r="J432" s="220">
        <f t="shared" si="971"/>
        <v>75</v>
      </c>
      <c r="K432" s="220">
        <f t="shared" si="971"/>
        <v>75</v>
      </c>
      <c r="L432" s="220">
        <f t="shared" si="971"/>
        <v>75</v>
      </c>
      <c r="M432" s="220">
        <f t="shared" si="971"/>
        <v>75</v>
      </c>
      <c r="N432" s="220">
        <f t="shared" si="971"/>
        <v>75</v>
      </c>
      <c r="O432" s="220">
        <f t="shared" si="971"/>
        <v>75</v>
      </c>
      <c r="P432" s="220">
        <f t="shared" si="971"/>
        <v>75</v>
      </c>
      <c r="Q432" s="220">
        <f t="shared" si="971"/>
        <v>75</v>
      </c>
      <c r="R432" s="220">
        <f t="shared" si="971"/>
        <v>75</v>
      </c>
      <c r="S432" s="220">
        <f t="shared" si="971"/>
        <v>75</v>
      </c>
      <c r="T432" s="220">
        <f t="shared" si="971"/>
        <v>75</v>
      </c>
    </row>
    <row r="433" spans="1:20" ht="12.75" customHeight="1" outlineLevel="2" x14ac:dyDescent="0.25">
      <c r="A433" s="903"/>
      <c r="B433" s="635" t="s">
        <v>1293</v>
      </c>
      <c r="C433" s="227"/>
      <c r="D433" s="220">
        <f t="shared" si="971"/>
        <v>75</v>
      </c>
      <c r="E433" s="220">
        <f t="shared" si="971"/>
        <v>75</v>
      </c>
      <c r="F433" s="220">
        <f t="shared" si="971"/>
        <v>75</v>
      </c>
      <c r="G433" s="220">
        <f t="shared" si="971"/>
        <v>75</v>
      </c>
      <c r="H433" s="220">
        <f t="shared" si="971"/>
        <v>75</v>
      </c>
      <c r="I433" s="220">
        <f t="shared" si="971"/>
        <v>75</v>
      </c>
      <c r="J433" s="220">
        <f t="shared" si="971"/>
        <v>75</v>
      </c>
      <c r="K433" s="220">
        <f t="shared" si="971"/>
        <v>75</v>
      </c>
      <c r="L433" s="220">
        <f t="shared" si="971"/>
        <v>75</v>
      </c>
      <c r="M433" s="220">
        <f t="shared" si="971"/>
        <v>75</v>
      </c>
      <c r="N433" s="220">
        <f t="shared" si="971"/>
        <v>75</v>
      </c>
      <c r="O433" s="220">
        <f t="shared" si="971"/>
        <v>75</v>
      </c>
      <c r="P433" s="220">
        <f t="shared" si="971"/>
        <v>75</v>
      </c>
      <c r="Q433" s="220">
        <f t="shared" si="971"/>
        <v>75</v>
      </c>
      <c r="R433" s="220">
        <f t="shared" si="971"/>
        <v>75</v>
      </c>
      <c r="S433" s="220">
        <f t="shared" si="971"/>
        <v>75</v>
      </c>
      <c r="T433" s="220">
        <f t="shared" si="971"/>
        <v>75</v>
      </c>
    </row>
    <row r="434" spans="1:20" ht="12.75" customHeight="1" outlineLevel="2" x14ac:dyDescent="0.25">
      <c r="A434" s="903"/>
      <c r="B434" s="635" t="s">
        <v>1295</v>
      </c>
      <c r="C434" s="227"/>
      <c r="D434" s="220">
        <f t="shared" si="971"/>
        <v>75</v>
      </c>
      <c r="E434" s="220">
        <f t="shared" si="971"/>
        <v>75</v>
      </c>
      <c r="F434" s="220">
        <f t="shared" si="971"/>
        <v>75</v>
      </c>
      <c r="G434" s="220">
        <f t="shared" si="971"/>
        <v>75</v>
      </c>
      <c r="H434" s="220">
        <f t="shared" si="971"/>
        <v>75</v>
      </c>
      <c r="I434" s="220">
        <f t="shared" si="971"/>
        <v>75</v>
      </c>
      <c r="J434" s="220">
        <f t="shared" si="971"/>
        <v>75</v>
      </c>
      <c r="K434" s="220">
        <f t="shared" si="971"/>
        <v>75</v>
      </c>
      <c r="L434" s="220">
        <f t="shared" si="971"/>
        <v>75</v>
      </c>
      <c r="M434" s="220">
        <f t="shared" si="971"/>
        <v>75</v>
      </c>
      <c r="N434" s="220">
        <f t="shared" si="971"/>
        <v>75</v>
      </c>
      <c r="O434" s="220">
        <f t="shared" si="971"/>
        <v>75</v>
      </c>
      <c r="P434" s="220">
        <f t="shared" si="971"/>
        <v>75</v>
      </c>
      <c r="Q434" s="220">
        <f t="shared" si="971"/>
        <v>75</v>
      </c>
      <c r="R434" s="220">
        <f t="shared" si="971"/>
        <v>75</v>
      </c>
      <c r="S434" s="220">
        <f t="shared" si="971"/>
        <v>75</v>
      </c>
      <c r="T434" s="220">
        <f t="shared" si="971"/>
        <v>75</v>
      </c>
    </row>
    <row r="435" spans="1:20" ht="13.5" customHeight="1" outlineLevel="2" thickBot="1" x14ac:dyDescent="0.3">
      <c r="A435" s="903"/>
      <c r="B435" s="636" t="s">
        <v>1293</v>
      </c>
      <c r="C435" s="229"/>
      <c r="D435" s="223">
        <f t="shared" si="971"/>
        <v>75</v>
      </c>
      <c r="E435" s="223">
        <f t="shared" si="971"/>
        <v>75</v>
      </c>
      <c r="F435" s="223">
        <f t="shared" si="971"/>
        <v>75</v>
      </c>
      <c r="G435" s="223">
        <f t="shared" si="971"/>
        <v>75</v>
      </c>
      <c r="H435" s="223">
        <f t="shared" si="971"/>
        <v>75</v>
      </c>
      <c r="I435" s="223">
        <f t="shared" si="971"/>
        <v>75</v>
      </c>
      <c r="J435" s="223">
        <f t="shared" si="971"/>
        <v>75</v>
      </c>
      <c r="K435" s="223">
        <f t="shared" si="971"/>
        <v>75</v>
      </c>
      <c r="L435" s="223">
        <f t="shared" si="971"/>
        <v>75</v>
      </c>
      <c r="M435" s="223">
        <f t="shared" si="971"/>
        <v>75</v>
      </c>
      <c r="N435" s="223">
        <f t="shared" si="971"/>
        <v>75</v>
      </c>
      <c r="O435" s="223">
        <f t="shared" si="971"/>
        <v>75</v>
      </c>
      <c r="P435" s="223">
        <f t="shared" si="971"/>
        <v>75</v>
      </c>
      <c r="Q435" s="223">
        <f t="shared" si="971"/>
        <v>75</v>
      </c>
      <c r="R435" s="223">
        <f t="shared" si="971"/>
        <v>75</v>
      </c>
      <c r="S435" s="223">
        <f t="shared" si="971"/>
        <v>75</v>
      </c>
      <c r="T435" s="223">
        <f t="shared" si="971"/>
        <v>75</v>
      </c>
    </row>
    <row r="436" spans="1:20" ht="12.75" customHeight="1" outlineLevel="2" x14ac:dyDescent="0.25">
      <c r="A436" s="903"/>
      <c r="B436" s="637" t="s">
        <v>1307</v>
      </c>
      <c r="C436" s="226"/>
      <c r="D436" s="220">
        <v>0</v>
      </c>
      <c r="E436" s="220">
        <v>0</v>
      </c>
      <c r="F436" s="220">
        <v>0</v>
      </c>
      <c r="G436" s="220">
        <v>0</v>
      </c>
      <c r="H436" s="220">
        <v>0</v>
      </c>
      <c r="I436" s="220">
        <v>0</v>
      </c>
      <c r="J436" s="220">
        <v>0</v>
      </c>
      <c r="K436" s="220">
        <v>0</v>
      </c>
      <c r="L436" s="220">
        <v>0</v>
      </c>
      <c r="M436" s="220">
        <v>0</v>
      </c>
      <c r="N436" s="220">
        <v>0</v>
      </c>
      <c r="O436" s="220">
        <v>0</v>
      </c>
      <c r="P436" s="220">
        <v>0</v>
      </c>
      <c r="Q436" s="220">
        <v>0</v>
      </c>
      <c r="R436" s="220">
        <v>0</v>
      </c>
      <c r="S436" s="220">
        <v>0</v>
      </c>
      <c r="T436" s="220">
        <v>0</v>
      </c>
    </row>
    <row r="437" spans="1:20" ht="12.75" customHeight="1" outlineLevel="2" x14ac:dyDescent="0.25">
      <c r="A437" s="903"/>
      <c r="B437" s="635" t="s">
        <v>1293</v>
      </c>
      <c r="C437" s="227"/>
      <c r="D437" s="220">
        <v>0</v>
      </c>
      <c r="E437" s="220">
        <v>0</v>
      </c>
      <c r="F437" s="220">
        <v>0</v>
      </c>
      <c r="G437" s="220">
        <v>0</v>
      </c>
      <c r="H437" s="220">
        <v>0</v>
      </c>
      <c r="I437" s="220">
        <v>0</v>
      </c>
      <c r="J437" s="220">
        <v>0</v>
      </c>
      <c r="K437" s="220">
        <v>0</v>
      </c>
      <c r="L437" s="220">
        <v>0</v>
      </c>
      <c r="M437" s="220">
        <v>0</v>
      </c>
      <c r="N437" s="220">
        <v>0</v>
      </c>
      <c r="O437" s="220">
        <v>0</v>
      </c>
      <c r="P437" s="220">
        <v>0</v>
      </c>
      <c r="Q437" s="220">
        <v>0</v>
      </c>
      <c r="R437" s="220">
        <v>0</v>
      </c>
      <c r="S437" s="220">
        <v>0</v>
      </c>
      <c r="T437" s="220">
        <v>0</v>
      </c>
    </row>
    <row r="438" spans="1:20" ht="12.75" customHeight="1" outlineLevel="2" x14ac:dyDescent="0.25">
      <c r="A438" s="903"/>
      <c r="B438" s="635" t="s">
        <v>1294</v>
      </c>
      <c r="C438" s="227"/>
      <c r="D438" s="220">
        <v>0</v>
      </c>
      <c r="E438" s="220">
        <v>0</v>
      </c>
      <c r="F438" s="220">
        <v>0</v>
      </c>
      <c r="G438" s="220">
        <v>0</v>
      </c>
      <c r="H438" s="220">
        <v>0</v>
      </c>
      <c r="I438" s="220">
        <v>0</v>
      </c>
      <c r="J438" s="220">
        <v>0</v>
      </c>
      <c r="K438" s="220">
        <v>0</v>
      </c>
      <c r="L438" s="220">
        <v>0</v>
      </c>
      <c r="M438" s="220">
        <v>0</v>
      </c>
      <c r="N438" s="220">
        <v>0</v>
      </c>
      <c r="O438" s="220">
        <v>0</v>
      </c>
      <c r="P438" s="220">
        <v>0</v>
      </c>
      <c r="Q438" s="220">
        <v>0</v>
      </c>
      <c r="R438" s="220">
        <v>0</v>
      </c>
      <c r="S438" s="220">
        <v>0</v>
      </c>
      <c r="T438" s="220">
        <v>0</v>
      </c>
    </row>
    <row r="439" spans="1:20" ht="12.75" customHeight="1" outlineLevel="2" x14ac:dyDescent="0.25">
      <c r="A439" s="903"/>
      <c r="B439" s="635" t="s">
        <v>1293</v>
      </c>
      <c r="C439" s="227"/>
      <c r="D439" s="220">
        <v>0</v>
      </c>
      <c r="E439" s="220">
        <v>0</v>
      </c>
      <c r="F439" s="220">
        <v>0</v>
      </c>
      <c r="G439" s="220">
        <v>0</v>
      </c>
      <c r="H439" s="220">
        <v>0</v>
      </c>
      <c r="I439" s="220">
        <v>0</v>
      </c>
      <c r="J439" s="220">
        <v>0</v>
      </c>
      <c r="K439" s="220">
        <v>0</v>
      </c>
      <c r="L439" s="220">
        <v>0</v>
      </c>
      <c r="M439" s="220">
        <v>0</v>
      </c>
      <c r="N439" s="220">
        <v>0</v>
      </c>
      <c r="O439" s="220">
        <v>0</v>
      </c>
      <c r="P439" s="220">
        <v>0</v>
      </c>
      <c r="Q439" s="220">
        <v>0</v>
      </c>
      <c r="R439" s="220">
        <v>0</v>
      </c>
      <c r="S439" s="220">
        <v>0</v>
      </c>
      <c r="T439" s="220">
        <v>0</v>
      </c>
    </row>
    <row r="440" spans="1:20" ht="12.75" customHeight="1" outlineLevel="2" x14ac:dyDescent="0.25">
      <c r="A440" s="903"/>
      <c r="B440" s="635" t="s">
        <v>1295</v>
      </c>
      <c r="C440" s="227"/>
      <c r="D440" s="220">
        <v>0</v>
      </c>
      <c r="E440" s="220">
        <v>0</v>
      </c>
      <c r="F440" s="220">
        <v>0</v>
      </c>
      <c r="G440" s="220">
        <v>0</v>
      </c>
      <c r="H440" s="220">
        <v>0</v>
      </c>
      <c r="I440" s="220">
        <v>0</v>
      </c>
      <c r="J440" s="220">
        <v>0</v>
      </c>
      <c r="K440" s="220">
        <v>0</v>
      </c>
      <c r="L440" s="220">
        <v>0</v>
      </c>
      <c r="M440" s="220">
        <v>0</v>
      </c>
      <c r="N440" s="220">
        <v>0</v>
      </c>
      <c r="O440" s="220">
        <v>0</v>
      </c>
      <c r="P440" s="220">
        <v>0</v>
      </c>
      <c r="Q440" s="220">
        <v>0</v>
      </c>
      <c r="R440" s="220">
        <v>0</v>
      </c>
      <c r="S440" s="220">
        <v>0</v>
      </c>
      <c r="T440" s="220">
        <v>0</v>
      </c>
    </row>
    <row r="441" spans="1:20" ht="13.5" customHeight="1" outlineLevel="2" thickBot="1" x14ac:dyDescent="0.3">
      <c r="A441" s="903"/>
      <c r="B441" s="635" t="s">
        <v>1293</v>
      </c>
      <c r="C441" s="227"/>
      <c r="D441" s="220">
        <v>0</v>
      </c>
      <c r="E441" s="220">
        <v>0</v>
      </c>
      <c r="F441" s="220">
        <v>0</v>
      </c>
      <c r="G441" s="220">
        <v>0</v>
      </c>
      <c r="H441" s="220">
        <v>0</v>
      </c>
      <c r="I441" s="220">
        <v>0</v>
      </c>
      <c r="J441" s="220">
        <v>0</v>
      </c>
      <c r="K441" s="220">
        <v>0</v>
      </c>
      <c r="L441" s="220">
        <v>0</v>
      </c>
      <c r="M441" s="220">
        <v>0</v>
      </c>
      <c r="N441" s="220">
        <v>0</v>
      </c>
      <c r="O441" s="220">
        <v>0</v>
      </c>
      <c r="P441" s="220">
        <v>0</v>
      </c>
      <c r="Q441" s="220">
        <v>0</v>
      </c>
      <c r="R441" s="220">
        <v>0</v>
      </c>
      <c r="S441" s="220">
        <v>0</v>
      </c>
      <c r="T441" s="220">
        <v>0</v>
      </c>
    </row>
    <row r="442" spans="1:20" ht="12.75" customHeight="1" outlineLevel="2" x14ac:dyDescent="0.25">
      <c r="A442" s="903"/>
      <c r="B442" s="634" t="s">
        <v>1296</v>
      </c>
      <c r="C442" s="225"/>
      <c r="D442" s="228">
        <f t="shared" ref="D442:E442" si="972">SUM(D443:D448)</f>
        <v>0</v>
      </c>
      <c r="E442" s="228">
        <f t="shared" si="972"/>
        <v>0</v>
      </c>
      <c r="F442" s="228">
        <f t="shared" ref="F442:G442" si="973">SUM(F443:F448)</f>
        <v>0</v>
      </c>
      <c r="G442" s="228">
        <f t="shared" si="973"/>
        <v>0</v>
      </c>
      <c r="H442" s="228">
        <f t="shared" ref="H442:T442" si="974">SUM(H443:H448)</f>
        <v>0</v>
      </c>
      <c r="I442" s="228">
        <f t="shared" si="974"/>
        <v>0</v>
      </c>
      <c r="J442" s="228">
        <f t="shared" ref="J442:K442" si="975">SUM(J443:J448)</f>
        <v>0</v>
      </c>
      <c r="K442" s="228">
        <f t="shared" si="975"/>
        <v>0</v>
      </c>
      <c r="L442" s="228">
        <f t="shared" ref="L442:P442" si="976">SUM(L443:L448)</f>
        <v>0</v>
      </c>
      <c r="M442" s="228">
        <f t="shared" si="976"/>
        <v>0</v>
      </c>
      <c r="N442" s="228">
        <f t="shared" si="976"/>
        <v>0</v>
      </c>
      <c r="O442" s="228">
        <f t="shared" ref="O442" si="977">SUM(O443:O448)</f>
        <v>0</v>
      </c>
      <c r="P442" s="228">
        <f t="shared" si="976"/>
        <v>0</v>
      </c>
      <c r="Q442" s="228">
        <f t="shared" ref="Q442:R442" si="978">SUM(Q443:Q448)</f>
        <v>0</v>
      </c>
      <c r="R442" s="228">
        <f t="shared" si="978"/>
        <v>0</v>
      </c>
      <c r="S442" s="228">
        <f t="shared" si="974"/>
        <v>0</v>
      </c>
      <c r="T442" s="228">
        <f t="shared" si="974"/>
        <v>0</v>
      </c>
    </row>
    <row r="443" spans="1:20" ht="12.75" customHeight="1" outlineLevel="2" x14ac:dyDescent="0.25">
      <c r="A443" s="903"/>
      <c r="B443" s="635" t="s">
        <v>1297</v>
      </c>
      <c r="C443" s="227"/>
      <c r="D443" s="220">
        <v>0</v>
      </c>
      <c r="E443" s="220">
        <v>0</v>
      </c>
      <c r="F443" s="220">
        <v>0</v>
      </c>
      <c r="G443" s="220">
        <v>0</v>
      </c>
      <c r="H443" s="220">
        <v>0</v>
      </c>
      <c r="I443" s="220">
        <v>0</v>
      </c>
      <c r="J443" s="220">
        <v>0</v>
      </c>
      <c r="K443" s="220">
        <v>0</v>
      </c>
      <c r="L443" s="220">
        <v>0</v>
      </c>
      <c r="M443" s="220">
        <v>0</v>
      </c>
      <c r="N443" s="220">
        <v>0</v>
      </c>
      <c r="O443" s="220">
        <v>0</v>
      </c>
      <c r="P443" s="220">
        <v>0</v>
      </c>
      <c r="Q443" s="220">
        <v>0</v>
      </c>
      <c r="R443" s="220">
        <v>0</v>
      </c>
      <c r="S443" s="220">
        <v>0</v>
      </c>
      <c r="T443" s="220">
        <v>0</v>
      </c>
    </row>
    <row r="444" spans="1:20" ht="12.75" customHeight="1" outlineLevel="2" x14ac:dyDescent="0.25">
      <c r="A444" s="903"/>
      <c r="B444" s="635" t="s">
        <v>1293</v>
      </c>
      <c r="C444" s="227"/>
      <c r="D444" s="220">
        <v>0</v>
      </c>
      <c r="E444" s="220">
        <v>0</v>
      </c>
      <c r="F444" s="220">
        <v>0</v>
      </c>
      <c r="G444" s="220">
        <v>0</v>
      </c>
      <c r="H444" s="220">
        <v>0</v>
      </c>
      <c r="I444" s="220">
        <v>0</v>
      </c>
      <c r="J444" s="220">
        <v>0</v>
      </c>
      <c r="K444" s="220">
        <v>0</v>
      </c>
      <c r="L444" s="220">
        <v>0</v>
      </c>
      <c r="M444" s="220">
        <v>0</v>
      </c>
      <c r="N444" s="220">
        <v>0</v>
      </c>
      <c r="O444" s="220">
        <v>0</v>
      </c>
      <c r="P444" s="220">
        <v>0</v>
      </c>
      <c r="Q444" s="220">
        <v>0</v>
      </c>
      <c r="R444" s="220">
        <v>0</v>
      </c>
      <c r="S444" s="220">
        <v>0</v>
      </c>
      <c r="T444" s="220">
        <v>0</v>
      </c>
    </row>
    <row r="445" spans="1:20" ht="12.75" customHeight="1" outlineLevel="2" x14ac:dyDescent="0.25">
      <c r="A445" s="903"/>
      <c r="B445" s="635" t="s">
        <v>1294</v>
      </c>
      <c r="C445" s="227"/>
      <c r="D445" s="220">
        <v>0</v>
      </c>
      <c r="E445" s="220">
        <v>0</v>
      </c>
      <c r="F445" s="220">
        <v>0</v>
      </c>
      <c r="G445" s="220">
        <v>0</v>
      </c>
      <c r="H445" s="220">
        <v>0</v>
      </c>
      <c r="I445" s="220">
        <v>0</v>
      </c>
      <c r="J445" s="220">
        <v>0</v>
      </c>
      <c r="K445" s="220">
        <v>0</v>
      </c>
      <c r="L445" s="220">
        <v>0</v>
      </c>
      <c r="M445" s="220">
        <v>0</v>
      </c>
      <c r="N445" s="220">
        <v>0</v>
      </c>
      <c r="O445" s="220">
        <v>0</v>
      </c>
      <c r="P445" s="220">
        <v>0</v>
      </c>
      <c r="Q445" s="220">
        <v>0</v>
      </c>
      <c r="R445" s="220">
        <v>0</v>
      </c>
      <c r="S445" s="220">
        <v>0</v>
      </c>
      <c r="T445" s="220">
        <v>0</v>
      </c>
    </row>
    <row r="446" spans="1:20" ht="12.75" customHeight="1" outlineLevel="2" x14ac:dyDescent="0.25">
      <c r="A446" s="903"/>
      <c r="B446" s="635" t="s">
        <v>1293</v>
      </c>
      <c r="C446" s="227"/>
      <c r="D446" s="220">
        <v>0</v>
      </c>
      <c r="E446" s="220">
        <v>0</v>
      </c>
      <c r="F446" s="220">
        <v>0</v>
      </c>
      <c r="G446" s="220">
        <v>0</v>
      </c>
      <c r="H446" s="220">
        <v>0</v>
      </c>
      <c r="I446" s="220">
        <v>0</v>
      </c>
      <c r="J446" s="220">
        <v>0</v>
      </c>
      <c r="K446" s="220">
        <v>0</v>
      </c>
      <c r="L446" s="220">
        <v>0</v>
      </c>
      <c r="M446" s="220">
        <v>0</v>
      </c>
      <c r="N446" s="220">
        <v>0</v>
      </c>
      <c r="O446" s="220">
        <v>0</v>
      </c>
      <c r="P446" s="220">
        <v>0</v>
      </c>
      <c r="Q446" s="220">
        <v>0</v>
      </c>
      <c r="R446" s="220">
        <v>0</v>
      </c>
      <c r="S446" s="220">
        <v>0</v>
      </c>
      <c r="T446" s="220">
        <v>0</v>
      </c>
    </row>
    <row r="447" spans="1:20" ht="12.75" customHeight="1" outlineLevel="2" x14ac:dyDescent="0.25">
      <c r="A447" s="903"/>
      <c r="B447" s="635" t="s">
        <v>1295</v>
      </c>
      <c r="C447" s="227"/>
      <c r="D447" s="220">
        <v>0</v>
      </c>
      <c r="E447" s="220">
        <v>0</v>
      </c>
      <c r="F447" s="220">
        <v>0</v>
      </c>
      <c r="G447" s="220">
        <v>0</v>
      </c>
      <c r="H447" s="220">
        <v>0</v>
      </c>
      <c r="I447" s="220">
        <v>0</v>
      </c>
      <c r="J447" s="220">
        <v>0</v>
      </c>
      <c r="K447" s="220">
        <v>0</v>
      </c>
      <c r="L447" s="220">
        <v>0</v>
      </c>
      <c r="M447" s="220">
        <v>0</v>
      </c>
      <c r="N447" s="220">
        <v>0</v>
      </c>
      <c r="O447" s="220">
        <v>0</v>
      </c>
      <c r="P447" s="220">
        <v>0</v>
      </c>
      <c r="Q447" s="220">
        <v>0</v>
      </c>
      <c r="R447" s="220">
        <v>0</v>
      </c>
      <c r="S447" s="220">
        <v>0</v>
      </c>
      <c r="T447" s="220">
        <v>0</v>
      </c>
    </row>
    <row r="448" spans="1:20" ht="13.5" customHeight="1" outlineLevel="2" thickBot="1" x14ac:dyDescent="0.3">
      <c r="A448" s="903"/>
      <c r="B448" s="636" t="s">
        <v>1293</v>
      </c>
      <c r="C448" s="229"/>
      <c r="D448" s="223">
        <v>0</v>
      </c>
      <c r="E448" s="223">
        <v>0</v>
      </c>
      <c r="F448" s="223">
        <v>0</v>
      </c>
      <c r="G448" s="223">
        <v>0</v>
      </c>
      <c r="H448" s="223">
        <v>0</v>
      </c>
      <c r="I448" s="223">
        <v>0</v>
      </c>
      <c r="J448" s="223">
        <v>0</v>
      </c>
      <c r="K448" s="223">
        <v>0</v>
      </c>
      <c r="L448" s="223">
        <v>0</v>
      </c>
      <c r="M448" s="223">
        <v>0</v>
      </c>
      <c r="N448" s="223">
        <v>0</v>
      </c>
      <c r="O448" s="223">
        <v>0</v>
      </c>
      <c r="P448" s="223">
        <v>0</v>
      </c>
      <c r="Q448" s="223">
        <v>0</v>
      </c>
      <c r="R448" s="223">
        <v>0</v>
      </c>
      <c r="S448" s="223">
        <v>0</v>
      </c>
      <c r="T448" s="223">
        <v>0</v>
      </c>
    </row>
    <row r="449" spans="1:20" ht="13.5" customHeight="1" outlineLevel="2" thickBot="1" x14ac:dyDescent="0.3">
      <c r="A449" s="903"/>
      <c r="D449" s="230">
        <f t="shared" ref="D449:T449" si="979">(D443*D430+D444*D431+D445*D432+D446*D433+D447*D434+D448*D435)+(D443*D436+D444*D437+D445*D438+D446*D439+D447*D440+D448*D441)</f>
        <v>0</v>
      </c>
      <c r="E449" s="230">
        <f t="shared" si="979"/>
        <v>0</v>
      </c>
      <c r="F449" s="230">
        <f t="shared" ref="F449:G449" si="980">(F443*F430+F444*F431+F445*F432+F446*F433+F447*F434+F448*F435)+(F443*F436+F444*F437+F445*F438+F446*F439+F447*F440+F448*F441)</f>
        <v>0</v>
      </c>
      <c r="G449" s="230">
        <f t="shared" si="980"/>
        <v>0</v>
      </c>
      <c r="H449" s="230">
        <f t="shared" si="979"/>
        <v>0</v>
      </c>
      <c r="I449" s="230">
        <f t="shared" si="979"/>
        <v>0</v>
      </c>
      <c r="J449" s="230">
        <f t="shared" ref="J449:K449" si="981">(J443*J430+J444*J431+J445*J432+J446*J433+J447*J434+J448*J435)+(J443*J436+J444*J437+J445*J438+J446*J439+J447*J440+J448*J441)</f>
        <v>0</v>
      </c>
      <c r="K449" s="230">
        <f t="shared" si="981"/>
        <v>0</v>
      </c>
      <c r="L449" s="230">
        <f t="shared" ref="L449:P449" si="982">(L443*L430+L444*L431+L445*L432+L446*L433+L447*L434+L448*L435)+(L443*L436+L444*L437+L445*L438+L446*L439+L447*L440+L448*L441)</f>
        <v>0</v>
      </c>
      <c r="M449" s="230">
        <f t="shared" si="982"/>
        <v>0</v>
      </c>
      <c r="N449" s="230">
        <f t="shared" si="982"/>
        <v>0</v>
      </c>
      <c r="O449" s="230">
        <f t="shared" ref="O449" si="983">(O443*O430+O444*O431+O445*O432+O446*O433+O447*O434+O448*O435)+(O443*O436+O444*O437+O445*O438+O446*O439+O447*O440+O448*O441)</f>
        <v>0</v>
      </c>
      <c r="P449" s="230">
        <f t="shared" si="982"/>
        <v>0</v>
      </c>
      <c r="Q449" s="230">
        <f t="shared" ref="Q449:R449" si="984">(Q443*Q430+Q444*Q431+Q445*Q432+Q446*Q433+Q447*Q434+Q448*Q435)+(Q443*Q436+Q444*Q437+Q445*Q438+Q446*Q439+Q447*Q440+Q448*Q441)</f>
        <v>0</v>
      </c>
      <c r="R449" s="230">
        <f t="shared" si="984"/>
        <v>0</v>
      </c>
      <c r="S449" s="230">
        <f t="shared" si="979"/>
        <v>0</v>
      </c>
      <c r="T449" s="230">
        <f t="shared" si="979"/>
        <v>0</v>
      </c>
    </row>
    <row r="450" spans="1:20" ht="12.75" customHeight="1" outlineLevel="2" x14ac:dyDescent="0.25">
      <c r="A450" s="903"/>
      <c r="B450" s="192" t="s">
        <v>799</v>
      </c>
      <c r="C450" s="184"/>
      <c r="D450" s="220">
        <f t="shared" ref="D450:T450" si="985">D449-D451</f>
        <v>0</v>
      </c>
      <c r="E450" s="220">
        <f t="shared" si="985"/>
        <v>0</v>
      </c>
      <c r="F450" s="220">
        <f t="shared" ref="F450:G450" si="986">F449-F451</f>
        <v>0</v>
      </c>
      <c r="G450" s="220">
        <f t="shared" si="986"/>
        <v>0</v>
      </c>
      <c r="H450" s="220">
        <f t="shared" si="985"/>
        <v>0</v>
      </c>
      <c r="I450" s="220">
        <f t="shared" si="985"/>
        <v>0</v>
      </c>
      <c r="J450" s="220">
        <f t="shared" ref="J450:K450" si="987">J449-J451</f>
        <v>0</v>
      </c>
      <c r="K450" s="220">
        <f t="shared" si="987"/>
        <v>0</v>
      </c>
      <c r="L450" s="220">
        <f t="shared" ref="L450:P450" si="988">L449-L451</f>
        <v>0</v>
      </c>
      <c r="M450" s="220">
        <f t="shared" si="988"/>
        <v>0</v>
      </c>
      <c r="N450" s="220">
        <f t="shared" si="988"/>
        <v>0</v>
      </c>
      <c r="O450" s="220">
        <f t="shared" ref="O450" si="989">O449-O451</f>
        <v>0</v>
      </c>
      <c r="P450" s="220">
        <f t="shared" si="988"/>
        <v>0</v>
      </c>
      <c r="Q450" s="220">
        <f t="shared" ref="Q450:R450" si="990">Q449-Q451</f>
        <v>0</v>
      </c>
      <c r="R450" s="220">
        <f t="shared" si="990"/>
        <v>0</v>
      </c>
      <c r="S450" s="220">
        <f t="shared" si="985"/>
        <v>0</v>
      </c>
      <c r="T450" s="220">
        <f t="shared" si="985"/>
        <v>0</v>
      </c>
    </row>
    <row r="451" spans="1:20" ht="13.5" customHeight="1" outlineLevel="2" thickBot="1" x14ac:dyDescent="0.3">
      <c r="A451" s="903"/>
      <c r="B451" s="204" t="s">
        <v>800</v>
      </c>
      <c r="C451" s="186"/>
      <c r="D451" s="223">
        <f t="shared" ref="D451:T451" si="991">ROUND(((D443*D430*D$61+D444*D431*D$62+D445*D432*D$63+D446*D433*D$64+D447*D434*D$65+D448*D435*D$66)+(D443*D436+D444*D437+D445*D438+D446*D439+D447*D440+D448*D441)*D$56)/D$29,2)</f>
        <v>0</v>
      </c>
      <c r="E451" s="223">
        <f t="shared" si="991"/>
        <v>0</v>
      </c>
      <c r="F451" s="223">
        <f t="shared" ref="F451:G451" si="992">ROUND(((F443*F430*F$61+F444*F431*F$62+F445*F432*F$63+F446*F433*F$64+F447*F434*F$65+F448*F435*F$66)+(F443*F436+F444*F437+F445*F438+F446*F439+F447*F440+F448*F441)*F$56)/F$29,2)</f>
        <v>0</v>
      </c>
      <c r="G451" s="223">
        <f t="shared" si="992"/>
        <v>0</v>
      </c>
      <c r="H451" s="223">
        <f t="shared" si="991"/>
        <v>0</v>
      </c>
      <c r="I451" s="223">
        <f t="shared" si="991"/>
        <v>0</v>
      </c>
      <c r="J451" s="223">
        <f t="shared" ref="J451:K451" si="993">ROUND(((J443*J430*J$61+J444*J431*J$62+J445*J432*J$63+J446*J433*J$64+J447*J434*J$65+J448*J435*J$66)+(J443*J436+J444*J437+J445*J438+J446*J439+J447*J440+J448*J441)*J$56)/J$29,2)</f>
        <v>0</v>
      </c>
      <c r="K451" s="223">
        <f t="shared" si="993"/>
        <v>0</v>
      </c>
      <c r="L451" s="223">
        <f t="shared" ref="L451:P451" si="994">ROUND(((L443*L430*L$61+L444*L431*L$62+L445*L432*L$63+L446*L433*L$64+L447*L434*L$65+L448*L435*L$66)+(L443*L436+L444*L437+L445*L438+L446*L439+L447*L440+L448*L441)*L$56)/L$29,2)</f>
        <v>0</v>
      </c>
      <c r="M451" s="223">
        <f t="shared" si="994"/>
        <v>0</v>
      </c>
      <c r="N451" s="223">
        <f t="shared" si="994"/>
        <v>0</v>
      </c>
      <c r="O451" s="223">
        <f t="shared" ref="O451" si="995">ROUND(((O443*O430*O$61+O444*O431*O$62+O445*O432*O$63+O446*O433*O$64+O447*O434*O$65+O448*O435*O$66)+(O443*O436+O444*O437+O445*O438+O446*O439+O447*O440+O448*O441)*O$56)/O$29,2)</f>
        <v>0</v>
      </c>
      <c r="P451" s="223">
        <f t="shared" si="994"/>
        <v>0</v>
      </c>
      <c r="Q451" s="223">
        <f t="shared" ref="Q451:R451" si="996">ROUND(((Q443*Q430*Q$61+Q444*Q431*Q$62+Q445*Q432*Q$63+Q446*Q433*Q$64+Q447*Q434*Q$65+Q448*Q435*Q$66)+(Q443*Q436+Q444*Q437+Q445*Q438+Q446*Q439+Q447*Q440+Q448*Q441)*Q$56)/Q$29,2)</f>
        <v>0</v>
      </c>
      <c r="R451" s="223">
        <f t="shared" si="996"/>
        <v>0</v>
      </c>
      <c r="S451" s="223">
        <f t="shared" si="991"/>
        <v>0</v>
      </c>
      <c r="T451" s="223">
        <f t="shared" si="991"/>
        <v>0</v>
      </c>
    </row>
    <row r="452" spans="1:20" ht="13.5" customHeight="1" outlineLevel="2" thickBot="1" x14ac:dyDescent="0.3">
      <c r="A452" s="903"/>
      <c r="B452" s="637" t="s">
        <v>244</v>
      </c>
      <c r="C452" s="227"/>
      <c r="D452" s="220"/>
      <c r="E452" s="220"/>
      <c r="F452" s="220"/>
      <c r="G452" s="220"/>
      <c r="H452" s="220"/>
      <c r="I452" s="220"/>
      <c r="J452" s="220"/>
      <c r="K452" s="220"/>
      <c r="L452" s="220"/>
      <c r="M452" s="220"/>
      <c r="N452" s="220"/>
      <c r="O452" s="220"/>
      <c r="P452" s="220"/>
      <c r="Q452" s="220"/>
      <c r="R452" s="220"/>
      <c r="S452" s="220"/>
      <c r="T452" s="220"/>
    </row>
    <row r="453" spans="1:20" ht="13.5" customHeight="1" outlineLevel="2" thickBot="1" x14ac:dyDescent="0.3">
      <c r="A453" s="903"/>
      <c r="D453" s="231">
        <f t="shared" ref="D453:T453" si="997">IF(D452="X",D$19,)</f>
        <v>0</v>
      </c>
      <c r="E453" s="231">
        <f t="shared" si="997"/>
        <v>0</v>
      </c>
      <c r="F453" s="231">
        <f t="shared" ref="F453:G453" si="998">IF(F452="X",F$19,)</f>
        <v>0</v>
      </c>
      <c r="G453" s="231">
        <f t="shared" si="998"/>
        <v>0</v>
      </c>
      <c r="H453" s="231">
        <f t="shared" si="997"/>
        <v>0</v>
      </c>
      <c r="I453" s="231">
        <f t="shared" si="997"/>
        <v>0</v>
      </c>
      <c r="J453" s="231">
        <f t="shared" ref="J453:K453" si="999">IF(J452="X",J$19,)</f>
        <v>0</v>
      </c>
      <c r="K453" s="231">
        <f t="shared" si="999"/>
        <v>0</v>
      </c>
      <c r="L453" s="231">
        <f t="shared" ref="L453:P453" si="1000">IF(L452="X",L$19,)</f>
        <v>0</v>
      </c>
      <c r="M453" s="231">
        <f t="shared" si="1000"/>
        <v>0</v>
      </c>
      <c r="N453" s="231">
        <f t="shared" si="1000"/>
        <v>0</v>
      </c>
      <c r="O453" s="231">
        <f t="shared" ref="O453" si="1001">IF(O452="X",O$19,)</f>
        <v>0</v>
      </c>
      <c r="P453" s="231">
        <f t="shared" si="1000"/>
        <v>0</v>
      </c>
      <c r="Q453" s="231">
        <f t="shared" ref="Q453:R453" si="1002">IF(Q452="X",Q$19,)</f>
        <v>0</v>
      </c>
      <c r="R453" s="231">
        <f t="shared" si="1002"/>
        <v>0</v>
      </c>
      <c r="S453" s="231">
        <f t="shared" si="997"/>
        <v>0</v>
      </c>
      <c r="T453" s="231">
        <f t="shared" si="997"/>
        <v>0</v>
      </c>
    </row>
    <row r="454" spans="1:20" ht="12.75" customHeight="1" outlineLevel="2" x14ac:dyDescent="0.25">
      <c r="A454" s="903"/>
      <c r="B454" s="192" t="s">
        <v>799</v>
      </c>
      <c r="C454" s="184"/>
      <c r="D454" s="232">
        <f t="shared" ref="D454:T454" si="1003">D453-D455</f>
        <v>0</v>
      </c>
      <c r="E454" s="232">
        <f t="shared" si="1003"/>
        <v>0</v>
      </c>
      <c r="F454" s="232">
        <f t="shared" ref="F454:G454" si="1004">F453-F455</f>
        <v>0</v>
      </c>
      <c r="G454" s="232">
        <f t="shared" si="1004"/>
        <v>0</v>
      </c>
      <c r="H454" s="232">
        <f t="shared" si="1003"/>
        <v>0</v>
      </c>
      <c r="I454" s="232">
        <f t="shared" si="1003"/>
        <v>0</v>
      </c>
      <c r="J454" s="232">
        <f t="shared" ref="J454:K454" si="1005">J453-J455</f>
        <v>0</v>
      </c>
      <c r="K454" s="232">
        <f t="shared" si="1005"/>
        <v>0</v>
      </c>
      <c r="L454" s="232">
        <f t="shared" ref="L454:P454" si="1006">L453-L455</f>
        <v>0</v>
      </c>
      <c r="M454" s="232">
        <f t="shared" si="1006"/>
        <v>0</v>
      </c>
      <c r="N454" s="232">
        <f t="shared" si="1006"/>
        <v>0</v>
      </c>
      <c r="O454" s="232">
        <f t="shared" ref="O454" si="1007">O453-O455</f>
        <v>0</v>
      </c>
      <c r="P454" s="232">
        <f t="shared" si="1006"/>
        <v>0</v>
      </c>
      <c r="Q454" s="232">
        <f t="shared" ref="Q454:R454" si="1008">Q453-Q455</f>
        <v>0</v>
      </c>
      <c r="R454" s="232">
        <f t="shared" si="1008"/>
        <v>0</v>
      </c>
      <c r="S454" s="232">
        <f t="shared" si="1003"/>
        <v>0</v>
      </c>
      <c r="T454" s="232">
        <f t="shared" si="1003"/>
        <v>0</v>
      </c>
    </row>
    <row r="455" spans="1:20" ht="13.5" customHeight="1" outlineLevel="2" thickBot="1" x14ac:dyDescent="0.3">
      <c r="A455" s="903"/>
      <c r="B455" s="204" t="s">
        <v>800</v>
      </c>
      <c r="C455" s="186"/>
      <c r="D455" s="223">
        <f t="shared" ref="D455:T455" si="1009">IF(D452="X",ROUND(D$21,2),)</f>
        <v>0</v>
      </c>
      <c r="E455" s="223">
        <f t="shared" si="1009"/>
        <v>0</v>
      </c>
      <c r="F455" s="223">
        <f t="shared" ref="F455:G455" si="1010">IF(F452="X",ROUND(F$21,2),)</f>
        <v>0</v>
      </c>
      <c r="G455" s="223">
        <f t="shared" si="1010"/>
        <v>0</v>
      </c>
      <c r="H455" s="223">
        <f t="shared" si="1009"/>
        <v>0</v>
      </c>
      <c r="I455" s="223">
        <f t="shared" si="1009"/>
        <v>0</v>
      </c>
      <c r="J455" s="223">
        <f t="shared" ref="J455:K455" si="1011">IF(J452="X",ROUND(J$21,2),)</f>
        <v>0</v>
      </c>
      <c r="K455" s="223">
        <f t="shared" si="1011"/>
        <v>0</v>
      </c>
      <c r="L455" s="223">
        <f t="shared" ref="L455:P455" si="1012">IF(L452="X",ROUND(L$21,2),)</f>
        <v>0</v>
      </c>
      <c r="M455" s="223">
        <f t="shared" si="1012"/>
        <v>0</v>
      </c>
      <c r="N455" s="223">
        <f t="shared" si="1012"/>
        <v>0</v>
      </c>
      <c r="O455" s="223">
        <f t="shared" ref="O455" si="1013">IF(O452="X",ROUND(O$21,2),)</f>
        <v>0</v>
      </c>
      <c r="P455" s="223">
        <f t="shared" si="1012"/>
        <v>0</v>
      </c>
      <c r="Q455" s="223">
        <f t="shared" ref="Q455:R455" si="1014">IF(Q452="X",ROUND(Q$21,2),)</f>
        <v>0</v>
      </c>
      <c r="R455" s="223">
        <f t="shared" si="1014"/>
        <v>0</v>
      </c>
      <c r="S455" s="223">
        <f t="shared" si="1009"/>
        <v>0</v>
      </c>
      <c r="T455" s="223">
        <f t="shared" si="1009"/>
        <v>0</v>
      </c>
    </row>
    <row r="456" spans="1:20" ht="13.5" customHeight="1" outlineLevel="2" thickBot="1" x14ac:dyDescent="0.3">
      <c r="A456" s="903"/>
      <c r="B456" s="637" t="s">
        <v>1298</v>
      </c>
      <c r="C456" s="227"/>
      <c r="D456" s="220"/>
      <c r="E456" s="220"/>
      <c r="F456" s="220"/>
      <c r="G456" s="220"/>
      <c r="H456" s="220"/>
      <c r="I456" s="220"/>
      <c r="J456" s="220"/>
      <c r="K456" s="220"/>
      <c r="L456" s="220"/>
      <c r="M456" s="220"/>
      <c r="N456" s="220"/>
      <c r="O456" s="220"/>
      <c r="P456" s="220"/>
      <c r="Q456" s="220"/>
      <c r="R456" s="220"/>
      <c r="S456" s="220"/>
      <c r="T456" s="220"/>
    </row>
    <row r="457" spans="1:20" ht="13.5" customHeight="1" outlineLevel="2" thickBot="1" x14ac:dyDescent="0.3">
      <c r="A457" s="903"/>
      <c r="D457" s="233">
        <f t="shared" ref="D457:T457" si="1015">IF(D456="X",D$553,)</f>
        <v>0</v>
      </c>
      <c r="E457" s="233">
        <f t="shared" si="1015"/>
        <v>0</v>
      </c>
      <c r="F457" s="233">
        <f t="shared" ref="F457:G457" si="1016">IF(F456="X",F$553,)</f>
        <v>0</v>
      </c>
      <c r="G457" s="233">
        <f t="shared" si="1016"/>
        <v>0</v>
      </c>
      <c r="H457" s="233">
        <f t="shared" si="1015"/>
        <v>0</v>
      </c>
      <c r="I457" s="233">
        <f t="shared" si="1015"/>
        <v>0</v>
      </c>
      <c r="J457" s="233">
        <f t="shared" ref="J457:K457" si="1017">IF(J456="X",J$553,)</f>
        <v>0</v>
      </c>
      <c r="K457" s="233">
        <f t="shared" si="1017"/>
        <v>0</v>
      </c>
      <c r="L457" s="233">
        <f t="shared" ref="L457:P457" si="1018">IF(L456="X",L$553,)</f>
        <v>0</v>
      </c>
      <c r="M457" s="233">
        <f t="shared" si="1018"/>
        <v>0</v>
      </c>
      <c r="N457" s="233">
        <f t="shared" si="1018"/>
        <v>0</v>
      </c>
      <c r="O457" s="233">
        <f t="shared" ref="O457" si="1019">IF(O456="X",O$553,)</f>
        <v>0</v>
      </c>
      <c r="P457" s="233">
        <f t="shared" si="1018"/>
        <v>0</v>
      </c>
      <c r="Q457" s="233">
        <f t="shared" ref="Q457:R457" si="1020">IF(Q456="X",Q$553,)</f>
        <v>0</v>
      </c>
      <c r="R457" s="233">
        <f t="shared" si="1020"/>
        <v>0</v>
      </c>
      <c r="S457" s="233">
        <f t="shared" si="1015"/>
        <v>0</v>
      </c>
      <c r="T457" s="233">
        <f t="shared" si="1015"/>
        <v>0</v>
      </c>
    </row>
    <row r="458" spans="1:20" ht="12.75" customHeight="1" outlineLevel="2" x14ac:dyDescent="0.25">
      <c r="A458" s="903"/>
      <c r="B458" s="192" t="s">
        <v>799</v>
      </c>
      <c r="C458" s="184"/>
      <c r="D458" s="234">
        <f t="shared" ref="D458:T458" si="1021">IF(D456="X",D$554,)</f>
        <v>0</v>
      </c>
      <c r="E458" s="234">
        <f t="shared" si="1021"/>
        <v>0</v>
      </c>
      <c r="F458" s="234">
        <f t="shared" ref="F458:G458" si="1022">IF(F456="X",F$554,)</f>
        <v>0</v>
      </c>
      <c r="G458" s="234">
        <f t="shared" si="1022"/>
        <v>0</v>
      </c>
      <c r="H458" s="234">
        <f t="shared" si="1021"/>
        <v>0</v>
      </c>
      <c r="I458" s="234">
        <f t="shared" si="1021"/>
        <v>0</v>
      </c>
      <c r="J458" s="234">
        <f t="shared" ref="J458:K458" si="1023">IF(J456="X",J$554,)</f>
        <v>0</v>
      </c>
      <c r="K458" s="234">
        <f t="shared" si="1023"/>
        <v>0</v>
      </c>
      <c r="L458" s="234">
        <f t="shared" ref="L458:P458" si="1024">IF(L456="X",L$554,)</f>
        <v>0</v>
      </c>
      <c r="M458" s="234">
        <f t="shared" si="1024"/>
        <v>0</v>
      </c>
      <c r="N458" s="234">
        <f t="shared" si="1024"/>
        <v>0</v>
      </c>
      <c r="O458" s="234">
        <f t="shared" ref="O458" si="1025">IF(O456="X",O$554,)</f>
        <v>0</v>
      </c>
      <c r="P458" s="234">
        <f t="shared" si="1024"/>
        <v>0</v>
      </c>
      <c r="Q458" s="234">
        <f t="shared" ref="Q458:R458" si="1026">IF(Q456="X",Q$554,)</f>
        <v>0</v>
      </c>
      <c r="R458" s="234">
        <f t="shared" si="1026"/>
        <v>0</v>
      </c>
      <c r="S458" s="234">
        <f t="shared" si="1021"/>
        <v>0</v>
      </c>
      <c r="T458" s="234">
        <f t="shared" si="1021"/>
        <v>0</v>
      </c>
    </row>
    <row r="459" spans="1:20" ht="13.5" customHeight="1" outlineLevel="2" thickBot="1" x14ac:dyDescent="0.3">
      <c r="A459" s="903"/>
      <c r="B459" s="204" t="s">
        <v>800</v>
      </c>
      <c r="C459" s="186"/>
      <c r="D459" s="235">
        <f t="shared" ref="D459:T459" si="1027">IF(D456="X",D$555,)</f>
        <v>0</v>
      </c>
      <c r="E459" s="235">
        <f t="shared" si="1027"/>
        <v>0</v>
      </c>
      <c r="F459" s="235">
        <f t="shared" ref="F459:G459" si="1028">IF(F456="X",F$555,)</f>
        <v>0</v>
      </c>
      <c r="G459" s="235">
        <f t="shared" si="1028"/>
        <v>0</v>
      </c>
      <c r="H459" s="235">
        <f t="shared" si="1027"/>
        <v>0</v>
      </c>
      <c r="I459" s="235">
        <f t="shared" si="1027"/>
        <v>0</v>
      </c>
      <c r="J459" s="235">
        <f t="shared" ref="J459:K459" si="1029">IF(J456="X",J$555,)</f>
        <v>0</v>
      </c>
      <c r="K459" s="235">
        <f t="shared" si="1029"/>
        <v>0</v>
      </c>
      <c r="L459" s="235">
        <f t="shared" ref="L459:P459" si="1030">IF(L456="X",L$555,)</f>
        <v>0</v>
      </c>
      <c r="M459" s="235">
        <f t="shared" si="1030"/>
        <v>0</v>
      </c>
      <c r="N459" s="235">
        <f t="shared" si="1030"/>
        <v>0</v>
      </c>
      <c r="O459" s="235">
        <f t="shared" ref="O459" si="1031">IF(O456="X",O$555,)</f>
        <v>0</v>
      </c>
      <c r="P459" s="235">
        <f t="shared" si="1030"/>
        <v>0</v>
      </c>
      <c r="Q459" s="235">
        <f t="shared" ref="Q459:R459" si="1032">IF(Q456="X",Q$555,)</f>
        <v>0</v>
      </c>
      <c r="R459" s="235">
        <f t="shared" si="1032"/>
        <v>0</v>
      </c>
      <c r="S459" s="235">
        <f t="shared" si="1027"/>
        <v>0</v>
      </c>
      <c r="T459" s="235">
        <f t="shared" si="1027"/>
        <v>0</v>
      </c>
    </row>
    <row r="460" spans="1:20" ht="13.5" customHeight="1" outlineLevel="2" thickBot="1" x14ac:dyDescent="0.3">
      <c r="A460" s="903"/>
      <c r="B460" s="637" t="s">
        <v>1299</v>
      </c>
      <c r="C460" s="227"/>
      <c r="D460" s="220"/>
      <c r="E460" s="220"/>
      <c r="F460" s="220"/>
      <c r="G460" s="220"/>
      <c r="H460" s="220"/>
      <c r="I460" s="220"/>
      <c r="J460" s="220"/>
      <c r="K460" s="220"/>
      <c r="L460" s="220"/>
      <c r="M460" s="220"/>
      <c r="N460" s="220"/>
      <c r="O460" s="220"/>
      <c r="P460" s="220"/>
      <c r="Q460" s="220"/>
      <c r="R460" s="220"/>
      <c r="S460" s="220"/>
      <c r="T460" s="220"/>
    </row>
    <row r="461" spans="1:20" ht="13.5" customHeight="1" outlineLevel="2" thickBot="1" x14ac:dyDescent="0.3">
      <c r="A461" s="903"/>
      <c r="D461" s="233">
        <f t="shared" ref="D461:T461" si="1033">IF(D460="X",D$119,)</f>
        <v>0</v>
      </c>
      <c r="E461" s="233">
        <f t="shared" si="1033"/>
        <v>0</v>
      </c>
      <c r="F461" s="233">
        <f t="shared" ref="F461:G461" si="1034">IF(F460="X",F$119,)</f>
        <v>0</v>
      </c>
      <c r="G461" s="233">
        <f t="shared" si="1034"/>
        <v>0</v>
      </c>
      <c r="H461" s="233">
        <f t="shared" si="1033"/>
        <v>0</v>
      </c>
      <c r="I461" s="233">
        <f t="shared" si="1033"/>
        <v>0</v>
      </c>
      <c r="J461" s="233">
        <f t="shared" ref="J461:K461" si="1035">IF(J460="X",J$119,)</f>
        <v>0</v>
      </c>
      <c r="K461" s="233">
        <f t="shared" si="1035"/>
        <v>0</v>
      </c>
      <c r="L461" s="233">
        <f t="shared" ref="L461:P461" si="1036">IF(L460="X",L$119,)</f>
        <v>0</v>
      </c>
      <c r="M461" s="233">
        <f t="shared" si="1036"/>
        <v>0</v>
      </c>
      <c r="N461" s="233">
        <f t="shared" si="1036"/>
        <v>0</v>
      </c>
      <c r="O461" s="233">
        <f t="shared" ref="O461" si="1037">IF(O460="X",O$119,)</f>
        <v>0</v>
      </c>
      <c r="P461" s="233">
        <f t="shared" si="1036"/>
        <v>0</v>
      </c>
      <c r="Q461" s="233">
        <f t="shared" ref="Q461:R461" si="1038">IF(Q460="X",Q$119,)</f>
        <v>0</v>
      </c>
      <c r="R461" s="233">
        <f t="shared" si="1038"/>
        <v>0</v>
      </c>
      <c r="S461" s="233">
        <f t="shared" si="1033"/>
        <v>0</v>
      </c>
      <c r="T461" s="233">
        <f t="shared" si="1033"/>
        <v>0</v>
      </c>
    </row>
    <row r="462" spans="1:20" ht="12.75" customHeight="1" outlineLevel="2" x14ac:dyDescent="0.25">
      <c r="A462" s="903"/>
      <c r="B462" s="192" t="s">
        <v>799</v>
      </c>
      <c r="C462" s="184"/>
      <c r="D462" s="234">
        <f t="shared" ref="D462:T462" si="1039">IF(D460="X",D$120,)</f>
        <v>0</v>
      </c>
      <c r="E462" s="234">
        <f t="shared" si="1039"/>
        <v>0</v>
      </c>
      <c r="F462" s="234">
        <f t="shared" ref="F462:G462" si="1040">IF(F460="X",F$120,)</f>
        <v>0</v>
      </c>
      <c r="G462" s="234">
        <f t="shared" si="1040"/>
        <v>0</v>
      </c>
      <c r="H462" s="234">
        <f t="shared" si="1039"/>
        <v>0</v>
      </c>
      <c r="I462" s="234">
        <f t="shared" si="1039"/>
        <v>0</v>
      </c>
      <c r="J462" s="234">
        <f t="shared" ref="J462:K462" si="1041">IF(J460="X",J$120,)</f>
        <v>0</v>
      </c>
      <c r="K462" s="234">
        <f t="shared" si="1041"/>
        <v>0</v>
      </c>
      <c r="L462" s="234">
        <f t="shared" ref="L462:P462" si="1042">IF(L460="X",L$120,)</f>
        <v>0</v>
      </c>
      <c r="M462" s="234">
        <f t="shared" si="1042"/>
        <v>0</v>
      </c>
      <c r="N462" s="234">
        <f t="shared" si="1042"/>
        <v>0</v>
      </c>
      <c r="O462" s="234">
        <f t="shared" ref="O462" si="1043">IF(O460="X",O$120,)</f>
        <v>0</v>
      </c>
      <c r="P462" s="234">
        <f t="shared" si="1042"/>
        <v>0</v>
      </c>
      <c r="Q462" s="234">
        <f t="shared" ref="Q462:R462" si="1044">IF(Q460="X",Q$120,)</f>
        <v>0</v>
      </c>
      <c r="R462" s="234">
        <f t="shared" si="1044"/>
        <v>0</v>
      </c>
      <c r="S462" s="234">
        <f t="shared" si="1039"/>
        <v>0</v>
      </c>
      <c r="T462" s="234">
        <f t="shared" si="1039"/>
        <v>0</v>
      </c>
    </row>
    <row r="463" spans="1:20" ht="13.5" customHeight="1" outlineLevel="2" thickBot="1" x14ac:dyDescent="0.3">
      <c r="A463" s="903"/>
      <c r="B463" s="204" t="s">
        <v>800</v>
      </c>
      <c r="C463" s="186"/>
      <c r="D463" s="235">
        <f t="shared" ref="D463:T463" si="1045">IF(D460="X",D$121,)</f>
        <v>0</v>
      </c>
      <c r="E463" s="235">
        <f t="shared" si="1045"/>
        <v>0</v>
      </c>
      <c r="F463" s="235">
        <f t="shared" ref="F463:G463" si="1046">IF(F460="X",F$121,)</f>
        <v>0</v>
      </c>
      <c r="G463" s="235">
        <f t="shared" si="1046"/>
        <v>0</v>
      </c>
      <c r="H463" s="235">
        <f t="shared" si="1045"/>
        <v>0</v>
      </c>
      <c r="I463" s="235">
        <f t="shared" si="1045"/>
        <v>0</v>
      </c>
      <c r="J463" s="235">
        <f t="shared" ref="J463:K463" si="1047">IF(J460="X",J$121,)</f>
        <v>0</v>
      </c>
      <c r="K463" s="235">
        <f t="shared" si="1047"/>
        <v>0</v>
      </c>
      <c r="L463" s="235">
        <f t="shared" ref="L463:P463" si="1048">IF(L460="X",L$121,)</f>
        <v>0</v>
      </c>
      <c r="M463" s="235">
        <f t="shared" si="1048"/>
        <v>0</v>
      </c>
      <c r="N463" s="235">
        <f t="shared" si="1048"/>
        <v>0</v>
      </c>
      <c r="O463" s="235">
        <f t="shared" ref="O463" si="1049">IF(O460="X",O$121,)</f>
        <v>0</v>
      </c>
      <c r="P463" s="235">
        <f t="shared" si="1048"/>
        <v>0</v>
      </c>
      <c r="Q463" s="235">
        <f t="shared" ref="Q463:R463" si="1050">IF(Q460="X",Q$121,)</f>
        <v>0</v>
      </c>
      <c r="R463" s="235">
        <f t="shared" si="1050"/>
        <v>0</v>
      </c>
      <c r="S463" s="235">
        <f t="shared" si="1045"/>
        <v>0</v>
      </c>
      <c r="T463" s="235">
        <f t="shared" si="1045"/>
        <v>0</v>
      </c>
    </row>
    <row r="464" spans="1:20" ht="13.5" customHeight="1" outlineLevel="2" thickBot="1" x14ac:dyDescent="0.3">
      <c r="A464" s="903"/>
      <c r="B464" s="637" t="s">
        <v>1300</v>
      </c>
      <c r="C464" s="227"/>
      <c r="D464" s="220" t="str">
        <f t="shared" ref="D464:T464" si="1051">IF(D$32=0," ","X")</f>
        <v>X</v>
      </c>
      <c r="E464" s="220" t="str">
        <f t="shared" si="1051"/>
        <v>X</v>
      </c>
      <c r="F464" s="220" t="str">
        <f t="shared" si="1051"/>
        <v>X</v>
      </c>
      <c r="G464" s="220" t="str">
        <f t="shared" si="1051"/>
        <v>X</v>
      </c>
      <c r="H464" s="220" t="str">
        <f t="shared" si="1051"/>
        <v>X</v>
      </c>
      <c r="I464" s="220" t="str">
        <f t="shared" si="1051"/>
        <v>X</v>
      </c>
      <c r="J464" s="220" t="str">
        <f t="shared" si="1051"/>
        <v>X</v>
      </c>
      <c r="K464" s="220" t="str">
        <f t="shared" si="1051"/>
        <v>X</v>
      </c>
      <c r="L464" s="220" t="str">
        <f t="shared" si="1051"/>
        <v>X</v>
      </c>
      <c r="M464" s="220" t="str">
        <f t="shared" si="1051"/>
        <v>X</v>
      </c>
      <c r="N464" s="220" t="str">
        <f t="shared" si="1051"/>
        <v>X</v>
      </c>
      <c r="O464" s="220" t="str">
        <f t="shared" si="1051"/>
        <v>X</v>
      </c>
      <c r="P464" s="220" t="str">
        <f t="shared" si="1051"/>
        <v>X</v>
      </c>
      <c r="Q464" s="220" t="str">
        <f t="shared" si="1051"/>
        <v>X</v>
      </c>
      <c r="R464" s="220" t="str">
        <f t="shared" si="1051"/>
        <v>X</v>
      </c>
      <c r="S464" s="220" t="str">
        <f t="shared" si="1051"/>
        <v>X</v>
      </c>
      <c r="T464" s="220" t="str">
        <f t="shared" si="1051"/>
        <v>X</v>
      </c>
    </row>
    <row r="465" spans="1:20" ht="13.5" customHeight="1" outlineLevel="2" thickBot="1" x14ac:dyDescent="0.3">
      <c r="A465" s="903"/>
      <c r="D465" s="230">
        <f t="shared" ref="D465:T465" si="1052">IF(D464="X",-(D$32-5)*D$33,)</f>
        <v>-37.5</v>
      </c>
      <c r="E465" s="230">
        <f t="shared" si="1052"/>
        <v>-37.5</v>
      </c>
      <c r="F465" s="230">
        <f t="shared" ref="F465:G465" si="1053">IF(F464="X",-(F$32-5)*F$33,)</f>
        <v>-37.5</v>
      </c>
      <c r="G465" s="230">
        <f t="shared" si="1053"/>
        <v>-37.5</v>
      </c>
      <c r="H465" s="230">
        <f t="shared" si="1052"/>
        <v>-37.5</v>
      </c>
      <c r="I465" s="230">
        <f t="shared" si="1052"/>
        <v>-37.5</v>
      </c>
      <c r="J465" s="230">
        <f t="shared" ref="J465:K465" si="1054">IF(J464="X",-(J$32-5)*J$33,)</f>
        <v>-37.5</v>
      </c>
      <c r="K465" s="230">
        <f t="shared" si="1054"/>
        <v>-37.5</v>
      </c>
      <c r="L465" s="230">
        <f t="shared" ref="L465:P465" si="1055">IF(L464="X",-(L$32-5)*L$33,)</f>
        <v>-37.5</v>
      </c>
      <c r="M465" s="230">
        <f t="shared" si="1055"/>
        <v>-37.5</v>
      </c>
      <c r="N465" s="230">
        <f t="shared" si="1055"/>
        <v>-37.5</v>
      </c>
      <c r="O465" s="230">
        <f t="shared" ref="O465" si="1056">IF(O464="X",-(O$32-5)*O$33,)</f>
        <v>-37.5</v>
      </c>
      <c r="P465" s="230">
        <f t="shared" si="1055"/>
        <v>-37.5</v>
      </c>
      <c r="Q465" s="230">
        <f t="shared" ref="Q465:R465" si="1057">IF(Q464="X",-(Q$32-5)*Q$33,)</f>
        <v>-37.5</v>
      </c>
      <c r="R465" s="230">
        <f t="shared" si="1057"/>
        <v>-37.5</v>
      </c>
      <c r="S465" s="230">
        <f t="shared" si="1052"/>
        <v>-37.5</v>
      </c>
      <c r="T465" s="230">
        <f t="shared" si="1052"/>
        <v>-37.5</v>
      </c>
    </row>
    <row r="466" spans="1:20" ht="12.75" customHeight="1" outlineLevel="2" x14ac:dyDescent="0.25">
      <c r="A466" s="903"/>
      <c r="B466" s="192" t="s">
        <v>799</v>
      </c>
      <c r="C466" s="184"/>
      <c r="D466" s="220">
        <f t="shared" ref="D466:T466" si="1058">D465-D467</f>
        <v>-8.2199999999999989</v>
      </c>
      <c r="E466" s="220">
        <f t="shared" si="1058"/>
        <v>-8.2199999999999989</v>
      </c>
      <c r="F466" s="220">
        <f t="shared" ref="F466:G466" si="1059">F465-F467</f>
        <v>-8.2199999999999989</v>
      </c>
      <c r="G466" s="220">
        <f t="shared" si="1059"/>
        <v>-8.2199999999999989</v>
      </c>
      <c r="H466" s="220">
        <f t="shared" si="1058"/>
        <v>-8.0599999999999987</v>
      </c>
      <c r="I466" s="220">
        <f t="shared" si="1058"/>
        <v>-8.0599999999999987</v>
      </c>
      <c r="J466" s="220">
        <f t="shared" ref="J466:K466" si="1060">J465-J467</f>
        <v>-8.1000000000000014</v>
      </c>
      <c r="K466" s="220">
        <f t="shared" si="1060"/>
        <v>-8.1000000000000014</v>
      </c>
      <c r="L466" s="220">
        <f t="shared" ref="L466:P466" si="1061">L465-L467</f>
        <v>-8.0599999999999987</v>
      </c>
      <c r="M466" s="220">
        <f t="shared" si="1061"/>
        <v>-8.0599999999999987</v>
      </c>
      <c r="N466" s="220">
        <f t="shared" si="1061"/>
        <v>-8.129999999999999</v>
      </c>
      <c r="O466" s="220">
        <f t="shared" ref="O466" si="1062">O465-O467</f>
        <v>-8.129999999999999</v>
      </c>
      <c r="P466" s="220">
        <f t="shared" si="1061"/>
        <v>-8.129999999999999</v>
      </c>
      <c r="Q466" s="220">
        <f t="shared" ref="Q466:R466" si="1063">Q465-Q467</f>
        <v>-9.02</v>
      </c>
      <c r="R466" s="220">
        <f t="shared" si="1063"/>
        <v>-9.02</v>
      </c>
      <c r="S466" s="220">
        <f t="shared" si="1058"/>
        <v>-9.02</v>
      </c>
      <c r="T466" s="220">
        <f t="shared" si="1058"/>
        <v>-9.02</v>
      </c>
    </row>
    <row r="467" spans="1:20" ht="13.5" customHeight="1" outlineLevel="2" thickBot="1" x14ac:dyDescent="0.3">
      <c r="A467" s="903"/>
      <c r="B467" s="204" t="s">
        <v>800</v>
      </c>
      <c r="C467" s="186"/>
      <c r="D467" s="223">
        <f t="shared" ref="D467:T467" si="1064">IF(D464="X",ROUND(D465*D$55/D$29,2),)</f>
        <v>-29.28</v>
      </c>
      <c r="E467" s="223">
        <f t="shared" si="1064"/>
        <v>-29.28</v>
      </c>
      <c r="F467" s="223">
        <f t="shared" ref="F467:G467" si="1065">IF(F464="X",ROUND(F465*F$55/F$29,2),)</f>
        <v>-29.28</v>
      </c>
      <c r="G467" s="223">
        <f t="shared" si="1065"/>
        <v>-29.28</v>
      </c>
      <c r="H467" s="223">
        <f t="shared" si="1064"/>
        <v>-29.44</v>
      </c>
      <c r="I467" s="223">
        <f t="shared" si="1064"/>
        <v>-29.44</v>
      </c>
      <c r="J467" s="223">
        <f t="shared" ref="J467:K467" si="1066">IF(J464="X",ROUND(J465*J$55/J$29,2),)</f>
        <v>-29.4</v>
      </c>
      <c r="K467" s="223">
        <f t="shared" si="1066"/>
        <v>-29.4</v>
      </c>
      <c r="L467" s="223">
        <f t="shared" ref="L467:P467" si="1067">IF(L464="X",ROUND(L465*L$55/L$29,2),)</f>
        <v>-29.44</v>
      </c>
      <c r="M467" s="223">
        <f t="shared" si="1067"/>
        <v>-29.44</v>
      </c>
      <c r="N467" s="223">
        <f t="shared" si="1067"/>
        <v>-29.37</v>
      </c>
      <c r="O467" s="223">
        <f t="shared" ref="O467" si="1068">IF(O464="X",ROUND(O465*O$55/O$29,2),)</f>
        <v>-29.37</v>
      </c>
      <c r="P467" s="223">
        <f t="shared" si="1067"/>
        <v>-29.37</v>
      </c>
      <c r="Q467" s="223">
        <f t="shared" ref="Q467:R467" si="1069">IF(Q464="X",ROUND(Q465*Q$55/Q$29,2),)</f>
        <v>-28.48</v>
      </c>
      <c r="R467" s="223">
        <f t="shared" si="1069"/>
        <v>-28.48</v>
      </c>
      <c r="S467" s="223">
        <f t="shared" si="1064"/>
        <v>-28.48</v>
      </c>
      <c r="T467" s="223">
        <f t="shared" si="1064"/>
        <v>-28.48</v>
      </c>
    </row>
    <row r="468" spans="1:20" ht="13.5" customHeight="1" outlineLevel="2" thickBot="1" x14ac:dyDescent="0.3">
      <c r="A468" s="903"/>
      <c r="B468" s="638" t="s">
        <v>1301</v>
      </c>
      <c r="C468" s="236"/>
      <c r="D468" s="230"/>
      <c r="E468" s="230"/>
      <c r="F468" s="230"/>
      <c r="G468" s="230"/>
      <c r="H468" s="230"/>
      <c r="I468" s="230"/>
      <c r="J468" s="230"/>
      <c r="K468" s="230"/>
      <c r="L468" s="230"/>
      <c r="M468" s="230"/>
      <c r="N468" s="230"/>
      <c r="O468" s="230"/>
      <c r="P468" s="230"/>
      <c r="Q468" s="230"/>
      <c r="R468" s="230"/>
      <c r="S468" s="230"/>
      <c r="T468" s="230"/>
    </row>
    <row r="469" spans="1:20" ht="12.75" customHeight="1" outlineLevel="2" x14ac:dyDescent="0.25">
      <c r="A469" s="903"/>
      <c r="B469" s="192" t="s">
        <v>799</v>
      </c>
      <c r="C469" s="184"/>
      <c r="D469" s="220"/>
      <c r="E469" s="220"/>
      <c r="F469" s="220"/>
      <c r="G469" s="220"/>
      <c r="H469" s="220"/>
      <c r="I469" s="220"/>
      <c r="J469" s="220"/>
      <c r="K469" s="220"/>
      <c r="L469" s="220"/>
      <c r="M469" s="220"/>
      <c r="N469" s="220"/>
      <c r="O469" s="220"/>
      <c r="P469" s="220"/>
      <c r="Q469" s="220"/>
      <c r="R469" s="220"/>
      <c r="S469" s="220"/>
      <c r="T469" s="220"/>
    </row>
    <row r="470" spans="1:20" ht="13.5" customHeight="1" outlineLevel="2" thickBot="1" x14ac:dyDescent="0.3">
      <c r="A470" s="903"/>
      <c r="B470" s="204" t="s">
        <v>800</v>
      </c>
      <c r="C470" s="186"/>
      <c r="D470" s="223"/>
      <c r="E470" s="223"/>
      <c r="F470" s="223"/>
      <c r="G470" s="223"/>
      <c r="H470" s="223"/>
      <c r="I470" s="223"/>
      <c r="J470" s="223"/>
      <c r="K470" s="223"/>
      <c r="L470" s="223"/>
      <c r="M470" s="223"/>
      <c r="N470" s="223"/>
      <c r="O470" s="223"/>
      <c r="P470" s="223"/>
      <c r="Q470" s="223"/>
      <c r="R470" s="223"/>
      <c r="S470" s="223"/>
      <c r="T470" s="223"/>
    </row>
    <row r="471" spans="1:20" ht="13.5" customHeight="1" outlineLevel="2" thickBot="1" x14ac:dyDescent="0.3">
      <c r="A471" s="903"/>
      <c r="B471" s="638" t="s">
        <v>1301</v>
      </c>
      <c r="C471" s="236"/>
      <c r="D471" s="230"/>
      <c r="E471" s="230"/>
      <c r="F471" s="230"/>
      <c r="G471" s="230"/>
      <c r="H471" s="230"/>
      <c r="I471" s="230"/>
      <c r="J471" s="230"/>
      <c r="K471" s="230"/>
      <c r="L471" s="230"/>
      <c r="M471" s="230"/>
      <c r="N471" s="230"/>
      <c r="O471" s="230"/>
      <c r="P471" s="230"/>
      <c r="Q471" s="230"/>
      <c r="R471" s="230"/>
      <c r="S471" s="230"/>
      <c r="T471" s="230"/>
    </row>
    <row r="472" spans="1:20" ht="12.75" customHeight="1" outlineLevel="2" x14ac:dyDescent="0.25">
      <c r="A472" s="903"/>
      <c r="B472" s="192" t="s">
        <v>799</v>
      </c>
      <c r="C472" s="184"/>
      <c r="D472" s="220"/>
      <c r="E472" s="220"/>
      <c r="F472" s="220"/>
      <c r="G472" s="220"/>
      <c r="H472" s="220"/>
      <c r="I472" s="220"/>
      <c r="J472" s="220"/>
      <c r="K472" s="220"/>
      <c r="L472" s="220"/>
      <c r="M472" s="220"/>
      <c r="N472" s="220"/>
      <c r="O472" s="220"/>
      <c r="P472" s="220"/>
      <c r="Q472" s="220"/>
      <c r="R472" s="220"/>
      <c r="S472" s="220"/>
      <c r="T472" s="220"/>
    </row>
    <row r="473" spans="1:20" ht="13.5" customHeight="1" outlineLevel="2" thickBot="1" x14ac:dyDescent="0.3">
      <c r="A473" s="903"/>
      <c r="B473" s="204" t="s">
        <v>800</v>
      </c>
      <c r="C473" s="186"/>
      <c r="D473" s="223"/>
      <c r="E473" s="223"/>
      <c r="F473" s="223"/>
      <c r="G473" s="223"/>
      <c r="H473" s="223"/>
      <c r="I473" s="223"/>
      <c r="J473" s="223"/>
      <c r="K473" s="223"/>
      <c r="L473" s="223"/>
      <c r="M473" s="223"/>
      <c r="N473" s="223"/>
      <c r="O473" s="223"/>
      <c r="P473" s="223"/>
      <c r="Q473" s="223"/>
      <c r="R473" s="223"/>
      <c r="S473" s="223"/>
      <c r="T473" s="223"/>
    </row>
    <row r="474" spans="1:20" ht="13.5" customHeight="1" outlineLevel="2" thickBot="1" x14ac:dyDescent="0.3">
      <c r="A474" s="903"/>
      <c r="B474" s="638" t="s">
        <v>1301</v>
      </c>
      <c r="C474" s="236"/>
      <c r="D474" s="230"/>
      <c r="E474" s="230"/>
      <c r="F474" s="230"/>
      <c r="G474" s="230"/>
      <c r="H474" s="230"/>
      <c r="I474" s="230"/>
      <c r="J474" s="230"/>
      <c r="K474" s="230"/>
      <c r="L474" s="230"/>
      <c r="M474" s="230"/>
      <c r="N474" s="230"/>
      <c r="O474" s="230"/>
      <c r="P474" s="230"/>
      <c r="Q474" s="230"/>
      <c r="R474" s="230"/>
      <c r="S474" s="230"/>
      <c r="T474" s="230"/>
    </row>
    <row r="475" spans="1:20" ht="12.75" customHeight="1" outlineLevel="2" x14ac:dyDescent="0.25">
      <c r="A475" s="903"/>
      <c r="B475" s="192" t="s">
        <v>799</v>
      </c>
      <c r="C475" s="184"/>
      <c r="D475" s="220"/>
      <c r="E475" s="220"/>
      <c r="F475" s="220"/>
      <c r="G475" s="220"/>
      <c r="H475" s="220"/>
      <c r="I475" s="220"/>
      <c r="J475" s="220"/>
      <c r="K475" s="220"/>
      <c r="L475" s="220"/>
      <c r="M475" s="220"/>
      <c r="N475" s="220"/>
      <c r="O475" s="220"/>
      <c r="P475" s="220"/>
      <c r="Q475" s="220"/>
      <c r="R475" s="220"/>
      <c r="S475" s="220"/>
      <c r="T475" s="220"/>
    </row>
    <row r="476" spans="1:20" ht="13.5" customHeight="1" outlineLevel="2" thickBot="1" x14ac:dyDescent="0.3">
      <c r="A476" s="903"/>
      <c r="B476" s="204" t="s">
        <v>800</v>
      </c>
      <c r="C476" s="186"/>
      <c r="D476" s="223"/>
      <c r="E476" s="223"/>
      <c r="F476" s="223"/>
      <c r="G476" s="223"/>
      <c r="H476" s="223"/>
      <c r="I476" s="223"/>
      <c r="J476" s="223"/>
      <c r="K476" s="223"/>
      <c r="L476" s="223"/>
      <c r="M476" s="223"/>
      <c r="N476" s="223"/>
      <c r="O476" s="223"/>
      <c r="P476" s="223"/>
      <c r="Q476" s="223"/>
      <c r="R476" s="223"/>
      <c r="S476" s="223"/>
      <c r="T476" s="223"/>
    </row>
    <row r="477" spans="1:20" ht="13.5" customHeight="1" outlineLevel="1" thickBot="1" x14ac:dyDescent="0.3">
      <c r="A477" s="903"/>
      <c r="B477" s="629" t="str">
        <f>"DELTA " &amp; A430</f>
        <v>DELTA Masse à vide frein ou présentation (Màv avec uniquement 5l de carburant) :</v>
      </c>
      <c r="C477" s="182"/>
      <c r="D477" s="231">
        <f t="shared" ref="D477:T479" si="1070">SUM(D449,D453,D457,D461,D465,D468,D471,D474)</f>
        <v>-37.5</v>
      </c>
      <c r="E477" s="231">
        <f t="shared" si="1070"/>
        <v>-37.5</v>
      </c>
      <c r="F477" s="231">
        <f t="shared" ref="F477:G477" si="1071">SUM(F449,F453,F457,F461,F465,F468,F471,F474)</f>
        <v>-37.5</v>
      </c>
      <c r="G477" s="231">
        <f t="shared" si="1071"/>
        <v>-37.5</v>
      </c>
      <c r="H477" s="231">
        <f t="shared" si="1070"/>
        <v>-37.5</v>
      </c>
      <c r="I477" s="231">
        <f t="shared" si="1070"/>
        <v>-37.5</v>
      </c>
      <c r="J477" s="231">
        <f t="shared" ref="J477:K477" si="1072">SUM(J449,J453,J457,J461,J465,J468,J471,J474)</f>
        <v>-37.5</v>
      </c>
      <c r="K477" s="231">
        <f t="shared" si="1072"/>
        <v>-37.5</v>
      </c>
      <c r="L477" s="231">
        <f t="shared" ref="L477:P477" si="1073">SUM(L449,L453,L457,L461,L465,L468,L471,L474)</f>
        <v>-37.5</v>
      </c>
      <c r="M477" s="231">
        <f t="shared" si="1073"/>
        <v>-37.5</v>
      </c>
      <c r="N477" s="231">
        <f t="shared" si="1073"/>
        <v>-37.5</v>
      </c>
      <c r="O477" s="231">
        <f t="shared" ref="O477" si="1074">SUM(O449,O453,O457,O461,O465,O468,O471,O474)</f>
        <v>-37.5</v>
      </c>
      <c r="P477" s="231">
        <f t="shared" si="1073"/>
        <v>-37.5</v>
      </c>
      <c r="Q477" s="231">
        <f t="shared" ref="Q477:R477" si="1075">SUM(Q449,Q453,Q457,Q461,Q465,Q468,Q471,Q474)</f>
        <v>-37.5</v>
      </c>
      <c r="R477" s="231">
        <f t="shared" si="1075"/>
        <v>-37.5</v>
      </c>
      <c r="S477" s="231">
        <f t="shared" si="1070"/>
        <v>-37.5</v>
      </c>
      <c r="T477" s="231">
        <f t="shared" si="1070"/>
        <v>-37.5</v>
      </c>
    </row>
    <row r="478" spans="1:20" ht="13.5" customHeight="1" outlineLevel="1" x14ac:dyDescent="0.25">
      <c r="A478" s="903"/>
      <c r="B478" s="192" t="s">
        <v>799</v>
      </c>
      <c r="C478" s="184"/>
      <c r="D478" s="232">
        <f t="shared" si="1070"/>
        <v>-8.2199999999999989</v>
      </c>
      <c r="E478" s="232">
        <f t="shared" si="1070"/>
        <v>-8.2199999999999989</v>
      </c>
      <c r="F478" s="232">
        <f t="shared" ref="F478:G478" si="1076">SUM(F450,F454,F458,F462,F466,F469,F472,F475)</f>
        <v>-8.2199999999999989</v>
      </c>
      <c r="G478" s="232">
        <f t="shared" si="1076"/>
        <v>-8.2199999999999989</v>
      </c>
      <c r="H478" s="232">
        <f t="shared" si="1070"/>
        <v>-8.0599999999999987</v>
      </c>
      <c r="I478" s="232">
        <f t="shared" si="1070"/>
        <v>-8.0599999999999987</v>
      </c>
      <c r="J478" s="232">
        <f t="shared" ref="J478:K478" si="1077">SUM(J450,J454,J458,J462,J466,J469,J472,J475)</f>
        <v>-8.1000000000000014</v>
      </c>
      <c r="K478" s="232">
        <f t="shared" si="1077"/>
        <v>-8.1000000000000014</v>
      </c>
      <c r="L478" s="232">
        <f t="shared" ref="L478:P478" si="1078">SUM(L450,L454,L458,L462,L466,L469,L472,L475)</f>
        <v>-8.0599999999999987</v>
      </c>
      <c r="M478" s="232">
        <f t="shared" si="1078"/>
        <v>-8.0599999999999987</v>
      </c>
      <c r="N478" s="232">
        <f t="shared" si="1078"/>
        <v>-8.129999999999999</v>
      </c>
      <c r="O478" s="232">
        <f t="shared" ref="O478" si="1079">SUM(O450,O454,O458,O462,O466,O469,O472,O475)</f>
        <v>-8.129999999999999</v>
      </c>
      <c r="P478" s="232">
        <f t="shared" si="1078"/>
        <v>-8.129999999999999</v>
      </c>
      <c r="Q478" s="232">
        <f t="shared" ref="Q478:R478" si="1080">SUM(Q450,Q454,Q458,Q462,Q466,Q469,Q472,Q475)</f>
        <v>-9.02</v>
      </c>
      <c r="R478" s="232">
        <f t="shared" si="1080"/>
        <v>-9.02</v>
      </c>
      <c r="S478" s="232">
        <f t="shared" si="1070"/>
        <v>-9.02</v>
      </c>
      <c r="T478" s="232">
        <f t="shared" si="1070"/>
        <v>-9.02</v>
      </c>
    </row>
    <row r="479" spans="1:20" ht="13.5" customHeight="1" outlineLevel="1" thickBot="1" x14ac:dyDescent="0.3">
      <c r="A479" s="903"/>
      <c r="B479" s="204" t="s">
        <v>800</v>
      </c>
      <c r="C479" s="186"/>
      <c r="D479" s="237">
        <f t="shared" si="1070"/>
        <v>-29.28</v>
      </c>
      <c r="E479" s="237">
        <f t="shared" si="1070"/>
        <v>-29.28</v>
      </c>
      <c r="F479" s="237">
        <f t="shared" ref="F479:G479" si="1081">SUM(F451,F455,F459,F463,F467,F470,F473,F476)</f>
        <v>-29.28</v>
      </c>
      <c r="G479" s="237">
        <f t="shared" si="1081"/>
        <v>-29.28</v>
      </c>
      <c r="H479" s="237">
        <f t="shared" si="1070"/>
        <v>-29.44</v>
      </c>
      <c r="I479" s="237">
        <f t="shared" si="1070"/>
        <v>-29.44</v>
      </c>
      <c r="J479" s="237">
        <f t="shared" ref="J479:K479" si="1082">SUM(J451,J455,J459,J463,J467,J470,J473,J476)</f>
        <v>-29.4</v>
      </c>
      <c r="K479" s="237">
        <f t="shared" si="1082"/>
        <v>-29.4</v>
      </c>
      <c r="L479" s="237">
        <f t="shared" ref="L479:P479" si="1083">SUM(L451,L455,L459,L463,L467,L470,L473,L476)</f>
        <v>-29.44</v>
      </c>
      <c r="M479" s="237">
        <f t="shared" si="1083"/>
        <v>-29.44</v>
      </c>
      <c r="N479" s="237">
        <f t="shared" si="1083"/>
        <v>-29.37</v>
      </c>
      <c r="O479" s="237">
        <f t="shared" ref="O479" si="1084">SUM(O451,O455,O459,O463,O467,O470,O473,O476)</f>
        <v>-29.37</v>
      </c>
      <c r="P479" s="237">
        <f t="shared" si="1083"/>
        <v>-29.37</v>
      </c>
      <c r="Q479" s="237">
        <f t="shared" ref="Q479:R479" si="1085">SUM(Q451,Q455,Q459,Q463,Q467,Q470,Q473,Q476)</f>
        <v>-28.48</v>
      </c>
      <c r="R479" s="237">
        <f t="shared" si="1085"/>
        <v>-28.48</v>
      </c>
      <c r="S479" s="237">
        <f t="shared" si="1070"/>
        <v>-28.48</v>
      </c>
      <c r="T479" s="237">
        <f t="shared" si="1070"/>
        <v>-28.48</v>
      </c>
    </row>
    <row r="480" spans="1:20" ht="13.5" customHeight="1" outlineLevel="1" thickBot="1" x14ac:dyDescent="0.3">
      <c r="A480" s="238" t="s">
        <v>1302</v>
      </c>
      <c r="C480" s="184"/>
    </row>
    <row r="481" spans="1:20" ht="25.5" customHeight="1" outlineLevel="2" x14ac:dyDescent="0.25">
      <c r="A481" s="902" t="s">
        <v>1315</v>
      </c>
      <c r="B481" s="634" t="s">
        <v>1292</v>
      </c>
      <c r="C481" s="225"/>
      <c r="D481" s="224">
        <f t="shared" ref="D481:T486" si="1086">IF(D$534="VP",68,75)</f>
        <v>68</v>
      </c>
      <c r="E481" s="224">
        <f t="shared" si="1086"/>
        <v>68</v>
      </c>
      <c r="F481" s="224">
        <f t="shared" si="1086"/>
        <v>68</v>
      </c>
      <c r="G481" s="224">
        <f t="shared" si="1086"/>
        <v>68</v>
      </c>
      <c r="H481" s="224">
        <f t="shared" si="1086"/>
        <v>68</v>
      </c>
      <c r="I481" s="224">
        <f t="shared" si="1086"/>
        <v>68</v>
      </c>
      <c r="J481" s="224">
        <f t="shared" si="1086"/>
        <v>68</v>
      </c>
      <c r="K481" s="224">
        <f t="shared" si="1086"/>
        <v>68</v>
      </c>
      <c r="L481" s="224">
        <f t="shared" si="1086"/>
        <v>68</v>
      </c>
      <c r="M481" s="224">
        <f t="shared" si="1086"/>
        <v>68</v>
      </c>
      <c r="N481" s="224">
        <f t="shared" si="1086"/>
        <v>68</v>
      </c>
      <c r="O481" s="224">
        <f t="shared" si="1086"/>
        <v>68</v>
      </c>
      <c r="P481" s="224">
        <f t="shared" si="1086"/>
        <v>68</v>
      </c>
      <c r="Q481" s="224">
        <f t="shared" si="1086"/>
        <v>68</v>
      </c>
      <c r="R481" s="224">
        <f t="shared" si="1086"/>
        <v>68</v>
      </c>
      <c r="S481" s="224">
        <f t="shared" si="1086"/>
        <v>68</v>
      </c>
      <c r="T481" s="224">
        <f t="shared" si="1086"/>
        <v>68</v>
      </c>
    </row>
    <row r="482" spans="1:20" ht="12.75" customHeight="1" outlineLevel="2" x14ac:dyDescent="0.25">
      <c r="A482" s="903"/>
      <c r="B482" s="635" t="s">
        <v>1293</v>
      </c>
      <c r="C482" s="227"/>
      <c r="D482" s="220">
        <f t="shared" si="1086"/>
        <v>68</v>
      </c>
      <c r="E482" s="220">
        <f t="shared" si="1086"/>
        <v>68</v>
      </c>
      <c r="F482" s="220">
        <f t="shared" si="1086"/>
        <v>68</v>
      </c>
      <c r="G482" s="220">
        <f t="shared" si="1086"/>
        <v>68</v>
      </c>
      <c r="H482" s="220">
        <f t="shared" si="1086"/>
        <v>68</v>
      </c>
      <c r="I482" s="220">
        <f t="shared" si="1086"/>
        <v>68</v>
      </c>
      <c r="J482" s="220">
        <f t="shared" si="1086"/>
        <v>68</v>
      </c>
      <c r="K482" s="220">
        <f t="shared" si="1086"/>
        <v>68</v>
      </c>
      <c r="L482" s="220">
        <f t="shared" si="1086"/>
        <v>68</v>
      </c>
      <c r="M482" s="220">
        <f t="shared" si="1086"/>
        <v>68</v>
      </c>
      <c r="N482" s="220">
        <f t="shared" si="1086"/>
        <v>68</v>
      </c>
      <c r="O482" s="220">
        <f t="shared" si="1086"/>
        <v>68</v>
      </c>
      <c r="P482" s="220">
        <f t="shared" si="1086"/>
        <v>68</v>
      </c>
      <c r="Q482" s="220">
        <f t="shared" si="1086"/>
        <v>68</v>
      </c>
      <c r="R482" s="220">
        <f t="shared" si="1086"/>
        <v>68</v>
      </c>
      <c r="S482" s="220">
        <f t="shared" si="1086"/>
        <v>68</v>
      </c>
      <c r="T482" s="220">
        <f t="shared" si="1086"/>
        <v>68</v>
      </c>
    </row>
    <row r="483" spans="1:20" ht="12.75" customHeight="1" outlineLevel="2" x14ac:dyDescent="0.25">
      <c r="A483" s="903"/>
      <c r="B483" s="635" t="s">
        <v>1294</v>
      </c>
      <c r="C483" s="227"/>
      <c r="D483" s="220">
        <f t="shared" si="1086"/>
        <v>68</v>
      </c>
      <c r="E483" s="220">
        <f t="shared" si="1086"/>
        <v>68</v>
      </c>
      <c r="F483" s="220">
        <f t="shared" si="1086"/>
        <v>68</v>
      </c>
      <c r="G483" s="220">
        <f t="shared" si="1086"/>
        <v>68</v>
      </c>
      <c r="H483" s="220">
        <f t="shared" si="1086"/>
        <v>68</v>
      </c>
      <c r="I483" s="220">
        <f t="shared" si="1086"/>
        <v>68</v>
      </c>
      <c r="J483" s="220">
        <f t="shared" si="1086"/>
        <v>68</v>
      </c>
      <c r="K483" s="220">
        <f t="shared" si="1086"/>
        <v>68</v>
      </c>
      <c r="L483" s="220">
        <f t="shared" si="1086"/>
        <v>68</v>
      </c>
      <c r="M483" s="220">
        <f t="shared" si="1086"/>
        <v>68</v>
      </c>
      <c r="N483" s="220">
        <f t="shared" si="1086"/>
        <v>68</v>
      </c>
      <c r="O483" s="220">
        <f t="shared" si="1086"/>
        <v>68</v>
      </c>
      <c r="P483" s="220">
        <f t="shared" si="1086"/>
        <v>68</v>
      </c>
      <c r="Q483" s="220">
        <f t="shared" si="1086"/>
        <v>68</v>
      </c>
      <c r="R483" s="220">
        <f t="shared" si="1086"/>
        <v>68</v>
      </c>
      <c r="S483" s="220">
        <f t="shared" si="1086"/>
        <v>68</v>
      </c>
      <c r="T483" s="220">
        <f t="shared" si="1086"/>
        <v>68</v>
      </c>
    </row>
    <row r="484" spans="1:20" ht="12.75" customHeight="1" outlineLevel="2" x14ac:dyDescent="0.25">
      <c r="A484" s="903"/>
      <c r="B484" s="635" t="s">
        <v>1293</v>
      </c>
      <c r="C484" s="227"/>
      <c r="D484" s="220">
        <f t="shared" si="1086"/>
        <v>68</v>
      </c>
      <c r="E484" s="220">
        <f t="shared" si="1086"/>
        <v>68</v>
      </c>
      <c r="F484" s="220">
        <f t="shared" si="1086"/>
        <v>68</v>
      </c>
      <c r="G484" s="220">
        <f t="shared" si="1086"/>
        <v>68</v>
      </c>
      <c r="H484" s="220">
        <f t="shared" si="1086"/>
        <v>68</v>
      </c>
      <c r="I484" s="220">
        <f t="shared" si="1086"/>
        <v>68</v>
      </c>
      <c r="J484" s="220">
        <f t="shared" si="1086"/>
        <v>68</v>
      </c>
      <c r="K484" s="220">
        <f t="shared" si="1086"/>
        <v>68</v>
      </c>
      <c r="L484" s="220">
        <f t="shared" si="1086"/>
        <v>68</v>
      </c>
      <c r="M484" s="220">
        <f t="shared" si="1086"/>
        <v>68</v>
      </c>
      <c r="N484" s="220">
        <f t="shared" si="1086"/>
        <v>68</v>
      </c>
      <c r="O484" s="220">
        <f t="shared" si="1086"/>
        <v>68</v>
      </c>
      <c r="P484" s="220">
        <f t="shared" si="1086"/>
        <v>68</v>
      </c>
      <c r="Q484" s="220">
        <f t="shared" si="1086"/>
        <v>68</v>
      </c>
      <c r="R484" s="220">
        <f t="shared" si="1086"/>
        <v>68</v>
      </c>
      <c r="S484" s="220">
        <f t="shared" si="1086"/>
        <v>68</v>
      </c>
      <c r="T484" s="220">
        <f t="shared" si="1086"/>
        <v>68</v>
      </c>
    </row>
    <row r="485" spans="1:20" ht="12.75" customHeight="1" outlineLevel="2" x14ac:dyDescent="0.25">
      <c r="A485" s="903"/>
      <c r="B485" s="635" t="s">
        <v>1295</v>
      </c>
      <c r="C485" s="227"/>
      <c r="D485" s="220">
        <f t="shared" si="1086"/>
        <v>68</v>
      </c>
      <c r="E485" s="220">
        <f t="shared" si="1086"/>
        <v>68</v>
      </c>
      <c r="F485" s="220">
        <f t="shared" si="1086"/>
        <v>68</v>
      </c>
      <c r="G485" s="220">
        <f t="shared" si="1086"/>
        <v>68</v>
      </c>
      <c r="H485" s="220">
        <f t="shared" si="1086"/>
        <v>68</v>
      </c>
      <c r="I485" s="220">
        <f t="shared" si="1086"/>
        <v>68</v>
      </c>
      <c r="J485" s="220">
        <f t="shared" si="1086"/>
        <v>68</v>
      </c>
      <c r="K485" s="220">
        <f t="shared" si="1086"/>
        <v>68</v>
      </c>
      <c r="L485" s="220">
        <f t="shared" si="1086"/>
        <v>68</v>
      </c>
      <c r="M485" s="220">
        <f t="shared" si="1086"/>
        <v>68</v>
      </c>
      <c r="N485" s="220">
        <f t="shared" si="1086"/>
        <v>68</v>
      </c>
      <c r="O485" s="220">
        <f t="shared" si="1086"/>
        <v>68</v>
      </c>
      <c r="P485" s="220">
        <f t="shared" si="1086"/>
        <v>68</v>
      </c>
      <c r="Q485" s="220">
        <f t="shared" si="1086"/>
        <v>68</v>
      </c>
      <c r="R485" s="220">
        <f t="shared" si="1086"/>
        <v>68</v>
      </c>
      <c r="S485" s="220">
        <f t="shared" si="1086"/>
        <v>68</v>
      </c>
      <c r="T485" s="220">
        <f t="shared" si="1086"/>
        <v>68</v>
      </c>
    </row>
    <row r="486" spans="1:20" ht="13.5" customHeight="1" outlineLevel="2" thickBot="1" x14ac:dyDescent="0.3">
      <c r="A486" s="903"/>
      <c r="B486" s="636" t="s">
        <v>1293</v>
      </c>
      <c r="C486" s="229"/>
      <c r="D486" s="223">
        <f t="shared" si="1086"/>
        <v>68</v>
      </c>
      <c r="E486" s="223">
        <f t="shared" si="1086"/>
        <v>68</v>
      </c>
      <c r="F486" s="223">
        <f t="shared" si="1086"/>
        <v>68</v>
      </c>
      <c r="G486" s="223">
        <f t="shared" si="1086"/>
        <v>68</v>
      </c>
      <c r="H486" s="223">
        <f t="shared" si="1086"/>
        <v>68</v>
      </c>
      <c r="I486" s="223">
        <f t="shared" si="1086"/>
        <v>68</v>
      </c>
      <c r="J486" s="223">
        <f t="shared" si="1086"/>
        <v>68</v>
      </c>
      <c r="K486" s="223">
        <f t="shared" si="1086"/>
        <v>68</v>
      </c>
      <c r="L486" s="223">
        <f t="shared" si="1086"/>
        <v>68</v>
      </c>
      <c r="M486" s="223">
        <f t="shared" si="1086"/>
        <v>68</v>
      </c>
      <c r="N486" s="223">
        <f t="shared" si="1086"/>
        <v>68</v>
      </c>
      <c r="O486" s="223">
        <f t="shared" si="1086"/>
        <v>68</v>
      </c>
      <c r="P486" s="223">
        <f t="shared" si="1086"/>
        <v>68</v>
      </c>
      <c r="Q486" s="223">
        <f t="shared" si="1086"/>
        <v>68</v>
      </c>
      <c r="R486" s="223">
        <f t="shared" si="1086"/>
        <v>68</v>
      </c>
      <c r="S486" s="223">
        <f t="shared" si="1086"/>
        <v>68</v>
      </c>
      <c r="T486" s="223">
        <f t="shared" si="1086"/>
        <v>68</v>
      </c>
    </row>
    <row r="487" spans="1:20" ht="12.75" customHeight="1" outlineLevel="2" x14ac:dyDescent="0.25">
      <c r="A487" s="903"/>
      <c r="B487" s="637" t="s">
        <v>1307</v>
      </c>
      <c r="C487" s="226"/>
      <c r="D487" s="220">
        <f t="shared" ref="D487:T492" si="1087">IF(D$534="VP",7,0)</f>
        <v>7</v>
      </c>
      <c r="E487" s="220">
        <f t="shared" si="1087"/>
        <v>7</v>
      </c>
      <c r="F487" s="220">
        <f t="shared" si="1087"/>
        <v>7</v>
      </c>
      <c r="G487" s="220">
        <f t="shared" si="1087"/>
        <v>7</v>
      </c>
      <c r="H487" s="220">
        <f t="shared" si="1087"/>
        <v>7</v>
      </c>
      <c r="I487" s="220">
        <f t="shared" si="1087"/>
        <v>7</v>
      </c>
      <c r="J487" s="220">
        <f t="shared" si="1087"/>
        <v>7</v>
      </c>
      <c r="K487" s="220">
        <f t="shared" si="1087"/>
        <v>7</v>
      </c>
      <c r="L487" s="220">
        <f t="shared" si="1087"/>
        <v>7</v>
      </c>
      <c r="M487" s="220">
        <f t="shared" si="1087"/>
        <v>7</v>
      </c>
      <c r="N487" s="220">
        <f t="shared" si="1087"/>
        <v>7</v>
      </c>
      <c r="O487" s="220">
        <f t="shared" si="1087"/>
        <v>7</v>
      </c>
      <c r="P487" s="220">
        <f t="shared" si="1087"/>
        <v>7</v>
      </c>
      <c r="Q487" s="220">
        <f t="shared" si="1087"/>
        <v>7</v>
      </c>
      <c r="R487" s="220">
        <f t="shared" si="1087"/>
        <v>7</v>
      </c>
      <c r="S487" s="220">
        <f t="shared" si="1087"/>
        <v>7</v>
      </c>
      <c r="T487" s="220">
        <f t="shared" si="1087"/>
        <v>7</v>
      </c>
    </row>
    <row r="488" spans="1:20" ht="12.75" customHeight="1" outlineLevel="2" x14ac:dyDescent="0.25">
      <c r="A488" s="903"/>
      <c r="B488" s="635" t="s">
        <v>1293</v>
      </c>
      <c r="C488" s="227"/>
      <c r="D488" s="220">
        <f t="shared" si="1087"/>
        <v>7</v>
      </c>
      <c r="E488" s="220">
        <f t="shared" si="1087"/>
        <v>7</v>
      </c>
      <c r="F488" s="220">
        <f t="shared" si="1087"/>
        <v>7</v>
      </c>
      <c r="G488" s="220">
        <f t="shared" si="1087"/>
        <v>7</v>
      </c>
      <c r="H488" s="220">
        <f t="shared" si="1087"/>
        <v>7</v>
      </c>
      <c r="I488" s="220">
        <f t="shared" si="1087"/>
        <v>7</v>
      </c>
      <c r="J488" s="220">
        <f t="shared" si="1087"/>
        <v>7</v>
      </c>
      <c r="K488" s="220">
        <f t="shared" si="1087"/>
        <v>7</v>
      </c>
      <c r="L488" s="220">
        <f t="shared" si="1087"/>
        <v>7</v>
      </c>
      <c r="M488" s="220">
        <f t="shared" si="1087"/>
        <v>7</v>
      </c>
      <c r="N488" s="220">
        <f t="shared" si="1087"/>
        <v>7</v>
      </c>
      <c r="O488" s="220">
        <f t="shared" si="1087"/>
        <v>7</v>
      </c>
      <c r="P488" s="220">
        <f t="shared" si="1087"/>
        <v>7</v>
      </c>
      <c r="Q488" s="220">
        <f t="shared" si="1087"/>
        <v>7</v>
      </c>
      <c r="R488" s="220">
        <f t="shared" si="1087"/>
        <v>7</v>
      </c>
      <c r="S488" s="220">
        <f t="shared" si="1087"/>
        <v>7</v>
      </c>
      <c r="T488" s="220">
        <f t="shared" si="1087"/>
        <v>7</v>
      </c>
    </row>
    <row r="489" spans="1:20" ht="12.75" customHeight="1" outlineLevel="2" x14ac:dyDescent="0.25">
      <c r="A489" s="903"/>
      <c r="B489" s="635" t="s">
        <v>1294</v>
      </c>
      <c r="C489" s="227"/>
      <c r="D489" s="220">
        <f t="shared" si="1087"/>
        <v>7</v>
      </c>
      <c r="E489" s="220">
        <f t="shared" si="1087"/>
        <v>7</v>
      </c>
      <c r="F489" s="220">
        <f t="shared" si="1087"/>
        <v>7</v>
      </c>
      <c r="G489" s="220">
        <f t="shared" si="1087"/>
        <v>7</v>
      </c>
      <c r="H489" s="220">
        <f t="shared" si="1087"/>
        <v>7</v>
      </c>
      <c r="I489" s="220">
        <f t="shared" si="1087"/>
        <v>7</v>
      </c>
      <c r="J489" s="220">
        <f t="shared" si="1087"/>
        <v>7</v>
      </c>
      <c r="K489" s="220">
        <f t="shared" si="1087"/>
        <v>7</v>
      </c>
      <c r="L489" s="220">
        <f t="shared" si="1087"/>
        <v>7</v>
      </c>
      <c r="M489" s="220">
        <f t="shared" si="1087"/>
        <v>7</v>
      </c>
      <c r="N489" s="220">
        <f t="shared" si="1087"/>
        <v>7</v>
      </c>
      <c r="O489" s="220">
        <f t="shared" si="1087"/>
        <v>7</v>
      </c>
      <c r="P489" s="220">
        <f t="shared" si="1087"/>
        <v>7</v>
      </c>
      <c r="Q489" s="220">
        <f t="shared" si="1087"/>
        <v>7</v>
      </c>
      <c r="R489" s="220">
        <f t="shared" si="1087"/>
        <v>7</v>
      </c>
      <c r="S489" s="220">
        <f t="shared" si="1087"/>
        <v>7</v>
      </c>
      <c r="T489" s="220">
        <f t="shared" si="1087"/>
        <v>7</v>
      </c>
    </row>
    <row r="490" spans="1:20" ht="12.75" customHeight="1" outlineLevel="2" x14ac:dyDescent="0.25">
      <c r="A490" s="903"/>
      <c r="B490" s="635" t="s">
        <v>1293</v>
      </c>
      <c r="C490" s="227"/>
      <c r="D490" s="220">
        <f t="shared" si="1087"/>
        <v>7</v>
      </c>
      <c r="E490" s="220">
        <f t="shared" si="1087"/>
        <v>7</v>
      </c>
      <c r="F490" s="220">
        <f t="shared" si="1087"/>
        <v>7</v>
      </c>
      <c r="G490" s="220">
        <f t="shared" si="1087"/>
        <v>7</v>
      </c>
      <c r="H490" s="220">
        <f t="shared" si="1087"/>
        <v>7</v>
      </c>
      <c r="I490" s="220">
        <f t="shared" si="1087"/>
        <v>7</v>
      </c>
      <c r="J490" s="220">
        <f t="shared" si="1087"/>
        <v>7</v>
      </c>
      <c r="K490" s="220">
        <f t="shared" si="1087"/>
        <v>7</v>
      </c>
      <c r="L490" s="220">
        <f t="shared" si="1087"/>
        <v>7</v>
      </c>
      <c r="M490" s="220">
        <f t="shared" si="1087"/>
        <v>7</v>
      </c>
      <c r="N490" s="220">
        <f t="shared" si="1087"/>
        <v>7</v>
      </c>
      <c r="O490" s="220">
        <f t="shared" si="1087"/>
        <v>7</v>
      </c>
      <c r="P490" s="220">
        <f t="shared" si="1087"/>
        <v>7</v>
      </c>
      <c r="Q490" s="220">
        <f t="shared" si="1087"/>
        <v>7</v>
      </c>
      <c r="R490" s="220">
        <f t="shared" si="1087"/>
        <v>7</v>
      </c>
      <c r="S490" s="220">
        <f t="shared" si="1087"/>
        <v>7</v>
      </c>
      <c r="T490" s="220">
        <f t="shared" si="1087"/>
        <v>7</v>
      </c>
    </row>
    <row r="491" spans="1:20" ht="12.75" customHeight="1" outlineLevel="2" x14ac:dyDescent="0.25">
      <c r="A491" s="903"/>
      <c r="B491" s="635" t="s">
        <v>1295</v>
      </c>
      <c r="C491" s="227"/>
      <c r="D491" s="220">
        <f t="shared" si="1087"/>
        <v>7</v>
      </c>
      <c r="E491" s="220">
        <f t="shared" si="1087"/>
        <v>7</v>
      </c>
      <c r="F491" s="220">
        <f t="shared" si="1087"/>
        <v>7</v>
      </c>
      <c r="G491" s="220">
        <f t="shared" si="1087"/>
        <v>7</v>
      </c>
      <c r="H491" s="220">
        <f t="shared" si="1087"/>
        <v>7</v>
      </c>
      <c r="I491" s="220">
        <f t="shared" si="1087"/>
        <v>7</v>
      </c>
      <c r="J491" s="220">
        <f t="shared" si="1087"/>
        <v>7</v>
      </c>
      <c r="K491" s="220">
        <f t="shared" si="1087"/>
        <v>7</v>
      </c>
      <c r="L491" s="220">
        <f t="shared" si="1087"/>
        <v>7</v>
      </c>
      <c r="M491" s="220">
        <f t="shared" si="1087"/>
        <v>7</v>
      </c>
      <c r="N491" s="220">
        <f t="shared" si="1087"/>
        <v>7</v>
      </c>
      <c r="O491" s="220">
        <f t="shared" si="1087"/>
        <v>7</v>
      </c>
      <c r="P491" s="220">
        <f t="shared" si="1087"/>
        <v>7</v>
      </c>
      <c r="Q491" s="220">
        <f t="shared" si="1087"/>
        <v>7</v>
      </c>
      <c r="R491" s="220">
        <f t="shared" si="1087"/>
        <v>7</v>
      </c>
      <c r="S491" s="220">
        <f t="shared" si="1087"/>
        <v>7</v>
      </c>
      <c r="T491" s="220">
        <f t="shared" si="1087"/>
        <v>7</v>
      </c>
    </row>
    <row r="492" spans="1:20" ht="13.5" customHeight="1" outlineLevel="2" thickBot="1" x14ac:dyDescent="0.3">
      <c r="A492" s="903"/>
      <c r="B492" s="635" t="s">
        <v>1293</v>
      </c>
      <c r="C492" s="227"/>
      <c r="D492" s="220">
        <f t="shared" si="1087"/>
        <v>7</v>
      </c>
      <c r="E492" s="220">
        <f t="shared" si="1087"/>
        <v>7</v>
      </c>
      <c r="F492" s="220">
        <f t="shared" si="1087"/>
        <v>7</v>
      </c>
      <c r="G492" s="220">
        <f t="shared" si="1087"/>
        <v>7</v>
      </c>
      <c r="H492" s="220">
        <f t="shared" si="1087"/>
        <v>7</v>
      </c>
      <c r="I492" s="220">
        <f t="shared" si="1087"/>
        <v>7</v>
      </c>
      <c r="J492" s="220">
        <f t="shared" si="1087"/>
        <v>7</v>
      </c>
      <c r="K492" s="220">
        <f t="shared" si="1087"/>
        <v>7</v>
      </c>
      <c r="L492" s="220">
        <f t="shared" si="1087"/>
        <v>7</v>
      </c>
      <c r="M492" s="220">
        <f t="shared" si="1087"/>
        <v>7</v>
      </c>
      <c r="N492" s="220">
        <f t="shared" si="1087"/>
        <v>7</v>
      </c>
      <c r="O492" s="220">
        <f t="shared" si="1087"/>
        <v>7</v>
      </c>
      <c r="P492" s="220">
        <f t="shared" si="1087"/>
        <v>7</v>
      </c>
      <c r="Q492" s="220">
        <f t="shared" si="1087"/>
        <v>7</v>
      </c>
      <c r="R492" s="220">
        <f t="shared" si="1087"/>
        <v>7</v>
      </c>
      <c r="S492" s="220">
        <f t="shared" si="1087"/>
        <v>7</v>
      </c>
      <c r="T492" s="220">
        <f t="shared" si="1087"/>
        <v>7</v>
      </c>
    </row>
    <row r="493" spans="1:20" ht="12.75" customHeight="1" outlineLevel="2" x14ac:dyDescent="0.25">
      <c r="A493" s="903"/>
      <c r="B493" s="634" t="s">
        <v>1296</v>
      </c>
      <c r="C493" s="225"/>
      <c r="D493" s="228">
        <f t="shared" ref="D493:E493" si="1088">SUM(D494:D499)</f>
        <v>3</v>
      </c>
      <c r="E493" s="228">
        <f t="shared" si="1088"/>
        <v>3</v>
      </c>
      <c r="F493" s="228">
        <f t="shared" ref="F493:G493" si="1089">SUM(F494:F499)</f>
        <v>3</v>
      </c>
      <c r="G493" s="228">
        <f t="shared" si="1089"/>
        <v>3</v>
      </c>
      <c r="H493" s="228">
        <f t="shared" ref="H493:T493" si="1090">SUM(H494:H499)</f>
        <v>3</v>
      </c>
      <c r="I493" s="228">
        <f t="shared" si="1090"/>
        <v>3</v>
      </c>
      <c r="J493" s="228">
        <f t="shared" ref="J493:K493" si="1091">SUM(J494:J499)</f>
        <v>3</v>
      </c>
      <c r="K493" s="228">
        <f t="shared" si="1091"/>
        <v>3</v>
      </c>
      <c r="L493" s="228">
        <f t="shared" ref="L493:P493" si="1092">SUM(L494:L499)</f>
        <v>3</v>
      </c>
      <c r="M493" s="228">
        <f t="shared" si="1092"/>
        <v>3</v>
      </c>
      <c r="N493" s="228">
        <f t="shared" si="1092"/>
        <v>3</v>
      </c>
      <c r="O493" s="228">
        <f t="shared" ref="O493" si="1093">SUM(O494:O499)</f>
        <v>3</v>
      </c>
      <c r="P493" s="228">
        <f t="shared" si="1092"/>
        <v>3</v>
      </c>
      <c r="Q493" s="228">
        <f t="shared" ref="Q493:R493" si="1094">SUM(Q494:Q499)</f>
        <v>3</v>
      </c>
      <c r="R493" s="228">
        <f t="shared" si="1094"/>
        <v>3</v>
      </c>
      <c r="S493" s="228">
        <f t="shared" si="1090"/>
        <v>3</v>
      </c>
      <c r="T493" s="228">
        <f t="shared" si="1090"/>
        <v>3</v>
      </c>
    </row>
    <row r="494" spans="1:20" outlineLevel="2" x14ac:dyDescent="0.25">
      <c r="A494" s="903"/>
      <c r="B494" s="635" t="s">
        <v>1297</v>
      </c>
      <c r="C494" s="227"/>
      <c r="D494" s="220">
        <v>2</v>
      </c>
      <c r="E494" s="220">
        <v>2</v>
      </c>
      <c r="F494" s="220">
        <v>2</v>
      </c>
      <c r="G494" s="220">
        <v>2</v>
      </c>
      <c r="H494" s="220">
        <v>2</v>
      </c>
      <c r="I494" s="220">
        <v>2</v>
      </c>
      <c r="J494" s="220">
        <v>2</v>
      </c>
      <c r="K494" s="220">
        <v>2</v>
      </c>
      <c r="L494" s="220">
        <v>2</v>
      </c>
      <c r="M494" s="220">
        <v>2</v>
      </c>
      <c r="N494" s="220">
        <v>2</v>
      </c>
      <c r="O494" s="220">
        <v>2</v>
      </c>
      <c r="P494" s="220">
        <v>2</v>
      </c>
      <c r="Q494" s="220">
        <v>2</v>
      </c>
      <c r="R494" s="220">
        <v>2</v>
      </c>
      <c r="S494" s="220">
        <v>2</v>
      </c>
      <c r="T494" s="220">
        <v>2</v>
      </c>
    </row>
    <row r="495" spans="1:20" ht="12.75" customHeight="1" outlineLevel="2" x14ac:dyDescent="0.25">
      <c r="A495" s="903"/>
      <c r="B495" s="635" t="s">
        <v>1293</v>
      </c>
      <c r="C495" s="227"/>
      <c r="D495" s="220">
        <v>0</v>
      </c>
      <c r="E495" s="220">
        <v>0</v>
      </c>
      <c r="F495" s="220">
        <v>0</v>
      </c>
      <c r="G495" s="220">
        <v>0</v>
      </c>
      <c r="H495" s="220">
        <v>0</v>
      </c>
      <c r="I495" s="220">
        <v>0</v>
      </c>
      <c r="J495" s="220">
        <v>0</v>
      </c>
      <c r="K495" s="220">
        <v>0</v>
      </c>
      <c r="L495" s="220">
        <v>0</v>
      </c>
      <c r="M495" s="220">
        <v>0</v>
      </c>
      <c r="N495" s="220">
        <v>0</v>
      </c>
      <c r="O495" s="220">
        <v>0</v>
      </c>
      <c r="P495" s="220">
        <v>0</v>
      </c>
      <c r="Q495" s="220">
        <v>0</v>
      </c>
      <c r="R495" s="220">
        <v>0</v>
      </c>
      <c r="S495" s="220">
        <v>0</v>
      </c>
      <c r="T495" s="220">
        <v>0</v>
      </c>
    </row>
    <row r="496" spans="1:20" ht="12.75" customHeight="1" outlineLevel="2" x14ac:dyDescent="0.25">
      <c r="A496" s="903"/>
      <c r="B496" s="635" t="s">
        <v>1294</v>
      </c>
      <c r="C496" s="227"/>
      <c r="D496" s="220">
        <f t="shared" ref="D496:T496" si="1095">IF(D289&gt;=4,1,0)</f>
        <v>1</v>
      </c>
      <c r="E496" s="220">
        <f t="shared" si="1095"/>
        <v>1</v>
      </c>
      <c r="F496" s="220">
        <f t="shared" ref="F496:G496" si="1096">IF(F289&gt;=4,1,0)</f>
        <v>1</v>
      </c>
      <c r="G496" s="220">
        <f t="shared" si="1096"/>
        <v>1</v>
      </c>
      <c r="H496" s="220">
        <f t="shared" si="1095"/>
        <v>1</v>
      </c>
      <c r="I496" s="220">
        <f t="shared" si="1095"/>
        <v>1</v>
      </c>
      <c r="J496" s="220">
        <f t="shared" ref="J496:K496" si="1097">IF(J289&gt;=4,1,0)</f>
        <v>1</v>
      </c>
      <c r="K496" s="220">
        <f t="shared" si="1097"/>
        <v>1</v>
      </c>
      <c r="L496" s="220">
        <f t="shared" ref="L496:P496" si="1098">IF(L289&gt;=4,1,0)</f>
        <v>1</v>
      </c>
      <c r="M496" s="220">
        <f t="shared" si="1098"/>
        <v>1</v>
      </c>
      <c r="N496" s="220">
        <f t="shared" si="1098"/>
        <v>1</v>
      </c>
      <c r="O496" s="220">
        <f t="shared" ref="O496" si="1099">IF(O289&gt;=4,1,0)</f>
        <v>1</v>
      </c>
      <c r="P496" s="220">
        <f t="shared" si="1098"/>
        <v>1</v>
      </c>
      <c r="Q496" s="220">
        <f t="shared" ref="Q496:R496" si="1100">IF(Q289&gt;=4,1,0)</f>
        <v>1</v>
      </c>
      <c r="R496" s="220">
        <f t="shared" si="1100"/>
        <v>1</v>
      </c>
      <c r="S496" s="220">
        <f t="shared" si="1095"/>
        <v>1</v>
      </c>
      <c r="T496" s="220">
        <f t="shared" si="1095"/>
        <v>1</v>
      </c>
    </row>
    <row r="497" spans="1:20" ht="12.75" customHeight="1" outlineLevel="2" x14ac:dyDescent="0.25">
      <c r="A497" s="903"/>
      <c r="B497" s="635" t="s">
        <v>1293</v>
      </c>
      <c r="C497" s="227"/>
      <c r="D497" s="220">
        <v>0</v>
      </c>
      <c r="E497" s="220">
        <v>0</v>
      </c>
      <c r="F497" s="220">
        <v>0</v>
      </c>
      <c r="G497" s="220">
        <v>0</v>
      </c>
      <c r="H497" s="220">
        <v>0</v>
      </c>
      <c r="I497" s="220">
        <v>0</v>
      </c>
      <c r="J497" s="220">
        <v>0</v>
      </c>
      <c r="K497" s="220">
        <v>0</v>
      </c>
      <c r="L497" s="220">
        <v>0</v>
      </c>
      <c r="M497" s="220">
        <v>0</v>
      </c>
      <c r="N497" s="220">
        <v>0</v>
      </c>
      <c r="O497" s="220">
        <v>0</v>
      </c>
      <c r="P497" s="220">
        <v>0</v>
      </c>
      <c r="Q497" s="220">
        <v>0</v>
      </c>
      <c r="R497" s="220">
        <v>0</v>
      </c>
      <c r="S497" s="220">
        <v>0</v>
      </c>
      <c r="T497" s="220">
        <v>0</v>
      </c>
    </row>
    <row r="498" spans="1:20" ht="12.75" customHeight="1" outlineLevel="2" x14ac:dyDescent="0.25">
      <c r="A498" s="903"/>
      <c r="B498" s="635" t="s">
        <v>1295</v>
      </c>
      <c r="C498" s="227"/>
      <c r="D498" s="220">
        <v>0</v>
      </c>
      <c r="E498" s="220">
        <v>0</v>
      </c>
      <c r="F498" s="220">
        <v>0</v>
      </c>
      <c r="G498" s="220">
        <v>0</v>
      </c>
      <c r="H498" s="220">
        <v>0</v>
      </c>
      <c r="I498" s="220">
        <v>0</v>
      </c>
      <c r="J498" s="220">
        <v>0</v>
      </c>
      <c r="K498" s="220">
        <v>0</v>
      </c>
      <c r="L498" s="220">
        <v>0</v>
      </c>
      <c r="M498" s="220">
        <v>0</v>
      </c>
      <c r="N498" s="220">
        <v>0</v>
      </c>
      <c r="O498" s="220">
        <v>0</v>
      </c>
      <c r="P498" s="220">
        <v>0</v>
      </c>
      <c r="Q498" s="220">
        <v>0</v>
      </c>
      <c r="R498" s="220">
        <v>0</v>
      </c>
      <c r="S498" s="220">
        <v>0</v>
      </c>
      <c r="T498" s="220">
        <v>0</v>
      </c>
    </row>
    <row r="499" spans="1:20" ht="13.5" customHeight="1" outlineLevel="2" thickBot="1" x14ac:dyDescent="0.3">
      <c r="A499" s="903"/>
      <c r="B499" s="636" t="s">
        <v>1293</v>
      </c>
      <c r="C499" s="229"/>
      <c r="D499" s="223">
        <v>0</v>
      </c>
      <c r="E499" s="223">
        <v>0</v>
      </c>
      <c r="F499" s="223">
        <v>0</v>
      </c>
      <c r="G499" s="223">
        <v>0</v>
      </c>
      <c r="H499" s="223">
        <v>0</v>
      </c>
      <c r="I499" s="223">
        <v>0</v>
      </c>
      <c r="J499" s="223">
        <v>0</v>
      </c>
      <c r="K499" s="223">
        <v>0</v>
      </c>
      <c r="L499" s="223">
        <v>0</v>
      </c>
      <c r="M499" s="223">
        <v>0</v>
      </c>
      <c r="N499" s="223">
        <v>0</v>
      </c>
      <c r="O499" s="223">
        <v>0</v>
      </c>
      <c r="P499" s="223">
        <v>0</v>
      </c>
      <c r="Q499" s="223">
        <v>0</v>
      </c>
      <c r="R499" s="223">
        <v>0</v>
      </c>
      <c r="S499" s="223">
        <v>0</v>
      </c>
      <c r="T499" s="223">
        <v>0</v>
      </c>
    </row>
    <row r="500" spans="1:20" ht="13.5" customHeight="1" outlineLevel="2" thickBot="1" x14ac:dyDescent="0.3">
      <c r="A500" s="903"/>
      <c r="D500" s="230">
        <f t="shared" ref="D500:T500" si="1101">(D494*D481+D495*D482+D496*D483+D497*D484+D498*D485+D499*D486)+(D494*D487+D495*D488+D496*D489+D497*D490+D498*D491+D499*D492)</f>
        <v>225</v>
      </c>
      <c r="E500" s="230">
        <f t="shared" si="1101"/>
        <v>225</v>
      </c>
      <c r="F500" s="230">
        <f t="shared" ref="F500:G500" si="1102">(F494*F481+F495*F482+F496*F483+F497*F484+F498*F485+F499*F486)+(F494*F487+F495*F488+F496*F489+F497*F490+F498*F491+F499*F492)</f>
        <v>225</v>
      </c>
      <c r="G500" s="230">
        <f t="shared" si="1102"/>
        <v>225</v>
      </c>
      <c r="H500" s="230">
        <f t="shared" si="1101"/>
        <v>225</v>
      </c>
      <c r="I500" s="230">
        <f t="shared" si="1101"/>
        <v>225</v>
      </c>
      <c r="J500" s="230">
        <f t="shared" ref="J500:K500" si="1103">(J494*J481+J495*J482+J496*J483+J497*J484+J498*J485+J499*J486)+(J494*J487+J495*J488+J496*J489+J497*J490+J498*J491+J499*J492)</f>
        <v>225</v>
      </c>
      <c r="K500" s="230">
        <f t="shared" si="1103"/>
        <v>225</v>
      </c>
      <c r="L500" s="230">
        <f t="shared" ref="L500:P500" si="1104">(L494*L481+L495*L482+L496*L483+L497*L484+L498*L485+L499*L486)+(L494*L487+L495*L488+L496*L489+L497*L490+L498*L491+L499*L492)</f>
        <v>225</v>
      </c>
      <c r="M500" s="230">
        <f t="shared" si="1104"/>
        <v>225</v>
      </c>
      <c r="N500" s="230">
        <f t="shared" si="1104"/>
        <v>225</v>
      </c>
      <c r="O500" s="230">
        <f t="shared" ref="O500" si="1105">(O494*O481+O495*O482+O496*O483+O497*O484+O498*O485+O499*O486)+(O494*O487+O495*O488+O496*O489+O497*O490+O498*O491+O499*O492)</f>
        <v>225</v>
      </c>
      <c r="P500" s="230">
        <f t="shared" si="1104"/>
        <v>225</v>
      </c>
      <c r="Q500" s="230">
        <f t="shared" ref="Q500:R500" si="1106">(Q494*Q481+Q495*Q482+Q496*Q483+Q497*Q484+Q498*Q485+Q499*Q486)+(Q494*Q487+Q495*Q488+Q496*Q489+Q497*Q490+Q498*Q491+Q499*Q492)</f>
        <v>225</v>
      </c>
      <c r="R500" s="230">
        <f t="shared" si="1106"/>
        <v>225</v>
      </c>
      <c r="S500" s="230">
        <f t="shared" si="1101"/>
        <v>225</v>
      </c>
      <c r="T500" s="230">
        <f t="shared" si="1101"/>
        <v>225</v>
      </c>
    </row>
    <row r="501" spans="1:20" ht="12.75" customHeight="1" outlineLevel="2" x14ac:dyDescent="0.25">
      <c r="A501" s="903"/>
      <c r="B501" s="192" t="s">
        <v>799</v>
      </c>
      <c r="C501" s="184"/>
      <c r="D501" s="220">
        <f t="shared" ref="D501:T501" si="1107">D500-D502</f>
        <v>86.78</v>
      </c>
      <c r="E501" s="220">
        <f t="shared" si="1107"/>
        <v>86.78</v>
      </c>
      <c r="F501" s="220">
        <f t="shared" ref="F501:G501" si="1108">F500-F502</f>
        <v>86.78</v>
      </c>
      <c r="G501" s="220">
        <f t="shared" si="1108"/>
        <v>86.78</v>
      </c>
      <c r="H501" s="220">
        <f t="shared" si="1107"/>
        <v>87.6</v>
      </c>
      <c r="I501" s="220">
        <f t="shared" si="1107"/>
        <v>87.6</v>
      </c>
      <c r="J501" s="220">
        <f t="shared" ref="J501:K501" si="1109">J500-J502</f>
        <v>87.800000000000011</v>
      </c>
      <c r="K501" s="220">
        <f t="shared" si="1109"/>
        <v>87.800000000000011</v>
      </c>
      <c r="L501" s="220">
        <f t="shared" ref="L501:P501" si="1110">L500-L502</f>
        <v>81.25</v>
      </c>
      <c r="M501" s="220">
        <f t="shared" si="1110"/>
        <v>81.25</v>
      </c>
      <c r="N501" s="220">
        <f t="shared" si="1110"/>
        <v>87.18</v>
      </c>
      <c r="O501" s="220">
        <f t="shared" ref="O501" si="1111">O500-O502</f>
        <v>87.18</v>
      </c>
      <c r="P501" s="220">
        <f t="shared" si="1110"/>
        <v>87.18</v>
      </c>
      <c r="Q501" s="220">
        <f t="shared" ref="Q501:R501" si="1112">Q500-Q502</f>
        <v>91.72999999999999</v>
      </c>
      <c r="R501" s="220">
        <f t="shared" si="1112"/>
        <v>91.72999999999999</v>
      </c>
      <c r="S501" s="220">
        <f t="shared" si="1107"/>
        <v>91.72999999999999</v>
      </c>
      <c r="T501" s="220">
        <f t="shared" si="1107"/>
        <v>91.72999999999999</v>
      </c>
    </row>
    <row r="502" spans="1:20" ht="13.5" customHeight="1" outlineLevel="2" thickBot="1" x14ac:dyDescent="0.3">
      <c r="A502" s="903"/>
      <c r="B502" s="204" t="s">
        <v>800</v>
      </c>
      <c r="C502" s="186"/>
      <c r="D502" s="223">
        <f t="shared" ref="D502:T502" si="1113">ROUND(((D494*D481*D$61+D495*D482*D$62+D496*D483*D$63+D497*D484*D$64+D498*D485*D$65+D499*D486*D$66)+(D494*D487+D495*D488+D496*D489+D497*D490+D498*D491+D499*D492)*D$56)/D$29,2)</f>
        <v>138.22</v>
      </c>
      <c r="E502" s="223">
        <f t="shared" si="1113"/>
        <v>138.22</v>
      </c>
      <c r="F502" s="223">
        <f t="shared" ref="F502:G502" si="1114">ROUND(((F494*F481*F$61+F495*F482*F$62+F496*F483*F$63+F497*F484*F$64+F498*F485*F$65+F499*F486*F$66)+(F494*F487+F495*F488+F496*F489+F497*F490+F498*F491+F499*F492)*F$56)/F$29,2)</f>
        <v>138.22</v>
      </c>
      <c r="G502" s="223">
        <f t="shared" si="1114"/>
        <v>138.22</v>
      </c>
      <c r="H502" s="223">
        <f t="shared" si="1113"/>
        <v>137.4</v>
      </c>
      <c r="I502" s="223">
        <f t="shared" si="1113"/>
        <v>137.4</v>
      </c>
      <c r="J502" s="223">
        <f t="shared" ref="J502:K502" si="1115">ROUND(((J494*J481*J$61+J495*J482*J$62+J496*J483*J$63+J497*J484*J$64+J498*J485*J$65+J499*J486*J$66)+(J494*J487+J495*J488+J496*J489+J497*J490+J498*J491+J499*J492)*J$56)/J$29,2)</f>
        <v>137.19999999999999</v>
      </c>
      <c r="K502" s="223">
        <f t="shared" si="1115"/>
        <v>137.19999999999999</v>
      </c>
      <c r="L502" s="223">
        <f t="shared" ref="L502:P502" si="1116">ROUND(((L494*L481*L$61+L495*L482*L$62+L496*L483*L$63+L497*L484*L$64+L498*L485*L$65+L499*L486*L$66)+(L494*L487+L495*L488+L496*L489+L497*L490+L498*L491+L499*L492)*L$56)/L$29,2)</f>
        <v>143.75</v>
      </c>
      <c r="M502" s="223">
        <f t="shared" si="1116"/>
        <v>143.75</v>
      </c>
      <c r="N502" s="223">
        <f t="shared" si="1116"/>
        <v>137.82</v>
      </c>
      <c r="O502" s="223">
        <f t="shared" ref="O502" si="1117">ROUND(((O494*O481*O$61+O495*O482*O$62+O496*O483*O$63+O497*O484*O$64+O498*O485*O$65+O499*O486*O$66)+(O494*O487+O495*O488+O496*O489+O497*O490+O498*O491+O499*O492)*O$56)/O$29,2)</f>
        <v>137.82</v>
      </c>
      <c r="P502" s="223">
        <f t="shared" si="1116"/>
        <v>137.82</v>
      </c>
      <c r="Q502" s="223">
        <f t="shared" ref="Q502:R502" si="1118">ROUND(((Q494*Q481*Q$61+Q495*Q482*Q$62+Q496*Q483*Q$63+Q497*Q484*Q$64+Q498*Q485*Q$65+Q499*Q486*Q$66)+(Q494*Q487+Q495*Q488+Q496*Q489+Q497*Q490+Q498*Q491+Q499*Q492)*Q$56)/Q$29,2)</f>
        <v>133.27000000000001</v>
      </c>
      <c r="R502" s="223">
        <f t="shared" si="1118"/>
        <v>133.27000000000001</v>
      </c>
      <c r="S502" s="223">
        <f t="shared" si="1113"/>
        <v>133.27000000000001</v>
      </c>
      <c r="T502" s="223">
        <f t="shared" si="1113"/>
        <v>133.27000000000001</v>
      </c>
    </row>
    <row r="503" spans="1:20" ht="13.5" customHeight="1" outlineLevel="2" thickBot="1" x14ac:dyDescent="0.3">
      <c r="A503" s="903"/>
      <c r="B503" s="637" t="s">
        <v>244</v>
      </c>
      <c r="C503" s="227"/>
      <c r="D503" s="220" t="s">
        <v>794</v>
      </c>
      <c r="E503" s="220" t="s">
        <v>794</v>
      </c>
      <c r="F503" s="220" t="s">
        <v>794</v>
      </c>
      <c r="G503" s="220" t="s">
        <v>794</v>
      </c>
      <c r="H503" s="220" t="s">
        <v>794</v>
      </c>
      <c r="I503" s="220" t="s">
        <v>794</v>
      </c>
      <c r="J503" s="220" t="s">
        <v>794</v>
      </c>
      <c r="K503" s="220" t="s">
        <v>794</v>
      </c>
      <c r="L503" s="220" t="s">
        <v>794</v>
      </c>
      <c r="M503" s="220" t="s">
        <v>794</v>
      </c>
      <c r="N503" s="220" t="s">
        <v>794</v>
      </c>
      <c r="O503" s="220" t="s">
        <v>794</v>
      </c>
      <c r="P503" s="220" t="s">
        <v>794</v>
      </c>
      <c r="Q503" s="220" t="s">
        <v>794</v>
      </c>
      <c r="R503" s="220" t="s">
        <v>794</v>
      </c>
      <c r="S503" s="220" t="s">
        <v>794</v>
      </c>
      <c r="T503" s="220" t="s">
        <v>794</v>
      </c>
    </row>
    <row r="504" spans="1:20" ht="13.5" customHeight="1" outlineLevel="2" thickBot="1" x14ac:dyDescent="0.3">
      <c r="A504" s="903"/>
      <c r="D504" s="231">
        <f t="shared" ref="D504:T504" si="1119">IF(D503="X",D$19,)</f>
        <v>44.1</v>
      </c>
      <c r="E504" s="231">
        <f t="shared" si="1119"/>
        <v>84.1</v>
      </c>
      <c r="F504" s="231">
        <f t="shared" ref="F504:G504" si="1120">IF(F503="X",F$19,)</f>
        <v>102.4</v>
      </c>
      <c r="G504" s="231">
        <f t="shared" si="1120"/>
        <v>108.10000000000001</v>
      </c>
      <c r="H504" s="231">
        <f t="shared" si="1119"/>
        <v>55.238999999999997</v>
      </c>
      <c r="I504" s="231">
        <f t="shared" si="1119"/>
        <v>99.835999999999999</v>
      </c>
      <c r="J504" s="231">
        <f t="shared" ref="J504:K504" si="1121">IF(J503="X",J$19,)</f>
        <v>70.510000000000005</v>
      </c>
      <c r="K504" s="231">
        <f t="shared" si="1121"/>
        <v>64.045999999999992</v>
      </c>
      <c r="L504" s="231">
        <f t="shared" ref="L504:P504" si="1122">IF(L503="X",L$19,)</f>
        <v>97.009000000000029</v>
      </c>
      <c r="M504" s="231">
        <f t="shared" si="1122"/>
        <v>83.270999999999987</v>
      </c>
      <c r="N504" s="231">
        <f t="shared" si="1122"/>
        <v>61.876999999999995</v>
      </c>
      <c r="O504" s="231">
        <f t="shared" ref="O504" si="1123">IF(O503="X",O$19,)</f>
        <v>79.625</v>
      </c>
      <c r="P504" s="231">
        <f t="shared" si="1122"/>
        <v>80.403999999999996</v>
      </c>
      <c r="Q504" s="231">
        <f t="shared" ref="Q504:R504" si="1124">IF(Q503="X",Q$19,)</f>
        <v>46.500000000000007</v>
      </c>
      <c r="R504" s="231">
        <f t="shared" si="1124"/>
        <v>79.999999999999986</v>
      </c>
      <c r="S504" s="231">
        <f t="shared" si="1119"/>
        <v>102.80000000000001</v>
      </c>
      <c r="T504" s="231">
        <f t="shared" si="1119"/>
        <v>107</v>
      </c>
    </row>
    <row r="505" spans="1:20" ht="12.75" customHeight="1" outlineLevel="2" x14ac:dyDescent="0.25">
      <c r="A505" s="903"/>
      <c r="B505" s="192" t="s">
        <v>799</v>
      </c>
      <c r="C505" s="184"/>
      <c r="D505" s="232">
        <f t="shared" ref="D505:T505" si="1125">D504-D506</f>
        <v>8.1000000000000014</v>
      </c>
      <c r="E505" s="232">
        <f t="shared" si="1125"/>
        <v>20.699999999999996</v>
      </c>
      <c r="F505" s="232">
        <f t="shared" ref="F505:G505" si="1126">F504-F506</f>
        <v>22.700000000000003</v>
      </c>
      <c r="G505" s="232">
        <f t="shared" si="1126"/>
        <v>24.700000000000003</v>
      </c>
      <c r="H505" s="232">
        <f t="shared" si="1125"/>
        <v>8.2189999999999941</v>
      </c>
      <c r="I505" s="232">
        <f t="shared" si="1125"/>
        <v>22.655999999999992</v>
      </c>
      <c r="J505" s="232">
        <f t="shared" ref="J505:K505" si="1127">J504-J506</f>
        <v>35.180000000000007</v>
      </c>
      <c r="K505" s="232">
        <f t="shared" si="1127"/>
        <v>30.91599999999999</v>
      </c>
      <c r="L505" s="232">
        <f t="shared" ref="L505:P505" si="1128">L504-L506</f>
        <v>26.239000000000033</v>
      </c>
      <c r="M505" s="232">
        <f t="shared" si="1128"/>
        <v>19.770999999999987</v>
      </c>
      <c r="N505" s="232">
        <f t="shared" si="1128"/>
        <v>7.1969999999999956</v>
      </c>
      <c r="O505" s="232">
        <f t="shared" ref="O505" si="1129">O504-O506</f>
        <v>16.634999999999998</v>
      </c>
      <c r="P505" s="232">
        <f t="shared" si="1128"/>
        <v>11.903999999999996</v>
      </c>
      <c r="Q505" s="232">
        <f t="shared" ref="Q505:R505" si="1130">Q504-Q506</f>
        <v>8.0000000000000071</v>
      </c>
      <c r="R505" s="232">
        <f t="shared" si="1130"/>
        <v>20.099999999999987</v>
      </c>
      <c r="S505" s="232">
        <f t="shared" si="1125"/>
        <v>22.700000000000017</v>
      </c>
      <c r="T505" s="232">
        <f t="shared" si="1125"/>
        <v>24.900000000000006</v>
      </c>
    </row>
    <row r="506" spans="1:20" ht="13.5" customHeight="1" outlineLevel="2" thickBot="1" x14ac:dyDescent="0.3">
      <c r="A506" s="903"/>
      <c r="B506" s="204" t="s">
        <v>800</v>
      </c>
      <c r="C506" s="186"/>
      <c r="D506" s="223">
        <f t="shared" ref="D506:T506" si="1131">IF(D503="X",ROUND(D$21,2),)</f>
        <v>36</v>
      </c>
      <c r="E506" s="223">
        <f t="shared" si="1131"/>
        <v>63.4</v>
      </c>
      <c r="F506" s="223">
        <f t="shared" ref="F506:G506" si="1132">IF(F503="X",ROUND(F$21,2),)</f>
        <v>79.7</v>
      </c>
      <c r="G506" s="223">
        <f t="shared" si="1132"/>
        <v>83.4</v>
      </c>
      <c r="H506" s="223">
        <f t="shared" si="1131"/>
        <v>47.02</v>
      </c>
      <c r="I506" s="223">
        <f t="shared" si="1131"/>
        <v>77.180000000000007</v>
      </c>
      <c r="J506" s="223">
        <f t="shared" ref="J506:K506" si="1133">IF(J503="X",ROUND(J$21,2),)</f>
        <v>35.33</v>
      </c>
      <c r="K506" s="223">
        <f t="shared" si="1133"/>
        <v>33.130000000000003</v>
      </c>
      <c r="L506" s="223">
        <f t="shared" ref="L506:P506" si="1134">IF(L503="X",ROUND(L$21,2),)</f>
        <v>70.77</v>
      </c>
      <c r="M506" s="223">
        <f t="shared" si="1134"/>
        <v>63.5</v>
      </c>
      <c r="N506" s="223">
        <f t="shared" si="1134"/>
        <v>54.68</v>
      </c>
      <c r="O506" s="223">
        <f t="shared" ref="O506" si="1135">IF(O503="X",ROUND(O$21,2),)</f>
        <v>62.99</v>
      </c>
      <c r="P506" s="223">
        <f t="shared" si="1134"/>
        <v>68.5</v>
      </c>
      <c r="Q506" s="223">
        <f t="shared" ref="Q506:R506" si="1136">IF(Q503="X",ROUND(Q$21,2),)</f>
        <v>38.5</v>
      </c>
      <c r="R506" s="223">
        <f t="shared" si="1136"/>
        <v>59.9</v>
      </c>
      <c r="S506" s="223">
        <f t="shared" si="1131"/>
        <v>80.099999999999994</v>
      </c>
      <c r="T506" s="223">
        <f t="shared" si="1131"/>
        <v>82.1</v>
      </c>
    </row>
    <row r="507" spans="1:20" ht="13.5" customHeight="1" outlineLevel="2" thickBot="1" x14ac:dyDescent="0.3">
      <c r="A507" s="903"/>
      <c r="B507" s="637" t="s">
        <v>1298</v>
      </c>
      <c r="C507" s="227"/>
      <c r="D507" s="220"/>
      <c r="E507" s="220"/>
      <c r="F507" s="220"/>
      <c r="G507" s="220"/>
      <c r="H507" s="220"/>
      <c r="I507" s="220"/>
      <c r="J507" s="220"/>
      <c r="K507" s="220"/>
      <c r="L507" s="220"/>
      <c r="M507" s="220"/>
      <c r="N507" s="220"/>
      <c r="O507" s="220"/>
      <c r="P507" s="220"/>
      <c r="Q507" s="220"/>
      <c r="R507" s="220"/>
      <c r="S507" s="220"/>
      <c r="T507" s="220"/>
    </row>
    <row r="508" spans="1:20" ht="13.5" customHeight="1" outlineLevel="2" thickBot="1" x14ac:dyDescent="0.3">
      <c r="A508" s="903"/>
      <c r="D508" s="233">
        <f t="shared" ref="D508:T508" si="1137">IF(D507="X",D$553,)</f>
        <v>0</v>
      </c>
      <c r="E508" s="233">
        <f t="shared" si="1137"/>
        <v>0</v>
      </c>
      <c r="F508" s="233">
        <f t="shared" ref="F508:G508" si="1138">IF(F507="X",F$553,)</f>
        <v>0</v>
      </c>
      <c r="G508" s="233">
        <f t="shared" si="1138"/>
        <v>0</v>
      </c>
      <c r="H508" s="233">
        <f t="shared" si="1137"/>
        <v>0</v>
      </c>
      <c r="I508" s="233">
        <f t="shared" si="1137"/>
        <v>0</v>
      </c>
      <c r="J508" s="233">
        <f t="shared" ref="J508:K508" si="1139">IF(J507="X",J$553,)</f>
        <v>0</v>
      </c>
      <c r="K508" s="233">
        <f t="shared" si="1139"/>
        <v>0</v>
      </c>
      <c r="L508" s="233">
        <f t="shared" ref="L508:P508" si="1140">IF(L507="X",L$553,)</f>
        <v>0</v>
      </c>
      <c r="M508" s="233">
        <f t="shared" si="1140"/>
        <v>0</v>
      </c>
      <c r="N508" s="233">
        <f t="shared" si="1140"/>
        <v>0</v>
      </c>
      <c r="O508" s="233">
        <f t="shared" ref="O508" si="1141">IF(O507="X",O$553,)</f>
        <v>0</v>
      </c>
      <c r="P508" s="233">
        <f t="shared" si="1140"/>
        <v>0</v>
      </c>
      <c r="Q508" s="233">
        <f t="shared" ref="Q508:R508" si="1142">IF(Q507="X",Q$553,)</f>
        <v>0</v>
      </c>
      <c r="R508" s="233">
        <f t="shared" si="1142"/>
        <v>0</v>
      </c>
      <c r="S508" s="233">
        <f t="shared" si="1137"/>
        <v>0</v>
      </c>
      <c r="T508" s="233">
        <f t="shared" si="1137"/>
        <v>0</v>
      </c>
    </row>
    <row r="509" spans="1:20" ht="12.75" customHeight="1" outlineLevel="2" x14ac:dyDescent="0.25">
      <c r="A509" s="903"/>
      <c r="B509" s="192" t="s">
        <v>799</v>
      </c>
      <c r="C509" s="184"/>
      <c r="D509" s="234">
        <f t="shared" ref="D509:T509" si="1143">IF(D507="X",D$554,)</f>
        <v>0</v>
      </c>
      <c r="E509" s="234">
        <f t="shared" si="1143"/>
        <v>0</v>
      </c>
      <c r="F509" s="234">
        <f t="shared" ref="F509:G509" si="1144">IF(F507="X",F$554,)</f>
        <v>0</v>
      </c>
      <c r="G509" s="234">
        <f t="shared" si="1144"/>
        <v>0</v>
      </c>
      <c r="H509" s="234">
        <f t="shared" si="1143"/>
        <v>0</v>
      </c>
      <c r="I509" s="234">
        <f t="shared" si="1143"/>
        <v>0</v>
      </c>
      <c r="J509" s="234">
        <f t="shared" ref="J509:K509" si="1145">IF(J507="X",J$554,)</f>
        <v>0</v>
      </c>
      <c r="K509" s="234">
        <f t="shared" si="1145"/>
        <v>0</v>
      </c>
      <c r="L509" s="234">
        <f t="shared" ref="L509:P509" si="1146">IF(L507="X",L$554,)</f>
        <v>0</v>
      </c>
      <c r="M509" s="234">
        <f t="shared" si="1146"/>
        <v>0</v>
      </c>
      <c r="N509" s="234">
        <f t="shared" si="1146"/>
        <v>0</v>
      </c>
      <c r="O509" s="234">
        <f t="shared" ref="O509" si="1147">IF(O507="X",O$554,)</f>
        <v>0</v>
      </c>
      <c r="P509" s="234">
        <f t="shared" si="1146"/>
        <v>0</v>
      </c>
      <c r="Q509" s="234">
        <f t="shared" ref="Q509:R509" si="1148">IF(Q507="X",Q$554,)</f>
        <v>0</v>
      </c>
      <c r="R509" s="234">
        <f t="shared" si="1148"/>
        <v>0</v>
      </c>
      <c r="S509" s="234">
        <f t="shared" si="1143"/>
        <v>0</v>
      </c>
      <c r="T509" s="234">
        <f t="shared" si="1143"/>
        <v>0</v>
      </c>
    </row>
    <row r="510" spans="1:20" ht="13.5" customHeight="1" outlineLevel="2" thickBot="1" x14ac:dyDescent="0.3">
      <c r="A510" s="903"/>
      <c r="B510" s="204" t="s">
        <v>800</v>
      </c>
      <c r="C510" s="186"/>
      <c r="D510" s="235">
        <f t="shared" ref="D510:T510" si="1149">IF(D507="X",D$555,)</f>
        <v>0</v>
      </c>
      <c r="E510" s="235">
        <f t="shared" si="1149"/>
        <v>0</v>
      </c>
      <c r="F510" s="235">
        <f t="shared" ref="F510:G510" si="1150">IF(F507="X",F$555,)</f>
        <v>0</v>
      </c>
      <c r="G510" s="235">
        <f t="shared" si="1150"/>
        <v>0</v>
      </c>
      <c r="H510" s="235">
        <f t="shared" si="1149"/>
        <v>0</v>
      </c>
      <c r="I510" s="235">
        <f t="shared" si="1149"/>
        <v>0</v>
      </c>
      <c r="J510" s="235">
        <f t="shared" ref="J510:K510" si="1151">IF(J507="X",J$555,)</f>
        <v>0</v>
      </c>
      <c r="K510" s="235">
        <f t="shared" si="1151"/>
        <v>0</v>
      </c>
      <c r="L510" s="235">
        <f t="shared" ref="L510:P510" si="1152">IF(L507="X",L$555,)</f>
        <v>0</v>
      </c>
      <c r="M510" s="235">
        <f t="shared" si="1152"/>
        <v>0</v>
      </c>
      <c r="N510" s="235">
        <f t="shared" si="1152"/>
        <v>0</v>
      </c>
      <c r="O510" s="235">
        <f t="shared" ref="O510" si="1153">IF(O507="X",O$555,)</f>
        <v>0</v>
      </c>
      <c r="P510" s="235">
        <f t="shared" si="1152"/>
        <v>0</v>
      </c>
      <c r="Q510" s="235">
        <f t="shared" ref="Q510:R510" si="1154">IF(Q507="X",Q$555,)</f>
        <v>0</v>
      </c>
      <c r="R510" s="235">
        <f t="shared" si="1154"/>
        <v>0</v>
      </c>
      <c r="S510" s="235">
        <f t="shared" si="1149"/>
        <v>0</v>
      </c>
      <c r="T510" s="235">
        <f t="shared" si="1149"/>
        <v>0</v>
      </c>
    </row>
    <row r="511" spans="1:20" ht="13.5" customHeight="1" outlineLevel="2" thickBot="1" x14ac:dyDescent="0.3">
      <c r="A511" s="903"/>
      <c r="B511" s="637" t="s">
        <v>1299</v>
      </c>
      <c r="C511" s="227"/>
      <c r="D511" s="220"/>
      <c r="E511" s="220"/>
      <c r="F511" s="220"/>
      <c r="G511" s="220"/>
      <c r="H511" s="220"/>
      <c r="I511" s="220"/>
      <c r="J511" s="220"/>
      <c r="K511" s="220"/>
      <c r="L511" s="220"/>
      <c r="M511" s="220"/>
      <c r="N511" s="220"/>
      <c r="O511" s="220"/>
      <c r="P511" s="220"/>
      <c r="Q511" s="220"/>
      <c r="R511" s="220"/>
      <c r="S511" s="220"/>
      <c r="T511" s="220"/>
    </row>
    <row r="512" spans="1:20" ht="13.5" customHeight="1" outlineLevel="2" thickBot="1" x14ac:dyDescent="0.3">
      <c r="A512" s="903"/>
      <c r="D512" s="233">
        <f t="shared" ref="D512:T512" si="1155">IF(D511="X",D$119,)</f>
        <v>0</v>
      </c>
      <c r="E512" s="233">
        <f t="shared" si="1155"/>
        <v>0</v>
      </c>
      <c r="F512" s="233">
        <f t="shared" ref="F512:G512" si="1156">IF(F511="X",F$119,)</f>
        <v>0</v>
      </c>
      <c r="G512" s="233">
        <f t="shared" si="1156"/>
        <v>0</v>
      </c>
      <c r="H512" s="233">
        <f t="shared" si="1155"/>
        <v>0</v>
      </c>
      <c r="I512" s="233">
        <f t="shared" si="1155"/>
        <v>0</v>
      </c>
      <c r="J512" s="233">
        <f t="shared" ref="J512:K512" si="1157">IF(J511="X",J$119,)</f>
        <v>0</v>
      </c>
      <c r="K512" s="233">
        <f t="shared" si="1157"/>
        <v>0</v>
      </c>
      <c r="L512" s="233">
        <f t="shared" ref="L512:P512" si="1158">IF(L511="X",L$119,)</f>
        <v>0</v>
      </c>
      <c r="M512" s="233">
        <f t="shared" si="1158"/>
        <v>0</v>
      </c>
      <c r="N512" s="233">
        <f t="shared" si="1158"/>
        <v>0</v>
      </c>
      <c r="O512" s="233">
        <f t="shared" ref="O512" si="1159">IF(O511="X",O$119,)</f>
        <v>0</v>
      </c>
      <c r="P512" s="233">
        <f t="shared" si="1158"/>
        <v>0</v>
      </c>
      <c r="Q512" s="233">
        <f t="shared" ref="Q512:R512" si="1160">IF(Q511="X",Q$119,)</f>
        <v>0</v>
      </c>
      <c r="R512" s="233">
        <f t="shared" si="1160"/>
        <v>0</v>
      </c>
      <c r="S512" s="233">
        <f t="shared" si="1155"/>
        <v>0</v>
      </c>
      <c r="T512" s="233">
        <f t="shared" si="1155"/>
        <v>0</v>
      </c>
    </row>
    <row r="513" spans="1:20" ht="12.75" customHeight="1" outlineLevel="2" x14ac:dyDescent="0.25">
      <c r="A513" s="903"/>
      <c r="B513" s="192" t="s">
        <v>799</v>
      </c>
      <c r="C513" s="184"/>
      <c r="D513" s="234">
        <f t="shared" ref="D513:T513" si="1161">IF(D511="X",D$120,)</f>
        <v>0</v>
      </c>
      <c r="E513" s="234">
        <f t="shared" si="1161"/>
        <v>0</v>
      </c>
      <c r="F513" s="234">
        <f t="shared" ref="F513:G513" si="1162">IF(F511="X",F$120,)</f>
        <v>0</v>
      </c>
      <c r="G513" s="234">
        <f t="shared" si="1162"/>
        <v>0</v>
      </c>
      <c r="H513" s="234">
        <f t="shared" si="1161"/>
        <v>0</v>
      </c>
      <c r="I513" s="234">
        <f t="shared" si="1161"/>
        <v>0</v>
      </c>
      <c r="J513" s="234">
        <f t="shared" ref="J513:K513" si="1163">IF(J511="X",J$120,)</f>
        <v>0</v>
      </c>
      <c r="K513" s="234">
        <f t="shared" si="1163"/>
        <v>0</v>
      </c>
      <c r="L513" s="234">
        <f t="shared" ref="L513:P513" si="1164">IF(L511="X",L$120,)</f>
        <v>0</v>
      </c>
      <c r="M513" s="234">
        <f t="shared" si="1164"/>
        <v>0</v>
      </c>
      <c r="N513" s="234">
        <f t="shared" si="1164"/>
        <v>0</v>
      </c>
      <c r="O513" s="234">
        <f t="shared" ref="O513" si="1165">IF(O511="X",O$120,)</f>
        <v>0</v>
      </c>
      <c r="P513" s="234">
        <f t="shared" si="1164"/>
        <v>0</v>
      </c>
      <c r="Q513" s="234">
        <f t="shared" ref="Q513:R513" si="1166">IF(Q511="X",Q$120,)</f>
        <v>0</v>
      </c>
      <c r="R513" s="234">
        <f t="shared" si="1166"/>
        <v>0</v>
      </c>
      <c r="S513" s="234">
        <f t="shared" si="1161"/>
        <v>0</v>
      </c>
      <c r="T513" s="234">
        <f t="shared" si="1161"/>
        <v>0</v>
      </c>
    </row>
    <row r="514" spans="1:20" ht="13.5" customHeight="1" outlineLevel="2" thickBot="1" x14ac:dyDescent="0.3">
      <c r="A514" s="903"/>
      <c r="B514" s="204" t="s">
        <v>800</v>
      </c>
      <c r="C514" s="186"/>
      <c r="D514" s="235">
        <f t="shared" ref="D514:T514" si="1167">IF(D511="X",D$121,)</f>
        <v>0</v>
      </c>
      <c r="E514" s="235">
        <f t="shared" si="1167"/>
        <v>0</v>
      </c>
      <c r="F514" s="235">
        <f t="shared" ref="F514:G514" si="1168">IF(F511="X",F$121,)</f>
        <v>0</v>
      </c>
      <c r="G514" s="235">
        <f t="shared" si="1168"/>
        <v>0</v>
      </c>
      <c r="H514" s="235">
        <f t="shared" si="1167"/>
        <v>0</v>
      </c>
      <c r="I514" s="235">
        <f t="shared" si="1167"/>
        <v>0</v>
      </c>
      <c r="J514" s="235">
        <f t="shared" ref="J514:K514" si="1169">IF(J511="X",J$121,)</f>
        <v>0</v>
      </c>
      <c r="K514" s="235">
        <f t="shared" si="1169"/>
        <v>0</v>
      </c>
      <c r="L514" s="235">
        <f t="shared" ref="L514:P514" si="1170">IF(L511="X",L$121,)</f>
        <v>0</v>
      </c>
      <c r="M514" s="235">
        <f t="shared" si="1170"/>
        <v>0</v>
      </c>
      <c r="N514" s="235">
        <f t="shared" si="1170"/>
        <v>0</v>
      </c>
      <c r="O514" s="235">
        <f t="shared" ref="O514" si="1171">IF(O511="X",O$121,)</f>
        <v>0</v>
      </c>
      <c r="P514" s="235">
        <f t="shared" si="1170"/>
        <v>0</v>
      </c>
      <c r="Q514" s="235">
        <f t="shared" ref="Q514:R514" si="1172">IF(Q511="X",Q$121,)</f>
        <v>0</v>
      </c>
      <c r="R514" s="235">
        <f t="shared" si="1172"/>
        <v>0</v>
      </c>
      <c r="S514" s="235">
        <f t="shared" si="1167"/>
        <v>0</v>
      </c>
      <c r="T514" s="235">
        <f t="shared" si="1167"/>
        <v>0</v>
      </c>
    </row>
    <row r="515" spans="1:20" ht="13.5" customHeight="1" outlineLevel="2" thickBot="1" x14ac:dyDescent="0.3">
      <c r="A515" s="903"/>
      <c r="B515" s="637" t="s">
        <v>1300</v>
      </c>
      <c r="C515" s="227"/>
      <c r="D515" s="220"/>
      <c r="E515" s="220"/>
      <c r="F515" s="220"/>
      <c r="G515" s="220"/>
      <c r="H515" s="220"/>
      <c r="I515" s="220"/>
      <c r="J515" s="220"/>
      <c r="K515" s="220"/>
      <c r="L515" s="220"/>
      <c r="M515" s="220"/>
      <c r="N515" s="220"/>
      <c r="O515" s="220"/>
      <c r="P515" s="220"/>
      <c r="Q515" s="220"/>
      <c r="R515" s="220"/>
      <c r="S515" s="220"/>
      <c r="T515" s="220"/>
    </row>
    <row r="516" spans="1:20" ht="13.5" customHeight="1" outlineLevel="2" thickBot="1" x14ac:dyDescent="0.3">
      <c r="A516" s="903"/>
      <c r="D516" s="230">
        <f t="shared" ref="D516:T516" si="1173">IF(D515="X",-(D$32-5)*D$33,)</f>
        <v>0</v>
      </c>
      <c r="E516" s="230">
        <f t="shared" si="1173"/>
        <v>0</v>
      </c>
      <c r="F516" s="230">
        <f t="shared" ref="F516:G516" si="1174">IF(F515="X",-(F$32-5)*F$33,)</f>
        <v>0</v>
      </c>
      <c r="G516" s="230">
        <f t="shared" si="1174"/>
        <v>0</v>
      </c>
      <c r="H516" s="230">
        <f t="shared" si="1173"/>
        <v>0</v>
      </c>
      <c r="I516" s="230">
        <f t="shared" si="1173"/>
        <v>0</v>
      </c>
      <c r="J516" s="230">
        <f t="shared" ref="J516:K516" si="1175">IF(J515="X",-(J$32-5)*J$33,)</f>
        <v>0</v>
      </c>
      <c r="K516" s="230">
        <f t="shared" si="1175"/>
        <v>0</v>
      </c>
      <c r="L516" s="230">
        <f t="shared" ref="L516:P516" si="1176">IF(L515="X",-(L$32-5)*L$33,)</f>
        <v>0</v>
      </c>
      <c r="M516" s="230">
        <f t="shared" si="1176"/>
        <v>0</v>
      </c>
      <c r="N516" s="230">
        <f t="shared" si="1176"/>
        <v>0</v>
      </c>
      <c r="O516" s="230">
        <f t="shared" ref="O516" si="1177">IF(O515="X",-(O$32-5)*O$33,)</f>
        <v>0</v>
      </c>
      <c r="P516" s="230">
        <f t="shared" si="1176"/>
        <v>0</v>
      </c>
      <c r="Q516" s="230">
        <f t="shared" ref="Q516:R516" si="1178">IF(Q515="X",-(Q$32-5)*Q$33,)</f>
        <v>0</v>
      </c>
      <c r="R516" s="230">
        <f t="shared" si="1178"/>
        <v>0</v>
      </c>
      <c r="S516" s="230">
        <f t="shared" si="1173"/>
        <v>0</v>
      </c>
      <c r="T516" s="230">
        <f t="shared" si="1173"/>
        <v>0</v>
      </c>
    </row>
    <row r="517" spans="1:20" ht="12.75" customHeight="1" outlineLevel="2" x14ac:dyDescent="0.25">
      <c r="A517" s="903"/>
      <c r="B517" s="192" t="s">
        <v>799</v>
      </c>
      <c r="C517" s="184"/>
      <c r="D517" s="220">
        <f t="shared" ref="D517:T517" si="1179">D516-D518</f>
        <v>0</v>
      </c>
      <c r="E517" s="220">
        <f t="shared" si="1179"/>
        <v>0</v>
      </c>
      <c r="F517" s="220">
        <f t="shared" ref="F517:G517" si="1180">F516-F518</f>
        <v>0</v>
      </c>
      <c r="G517" s="220">
        <f t="shared" si="1180"/>
        <v>0</v>
      </c>
      <c r="H517" s="220">
        <f t="shared" si="1179"/>
        <v>0</v>
      </c>
      <c r="I517" s="220">
        <f t="shared" si="1179"/>
        <v>0</v>
      </c>
      <c r="J517" s="220">
        <f t="shared" ref="J517:K517" si="1181">J516-J518</f>
        <v>0</v>
      </c>
      <c r="K517" s="220">
        <f t="shared" si="1181"/>
        <v>0</v>
      </c>
      <c r="L517" s="220">
        <f t="shared" ref="L517:P517" si="1182">L516-L518</f>
        <v>0</v>
      </c>
      <c r="M517" s="220">
        <f t="shared" si="1182"/>
        <v>0</v>
      </c>
      <c r="N517" s="220">
        <f t="shared" si="1182"/>
        <v>0</v>
      </c>
      <c r="O517" s="220">
        <f t="shared" ref="O517" si="1183">O516-O518</f>
        <v>0</v>
      </c>
      <c r="P517" s="220">
        <f t="shared" si="1182"/>
        <v>0</v>
      </c>
      <c r="Q517" s="220">
        <f t="shared" ref="Q517:R517" si="1184">Q516-Q518</f>
        <v>0</v>
      </c>
      <c r="R517" s="220">
        <f t="shared" si="1184"/>
        <v>0</v>
      </c>
      <c r="S517" s="220">
        <f t="shared" si="1179"/>
        <v>0</v>
      </c>
      <c r="T517" s="220">
        <f t="shared" si="1179"/>
        <v>0</v>
      </c>
    </row>
    <row r="518" spans="1:20" ht="13.5" customHeight="1" outlineLevel="2" thickBot="1" x14ac:dyDescent="0.3">
      <c r="A518" s="903"/>
      <c r="B518" s="204" t="s">
        <v>800</v>
      </c>
      <c r="C518" s="186"/>
      <c r="D518" s="223">
        <f t="shared" ref="D518:T518" si="1185">IF(D515="X",ROUND(D516*D$55/D$29,2),)</f>
        <v>0</v>
      </c>
      <c r="E518" s="223">
        <f t="shared" si="1185"/>
        <v>0</v>
      </c>
      <c r="F518" s="223">
        <f t="shared" ref="F518:G518" si="1186">IF(F515="X",ROUND(F516*F$55/F$29,2),)</f>
        <v>0</v>
      </c>
      <c r="G518" s="223">
        <f t="shared" si="1186"/>
        <v>0</v>
      </c>
      <c r="H518" s="223">
        <f t="shared" si="1185"/>
        <v>0</v>
      </c>
      <c r="I518" s="223">
        <f t="shared" si="1185"/>
        <v>0</v>
      </c>
      <c r="J518" s="223">
        <f t="shared" ref="J518:K518" si="1187">IF(J515="X",ROUND(J516*J$55/J$29,2),)</f>
        <v>0</v>
      </c>
      <c r="K518" s="223">
        <f t="shared" si="1187"/>
        <v>0</v>
      </c>
      <c r="L518" s="223">
        <f t="shared" ref="L518:P518" si="1188">IF(L515="X",ROUND(L516*L$55/L$29,2),)</f>
        <v>0</v>
      </c>
      <c r="M518" s="223">
        <f t="shared" si="1188"/>
        <v>0</v>
      </c>
      <c r="N518" s="223">
        <f t="shared" si="1188"/>
        <v>0</v>
      </c>
      <c r="O518" s="223">
        <f t="shared" ref="O518" si="1189">IF(O515="X",ROUND(O516*O$55/O$29,2),)</f>
        <v>0</v>
      </c>
      <c r="P518" s="223">
        <f t="shared" si="1188"/>
        <v>0</v>
      </c>
      <c r="Q518" s="223">
        <f t="shared" ref="Q518:R518" si="1190">IF(Q515="X",ROUND(Q516*Q$55/Q$29,2),)</f>
        <v>0</v>
      </c>
      <c r="R518" s="223">
        <f t="shared" si="1190"/>
        <v>0</v>
      </c>
      <c r="S518" s="223">
        <f t="shared" si="1185"/>
        <v>0</v>
      </c>
      <c r="T518" s="223">
        <f t="shared" si="1185"/>
        <v>0</v>
      </c>
    </row>
    <row r="519" spans="1:20" ht="13.5" customHeight="1" outlineLevel="2" thickBot="1" x14ac:dyDescent="0.3">
      <c r="A519" s="903"/>
      <c r="B519" s="638" t="s">
        <v>1301</v>
      </c>
      <c r="C519" s="236"/>
      <c r="D519" s="230"/>
      <c r="E519" s="230"/>
      <c r="F519" s="230"/>
      <c r="G519" s="230"/>
      <c r="H519" s="230"/>
      <c r="I519" s="230"/>
      <c r="J519" s="230"/>
      <c r="K519" s="230"/>
      <c r="L519" s="230"/>
      <c r="M519" s="230"/>
      <c r="N519" s="230"/>
      <c r="O519" s="230"/>
      <c r="P519" s="230"/>
      <c r="Q519" s="230"/>
      <c r="R519" s="230"/>
      <c r="S519" s="230"/>
      <c r="T519" s="230"/>
    </row>
    <row r="520" spans="1:20" ht="12.75" customHeight="1" outlineLevel="2" x14ac:dyDescent="0.25">
      <c r="A520" s="903"/>
      <c r="B520" s="192" t="s">
        <v>799</v>
      </c>
      <c r="C520" s="184"/>
      <c r="D520" s="220"/>
      <c r="E520" s="220"/>
      <c r="F520" s="220"/>
      <c r="G520" s="220"/>
      <c r="H520" s="220"/>
      <c r="I520" s="220"/>
      <c r="J520" s="220"/>
      <c r="K520" s="220"/>
      <c r="L520" s="220"/>
      <c r="M520" s="220"/>
      <c r="N520" s="220"/>
      <c r="O520" s="220"/>
      <c r="P520" s="220"/>
      <c r="Q520" s="220"/>
      <c r="R520" s="220"/>
      <c r="S520" s="220"/>
      <c r="T520" s="220"/>
    </row>
    <row r="521" spans="1:20" ht="13.5" customHeight="1" outlineLevel="2" thickBot="1" x14ac:dyDescent="0.3">
      <c r="A521" s="903"/>
      <c r="B521" s="204" t="s">
        <v>800</v>
      </c>
      <c r="C521" s="186"/>
      <c r="D521" s="223"/>
      <c r="E521" s="223"/>
      <c r="F521" s="223"/>
      <c r="G521" s="223"/>
      <c r="H521" s="223"/>
      <c r="I521" s="223"/>
      <c r="J521" s="223"/>
      <c r="K521" s="223"/>
      <c r="L521" s="223"/>
      <c r="M521" s="223"/>
      <c r="N521" s="223"/>
      <c r="O521" s="223"/>
      <c r="P521" s="223"/>
      <c r="Q521" s="223"/>
      <c r="R521" s="223"/>
      <c r="S521" s="223"/>
      <c r="T521" s="223"/>
    </row>
    <row r="522" spans="1:20" ht="13.5" customHeight="1" outlineLevel="2" thickBot="1" x14ac:dyDescent="0.3">
      <c r="A522" s="903"/>
      <c r="B522" s="638" t="s">
        <v>1301</v>
      </c>
      <c r="C522" s="236"/>
      <c r="D522" s="230"/>
      <c r="E522" s="230"/>
      <c r="F522" s="230"/>
      <c r="G522" s="230"/>
      <c r="H522" s="230"/>
      <c r="I522" s="230"/>
      <c r="J522" s="230"/>
      <c r="K522" s="230"/>
      <c r="L522" s="230"/>
      <c r="M522" s="230"/>
      <c r="N522" s="230"/>
      <c r="O522" s="230"/>
      <c r="P522" s="230"/>
      <c r="Q522" s="230"/>
      <c r="R522" s="230"/>
      <c r="S522" s="230"/>
      <c r="T522" s="230"/>
    </row>
    <row r="523" spans="1:20" ht="12.75" customHeight="1" outlineLevel="2" x14ac:dyDescent="0.25">
      <c r="A523" s="903"/>
      <c r="B523" s="192" t="s">
        <v>799</v>
      </c>
      <c r="C523" s="184"/>
      <c r="D523" s="220"/>
      <c r="E523" s="220"/>
      <c r="F523" s="220"/>
      <c r="G523" s="220"/>
      <c r="H523" s="220"/>
      <c r="I523" s="220"/>
      <c r="J523" s="220"/>
      <c r="K523" s="220"/>
      <c r="L523" s="220"/>
      <c r="M523" s="220"/>
      <c r="N523" s="220"/>
      <c r="O523" s="220"/>
      <c r="P523" s="220"/>
      <c r="Q523" s="220"/>
      <c r="R523" s="220"/>
      <c r="S523" s="220"/>
      <c r="T523" s="220"/>
    </row>
    <row r="524" spans="1:20" ht="13.5" customHeight="1" outlineLevel="2" thickBot="1" x14ac:dyDescent="0.3">
      <c r="A524" s="903"/>
      <c r="B524" s="204" t="s">
        <v>800</v>
      </c>
      <c r="C524" s="186"/>
      <c r="D524" s="223"/>
      <c r="E524" s="223"/>
      <c r="F524" s="223"/>
      <c r="G524" s="223"/>
      <c r="H524" s="223"/>
      <c r="I524" s="223"/>
      <c r="J524" s="223"/>
      <c r="K524" s="223"/>
      <c r="L524" s="223"/>
      <c r="M524" s="223"/>
      <c r="N524" s="223"/>
      <c r="O524" s="223"/>
      <c r="P524" s="223"/>
      <c r="Q524" s="223"/>
      <c r="R524" s="223"/>
      <c r="S524" s="223"/>
      <c r="T524" s="223"/>
    </row>
    <row r="525" spans="1:20" ht="13.5" customHeight="1" outlineLevel="2" thickBot="1" x14ac:dyDescent="0.3">
      <c r="A525" s="903"/>
      <c r="B525" s="638" t="s">
        <v>1301</v>
      </c>
      <c r="C525" s="236"/>
      <c r="D525" s="230"/>
      <c r="E525" s="230"/>
      <c r="F525" s="230"/>
      <c r="G525" s="230"/>
      <c r="H525" s="230"/>
      <c r="I525" s="230"/>
      <c r="J525" s="230"/>
      <c r="K525" s="230"/>
      <c r="L525" s="230"/>
      <c r="M525" s="230"/>
      <c r="N525" s="230"/>
      <c r="O525" s="230"/>
      <c r="P525" s="230"/>
      <c r="Q525" s="230"/>
      <c r="R525" s="230"/>
      <c r="S525" s="230"/>
      <c r="T525" s="230"/>
    </row>
    <row r="526" spans="1:20" ht="12.75" customHeight="1" outlineLevel="2" x14ac:dyDescent="0.25">
      <c r="A526" s="903"/>
      <c r="B526" s="192" t="s">
        <v>799</v>
      </c>
      <c r="C526" s="184"/>
      <c r="D526" s="220"/>
      <c r="E526" s="220"/>
      <c r="F526" s="220"/>
      <c r="G526" s="220"/>
      <c r="H526" s="220"/>
      <c r="I526" s="220"/>
      <c r="J526" s="220"/>
      <c r="K526" s="220"/>
      <c r="L526" s="220"/>
      <c r="M526" s="220"/>
      <c r="N526" s="220"/>
      <c r="O526" s="220"/>
      <c r="P526" s="220"/>
      <c r="Q526" s="220"/>
      <c r="R526" s="220"/>
      <c r="S526" s="220"/>
      <c r="T526" s="220"/>
    </row>
    <row r="527" spans="1:20" ht="13.5" customHeight="1" outlineLevel="2" thickBot="1" x14ac:dyDescent="0.3">
      <c r="A527" s="903"/>
      <c r="B527" s="204" t="s">
        <v>800</v>
      </c>
      <c r="C527" s="186"/>
      <c r="D527" s="223"/>
      <c r="E527" s="223"/>
      <c r="F527" s="223"/>
      <c r="G527" s="223"/>
      <c r="H527" s="223"/>
      <c r="I527" s="223"/>
      <c r="J527" s="223"/>
      <c r="K527" s="223"/>
      <c r="L527" s="223"/>
      <c r="M527" s="223"/>
      <c r="N527" s="223"/>
      <c r="O527" s="223"/>
      <c r="P527" s="223"/>
      <c r="Q527" s="223"/>
      <c r="R527" s="223"/>
      <c r="S527" s="223"/>
      <c r="T527" s="223"/>
    </row>
    <row r="528" spans="1:20" ht="13.5" customHeight="1" outlineLevel="1" thickBot="1" x14ac:dyDescent="0.3">
      <c r="A528" s="903"/>
      <c r="B528" s="629" t="str">
        <f>"DELTA " &amp; A481</f>
        <v>DELTA Masse ETRTO (avec opts) :</v>
      </c>
      <c r="C528" s="182"/>
      <c r="D528" s="231">
        <f t="shared" ref="D528:T530" si="1191">SUM(D500,D504,D508,D512,D516,D519,D522,D525)</f>
        <v>269.10000000000002</v>
      </c>
      <c r="E528" s="231">
        <f t="shared" si="1191"/>
        <v>309.10000000000002</v>
      </c>
      <c r="F528" s="231">
        <f t="shared" ref="F528:G528" si="1192">SUM(F500,F504,F508,F512,F516,F519,F522,F525)</f>
        <v>327.39999999999998</v>
      </c>
      <c r="G528" s="231">
        <f t="shared" si="1192"/>
        <v>333.1</v>
      </c>
      <c r="H528" s="231">
        <f t="shared" si="1191"/>
        <v>280.23899999999998</v>
      </c>
      <c r="I528" s="231">
        <f t="shared" si="1191"/>
        <v>324.83600000000001</v>
      </c>
      <c r="J528" s="231">
        <f t="shared" ref="J528:K528" si="1193">SUM(J500,J504,J508,J512,J516,J519,J522,J525)</f>
        <v>295.51</v>
      </c>
      <c r="K528" s="231">
        <f t="shared" si="1193"/>
        <v>289.04599999999999</v>
      </c>
      <c r="L528" s="231">
        <f t="shared" ref="L528:P528" si="1194">SUM(L500,L504,L508,L512,L516,L519,L522,L525)</f>
        <v>322.00900000000001</v>
      </c>
      <c r="M528" s="231">
        <f t="shared" si="1194"/>
        <v>308.27099999999996</v>
      </c>
      <c r="N528" s="231">
        <f t="shared" si="1194"/>
        <v>286.87700000000001</v>
      </c>
      <c r="O528" s="231">
        <f t="shared" ref="O528" si="1195">SUM(O500,O504,O508,O512,O516,O519,O522,O525)</f>
        <v>304.625</v>
      </c>
      <c r="P528" s="231">
        <f t="shared" si="1194"/>
        <v>305.404</v>
      </c>
      <c r="Q528" s="231">
        <f t="shared" ref="Q528:R528" si="1196">SUM(Q500,Q504,Q508,Q512,Q516,Q519,Q522,Q525)</f>
        <v>271.5</v>
      </c>
      <c r="R528" s="231">
        <f t="shared" si="1196"/>
        <v>305</v>
      </c>
      <c r="S528" s="231">
        <f t="shared" si="1191"/>
        <v>327.8</v>
      </c>
      <c r="T528" s="231">
        <f t="shared" si="1191"/>
        <v>332</v>
      </c>
    </row>
    <row r="529" spans="1:20" ht="13.5" customHeight="1" outlineLevel="1" x14ac:dyDescent="0.25">
      <c r="A529" s="903"/>
      <c r="B529" s="192" t="s">
        <v>799</v>
      </c>
      <c r="C529" s="184"/>
      <c r="D529" s="232">
        <f t="shared" si="1191"/>
        <v>94.88</v>
      </c>
      <c r="E529" s="232">
        <f t="shared" si="1191"/>
        <v>107.47999999999999</v>
      </c>
      <c r="F529" s="232">
        <f t="shared" ref="F529:G529" si="1197">SUM(F501,F505,F509,F513,F517,F520,F523,F526)</f>
        <v>109.48</v>
      </c>
      <c r="G529" s="232">
        <f t="shared" si="1197"/>
        <v>111.48</v>
      </c>
      <c r="H529" s="232">
        <f t="shared" si="1191"/>
        <v>95.818999999999988</v>
      </c>
      <c r="I529" s="232">
        <f t="shared" si="1191"/>
        <v>110.25599999999999</v>
      </c>
      <c r="J529" s="232">
        <f t="shared" ref="J529:K529" si="1198">SUM(J501,J505,J509,J513,J517,J520,J523,J526)</f>
        <v>122.98000000000002</v>
      </c>
      <c r="K529" s="232">
        <f t="shared" si="1198"/>
        <v>118.71600000000001</v>
      </c>
      <c r="L529" s="232">
        <f t="shared" ref="L529:P529" si="1199">SUM(L501,L505,L509,L513,L517,L520,L523,L526)</f>
        <v>107.48900000000003</v>
      </c>
      <c r="M529" s="232">
        <f t="shared" si="1199"/>
        <v>101.02099999999999</v>
      </c>
      <c r="N529" s="232">
        <f t="shared" si="1199"/>
        <v>94.37700000000001</v>
      </c>
      <c r="O529" s="232">
        <f t="shared" ref="O529" si="1200">SUM(O501,O505,O509,O513,O517,O520,O523,O526)</f>
        <v>103.815</v>
      </c>
      <c r="P529" s="232">
        <f t="shared" si="1199"/>
        <v>99.084000000000003</v>
      </c>
      <c r="Q529" s="232">
        <f t="shared" ref="Q529:R529" si="1201">SUM(Q501,Q505,Q509,Q513,Q517,Q520,Q523,Q526)</f>
        <v>99.72999999999999</v>
      </c>
      <c r="R529" s="232">
        <f t="shared" si="1201"/>
        <v>111.82999999999998</v>
      </c>
      <c r="S529" s="232">
        <f t="shared" si="1191"/>
        <v>114.43</v>
      </c>
      <c r="T529" s="232">
        <f t="shared" si="1191"/>
        <v>116.63</v>
      </c>
    </row>
    <row r="530" spans="1:20" ht="13.5" customHeight="1" outlineLevel="1" thickBot="1" x14ac:dyDescent="0.3">
      <c r="A530" s="903"/>
      <c r="B530" s="204" t="s">
        <v>800</v>
      </c>
      <c r="C530" s="186"/>
      <c r="D530" s="237">
        <f t="shared" si="1191"/>
        <v>174.22</v>
      </c>
      <c r="E530" s="237">
        <f t="shared" si="1191"/>
        <v>201.62</v>
      </c>
      <c r="F530" s="237">
        <f t="shared" ref="F530:G530" si="1202">SUM(F502,F506,F510,F514,F518,F521,F524,F527)</f>
        <v>217.92000000000002</v>
      </c>
      <c r="G530" s="237">
        <f t="shared" si="1202"/>
        <v>221.62</v>
      </c>
      <c r="H530" s="237">
        <f t="shared" si="1191"/>
        <v>184.42000000000002</v>
      </c>
      <c r="I530" s="237">
        <f t="shared" si="1191"/>
        <v>214.58</v>
      </c>
      <c r="J530" s="237">
        <f t="shared" ref="J530:K530" si="1203">SUM(J502,J506,J510,J514,J518,J521,J524,J527)</f>
        <v>172.52999999999997</v>
      </c>
      <c r="K530" s="237">
        <f t="shared" si="1203"/>
        <v>170.32999999999998</v>
      </c>
      <c r="L530" s="237">
        <f t="shared" ref="L530:P530" si="1204">SUM(L502,L506,L510,L514,L518,L521,L524,L527)</f>
        <v>214.51999999999998</v>
      </c>
      <c r="M530" s="237">
        <f t="shared" si="1204"/>
        <v>207.25</v>
      </c>
      <c r="N530" s="237">
        <f t="shared" si="1204"/>
        <v>192.5</v>
      </c>
      <c r="O530" s="237">
        <f t="shared" ref="O530" si="1205">SUM(O502,O506,O510,O514,O518,O521,O524,O527)</f>
        <v>200.81</v>
      </c>
      <c r="P530" s="237">
        <f t="shared" si="1204"/>
        <v>206.32</v>
      </c>
      <c r="Q530" s="237">
        <f t="shared" ref="Q530:R530" si="1206">SUM(Q502,Q506,Q510,Q514,Q518,Q521,Q524,Q527)</f>
        <v>171.77</v>
      </c>
      <c r="R530" s="237">
        <f t="shared" si="1206"/>
        <v>193.17000000000002</v>
      </c>
      <c r="S530" s="237">
        <f t="shared" si="1191"/>
        <v>213.37</v>
      </c>
      <c r="T530" s="237">
        <f t="shared" si="1191"/>
        <v>215.37</v>
      </c>
    </row>
    <row r="531" spans="1:20" ht="13.5" customHeight="1" outlineLevel="1" x14ac:dyDescent="0.25">
      <c r="A531" s="238" t="s">
        <v>1302</v>
      </c>
      <c r="C531" s="184"/>
    </row>
    <row r="532" spans="1:20" ht="13.5" customHeight="1" outlineLevel="1" x14ac:dyDescent="0.25">
      <c r="A532" s="238" t="s">
        <v>1302</v>
      </c>
      <c r="C532" s="184"/>
    </row>
    <row r="533" spans="1:20" ht="18.75" outlineLevel="1" thickBot="1" x14ac:dyDescent="0.3">
      <c r="A533" s="905" t="s">
        <v>1316</v>
      </c>
      <c r="B533" s="905"/>
      <c r="C533" s="905"/>
    </row>
    <row r="534" spans="1:20" ht="12.75" customHeight="1" outlineLevel="2" thickBot="1" x14ac:dyDescent="0.3">
      <c r="A534" s="241" t="s">
        <v>1317</v>
      </c>
      <c r="B534" s="242"/>
      <c r="C534" s="243"/>
      <c r="D534" s="244" t="s">
        <v>1318</v>
      </c>
      <c r="E534" s="244" t="s">
        <v>1318</v>
      </c>
      <c r="F534" s="244" t="s">
        <v>1318</v>
      </c>
      <c r="G534" s="244" t="s">
        <v>1318</v>
      </c>
      <c r="H534" s="244" t="s">
        <v>1318</v>
      </c>
      <c r="I534" s="244" t="s">
        <v>1318</v>
      </c>
      <c r="J534" s="244" t="s">
        <v>1318</v>
      </c>
      <c r="K534" s="244" t="s">
        <v>1318</v>
      </c>
      <c r="L534" s="244" t="s">
        <v>1318</v>
      </c>
      <c r="M534" s="244" t="s">
        <v>1318</v>
      </c>
      <c r="N534" s="244" t="s">
        <v>1318</v>
      </c>
      <c r="O534" s="244" t="s">
        <v>1318</v>
      </c>
      <c r="P534" s="244" t="s">
        <v>1318</v>
      </c>
      <c r="Q534" s="244" t="s">
        <v>1318</v>
      </c>
      <c r="R534" s="244" t="s">
        <v>1318</v>
      </c>
      <c r="S534" s="244" t="s">
        <v>1318</v>
      </c>
      <c r="T534" s="244" t="s">
        <v>1318</v>
      </c>
    </row>
    <row r="535" spans="1:20" ht="49.9" customHeight="1" outlineLevel="2" thickBot="1" x14ac:dyDescent="0.3">
      <c r="A535" s="204"/>
      <c r="B535" s="204" t="s">
        <v>1319</v>
      </c>
      <c r="C535" s="186"/>
      <c r="D535" s="245" t="str">
        <f t="shared" ref="D535:T535" si="1207">D1 &amp; " " &amp; D3 &amp; " " &amp; D4 &amp; " " &amp; D5 &amp; " " &amp; D6 &amp; " " &amp; D7 &amp; " " &amp; D9 &amp; " " &amp; D10 &amp; " " &amp; D11</f>
        <v>P64 EMEA (HEV EB2) 5 HEV EB2 (FORECAST) TB FWD TT TT EB2 DHE eDCT</v>
      </c>
      <c r="E535" s="245" t="str">
        <f t="shared" si="1207"/>
        <v>P64 EMEA (HEV EB2) 5 HEV EB2 (FORECAST) TB FWD TT TT EB2 DHE eDCT</v>
      </c>
      <c r="F535" s="245" t="str">
        <f t="shared" ref="F535:G535" si="1208">F1 &amp; " " &amp; F3 &amp; " " &amp; F4 &amp; " " &amp; F5 &amp; " " &amp; F6 &amp; " " &amp; F7 &amp; " " &amp; F9 &amp; " " &amp; F10 &amp; " " &amp; F11</f>
        <v>P64 EXPORT (HEV EB2) 5 HEV EB2 (FORECAST) TB FWD TT TT EB2 DHE eDCT</v>
      </c>
      <c r="G535" s="245" t="str">
        <f t="shared" si="1208"/>
        <v>P64 EXPORT (HEV EB2) 5 HEV EB2 (FORECAST) TB FWD TT TT EB2 DHE eDCT</v>
      </c>
      <c r="H535" s="245" t="str">
        <f t="shared" si="1207"/>
        <v>OV64 EMEA (HEV EB2) 5 HEV EB2 (FORECAST) TB FWD TT TT EB2 DHE eDCT</v>
      </c>
      <c r="I535" s="245" t="str">
        <f t="shared" si="1207"/>
        <v>OV64 EMEA (HEV EB2) 5 HEV EB2 (FORECAST) TB FWD TT TT EB2 DHE eDCT</v>
      </c>
      <c r="J535" s="245" t="str">
        <f t="shared" ref="J535:K535" si="1209">J1 &amp; " " &amp; J3 &amp; " " &amp; J4 &amp; " " &amp; J5 &amp; " " &amp; J6 &amp; " " &amp; J7 &amp; " " &amp; J9 &amp; " " &amp; J10 &amp; " " &amp; J11</f>
        <v>J4U EMEA (HEV EB2) 5 HEV EB2 (FORECAST) TB FWD TT TT EB2 DHE eDCT</v>
      </c>
      <c r="K535" s="245" t="str">
        <f t="shared" si="1209"/>
        <v>J4U EMEA (HEV EB2) 5 HEV EB2 (FORECAST) TB FWD TT TT EB2 DHE eDCT</v>
      </c>
      <c r="L535" s="245" t="str">
        <f t="shared" ref="L535:P535" si="1210">L1 &amp; " " &amp; L3 &amp; " " &amp; L4 &amp; " " &amp; L5 &amp; " " &amp; L6 &amp; " " &amp; L7 &amp; " " &amp; L9 &amp; " " &amp; L10 &amp; " " &amp; L11</f>
        <v>A4U EMEA (HEV EB2) 5 HEV EB2 (FORECAST) TB FWD TT TT EB2 DHE eDCT</v>
      </c>
      <c r="M535" s="245" t="str">
        <f t="shared" si="1210"/>
        <v>A4U EMEA (HEV EB2) 5 HEV EB2 (FORECAST) TB FWD TT TT EB2 DHE eDCT</v>
      </c>
      <c r="N535" s="245" t="str">
        <f t="shared" si="1210"/>
        <v>D74 EMEA (HEV EB2) 5 HEV EB2 (FORECAST) TB FWD TT TT EB2 DHE eDCT</v>
      </c>
      <c r="O535" s="245" t="str">
        <f t="shared" ref="O535" si="1211">O1 &amp; " " &amp; O3 &amp; " " &amp; O4 &amp; " " &amp; O5 &amp; " " &amp; O6 &amp; " " &amp; O7 &amp; " " &amp; O9 &amp; " " &amp; O10 &amp; " " &amp; O11</f>
        <v>D74 EMEA (HEV EB2) 5 HEV EB2 (FORECAST) TB FWD TT TT EB2 DHE eDCT</v>
      </c>
      <c r="P535" s="245" t="str">
        <f t="shared" si="1210"/>
        <v>D74 EMEA (HEV EB2) 5 HEV EB2 (FORECAST) TB FWD TT TT EB2 DHE eDCT</v>
      </c>
      <c r="Q535" s="245" t="str">
        <f t="shared" ref="Q535:R535" si="1212">Q1 &amp; " " &amp; Q3 &amp; " " &amp; Q4 &amp; " " &amp; Q5 &amp; " " &amp; Q6 &amp; " " &amp; Q7 &amp; " " &amp; Q9 &amp; " " &amp; Q10 &amp; " " &amp; Q11</f>
        <v>P74(7p) EMEA (HEV EB2) 7 HEV EB2 (FORECAST) TB FWD TT TT EB2 DHE eDCT</v>
      </c>
      <c r="R535" s="245" t="str">
        <f t="shared" si="1212"/>
        <v>P74(7p) EMEA (HEV EB2) 7 HEV EB2 (FORECAST) TB FWD TT TT EB2 DHE eDCT</v>
      </c>
      <c r="S535" s="245" t="str">
        <f t="shared" si="1207"/>
        <v>P74(7p) EXPORT (HEV EB2) 7 HEV EB2 (FORECAST) TB FWD TT TT EB2 DHE eDCT</v>
      </c>
      <c r="T535" s="245" t="str">
        <f t="shared" si="1207"/>
        <v>P74(7p) EXPORT (HEV EB2) 7 HEV EB2 (FORECAST) TB FWD TT TT EB2 DHE eDCT</v>
      </c>
    </row>
    <row r="536" spans="1:20" ht="12.75" customHeight="1" outlineLevel="2" x14ac:dyDescent="0.25">
      <c r="A536" s="908" t="s">
        <v>1320</v>
      </c>
      <c r="B536" s="242" t="s">
        <v>1321</v>
      </c>
      <c r="C536" s="197"/>
      <c r="D536" s="246"/>
      <c r="E536" s="246"/>
      <c r="F536" s="246"/>
      <c r="G536" s="246"/>
      <c r="H536" s="246"/>
      <c r="I536" s="246"/>
      <c r="J536" s="246"/>
      <c r="K536" s="246"/>
      <c r="L536" s="246"/>
      <c r="M536" s="246"/>
      <c r="N536" s="246"/>
      <c r="O536" s="246"/>
      <c r="P536" s="246"/>
      <c r="Q536" s="246"/>
      <c r="R536" s="246"/>
      <c r="S536" s="246"/>
      <c r="T536" s="246"/>
    </row>
    <row r="537" spans="1:20" ht="12.75" customHeight="1" outlineLevel="2" x14ac:dyDescent="0.25">
      <c r="A537" s="909"/>
      <c r="B537" s="192" t="s">
        <v>1322</v>
      </c>
      <c r="C537" s="184"/>
      <c r="D537" s="246" t="e">
        <f t="shared" ref="D537:T537" si="1213">D572+D536</f>
        <v>#REF!</v>
      </c>
      <c r="E537" s="246" t="e">
        <f t="shared" si="1213"/>
        <v>#REF!</v>
      </c>
      <c r="F537" s="246" t="e">
        <f t="shared" ref="F537:G537" si="1214">F572+F536</f>
        <v>#REF!</v>
      </c>
      <c r="G537" s="246" t="e">
        <f t="shared" si="1214"/>
        <v>#REF!</v>
      </c>
      <c r="H537" s="246" t="e">
        <f t="shared" si="1213"/>
        <v>#REF!</v>
      </c>
      <c r="I537" s="246" t="e">
        <f t="shared" si="1213"/>
        <v>#REF!</v>
      </c>
      <c r="J537" s="246" t="e">
        <f t="shared" ref="J537:K537" si="1215">J572+J536</f>
        <v>#REF!</v>
      </c>
      <c r="K537" s="246" t="e">
        <f t="shared" si="1215"/>
        <v>#REF!</v>
      </c>
      <c r="L537" s="246" t="e">
        <f t="shared" ref="L537:P537" si="1216">L572+L536</f>
        <v>#REF!</v>
      </c>
      <c r="M537" s="246" t="e">
        <f t="shared" si="1216"/>
        <v>#REF!</v>
      </c>
      <c r="N537" s="246" t="e">
        <f t="shared" si="1216"/>
        <v>#REF!</v>
      </c>
      <c r="O537" s="246" t="e">
        <f t="shared" ref="O537" si="1217">O572+O536</f>
        <v>#REF!</v>
      </c>
      <c r="P537" s="246" t="e">
        <f t="shared" si="1216"/>
        <v>#REF!</v>
      </c>
      <c r="Q537" s="246" t="e">
        <f t="shared" ref="Q537:R537" si="1218">Q572+Q536</f>
        <v>#REF!</v>
      </c>
      <c r="R537" s="246" t="e">
        <f t="shared" si="1218"/>
        <v>#REF!</v>
      </c>
      <c r="S537" s="246" t="e">
        <f t="shared" si="1213"/>
        <v>#REF!</v>
      </c>
      <c r="T537" s="246" t="e">
        <f t="shared" si="1213"/>
        <v>#REF!</v>
      </c>
    </row>
    <row r="538" spans="1:20" ht="12.75" customHeight="1" outlineLevel="2" x14ac:dyDescent="0.25">
      <c r="A538" s="909"/>
      <c r="B538" s="192" t="s">
        <v>1323</v>
      </c>
      <c r="C538" s="184"/>
      <c r="D538" s="246" t="e" cm="1">
        <f t="array" ref="D538">ROUND(SUMPRODUCT(MIN(($D$535:$XFD$535=D$535)*$D$537:$XFD$537+($D$535:$XFD$535&lt;&gt;D$535)*1000000)),-1)</f>
        <v>#REF!</v>
      </c>
      <c r="E538" s="246" t="e" cm="1">
        <f t="array" ref="E538">ROUND(SUMPRODUCT(MIN(($D$535:$XFD$535=E$535)*$D$537:$XFD$537+($D$535:$XFD$535&lt;&gt;E$535)*1000000)),-1)</f>
        <v>#REF!</v>
      </c>
      <c r="F538" s="246" t="e" cm="1">
        <f t="array" ref="F538">ROUND(SUMPRODUCT(MIN(($D$535:$XFD$535=F$535)*$D$537:$XFD$537+($D$535:$XFD$535&lt;&gt;F$535)*1000000)),-1)</f>
        <v>#REF!</v>
      </c>
      <c r="G538" s="246" t="e" cm="1">
        <f t="array" ref="G538">ROUND(SUMPRODUCT(MIN(($D$535:$XFD$535=G$535)*$D$537:$XFD$537+($D$535:$XFD$535&lt;&gt;G$535)*1000000)),-1)</f>
        <v>#REF!</v>
      </c>
      <c r="H538" s="246" t="e" cm="1">
        <f t="array" ref="H538">ROUND(SUMPRODUCT(MIN(($D$535:$XFD$535=H$535)*$D$537:$XFD$537+($D$535:$XFD$535&lt;&gt;H$535)*1000000)),-1)</f>
        <v>#REF!</v>
      </c>
      <c r="I538" s="246" t="e" cm="1">
        <f t="array" ref="I538">ROUND(SUMPRODUCT(MIN(($D$535:$XFD$535=I$535)*$D$537:$XFD$537+($D$535:$XFD$535&lt;&gt;I$535)*1000000)),-1)</f>
        <v>#REF!</v>
      </c>
      <c r="J538" s="246" t="e" cm="1">
        <f t="array" ref="J538">ROUND(SUMPRODUCT(MIN(($D$535:$XFD$535=J$535)*$D$537:$XFD$537+($D$535:$XFD$535&lt;&gt;J$535)*1000000)),-1)</f>
        <v>#REF!</v>
      </c>
      <c r="K538" s="246" t="e" cm="1">
        <f t="array" ref="K538">ROUND(SUMPRODUCT(MIN(($D$535:$XFD$535=K$535)*$D$537:$XFD$537+($D$535:$XFD$535&lt;&gt;K$535)*1000000)),-1)</f>
        <v>#REF!</v>
      </c>
      <c r="L538" s="246" t="e" cm="1">
        <f t="array" ref="L538">ROUND(SUMPRODUCT(MIN(($D$535:$XFD$535=L$535)*$D$537:$XFD$537+($D$535:$XFD$535&lt;&gt;L$535)*1000000)),-1)</f>
        <v>#REF!</v>
      </c>
      <c r="M538" s="246" t="e" cm="1">
        <f t="array" ref="M538">ROUND(SUMPRODUCT(MIN(($D$535:$XFD$535=M$535)*$D$537:$XFD$537+($D$535:$XFD$535&lt;&gt;M$535)*1000000)),-1)</f>
        <v>#REF!</v>
      </c>
      <c r="N538" s="246" t="e" cm="1">
        <f t="array" ref="N538">ROUND(SUMPRODUCT(MIN(($D$535:$XFD$535=N$535)*$D$537:$XFD$537+($D$535:$XFD$535&lt;&gt;N$535)*1000000)),-1)</f>
        <v>#REF!</v>
      </c>
      <c r="O538" s="246" t="e" cm="1">
        <f t="array" ref="O538">ROUND(SUMPRODUCT(MIN(($D$535:$XFD$535=O$535)*$D$537:$XFD$537+($D$535:$XFD$535&lt;&gt;O$535)*1000000)),-1)</f>
        <v>#REF!</v>
      </c>
      <c r="P538" s="246" t="e" cm="1">
        <f t="array" ref="P538">ROUND(SUMPRODUCT(MIN(($D$535:$XFD$535=P$535)*$D$537:$XFD$537+($D$535:$XFD$535&lt;&gt;P$535)*1000000)),-1)</f>
        <v>#REF!</v>
      </c>
      <c r="Q538" s="246" t="e" cm="1">
        <f t="array" ref="Q538">ROUND(SUMPRODUCT(MIN(($D$535:$XFD$535=Q$535)*$D$537:$XFD$537+($D$535:$XFD$535&lt;&gt;Q$535)*1000000)),-1)</f>
        <v>#REF!</v>
      </c>
      <c r="R538" s="246" t="e" cm="1">
        <f t="array" ref="R538">ROUND(SUMPRODUCT(MIN(($D$535:$XFD$535=R$535)*$D$537:$XFD$537+($D$535:$XFD$535&lt;&gt;R$535)*1000000)),-1)</f>
        <v>#REF!</v>
      </c>
      <c r="S538" s="246" t="e" cm="1">
        <f t="array" ref="S538">ROUND(SUMPRODUCT(MIN(($D$535:$XFD$535=S$535)*$D$537:$XFD$537+($D$535:$XFD$535&lt;&gt;S$535)*1000000)),-1)</f>
        <v>#REF!</v>
      </c>
      <c r="T538" s="246" t="e" cm="1">
        <f t="array" ref="T538">ROUND(SUMPRODUCT(MIN(($D$535:$XFD$535=T$535)*$D$537:$XFD$537+($D$535:$XFD$535&lt;&gt;T$535)*1000000)),-1)</f>
        <v>#REF!</v>
      </c>
    </row>
    <row r="539" spans="1:20" ht="12.75" customHeight="1" outlineLevel="2" x14ac:dyDescent="0.25">
      <c r="A539" s="909"/>
      <c r="B539" s="192" t="s">
        <v>1324</v>
      </c>
      <c r="C539" s="184"/>
      <c r="D539" s="246" t="e">
        <f t="shared" ref="D539:T539" si="1219">D538-D572</f>
        <v>#REF!</v>
      </c>
      <c r="E539" s="246" t="e">
        <f t="shared" si="1219"/>
        <v>#REF!</v>
      </c>
      <c r="F539" s="246" t="e">
        <f t="shared" ref="F539:G539" si="1220">F538-F572</f>
        <v>#REF!</v>
      </c>
      <c r="G539" s="246" t="e">
        <f t="shared" si="1220"/>
        <v>#REF!</v>
      </c>
      <c r="H539" s="246" t="e">
        <f t="shared" si="1219"/>
        <v>#REF!</v>
      </c>
      <c r="I539" s="246" t="e">
        <f t="shared" si="1219"/>
        <v>#REF!</v>
      </c>
      <c r="J539" s="246" t="e">
        <f t="shared" ref="J539:K539" si="1221">J538-J572</f>
        <v>#REF!</v>
      </c>
      <c r="K539" s="246" t="e">
        <f t="shared" si="1221"/>
        <v>#REF!</v>
      </c>
      <c r="L539" s="246" t="e">
        <f t="shared" ref="L539:P539" si="1222">L538-L572</f>
        <v>#REF!</v>
      </c>
      <c r="M539" s="246" t="e">
        <f t="shared" si="1222"/>
        <v>#REF!</v>
      </c>
      <c r="N539" s="246" t="e">
        <f t="shared" si="1222"/>
        <v>#REF!</v>
      </c>
      <c r="O539" s="246" t="e">
        <f t="shared" ref="O539" si="1223">O538-O572</f>
        <v>#REF!</v>
      </c>
      <c r="P539" s="246" t="e">
        <f t="shared" si="1222"/>
        <v>#REF!</v>
      </c>
      <c r="Q539" s="246" t="e">
        <f t="shared" ref="Q539:R539" si="1224">Q538-Q572</f>
        <v>#REF!</v>
      </c>
      <c r="R539" s="246" t="e">
        <f t="shared" si="1224"/>
        <v>#REF!</v>
      </c>
      <c r="S539" s="246" t="e">
        <f t="shared" si="1219"/>
        <v>#REF!</v>
      </c>
      <c r="T539" s="246" t="e">
        <f t="shared" si="1219"/>
        <v>#REF!</v>
      </c>
    </row>
    <row r="540" spans="1:20" ht="12.75" customHeight="1" outlineLevel="2" x14ac:dyDescent="0.25">
      <c r="A540" s="909"/>
      <c r="B540" s="192" t="s">
        <v>1325</v>
      </c>
      <c r="C540" s="184"/>
      <c r="D540" s="246">
        <f t="shared" ref="D540:T541" si="1225">D325+D120</f>
        <v>128.44999999999999</v>
      </c>
      <c r="E540" s="246">
        <f t="shared" si="1225"/>
        <v>141.04999999999998</v>
      </c>
      <c r="F540" s="246">
        <f t="shared" ref="F540:G540" si="1226">F325+F120</f>
        <v>143.05000000000001</v>
      </c>
      <c r="G540" s="246">
        <f t="shared" si="1226"/>
        <v>145.05000000000001</v>
      </c>
      <c r="H540" s="246">
        <f t="shared" si="1225"/>
        <v>129.82900000000001</v>
      </c>
      <c r="I540" s="246">
        <f t="shared" si="1225"/>
        <v>144.26600000000002</v>
      </c>
      <c r="J540" s="246">
        <f t="shared" ref="J540:K540" si="1227">J325+J120</f>
        <v>157.15</v>
      </c>
      <c r="K540" s="246">
        <f t="shared" si="1227"/>
        <v>152.886</v>
      </c>
      <c r="L540" s="246">
        <f t="shared" ref="L540:P540" si="1228">L325+L120</f>
        <v>146.89900000000003</v>
      </c>
      <c r="M540" s="246">
        <f t="shared" si="1228"/>
        <v>140.43099999999998</v>
      </c>
      <c r="N540" s="246">
        <f t="shared" si="1228"/>
        <v>128.267</v>
      </c>
      <c r="O540" s="246">
        <f t="shared" ref="O540" si="1229">O325+O120</f>
        <v>137.70499999999998</v>
      </c>
      <c r="P540" s="246">
        <f t="shared" si="1228"/>
        <v>132.97399999999999</v>
      </c>
      <c r="Q540" s="246">
        <f t="shared" ref="Q540:R540" si="1230">Q325+Q120</f>
        <v>139.95999999999998</v>
      </c>
      <c r="R540" s="246">
        <f t="shared" si="1230"/>
        <v>152.05999999999997</v>
      </c>
      <c r="S540" s="246">
        <f t="shared" si="1225"/>
        <v>154.66</v>
      </c>
      <c r="T540" s="246">
        <f t="shared" si="1225"/>
        <v>156.85999999999999</v>
      </c>
    </row>
    <row r="541" spans="1:20" ht="12.75" customHeight="1" outlineLevel="2" x14ac:dyDescent="0.25">
      <c r="A541" s="909"/>
      <c r="B541" s="192" t="s">
        <v>1326</v>
      </c>
      <c r="C541" s="184"/>
      <c r="D541" s="246">
        <f t="shared" si="1225"/>
        <v>290.64999999999998</v>
      </c>
      <c r="E541" s="246">
        <f t="shared" si="1225"/>
        <v>318.05</v>
      </c>
      <c r="F541" s="246">
        <f t="shared" ref="F541:G541" si="1231">F326+F121</f>
        <v>334.35</v>
      </c>
      <c r="G541" s="246">
        <f t="shared" si="1231"/>
        <v>338.05</v>
      </c>
      <c r="H541" s="246">
        <f t="shared" si="1225"/>
        <v>300.40999999999997</v>
      </c>
      <c r="I541" s="246">
        <f t="shared" si="1225"/>
        <v>330.57</v>
      </c>
      <c r="J541" s="246">
        <f t="shared" ref="J541:K541" si="1232">J326+J121</f>
        <v>288.36</v>
      </c>
      <c r="K541" s="246">
        <f t="shared" si="1232"/>
        <v>286.16000000000003</v>
      </c>
      <c r="L541" s="246">
        <f t="shared" ref="L541:P541" si="1233">L326+L121</f>
        <v>325.11</v>
      </c>
      <c r="M541" s="246">
        <f t="shared" si="1233"/>
        <v>317.84000000000003</v>
      </c>
      <c r="N541" s="246">
        <f t="shared" si="1233"/>
        <v>308.61</v>
      </c>
      <c r="O541" s="246">
        <f t="shared" ref="O541" si="1234">O326+O121</f>
        <v>316.92</v>
      </c>
      <c r="P541" s="246">
        <f t="shared" si="1233"/>
        <v>322.43</v>
      </c>
      <c r="Q541" s="246">
        <f t="shared" ref="Q541:R541" si="1235">Q326+Q121</f>
        <v>431.54</v>
      </c>
      <c r="R541" s="246">
        <f t="shared" si="1235"/>
        <v>452.94</v>
      </c>
      <c r="S541" s="246">
        <f t="shared" si="1225"/>
        <v>473.14</v>
      </c>
      <c r="T541" s="246">
        <f t="shared" si="1225"/>
        <v>475.14</v>
      </c>
    </row>
    <row r="542" spans="1:20" ht="12.75" customHeight="1" outlineLevel="2" x14ac:dyDescent="0.25">
      <c r="A542" s="909"/>
      <c r="B542" s="192" t="s">
        <v>1327</v>
      </c>
      <c r="C542" s="184"/>
      <c r="D542" s="246" t="e">
        <f t="shared" ref="D542:T542" si="1236">D572+D582</f>
        <v>#REF!</v>
      </c>
      <c r="E542" s="246" t="e">
        <f t="shared" si="1236"/>
        <v>#REF!</v>
      </c>
      <c r="F542" s="246" t="e">
        <f t="shared" ref="F542:G542" si="1237">F572+F582</f>
        <v>#REF!</v>
      </c>
      <c r="G542" s="246" t="e">
        <f t="shared" si="1237"/>
        <v>#REF!</v>
      </c>
      <c r="H542" s="246" t="e">
        <f t="shared" si="1236"/>
        <v>#REF!</v>
      </c>
      <c r="I542" s="246" t="e">
        <f t="shared" si="1236"/>
        <v>#REF!</v>
      </c>
      <c r="J542" s="246" t="e">
        <f t="shared" ref="J542:K542" si="1238">J572+J582</f>
        <v>#REF!</v>
      </c>
      <c r="K542" s="246" t="e">
        <f t="shared" si="1238"/>
        <v>#REF!</v>
      </c>
      <c r="L542" s="246" t="e">
        <f t="shared" ref="L542:P542" si="1239">L572+L582</f>
        <v>#REF!</v>
      </c>
      <c r="M542" s="246" t="e">
        <f t="shared" si="1239"/>
        <v>#REF!</v>
      </c>
      <c r="N542" s="246" t="e">
        <f t="shared" si="1239"/>
        <v>#REF!</v>
      </c>
      <c r="O542" s="246" t="e">
        <f t="shared" ref="O542" si="1240">O572+O582</f>
        <v>#REF!</v>
      </c>
      <c r="P542" s="246" t="e">
        <f t="shared" si="1239"/>
        <v>#REF!</v>
      </c>
      <c r="Q542" s="246" t="e">
        <f t="shared" ref="Q542:R542" si="1241">Q572+Q582</f>
        <v>#REF!</v>
      </c>
      <c r="R542" s="246" t="e">
        <f t="shared" si="1241"/>
        <v>#REF!</v>
      </c>
      <c r="S542" s="246" t="e">
        <f t="shared" si="1236"/>
        <v>#REF!</v>
      </c>
      <c r="T542" s="246" t="e">
        <f t="shared" si="1236"/>
        <v>#REF!</v>
      </c>
    </row>
    <row r="543" spans="1:20" ht="12.75" customHeight="1" outlineLevel="2" x14ac:dyDescent="0.25">
      <c r="A543" s="909"/>
      <c r="B543" s="192" t="s">
        <v>1328</v>
      </c>
      <c r="C543" s="184"/>
      <c r="D543" s="246" t="e">
        <f t="shared" ref="D543:T543" si="1242">SUMPRODUCT(MAX(($D$535:$XFD$535=D$535)*$D$542:$XFD$542))</f>
        <v>#REF!</v>
      </c>
      <c r="E543" s="246" t="e">
        <f t="shared" si="1242"/>
        <v>#REF!</v>
      </c>
      <c r="F543" s="246" t="e">
        <f t="shared" si="1242"/>
        <v>#REF!</v>
      </c>
      <c r="G543" s="246" t="e">
        <f t="shared" si="1242"/>
        <v>#REF!</v>
      </c>
      <c r="H543" s="246" t="e">
        <f t="shared" si="1242"/>
        <v>#REF!</v>
      </c>
      <c r="I543" s="246" t="e">
        <f t="shared" si="1242"/>
        <v>#REF!</v>
      </c>
      <c r="J543" s="246" t="e">
        <f t="shared" si="1242"/>
        <v>#REF!</v>
      </c>
      <c r="K543" s="246" t="e">
        <f t="shared" si="1242"/>
        <v>#REF!</v>
      </c>
      <c r="L543" s="246" t="e">
        <f t="shared" si="1242"/>
        <v>#REF!</v>
      </c>
      <c r="M543" s="246" t="e">
        <f t="shared" si="1242"/>
        <v>#REF!</v>
      </c>
      <c r="N543" s="246" t="e">
        <f t="shared" si="1242"/>
        <v>#REF!</v>
      </c>
      <c r="O543" s="246" t="e">
        <f t="shared" si="1242"/>
        <v>#REF!</v>
      </c>
      <c r="P543" s="246" t="e">
        <f t="shared" si="1242"/>
        <v>#REF!</v>
      </c>
      <c r="Q543" s="246" t="e">
        <f t="shared" si="1242"/>
        <v>#REF!</v>
      </c>
      <c r="R543" s="246" t="e">
        <f t="shared" si="1242"/>
        <v>#REF!</v>
      </c>
      <c r="S543" s="246" t="e">
        <f t="shared" si="1242"/>
        <v>#REF!</v>
      </c>
      <c r="T543" s="246" t="e">
        <f t="shared" si="1242"/>
        <v>#REF!</v>
      </c>
    </row>
    <row r="544" spans="1:20" ht="12.75" customHeight="1" outlineLevel="2" x14ac:dyDescent="0.25">
      <c r="A544" s="909"/>
      <c r="B544" s="192" t="s">
        <v>1329</v>
      </c>
      <c r="C544" s="184"/>
      <c r="D544" s="246" t="e">
        <f t="shared" ref="D544:T544" si="1243">IF(D542=D543,D573+D540,0)</f>
        <v>#REF!</v>
      </c>
      <c r="E544" s="246" t="e">
        <f t="shared" si="1243"/>
        <v>#REF!</v>
      </c>
      <c r="F544" s="246" t="e">
        <f t="shared" ref="F544:G544" si="1244">IF(F542=F543,F573+F540,0)</f>
        <v>#REF!</v>
      </c>
      <c r="G544" s="246" t="e">
        <f t="shared" si="1244"/>
        <v>#REF!</v>
      </c>
      <c r="H544" s="246" t="e">
        <f t="shared" si="1243"/>
        <v>#REF!</v>
      </c>
      <c r="I544" s="246" t="e">
        <f t="shared" si="1243"/>
        <v>#REF!</v>
      </c>
      <c r="J544" s="246" t="e">
        <f t="shared" ref="J544:K544" si="1245">IF(J542=J543,J573+J540,0)</f>
        <v>#REF!</v>
      </c>
      <c r="K544" s="246" t="e">
        <f t="shared" si="1245"/>
        <v>#REF!</v>
      </c>
      <c r="L544" s="246" t="e">
        <f t="shared" ref="L544:P544" si="1246">IF(L542=L543,L573+L540,0)</f>
        <v>#REF!</v>
      </c>
      <c r="M544" s="246" t="e">
        <f t="shared" si="1246"/>
        <v>#REF!</v>
      </c>
      <c r="N544" s="246" t="e">
        <f t="shared" si="1246"/>
        <v>#REF!</v>
      </c>
      <c r="O544" s="246" t="e">
        <f t="shared" ref="O544" si="1247">IF(O542=O543,O573+O540,0)</f>
        <v>#REF!</v>
      </c>
      <c r="P544" s="246" t="e">
        <f t="shared" si="1246"/>
        <v>#REF!</v>
      </c>
      <c r="Q544" s="246" t="e">
        <f t="shared" ref="Q544:R544" si="1248">IF(Q542=Q543,Q573+Q540,0)</f>
        <v>#REF!</v>
      </c>
      <c r="R544" s="246" t="e">
        <f t="shared" si="1248"/>
        <v>#REF!</v>
      </c>
      <c r="S544" s="246" t="e">
        <f t="shared" si="1243"/>
        <v>#REF!</v>
      </c>
      <c r="T544" s="246" t="e">
        <f t="shared" si="1243"/>
        <v>#REF!</v>
      </c>
    </row>
    <row r="545" spans="1:20" ht="12.75" customHeight="1" outlineLevel="2" x14ac:dyDescent="0.25">
      <c r="A545" s="909"/>
      <c r="B545" s="192" t="s">
        <v>1330</v>
      </c>
      <c r="C545" s="184"/>
      <c r="D545" s="246" t="e">
        <f t="shared" ref="D545:T545" si="1249">IF(D542=D543,D574+D541,0)</f>
        <v>#REF!</v>
      </c>
      <c r="E545" s="246" t="e">
        <f t="shared" si="1249"/>
        <v>#REF!</v>
      </c>
      <c r="F545" s="246" t="e">
        <f t="shared" ref="F545:G545" si="1250">IF(F542=F543,F574+F541,0)</f>
        <v>#REF!</v>
      </c>
      <c r="G545" s="246" t="e">
        <f t="shared" si="1250"/>
        <v>#REF!</v>
      </c>
      <c r="H545" s="246" t="e">
        <f t="shared" si="1249"/>
        <v>#REF!</v>
      </c>
      <c r="I545" s="246" t="e">
        <f t="shared" si="1249"/>
        <v>#REF!</v>
      </c>
      <c r="J545" s="246" t="e">
        <f t="shared" ref="J545:K545" si="1251">IF(J542=J543,J574+J541,0)</f>
        <v>#REF!</v>
      </c>
      <c r="K545" s="246" t="e">
        <f t="shared" si="1251"/>
        <v>#REF!</v>
      </c>
      <c r="L545" s="246" t="e">
        <f t="shared" ref="L545:P545" si="1252">IF(L542=L543,L574+L541,0)</f>
        <v>#REF!</v>
      </c>
      <c r="M545" s="246" t="e">
        <f t="shared" si="1252"/>
        <v>#REF!</v>
      </c>
      <c r="N545" s="246" t="e">
        <f t="shared" si="1252"/>
        <v>#REF!</v>
      </c>
      <c r="O545" s="246" t="e">
        <f t="shared" ref="O545" si="1253">IF(O542=O543,O574+O541,0)</f>
        <v>#REF!</v>
      </c>
      <c r="P545" s="246" t="e">
        <f t="shared" si="1252"/>
        <v>#REF!</v>
      </c>
      <c r="Q545" s="246" t="e">
        <f t="shared" ref="Q545:R545" si="1254">IF(Q542=Q543,Q574+Q541,0)</f>
        <v>#REF!</v>
      </c>
      <c r="R545" s="246" t="e">
        <f t="shared" si="1254"/>
        <v>#REF!</v>
      </c>
      <c r="S545" s="246" t="e">
        <f t="shared" si="1249"/>
        <v>#REF!</v>
      </c>
      <c r="T545" s="246" t="e">
        <f t="shared" si="1249"/>
        <v>#REF!</v>
      </c>
    </row>
    <row r="546" spans="1:20" ht="12.75" customHeight="1" outlineLevel="2" x14ac:dyDescent="0.25">
      <c r="A546" s="909"/>
      <c r="B546" s="192" t="s">
        <v>1331</v>
      </c>
      <c r="C546" s="184"/>
      <c r="D546" s="246" t="e">
        <f t="shared" ref="D546:T546" si="1255">SUMPRODUCT(MAX(($D$535:$XFD$535=D$535)*$D$544:$XFD$544))</f>
        <v>#REF!</v>
      </c>
      <c r="E546" s="246" t="e">
        <f t="shared" si="1255"/>
        <v>#REF!</v>
      </c>
      <c r="F546" s="246" t="e">
        <f t="shared" si="1255"/>
        <v>#REF!</v>
      </c>
      <c r="G546" s="246" t="e">
        <f t="shared" si="1255"/>
        <v>#REF!</v>
      </c>
      <c r="H546" s="246" t="e">
        <f t="shared" si="1255"/>
        <v>#REF!</v>
      </c>
      <c r="I546" s="246" t="e">
        <f t="shared" si="1255"/>
        <v>#REF!</v>
      </c>
      <c r="J546" s="246" t="e">
        <f t="shared" si="1255"/>
        <v>#REF!</v>
      </c>
      <c r="K546" s="246" t="e">
        <f t="shared" si="1255"/>
        <v>#REF!</v>
      </c>
      <c r="L546" s="246" t="e">
        <f t="shared" si="1255"/>
        <v>#REF!</v>
      </c>
      <c r="M546" s="246" t="e">
        <f t="shared" si="1255"/>
        <v>#REF!</v>
      </c>
      <c r="N546" s="246" t="e">
        <f t="shared" si="1255"/>
        <v>#REF!</v>
      </c>
      <c r="O546" s="246" t="e">
        <f t="shared" si="1255"/>
        <v>#REF!</v>
      </c>
      <c r="P546" s="246" t="e">
        <f t="shared" si="1255"/>
        <v>#REF!</v>
      </c>
      <c r="Q546" s="246" t="e">
        <f t="shared" si="1255"/>
        <v>#REF!</v>
      </c>
      <c r="R546" s="246" t="e">
        <f t="shared" si="1255"/>
        <v>#REF!</v>
      </c>
      <c r="S546" s="246" t="e">
        <f t="shared" si="1255"/>
        <v>#REF!</v>
      </c>
      <c r="T546" s="246" t="e">
        <f t="shared" si="1255"/>
        <v>#REF!</v>
      </c>
    </row>
    <row r="547" spans="1:20" ht="12.75" customHeight="1" outlineLevel="2" thickBot="1" x14ac:dyDescent="0.3">
      <c r="A547" s="910"/>
      <c r="B547" s="204" t="s">
        <v>1332</v>
      </c>
      <c r="C547" s="186"/>
      <c r="D547" s="247" t="e">
        <f t="shared" ref="D547:T547" si="1256">SUMPRODUCT(MAX(($D$535:$XFD$535=D$535)*$D$545:$XFD$545))</f>
        <v>#REF!</v>
      </c>
      <c r="E547" s="247" t="e">
        <f t="shared" si="1256"/>
        <v>#REF!</v>
      </c>
      <c r="F547" s="247" t="e">
        <f t="shared" si="1256"/>
        <v>#REF!</v>
      </c>
      <c r="G547" s="247" t="e">
        <f t="shared" si="1256"/>
        <v>#REF!</v>
      </c>
      <c r="H547" s="247" t="e">
        <f t="shared" si="1256"/>
        <v>#REF!</v>
      </c>
      <c r="I547" s="247" t="e">
        <f t="shared" si="1256"/>
        <v>#REF!</v>
      </c>
      <c r="J547" s="247" t="e">
        <f t="shared" si="1256"/>
        <v>#REF!</v>
      </c>
      <c r="K547" s="247" t="e">
        <f t="shared" si="1256"/>
        <v>#REF!</v>
      </c>
      <c r="L547" s="247" t="e">
        <f t="shared" si="1256"/>
        <v>#REF!</v>
      </c>
      <c r="M547" s="247" t="e">
        <f t="shared" si="1256"/>
        <v>#REF!</v>
      </c>
      <c r="N547" s="247" t="e">
        <f t="shared" si="1256"/>
        <v>#REF!</v>
      </c>
      <c r="O547" s="247" t="e">
        <f t="shared" si="1256"/>
        <v>#REF!</v>
      </c>
      <c r="P547" s="247" t="e">
        <f t="shared" si="1256"/>
        <v>#REF!</v>
      </c>
      <c r="Q547" s="247" t="e">
        <f t="shared" si="1256"/>
        <v>#REF!</v>
      </c>
      <c r="R547" s="247" t="e">
        <f t="shared" si="1256"/>
        <v>#REF!</v>
      </c>
      <c r="S547" s="247" t="e">
        <f t="shared" si="1256"/>
        <v>#REF!</v>
      </c>
      <c r="T547" s="247" t="e">
        <f t="shared" si="1256"/>
        <v>#REF!</v>
      </c>
    </row>
    <row r="548" spans="1:20" ht="28.5" customHeight="1" outlineLevel="2" x14ac:dyDescent="0.25">
      <c r="A548" s="908" t="s">
        <v>1333</v>
      </c>
      <c r="B548" s="631" t="s">
        <v>1201</v>
      </c>
      <c r="C548" s="212"/>
      <c r="D548" s="248">
        <f>HLOOKUP(D$14,'CdC-Inputs VP'!$D$13:$AEP$108,MATCH($B548,'CdC-Inputs VP'!$A$13:$A$108,0),FALSE)</f>
        <v>0</v>
      </c>
      <c r="E548" s="248">
        <f>HLOOKUP(E$14,'CdC-Inputs VP'!$D$13:$AEP$108,MATCH($B548,'CdC-Inputs VP'!$A$13:$A$108,0),FALSE)</f>
        <v>0</v>
      </c>
      <c r="F548" s="248">
        <f>HLOOKUP(F$14,'CdC-Inputs VP'!$D$13:$AEP$108,MATCH($B548,'CdC-Inputs VP'!$A$13:$A$108,0),FALSE)</f>
        <v>0</v>
      </c>
      <c r="G548" s="248">
        <f>HLOOKUP(G$14,'CdC-Inputs VP'!$D$13:$AEP$108,MATCH($B548,'CdC-Inputs VP'!$A$13:$A$108,0),FALSE)</f>
        <v>0</v>
      </c>
      <c r="H548" s="248">
        <f>HLOOKUP(H$14,'CdC-Inputs VP'!$D$13:$AEP$108,MATCH($B548,'CdC-Inputs VP'!$A$13:$A$108,0),FALSE)</f>
        <v>0</v>
      </c>
      <c r="I548" s="248">
        <f>HLOOKUP(I$14,'CdC-Inputs VP'!$D$13:$AEP$108,MATCH($B548,'CdC-Inputs VP'!$A$13:$A$108,0),FALSE)</f>
        <v>0</v>
      </c>
      <c r="J548" s="248">
        <f>HLOOKUP(J$14,'CdC-Inputs VP'!$D$13:$AEP$108,MATCH($B548,'CdC-Inputs VP'!$A$13:$A$108,0),FALSE)</f>
        <v>0</v>
      </c>
      <c r="K548" s="248">
        <f>HLOOKUP(K$14,'CdC-Inputs VP'!$D$13:$AEP$108,MATCH($B548,'CdC-Inputs VP'!$A$13:$A$108,0),FALSE)</f>
        <v>0</v>
      </c>
      <c r="L548" s="248">
        <f>HLOOKUP(L$14,'CdC-Inputs VP'!$D$13:$AEP$108,MATCH($B548,'CdC-Inputs VP'!$A$13:$A$108,0),FALSE)</f>
        <v>0</v>
      </c>
      <c r="M548" s="248">
        <f>HLOOKUP(M$14,'CdC-Inputs VP'!$D$13:$AEP$108,MATCH($B548,'CdC-Inputs VP'!$A$13:$A$108,0),FALSE)</f>
        <v>0</v>
      </c>
      <c r="N548" s="248">
        <f>HLOOKUP(N$14,'CdC-Inputs VP'!$D$13:$AEP$108,MATCH($B548,'CdC-Inputs VP'!$A$13:$A$108,0),FALSE)</f>
        <v>0</v>
      </c>
      <c r="O548" s="248">
        <f>HLOOKUP(O$14,'CdC-Inputs VP'!$D$13:$AEP$108,MATCH($B548,'CdC-Inputs VP'!$A$13:$A$108,0),FALSE)</f>
        <v>0</v>
      </c>
      <c r="P548" s="248">
        <f>HLOOKUP(P$14,'CdC-Inputs VP'!$D$13:$AEP$108,MATCH($B548,'CdC-Inputs VP'!$A$13:$A$108,0),FALSE)</f>
        <v>0</v>
      </c>
      <c r="Q548" s="248">
        <f>HLOOKUP(Q$14,'CdC-Inputs VP'!$D$13:$AEP$108,MATCH($B548,'CdC-Inputs VP'!$A$13:$A$108,0),FALSE)</f>
        <v>0</v>
      </c>
      <c r="R548" s="248">
        <f>HLOOKUP(R$14,'CdC-Inputs VP'!$D$13:$AEP$108,MATCH($B548,'CdC-Inputs VP'!$A$13:$A$108,0),FALSE)</f>
        <v>0</v>
      </c>
      <c r="S548" s="248">
        <f>HLOOKUP(S$14,'CdC-Inputs VP'!$D$13:$AEP$108,MATCH($B548,'CdC-Inputs VP'!$A$13:$A$108,0),FALSE)</f>
        <v>0</v>
      </c>
      <c r="T548" s="248">
        <f>HLOOKUP(T$14,'CdC-Inputs VP'!$D$13:$AEP$108,MATCH($B548,'CdC-Inputs VP'!$A$13:$A$108,0),FALSE)</f>
        <v>0</v>
      </c>
    </row>
    <row r="549" spans="1:20" ht="12.75" customHeight="1" outlineLevel="2" x14ac:dyDescent="0.25">
      <c r="A549" s="909"/>
      <c r="B549" s="192" t="s">
        <v>1203</v>
      </c>
      <c r="C549" s="184"/>
      <c r="D549" s="249">
        <f>HLOOKUP(D$14,'CdC-Inputs VP'!$D$13:$AEP$108,MATCH($B549,'CdC-Inputs VP'!$A$13:$A$108,0),FALSE)</f>
        <v>25</v>
      </c>
      <c r="E549" s="249">
        <f>HLOOKUP(E$14,'CdC-Inputs VP'!$D$13:$AEP$108,MATCH($B549,'CdC-Inputs VP'!$A$13:$A$108,0),FALSE)</f>
        <v>25</v>
      </c>
      <c r="F549" s="249">
        <f>HLOOKUP(F$14,'CdC-Inputs VP'!$D$13:$AEP$108,MATCH($B549,'CdC-Inputs VP'!$A$13:$A$108,0),FALSE)</f>
        <v>40</v>
      </c>
      <c r="G549" s="249">
        <f>HLOOKUP(G$14,'CdC-Inputs VP'!$D$13:$AEP$108,MATCH($B549,'CdC-Inputs VP'!$A$13:$A$108,0),FALSE)</f>
        <v>40</v>
      </c>
      <c r="H549" s="249">
        <f>HLOOKUP(H$14,'CdC-Inputs VP'!$D$13:$AEP$108,MATCH($B549,'CdC-Inputs VP'!$A$13:$A$108,0),FALSE)</f>
        <v>80</v>
      </c>
      <c r="I549" s="249">
        <f>HLOOKUP(I$14,'CdC-Inputs VP'!$D$13:$AEP$108,MATCH($B549,'CdC-Inputs VP'!$A$13:$A$108,0),FALSE)</f>
        <v>80</v>
      </c>
      <c r="J549" s="249">
        <f>HLOOKUP(J$14,'CdC-Inputs VP'!$D$13:$AEP$108,MATCH($B549,'CdC-Inputs VP'!$A$13:$A$108,0),FALSE)</f>
        <v>80</v>
      </c>
      <c r="K549" s="249">
        <f>HLOOKUP(K$14,'CdC-Inputs VP'!$D$13:$AEP$108,MATCH($B549,'CdC-Inputs VP'!$A$13:$A$108,0),FALSE)</f>
        <v>80</v>
      </c>
      <c r="L549" s="249">
        <f>HLOOKUP(L$14,'CdC-Inputs VP'!$D$13:$AEP$108,MATCH($B549,'CdC-Inputs VP'!$A$13:$A$108,0),FALSE)</f>
        <v>40</v>
      </c>
      <c r="M549" s="249">
        <f>HLOOKUP(M$14,'CdC-Inputs VP'!$D$13:$AEP$108,MATCH($B549,'CdC-Inputs VP'!$A$13:$A$108,0),FALSE)</f>
        <v>40</v>
      </c>
      <c r="N549" s="249">
        <f>HLOOKUP(N$14,'CdC-Inputs VP'!$D$13:$AEP$108,MATCH($B549,'CdC-Inputs VP'!$A$13:$A$108,0),FALSE)</f>
        <v>40</v>
      </c>
      <c r="O549" s="249">
        <f>HLOOKUP(O$14,'CdC-Inputs VP'!$D$13:$AEP$108,MATCH($B549,'CdC-Inputs VP'!$A$13:$A$108,0),FALSE)</f>
        <v>40</v>
      </c>
      <c r="P549" s="249">
        <f>HLOOKUP(P$14,'CdC-Inputs VP'!$D$13:$AEP$108,MATCH($B549,'CdC-Inputs VP'!$A$13:$A$108,0),FALSE)</f>
        <v>40</v>
      </c>
      <c r="Q549" s="249">
        <f>HLOOKUP(Q$14,'CdC-Inputs VP'!$D$13:$AEP$108,MATCH($B549,'CdC-Inputs VP'!$A$13:$A$108,0),FALSE)</f>
        <v>20</v>
      </c>
      <c r="R549" s="249">
        <f>HLOOKUP(R$14,'CdC-Inputs VP'!$D$13:$AEP$108,MATCH($B549,'CdC-Inputs VP'!$A$13:$A$108,0),FALSE)</f>
        <v>20</v>
      </c>
      <c r="S549" s="249">
        <f>HLOOKUP(S$14,'CdC-Inputs VP'!$D$13:$AEP$108,MATCH($B549,'CdC-Inputs VP'!$A$13:$A$108,0),FALSE)</f>
        <v>40</v>
      </c>
      <c r="T549" s="249">
        <f>HLOOKUP(T$14,'CdC-Inputs VP'!$D$13:$AEP$108,MATCH($B549,'CdC-Inputs VP'!$A$13:$A$108,0),FALSE)</f>
        <v>40</v>
      </c>
    </row>
    <row r="550" spans="1:20" ht="12.75" customHeight="1" outlineLevel="2" x14ac:dyDescent="0.25">
      <c r="A550" s="909"/>
      <c r="B550" s="192" t="s">
        <v>1334</v>
      </c>
      <c r="C550" s="184"/>
      <c r="D550" s="246" t="e">
        <f t="shared" ref="D550:T550" si="1257">MAX(D590+D591+D549,D572+D548)</f>
        <v>#REF!</v>
      </c>
      <c r="E550" s="246" t="e">
        <f t="shared" si="1257"/>
        <v>#REF!</v>
      </c>
      <c r="F550" s="246" t="e">
        <f t="shared" ref="F550:G550" si="1258">MAX(F590+F591+F549,F572+F548)</f>
        <v>#REF!</v>
      </c>
      <c r="G550" s="246" t="e">
        <f t="shared" si="1258"/>
        <v>#REF!</v>
      </c>
      <c r="H550" s="246" t="e">
        <f t="shared" si="1257"/>
        <v>#REF!</v>
      </c>
      <c r="I550" s="246" t="e">
        <f t="shared" si="1257"/>
        <v>#REF!</v>
      </c>
      <c r="J550" s="246" t="e">
        <f t="shared" ref="J550:K550" si="1259">MAX(J590+J591+J549,J572+J548)</f>
        <v>#REF!</v>
      </c>
      <c r="K550" s="246" t="e">
        <f t="shared" si="1259"/>
        <v>#REF!</v>
      </c>
      <c r="L550" s="246" t="e">
        <f t="shared" ref="L550:P550" si="1260">MAX(L590+L591+L549,L572+L548)</f>
        <v>#REF!</v>
      </c>
      <c r="M550" s="246" t="e">
        <f t="shared" si="1260"/>
        <v>#REF!</v>
      </c>
      <c r="N550" s="246" t="e">
        <f t="shared" si="1260"/>
        <v>#REF!</v>
      </c>
      <c r="O550" s="246" t="e">
        <f t="shared" ref="O550" si="1261">MAX(O590+O591+O549,O572+O548)</f>
        <v>#REF!</v>
      </c>
      <c r="P550" s="246" t="e">
        <f t="shared" si="1260"/>
        <v>#REF!</v>
      </c>
      <c r="Q550" s="246" t="e">
        <f t="shared" ref="Q550:R550" si="1262">MAX(Q590+Q591+Q549,Q572+Q548)</f>
        <v>#REF!</v>
      </c>
      <c r="R550" s="246" t="e">
        <f t="shared" si="1262"/>
        <v>#REF!</v>
      </c>
      <c r="S550" s="246" t="e">
        <f t="shared" si="1257"/>
        <v>#REF!</v>
      </c>
      <c r="T550" s="246" t="e">
        <f t="shared" si="1257"/>
        <v>#REF!</v>
      </c>
    </row>
    <row r="551" spans="1:20" ht="12.75" customHeight="1" outlineLevel="2" x14ac:dyDescent="0.25">
      <c r="A551" s="909"/>
      <c r="B551" s="192" t="s">
        <v>1335</v>
      </c>
      <c r="C551" s="250" t="s">
        <v>1336</v>
      </c>
      <c r="D551" s="251" t="e" cm="1">
        <f t="array" ref="D551">ROUND(SUMPRODUCT(MAX(($D$535:$XFD$535=D$535)*$D$550:$XFD$550)),-1)</f>
        <v>#REF!</v>
      </c>
      <c r="E551" s="251" t="e" cm="1">
        <f t="array" ref="E551">ROUND(SUMPRODUCT(MAX(($D$535:$XFD$535=E$535)*$D$550:$XFD$550)),-1)</f>
        <v>#REF!</v>
      </c>
      <c r="F551" s="251" t="e" cm="1">
        <f t="array" ref="F551">ROUND(SUMPRODUCT(MAX(($D$535:$XFD$535=F$535)*$D$550:$XFD$550)),-1)</f>
        <v>#REF!</v>
      </c>
      <c r="G551" s="251" t="e" cm="1">
        <f t="array" ref="G551">ROUND(SUMPRODUCT(MAX(($D$535:$XFD$535=G$535)*$D$550:$XFD$550)),-1)</f>
        <v>#REF!</v>
      </c>
      <c r="H551" s="251" t="e" cm="1">
        <f t="array" ref="H551">ROUND(SUMPRODUCT(MAX(($D$535:$XFD$535=H$535)*$D$550:$XFD$550)),-1)</f>
        <v>#REF!</v>
      </c>
      <c r="I551" s="251" t="e" cm="1">
        <f t="array" ref="I551">ROUND(SUMPRODUCT(MAX(($D$535:$XFD$535=I$535)*$D$550:$XFD$550)),-1)</f>
        <v>#REF!</v>
      </c>
      <c r="J551" s="251" t="e" cm="1">
        <f t="array" ref="J551">ROUND(SUMPRODUCT(MAX(($D$535:$XFD$535=J$535)*$D$550:$XFD$550)),-1)</f>
        <v>#REF!</v>
      </c>
      <c r="K551" s="251" t="e" cm="1">
        <f t="array" ref="K551">ROUND(SUMPRODUCT(MAX(($D$535:$XFD$535=K$535)*$D$550:$XFD$550)),-1)</f>
        <v>#REF!</v>
      </c>
      <c r="L551" s="251" t="e" cm="1">
        <f t="array" ref="L551">ROUND(SUMPRODUCT(MAX(($D$535:$XFD$535=L$535)*$D$550:$XFD$550)),-1)</f>
        <v>#REF!</v>
      </c>
      <c r="M551" s="251" t="e" cm="1">
        <f t="array" ref="M551">ROUND(SUMPRODUCT(MAX(($D$535:$XFD$535=M$535)*$D$550:$XFD$550)),-1)</f>
        <v>#REF!</v>
      </c>
      <c r="N551" s="251" t="e" cm="1">
        <f t="array" ref="N551">ROUND(SUMPRODUCT(MAX(($D$535:$XFD$535=N$535)*$D$550:$XFD$550)),-1)</f>
        <v>#REF!</v>
      </c>
      <c r="O551" s="251" t="e" cm="1">
        <f t="array" ref="O551">ROUND(SUMPRODUCT(MAX(($D$535:$XFD$535=O$535)*$D$550:$XFD$550)),-1)</f>
        <v>#REF!</v>
      </c>
      <c r="P551" s="251" t="e" cm="1">
        <f t="array" ref="P551">ROUND(SUMPRODUCT(MAX(($D$535:$XFD$535=P$535)*$D$550:$XFD$550)),-1)</f>
        <v>#REF!</v>
      </c>
      <c r="Q551" s="251" t="e" cm="1">
        <f t="array" ref="Q551">ROUND(SUMPRODUCT(MAX(($D$535:$XFD$535=Q$535)*$D$550:$XFD$550)),-1)</f>
        <v>#REF!</v>
      </c>
      <c r="R551" s="251" t="e" cm="1">
        <f t="array" ref="R551">ROUND(SUMPRODUCT(MAX(($D$535:$XFD$535=R$535)*$D$550:$XFD$550)),-1)</f>
        <v>#REF!</v>
      </c>
      <c r="S551" s="251" t="e" cm="1">
        <f t="array" ref="S551">ROUND(SUMPRODUCT(MAX(($D$535:$XFD$535=S$535)*$D$550:$XFD$550)),-1)</f>
        <v>#REF!</v>
      </c>
      <c r="T551" s="251" t="e" cm="1">
        <f t="array" ref="T551">ROUND(SUMPRODUCT(MAX(($D$535:$XFD$535=T$535)*$D$550:$XFD$550)),-1)</f>
        <v>#REF!</v>
      </c>
    </row>
    <row r="552" spans="1:20" ht="12.75" customHeight="1" outlineLevel="2" x14ac:dyDescent="0.25">
      <c r="A552" s="909"/>
      <c r="B552" s="192" t="s">
        <v>1337</v>
      </c>
      <c r="C552" s="184"/>
      <c r="D552" s="246" t="e">
        <f t="shared" ref="D552:T552" si="1263">D551-(D590+D591)</f>
        <v>#REF!</v>
      </c>
      <c r="E552" s="246" t="e">
        <f t="shared" si="1263"/>
        <v>#REF!</v>
      </c>
      <c r="F552" s="246" t="e">
        <f t="shared" ref="F552:G552" si="1264">F551-(F590+F591)</f>
        <v>#REF!</v>
      </c>
      <c r="G552" s="246" t="e">
        <f t="shared" si="1264"/>
        <v>#REF!</v>
      </c>
      <c r="H552" s="246" t="e">
        <f t="shared" si="1263"/>
        <v>#REF!</v>
      </c>
      <c r="I552" s="246" t="e">
        <f t="shared" si="1263"/>
        <v>#REF!</v>
      </c>
      <c r="J552" s="246" t="e">
        <f t="shared" ref="J552:K552" si="1265">J551-(J590+J591)</f>
        <v>#REF!</v>
      </c>
      <c r="K552" s="246" t="e">
        <f t="shared" si="1265"/>
        <v>#REF!</v>
      </c>
      <c r="L552" s="246" t="e">
        <f t="shared" ref="L552:P552" si="1266">L551-(L590+L591)</f>
        <v>#REF!</v>
      </c>
      <c r="M552" s="246" t="e">
        <f t="shared" si="1266"/>
        <v>#REF!</v>
      </c>
      <c r="N552" s="246" t="e">
        <f t="shared" si="1266"/>
        <v>#REF!</v>
      </c>
      <c r="O552" s="246" t="e">
        <f t="shared" ref="O552" si="1267">O551-(O590+O591)</f>
        <v>#REF!</v>
      </c>
      <c r="P552" s="246" t="e">
        <f t="shared" si="1266"/>
        <v>#REF!</v>
      </c>
      <c r="Q552" s="246" t="e">
        <f t="shared" ref="Q552:R552" si="1268">Q551-(Q590+Q591)</f>
        <v>#REF!</v>
      </c>
      <c r="R552" s="246" t="e">
        <f t="shared" si="1268"/>
        <v>#REF!</v>
      </c>
      <c r="S552" s="246" t="e">
        <f t="shared" si="1263"/>
        <v>#REF!</v>
      </c>
      <c r="T552" s="246" t="e">
        <f t="shared" si="1263"/>
        <v>#REF!</v>
      </c>
    </row>
    <row r="553" spans="1:20" ht="12.75" customHeight="1" outlineLevel="2" x14ac:dyDescent="0.25">
      <c r="A553" s="909"/>
      <c r="B553" s="192" t="s">
        <v>1338</v>
      </c>
      <c r="D553" s="246" t="e">
        <f t="shared" ref="D553:T553" si="1269">SUMPRODUCT(MIN(($D$535:$XFD$535=D$535)*(-10000+$D$552:$XFD$552)))+10000</f>
        <v>#REF!</v>
      </c>
      <c r="E553" s="246" t="e">
        <f t="shared" si="1269"/>
        <v>#REF!</v>
      </c>
      <c r="F553" s="246" t="e">
        <f t="shared" si="1269"/>
        <v>#REF!</v>
      </c>
      <c r="G553" s="246" t="e">
        <f t="shared" si="1269"/>
        <v>#REF!</v>
      </c>
      <c r="H553" s="246" t="e">
        <f t="shared" si="1269"/>
        <v>#REF!</v>
      </c>
      <c r="I553" s="246" t="e">
        <f t="shared" si="1269"/>
        <v>#REF!</v>
      </c>
      <c r="J553" s="246" t="e">
        <f t="shared" si="1269"/>
        <v>#REF!</v>
      </c>
      <c r="K553" s="246" t="e">
        <f t="shared" si="1269"/>
        <v>#REF!</v>
      </c>
      <c r="L553" s="246" t="e">
        <f t="shared" si="1269"/>
        <v>#REF!</v>
      </c>
      <c r="M553" s="246" t="e">
        <f t="shared" si="1269"/>
        <v>#REF!</v>
      </c>
      <c r="N553" s="246" t="e">
        <f t="shared" si="1269"/>
        <v>#REF!</v>
      </c>
      <c r="O553" s="246" t="e">
        <f t="shared" si="1269"/>
        <v>#REF!</v>
      </c>
      <c r="P553" s="246" t="e">
        <f t="shared" si="1269"/>
        <v>#REF!</v>
      </c>
      <c r="Q553" s="246" t="e">
        <f t="shared" si="1269"/>
        <v>#REF!</v>
      </c>
      <c r="R553" s="246" t="e">
        <f t="shared" si="1269"/>
        <v>#REF!</v>
      </c>
      <c r="S553" s="246" t="e">
        <f t="shared" si="1269"/>
        <v>#REF!</v>
      </c>
      <c r="T553" s="246" t="e">
        <f t="shared" si="1269"/>
        <v>#REF!</v>
      </c>
    </row>
    <row r="554" spans="1:20" ht="12.75" customHeight="1" outlineLevel="2" x14ac:dyDescent="0.25">
      <c r="A554" s="909"/>
      <c r="B554" s="192" t="s">
        <v>1339</v>
      </c>
      <c r="D554" s="246" t="e">
        <f t="shared" ref="D554:T554" si="1270">D553-D555</f>
        <v>#REF!</v>
      </c>
      <c r="E554" s="246" t="e">
        <f t="shared" si="1270"/>
        <v>#REF!</v>
      </c>
      <c r="F554" s="246" t="e">
        <f t="shared" ref="F554:G554" si="1271">F553-F555</f>
        <v>#REF!</v>
      </c>
      <c r="G554" s="246" t="e">
        <f t="shared" si="1271"/>
        <v>#REF!</v>
      </c>
      <c r="H554" s="246" t="e">
        <f t="shared" si="1270"/>
        <v>#REF!</v>
      </c>
      <c r="I554" s="246" t="e">
        <f t="shared" si="1270"/>
        <v>#REF!</v>
      </c>
      <c r="J554" s="246" t="e">
        <f t="shared" ref="J554:K554" si="1272">J553-J555</f>
        <v>#REF!</v>
      </c>
      <c r="K554" s="246" t="e">
        <f t="shared" si="1272"/>
        <v>#REF!</v>
      </c>
      <c r="L554" s="246" t="e">
        <f t="shared" ref="L554:P554" si="1273">L553-L555</f>
        <v>#REF!</v>
      </c>
      <c r="M554" s="246" t="e">
        <f t="shared" si="1273"/>
        <v>#REF!</v>
      </c>
      <c r="N554" s="246" t="e">
        <f t="shared" si="1273"/>
        <v>#REF!</v>
      </c>
      <c r="O554" s="246" t="e">
        <f t="shared" ref="O554" si="1274">O553-O555</f>
        <v>#REF!</v>
      </c>
      <c r="P554" s="246" t="e">
        <f t="shared" si="1273"/>
        <v>#REF!</v>
      </c>
      <c r="Q554" s="246" t="e">
        <f t="shared" ref="Q554:R554" si="1275">Q553-Q555</f>
        <v>#REF!</v>
      </c>
      <c r="R554" s="246" t="e">
        <f t="shared" si="1275"/>
        <v>#REF!</v>
      </c>
      <c r="S554" s="246" t="e">
        <f t="shared" si="1270"/>
        <v>#REF!</v>
      </c>
      <c r="T554" s="246" t="e">
        <f t="shared" si="1270"/>
        <v>#REF!</v>
      </c>
    </row>
    <row r="555" spans="1:20" ht="12.75" customHeight="1" outlineLevel="2" x14ac:dyDescent="0.25">
      <c r="A555" s="909"/>
      <c r="B555" s="192" t="s">
        <v>1340</v>
      </c>
      <c r="D555" s="246" t="e">
        <f t="shared" ref="D555:T555" si="1276">D553*D57/D29</f>
        <v>#REF!</v>
      </c>
      <c r="E555" s="246" t="e">
        <f t="shared" si="1276"/>
        <v>#REF!</v>
      </c>
      <c r="F555" s="246" t="e">
        <f t="shared" ref="F555:G555" si="1277">F553*F57/F29</f>
        <v>#REF!</v>
      </c>
      <c r="G555" s="246" t="e">
        <f t="shared" si="1277"/>
        <v>#REF!</v>
      </c>
      <c r="H555" s="246" t="e">
        <f t="shared" si="1276"/>
        <v>#REF!</v>
      </c>
      <c r="I555" s="246" t="e">
        <f t="shared" si="1276"/>
        <v>#REF!</v>
      </c>
      <c r="J555" s="246" t="e">
        <f t="shared" ref="J555:K555" si="1278">J553*J57/J29</f>
        <v>#REF!</v>
      </c>
      <c r="K555" s="246" t="e">
        <f t="shared" si="1278"/>
        <v>#REF!</v>
      </c>
      <c r="L555" s="246" t="e">
        <f t="shared" ref="L555:P555" si="1279">L553*L57/L29</f>
        <v>#REF!</v>
      </c>
      <c r="M555" s="246" t="e">
        <f t="shared" si="1279"/>
        <v>#REF!</v>
      </c>
      <c r="N555" s="246" t="e">
        <f t="shared" si="1279"/>
        <v>#REF!</v>
      </c>
      <c r="O555" s="246" t="e">
        <f t="shared" ref="O555" si="1280">O553*O57/O29</f>
        <v>#REF!</v>
      </c>
      <c r="P555" s="246" t="e">
        <f t="shared" si="1279"/>
        <v>#REF!</v>
      </c>
      <c r="Q555" s="246" t="e">
        <f t="shared" ref="Q555:R555" si="1281">Q553*Q57/Q29</f>
        <v>#REF!</v>
      </c>
      <c r="R555" s="246" t="e">
        <f t="shared" si="1281"/>
        <v>#REF!</v>
      </c>
      <c r="S555" s="246" t="e">
        <f t="shared" si="1276"/>
        <v>#REF!</v>
      </c>
      <c r="T555" s="246" t="e">
        <f t="shared" si="1276"/>
        <v>#REF!</v>
      </c>
    </row>
    <row r="556" spans="1:20" ht="12.75" customHeight="1" outlineLevel="2" x14ac:dyDescent="0.25">
      <c r="A556" s="909"/>
      <c r="B556" s="192" t="s">
        <v>1341</v>
      </c>
      <c r="D556" s="246" t="e">
        <f t="shared" ref="D556:T556" si="1282">ROUND(D552-D553,3)</f>
        <v>#REF!</v>
      </c>
      <c r="E556" s="246" t="e">
        <f t="shared" si="1282"/>
        <v>#REF!</v>
      </c>
      <c r="F556" s="246" t="e">
        <f t="shared" ref="F556:G556" si="1283">ROUND(F552-F553,3)</f>
        <v>#REF!</v>
      </c>
      <c r="G556" s="246" t="e">
        <f t="shared" si="1283"/>
        <v>#REF!</v>
      </c>
      <c r="H556" s="246" t="e">
        <f t="shared" si="1282"/>
        <v>#REF!</v>
      </c>
      <c r="I556" s="246" t="e">
        <f t="shared" si="1282"/>
        <v>#REF!</v>
      </c>
      <c r="J556" s="246" t="e">
        <f t="shared" ref="J556:K556" si="1284">ROUND(J552-J553,3)</f>
        <v>#REF!</v>
      </c>
      <c r="K556" s="246" t="e">
        <f t="shared" si="1284"/>
        <v>#REF!</v>
      </c>
      <c r="L556" s="246" t="e">
        <f t="shared" ref="L556:P556" si="1285">ROUND(L552-L553,3)</f>
        <v>#REF!</v>
      </c>
      <c r="M556" s="246" t="e">
        <f t="shared" si="1285"/>
        <v>#REF!</v>
      </c>
      <c r="N556" s="246" t="e">
        <f t="shared" si="1285"/>
        <v>#REF!</v>
      </c>
      <c r="O556" s="246" t="e">
        <f t="shared" ref="O556" si="1286">ROUND(O552-O553,3)</f>
        <v>#REF!</v>
      </c>
      <c r="P556" s="246" t="e">
        <f t="shared" si="1285"/>
        <v>#REF!</v>
      </c>
      <c r="Q556" s="246" t="e">
        <f t="shared" ref="Q556:R556" si="1287">ROUND(Q552-Q553,3)</f>
        <v>#REF!</v>
      </c>
      <c r="R556" s="246" t="e">
        <f t="shared" si="1287"/>
        <v>#REF!</v>
      </c>
      <c r="S556" s="246" t="e">
        <f t="shared" si="1282"/>
        <v>#REF!</v>
      </c>
      <c r="T556" s="246" t="e">
        <f t="shared" si="1282"/>
        <v>#REF!</v>
      </c>
    </row>
    <row r="557" spans="1:20" ht="12.75" customHeight="1" outlineLevel="2" x14ac:dyDescent="0.25">
      <c r="A557" s="909"/>
      <c r="B557" s="192" t="s">
        <v>1342</v>
      </c>
      <c r="D557" s="246" t="e">
        <f t="shared" ref="D557:T557" si="1288">IF(D556=0,D590+D554,0)</f>
        <v>#REF!</v>
      </c>
      <c r="E557" s="246" t="e">
        <f t="shared" si="1288"/>
        <v>#REF!</v>
      </c>
      <c r="F557" s="246" t="e">
        <f t="shared" ref="F557:G557" si="1289">IF(F556=0,F590+F554,0)</f>
        <v>#REF!</v>
      </c>
      <c r="G557" s="246" t="e">
        <f t="shared" si="1289"/>
        <v>#REF!</v>
      </c>
      <c r="H557" s="246" t="e">
        <f t="shared" si="1288"/>
        <v>#REF!</v>
      </c>
      <c r="I557" s="246" t="e">
        <f t="shared" si="1288"/>
        <v>#REF!</v>
      </c>
      <c r="J557" s="246" t="e">
        <f t="shared" ref="J557:K557" si="1290">IF(J556=0,J590+J554,0)</f>
        <v>#REF!</v>
      </c>
      <c r="K557" s="246" t="e">
        <f t="shared" si="1290"/>
        <v>#REF!</v>
      </c>
      <c r="L557" s="246" t="e">
        <f t="shared" ref="L557:P557" si="1291">IF(L556=0,L590+L554,0)</f>
        <v>#REF!</v>
      </c>
      <c r="M557" s="246" t="e">
        <f t="shared" si="1291"/>
        <v>#REF!</v>
      </c>
      <c r="N557" s="246" t="e">
        <f t="shared" si="1291"/>
        <v>#REF!</v>
      </c>
      <c r="O557" s="246" t="e">
        <f t="shared" ref="O557" si="1292">IF(O556=0,O590+O554,0)</f>
        <v>#REF!</v>
      </c>
      <c r="P557" s="246" t="e">
        <f t="shared" si="1291"/>
        <v>#REF!</v>
      </c>
      <c r="Q557" s="246" t="e">
        <f t="shared" ref="Q557:R557" si="1293">IF(Q556=0,Q590+Q554,0)</f>
        <v>#REF!</v>
      </c>
      <c r="R557" s="246" t="e">
        <f t="shared" si="1293"/>
        <v>#REF!</v>
      </c>
      <c r="S557" s="246" t="e">
        <f t="shared" si="1288"/>
        <v>#REF!</v>
      </c>
      <c r="T557" s="246" t="e">
        <f t="shared" si="1288"/>
        <v>#REF!</v>
      </c>
    </row>
    <row r="558" spans="1:20" ht="12.75" customHeight="1" outlineLevel="2" x14ac:dyDescent="0.25">
      <c r="A558" s="909"/>
      <c r="B558" s="192" t="s">
        <v>1343</v>
      </c>
      <c r="D558" s="246" t="e">
        <f t="shared" ref="D558:T558" si="1294">IF(D556=0,D591+D555,0)</f>
        <v>#REF!</v>
      </c>
      <c r="E558" s="246" t="e">
        <f t="shared" si="1294"/>
        <v>#REF!</v>
      </c>
      <c r="F558" s="246" t="e">
        <f t="shared" ref="F558:G558" si="1295">IF(F556=0,F591+F555,0)</f>
        <v>#REF!</v>
      </c>
      <c r="G558" s="246" t="e">
        <f t="shared" si="1295"/>
        <v>#REF!</v>
      </c>
      <c r="H558" s="246" t="e">
        <f t="shared" si="1294"/>
        <v>#REF!</v>
      </c>
      <c r="I558" s="246" t="e">
        <f t="shared" si="1294"/>
        <v>#REF!</v>
      </c>
      <c r="J558" s="246" t="e">
        <f t="shared" ref="J558:K558" si="1296">IF(J556=0,J591+J555,0)</f>
        <v>#REF!</v>
      </c>
      <c r="K558" s="246" t="e">
        <f t="shared" si="1296"/>
        <v>#REF!</v>
      </c>
      <c r="L558" s="246" t="e">
        <f t="shared" ref="L558:P558" si="1297">IF(L556=0,L591+L555,0)</f>
        <v>#REF!</v>
      </c>
      <c r="M558" s="246" t="e">
        <f t="shared" si="1297"/>
        <v>#REF!</v>
      </c>
      <c r="N558" s="246" t="e">
        <f t="shared" si="1297"/>
        <v>#REF!</v>
      </c>
      <c r="O558" s="246" t="e">
        <f t="shared" ref="O558" si="1298">IF(O556=0,O591+O555,0)</f>
        <v>#REF!</v>
      </c>
      <c r="P558" s="246" t="e">
        <f t="shared" si="1297"/>
        <v>#REF!</v>
      </c>
      <c r="Q558" s="246" t="e">
        <f t="shared" ref="Q558:R558" si="1299">IF(Q556=0,Q591+Q555,0)</f>
        <v>#REF!</v>
      </c>
      <c r="R558" s="246" t="e">
        <f t="shared" si="1299"/>
        <v>#REF!</v>
      </c>
      <c r="S558" s="246" t="e">
        <f t="shared" si="1294"/>
        <v>#REF!</v>
      </c>
      <c r="T558" s="246" t="e">
        <f t="shared" si="1294"/>
        <v>#REF!</v>
      </c>
    </row>
    <row r="559" spans="1:20" ht="12.75" customHeight="1" outlineLevel="2" x14ac:dyDescent="0.25">
      <c r="A559" s="909"/>
      <c r="B559" s="192" t="s">
        <v>1331</v>
      </c>
      <c r="D559" s="246" t="e">
        <f t="shared" ref="D559:T559" si="1300">SUMPRODUCT(MAX(($D$535:$XFD$535=D$535)*$D$557:$XFD$557))</f>
        <v>#REF!</v>
      </c>
      <c r="E559" s="246" t="e">
        <f t="shared" si="1300"/>
        <v>#REF!</v>
      </c>
      <c r="F559" s="246" t="e">
        <f t="shared" si="1300"/>
        <v>#REF!</v>
      </c>
      <c r="G559" s="246" t="e">
        <f t="shared" si="1300"/>
        <v>#REF!</v>
      </c>
      <c r="H559" s="246" t="e">
        <f t="shared" si="1300"/>
        <v>#REF!</v>
      </c>
      <c r="I559" s="246" t="e">
        <f t="shared" si="1300"/>
        <v>#REF!</v>
      </c>
      <c r="J559" s="246" t="e">
        <f t="shared" si="1300"/>
        <v>#REF!</v>
      </c>
      <c r="K559" s="246" t="e">
        <f t="shared" si="1300"/>
        <v>#REF!</v>
      </c>
      <c r="L559" s="246" t="e">
        <f t="shared" si="1300"/>
        <v>#REF!</v>
      </c>
      <c r="M559" s="246" t="e">
        <f t="shared" si="1300"/>
        <v>#REF!</v>
      </c>
      <c r="N559" s="246" t="e">
        <f t="shared" si="1300"/>
        <v>#REF!</v>
      </c>
      <c r="O559" s="246" t="e">
        <f t="shared" si="1300"/>
        <v>#REF!</v>
      </c>
      <c r="P559" s="246" t="e">
        <f t="shared" si="1300"/>
        <v>#REF!</v>
      </c>
      <c r="Q559" s="246" t="e">
        <f t="shared" si="1300"/>
        <v>#REF!</v>
      </c>
      <c r="R559" s="246" t="e">
        <f t="shared" si="1300"/>
        <v>#REF!</v>
      </c>
      <c r="S559" s="246" t="e">
        <f t="shared" si="1300"/>
        <v>#REF!</v>
      </c>
      <c r="T559" s="246" t="e">
        <f t="shared" si="1300"/>
        <v>#REF!</v>
      </c>
    </row>
    <row r="560" spans="1:20" ht="12.75" customHeight="1" outlineLevel="2" thickBot="1" x14ac:dyDescent="0.3">
      <c r="A560" s="910"/>
      <c r="B560" s="204" t="s">
        <v>1332</v>
      </c>
      <c r="C560" s="204"/>
      <c r="D560" s="247" t="e">
        <f t="shared" ref="D560:T560" si="1301">SUMPRODUCT(MAX(($D$535:$XFD$535=D$535)*$D$558:$XFD$558))</f>
        <v>#REF!</v>
      </c>
      <c r="E560" s="247" t="e">
        <f t="shared" si="1301"/>
        <v>#REF!</v>
      </c>
      <c r="F560" s="247" t="e">
        <f t="shared" si="1301"/>
        <v>#REF!</v>
      </c>
      <c r="G560" s="247" t="e">
        <f t="shared" si="1301"/>
        <v>#REF!</v>
      </c>
      <c r="H560" s="247" t="e">
        <f t="shared" si="1301"/>
        <v>#REF!</v>
      </c>
      <c r="I560" s="247" t="e">
        <f t="shared" si="1301"/>
        <v>#REF!</v>
      </c>
      <c r="J560" s="247" t="e">
        <f t="shared" si="1301"/>
        <v>#REF!</v>
      </c>
      <c r="K560" s="247" t="e">
        <f t="shared" si="1301"/>
        <v>#REF!</v>
      </c>
      <c r="L560" s="247" t="e">
        <f t="shared" si="1301"/>
        <v>#REF!</v>
      </c>
      <c r="M560" s="247" t="e">
        <f t="shared" si="1301"/>
        <v>#REF!</v>
      </c>
      <c r="N560" s="247" t="e">
        <f t="shared" si="1301"/>
        <v>#REF!</v>
      </c>
      <c r="O560" s="247" t="e">
        <f t="shared" si="1301"/>
        <v>#REF!</v>
      </c>
      <c r="P560" s="247" t="e">
        <f t="shared" si="1301"/>
        <v>#REF!</v>
      </c>
      <c r="Q560" s="247" t="e">
        <f t="shared" si="1301"/>
        <v>#REF!</v>
      </c>
      <c r="R560" s="247" t="e">
        <f t="shared" si="1301"/>
        <v>#REF!</v>
      </c>
      <c r="S560" s="247" t="e">
        <f t="shared" si="1301"/>
        <v>#REF!</v>
      </c>
      <c r="T560" s="247" t="e">
        <f t="shared" si="1301"/>
        <v>#REF!</v>
      </c>
    </row>
    <row r="561" spans="1:29" ht="18.75" outlineLevel="1" thickBot="1" x14ac:dyDescent="0.3">
      <c r="A561" s="905" t="s">
        <v>1344</v>
      </c>
      <c r="B561" s="905"/>
      <c r="C561" s="905"/>
    </row>
    <row r="562" spans="1:29" s="141" customFormat="1" ht="13.5" customHeight="1" collapsed="1" thickTop="1" x14ac:dyDescent="0.25">
      <c r="A562" s="911" t="s">
        <v>1345</v>
      </c>
      <c r="B562" s="912"/>
      <c r="C562" s="572"/>
      <c r="D562" s="252" t="str">
        <f t="shared" ref="D562:T562" si="1302">D24 &amp; "*" &amp; D25 &amp; "*" &amp; D26</f>
        <v>4542*1895*1660</v>
      </c>
      <c r="E562" s="252" t="str">
        <f t="shared" si="1302"/>
        <v>4542*1895*1660</v>
      </c>
      <c r="F562" s="252" t="str">
        <f t="shared" ref="F562:G562" si="1303">F24 &amp; "*" &amp; F25 &amp; "*" &amp; F26</f>
        <v>4542*1895*1660</v>
      </c>
      <c r="G562" s="252" t="str">
        <f t="shared" si="1303"/>
        <v>4542*1895*1660</v>
      </c>
      <c r="H562" s="252" t="str">
        <f t="shared" si="1302"/>
        <v>4650*1905*1658</v>
      </c>
      <c r="I562" s="252" t="str">
        <f t="shared" si="1302"/>
        <v>4650*1905*1658</v>
      </c>
      <c r="J562" s="252" t="str">
        <f t="shared" ref="J562:K562" si="1304">J24 &amp; "*" &amp; J25 &amp; "*" &amp; J26</f>
        <v>4550*1881*1652</v>
      </c>
      <c r="K562" s="252" t="str">
        <f t="shared" si="1304"/>
        <v>4550*1881*1652</v>
      </c>
      <c r="L562" s="252" t="str">
        <f t="shared" ref="L562:P562" si="1305">L24 &amp; "*" &amp; L25 &amp; "*" &amp; L26</f>
        <v>4685*1899*0</v>
      </c>
      <c r="M562" s="252" t="str">
        <f t="shared" si="1305"/>
        <v>4685*1899*0</v>
      </c>
      <c r="N562" s="252" t="str">
        <f t="shared" si="1305"/>
        <v>4615.8*1890*1647</v>
      </c>
      <c r="O562" s="252" t="str">
        <f t="shared" ref="O562" si="1306">O24 &amp; "*" &amp; O25 &amp; "*" &amp; O26</f>
        <v>4615.8*1890*1647</v>
      </c>
      <c r="P562" s="252" t="str">
        <f t="shared" si="1305"/>
        <v>4615.8*1890*1647</v>
      </c>
      <c r="Q562" s="252" t="str">
        <f t="shared" ref="Q562:R562" si="1307">Q24 &amp; "*" &amp; Q25 &amp; "*" &amp; Q26</f>
        <v>4790.7*1858*1682</v>
      </c>
      <c r="R562" s="252" t="str">
        <f t="shared" si="1307"/>
        <v>4790.7*1858*1682</v>
      </c>
      <c r="S562" s="252" t="str">
        <f t="shared" si="1302"/>
        <v>4790.7*1858*1682</v>
      </c>
      <c r="T562" s="252" t="str">
        <f t="shared" si="1302"/>
        <v>4790.7*1858*1682</v>
      </c>
      <c r="W562" s="125"/>
      <c r="X562" s="125"/>
      <c r="Y562" s="125"/>
      <c r="Z562" s="125"/>
      <c r="AA562" s="125"/>
      <c r="AB562" s="125"/>
      <c r="AC562" s="125"/>
    </row>
    <row r="563" spans="1:29" ht="13.15" customHeight="1" x14ac:dyDescent="0.25">
      <c r="A563" s="913" t="s">
        <v>1346</v>
      </c>
      <c r="B563" s="914"/>
      <c r="C563" s="573"/>
      <c r="D563" s="253">
        <f t="shared" ref="D563:T563" si="1308">IF(D29&lt;&gt;0,D29,"Erreur")</f>
        <v>2729</v>
      </c>
      <c r="E563" s="253">
        <f t="shared" si="1308"/>
        <v>2729</v>
      </c>
      <c r="F563" s="253">
        <f t="shared" ref="F563:G563" si="1309">IF(F29&lt;&gt;0,F29,"Erreur")</f>
        <v>2729</v>
      </c>
      <c r="G563" s="253">
        <f t="shared" si="1309"/>
        <v>2729</v>
      </c>
      <c r="H563" s="253">
        <f t="shared" si="1308"/>
        <v>2784</v>
      </c>
      <c r="I563" s="253">
        <f t="shared" si="1308"/>
        <v>2784</v>
      </c>
      <c r="J563" s="253">
        <f t="shared" ref="J563:K563" si="1310">IF(J29&lt;&gt;0,J29,"Erreur")</f>
        <v>2788</v>
      </c>
      <c r="K563" s="253">
        <f t="shared" si="1310"/>
        <v>2788</v>
      </c>
      <c r="L563" s="253">
        <f t="shared" ref="L563:P563" si="1311">IF(L29&lt;&gt;0,L29,"Erreur")</f>
        <v>2784</v>
      </c>
      <c r="M563" s="253">
        <f t="shared" si="1311"/>
        <v>2784</v>
      </c>
      <c r="N563" s="253">
        <f t="shared" si="1311"/>
        <v>2790.8</v>
      </c>
      <c r="O563" s="253">
        <f t="shared" ref="O563" si="1312">IF(O29&lt;&gt;0,O29,"Erreur")</f>
        <v>2790.8</v>
      </c>
      <c r="P563" s="253">
        <f t="shared" si="1311"/>
        <v>2790.8</v>
      </c>
      <c r="Q563" s="253">
        <f t="shared" ref="Q563:R563" si="1313">IF(Q29&lt;&gt;0,Q29,"Erreur")</f>
        <v>2894.3</v>
      </c>
      <c r="R563" s="253">
        <f t="shared" si="1313"/>
        <v>2894.3</v>
      </c>
      <c r="S563" s="253">
        <f t="shared" si="1308"/>
        <v>2894.3</v>
      </c>
      <c r="T563" s="253">
        <f t="shared" si="1308"/>
        <v>2894.3</v>
      </c>
    </row>
    <row r="564" spans="1:29" s="254" customFormat="1" x14ac:dyDescent="0.25">
      <c r="A564" s="915" t="s">
        <v>1347</v>
      </c>
      <c r="B564" s="907"/>
      <c r="C564" s="571"/>
      <c r="D564" s="253">
        <f t="shared" ref="D564:T569" si="1314">D48</f>
        <v>1238</v>
      </c>
      <c r="E564" s="253">
        <f t="shared" si="1314"/>
        <v>1238</v>
      </c>
      <c r="F564" s="253">
        <f t="shared" ref="F564:G564" si="1315">F48</f>
        <v>1238</v>
      </c>
      <c r="G564" s="253">
        <f t="shared" si="1315"/>
        <v>1238</v>
      </c>
      <c r="H564" s="253">
        <f t="shared" si="1314"/>
        <v>1238</v>
      </c>
      <c r="I564" s="253">
        <f t="shared" si="1314"/>
        <v>1238</v>
      </c>
      <c r="J564" s="253">
        <f t="shared" ref="J564:K564" si="1316">J48</f>
        <v>1238</v>
      </c>
      <c r="K564" s="253">
        <f t="shared" si="1316"/>
        <v>1238</v>
      </c>
      <c r="L564" s="253">
        <f t="shared" ref="L564:P564" si="1317">L48</f>
        <v>1307</v>
      </c>
      <c r="M564" s="253">
        <f t="shared" si="1317"/>
        <v>1307</v>
      </c>
      <c r="N564" s="253">
        <f t="shared" si="1317"/>
        <v>1237</v>
      </c>
      <c r="O564" s="253">
        <f t="shared" ref="O564" si="1318">O48</f>
        <v>1237</v>
      </c>
      <c r="P564" s="253">
        <f t="shared" si="1317"/>
        <v>1237</v>
      </c>
      <c r="Q564" s="253">
        <f t="shared" ref="Q564:R564" si="1319">Q48</f>
        <v>1238.3</v>
      </c>
      <c r="R564" s="253">
        <f t="shared" si="1319"/>
        <v>1238.3</v>
      </c>
      <c r="S564" s="253">
        <f t="shared" si="1314"/>
        <v>1238.3</v>
      </c>
      <c r="T564" s="253">
        <f t="shared" si="1314"/>
        <v>1238.3</v>
      </c>
      <c r="W564" s="255"/>
      <c r="X564" s="255"/>
      <c r="Y564" s="255"/>
      <c r="Z564" s="255"/>
      <c r="AA564" s="255"/>
      <c r="AB564" s="255"/>
      <c r="AC564" s="255"/>
    </row>
    <row r="565" spans="1:29" s="254" customFormat="1" x14ac:dyDescent="0.25">
      <c r="A565" s="915" t="s">
        <v>1348</v>
      </c>
      <c r="B565" s="907"/>
      <c r="C565" s="571"/>
      <c r="D565" s="253">
        <f t="shared" si="1314"/>
        <v>0</v>
      </c>
      <c r="E565" s="253">
        <f t="shared" si="1314"/>
        <v>0</v>
      </c>
      <c r="F565" s="253">
        <f t="shared" ref="F565:G565" si="1320">F49</f>
        <v>0</v>
      </c>
      <c r="G565" s="253">
        <f t="shared" si="1320"/>
        <v>0</v>
      </c>
      <c r="H565" s="253">
        <f t="shared" si="1314"/>
        <v>0</v>
      </c>
      <c r="I565" s="253">
        <f t="shared" si="1314"/>
        <v>0</v>
      </c>
      <c r="J565" s="253">
        <f t="shared" ref="J565:K565" si="1321">J49</f>
        <v>0</v>
      </c>
      <c r="K565" s="253">
        <f t="shared" si="1321"/>
        <v>0</v>
      </c>
      <c r="L565" s="253">
        <f t="shared" ref="L565:P565" si="1322">L49</f>
        <v>0</v>
      </c>
      <c r="M565" s="253">
        <f t="shared" si="1322"/>
        <v>0</v>
      </c>
      <c r="N565" s="253">
        <f t="shared" si="1322"/>
        <v>0</v>
      </c>
      <c r="O565" s="253">
        <f t="shared" ref="O565" si="1323">O49</f>
        <v>0</v>
      </c>
      <c r="P565" s="253">
        <f t="shared" si="1322"/>
        <v>0</v>
      </c>
      <c r="Q565" s="253">
        <f t="shared" ref="Q565:R565" si="1324">Q49</f>
        <v>0</v>
      </c>
      <c r="R565" s="253">
        <f t="shared" si="1324"/>
        <v>0</v>
      </c>
      <c r="S565" s="253">
        <f t="shared" si="1314"/>
        <v>0</v>
      </c>
      <c r="T565" s="253">
        <f t="shared" si="1314"/>
        <v>0</v>
      </c>
      <c r="W565" s="255"/>
      <c r="X565" s="255"/>
      <c r="Y565" s="255"/>
      <c r="Z565" s="255"/>
      <c r="AA565" s="255"/>
      <c r="AB565" s="255"/>
      <c r="AC565" s="255"/>
    </row>
    <row r="566" spans="1:29" s="254" customFormat="1" x14ac:dyDescent="0.25">
      <c r="A566" s="906" t="s">
        <v>1349</v>
      </c>
      <c r="B566" s="907"/>
      <c r="C566" s="571"/>
      <c r="D566" s="253">
        <f t="shared" si="1314"/>
        <v>2108</v>
      </c>
      <c r="E566" s="253">
        <f t="shared" si="1314"/>
        <v>2108</v>
      </c>
      <c r="F566" s="253">
        <f t="shared" ref="F566:G566" si="1325">F50</f>
        <v>2108</v>
      </c>
      <c r="G566" s="253">
        <f t="shared" si="1325"/>
        <v>2108</v>
      </c>
      <c r="H566" s="253">
        <f t="shared" si="1314"/>
        <v>2163</v>
      </c>
      <c r="I566" s="253">
        <f t="shared" si="1314"/>
        <v>2163</v>
      </c>
      <c r="J566" s="253">
        <f t="shared" ref="J566:K566" si="1326">J50</f>
        <v>2163</v>
      </c>
      <c r="K566" s="253">
        <f t="shared" si="1326"/>
        <v>2163</v>
      </c>
      <c r="L566" s="253">
        <f t="shared" ref="L566:P566" si="1327">L50</f>
        <v>2163</v>
      </c>
      <c r="M566" s="253">
        <f t="shared" si="1327"/>
        <v>2163</v>
      </c>
      <c r="N566" s="253">
        <f t="shared" si="1327"/>
        <v>2163</v>
      </c>
      <c r="O566" s="253">
        <f t="shared" ref="O566" si="1328">O50</f>
        <v>2163</v>
      </c>
      <c r="P566" s="253">
        <f t="shared" si="1327"/>
        <v>2163</v>
      </c>
      <c r="Q566" s="253">
        <f t="shared" ref="Q566:R566" si="1329">Q50</f>
        <v>2115</v>
      </c>
      <c r="R566" s="253">
        <f t="shared" si="1329"/>
        <v>2115</v>
      </c>
      <c r="S566" s="253">
        <f t="shared" si="1314"/>
        <v>2115</v>
      </c>
      <c r="T566" s="253">
        <f t="shared" si="1314"/>
        <v>2115</v>
      </c>
      <c r="W566" s="255"/>
      <c r="X566" s="255"/>
      <c r="Y566" s="255"/>
      <c r="Z566" s="255"/>
      <c r="AA566" s="255"/>
      <c r="AB566" s="255"/>
      <c r="AC566" s="255"/>
    </row>
    <row r="567" spans="1:29" s="254" customFormat="1" x14ac:dyDescent="0.25">
      <c r="A567" s="906" t="s">
        <v>1350</v>
      </c>
      <c r="B567" s="907"/>
      <c r="C567" s="571"/>
      <c r="D567" s="253">
        <f t="shared" si="1314"/>
        <v>2108</v>
      </c>
      <c r="E567" s="253">
        <f t="shared" si="1314"/>
        <v>2108</v>
      </c>
      <c r="F567" s="253">
        <f t="shared" ref="F567:G567" si="1330">F51</f>
        <v>2108</v>
      </c>
      <c r="G567" s="253">
        <f t="shared" si="1330"/>
        <v>2108</v>
      </c>
      <c r="H567" s="253">
        <f t="shared" si="1314"/>
        <v>2138</v>
      </c>
      <c r="I567" s="253">
        <f t="shared" si="1314"/>
        <v>2138</v>
      </c>
      <c r="J567" s="253">
        <f t="shared" ref="J567:K567" si="1331">J51</f>
        <v>2138</v>
      </c>
      <c r="K567" s="253">
        <f t="shared" si="1331"/>
        <v>2138</v>
      </c>
      <c r="L567" s="253">
        <f t="shared" ref="L567:P567" si="1332">L51</f>
        <v>2163</v>
      </c>
      <c r="M567" s="253">
        <f t="shared" si="1332"/>
        <v>2163</v>
      </c>
      <c r="N567" s="253">
        <f t="shared" si="1332"/>
        <v>2163</v>
      </c>
      <c r="O567" s="253">
        <f t="shared" ref="O567" si="1333">O51</f>
        <v>2163</v>
      </c>
      <c r="P567" s="253">
        <f t="shared" si="1332"/>
        <v>2163</v>
      </c>
      <c r="Q567" s="253">
        <f t="shared" ref="Q567:R567" si="1334">Q51</f>
        <v>2090</v>
      </c>
      <c r="R567" s="253">
        <f t="shared" si="1334"/>
        <v>2090</v>
      </c>
      <c r="S567" s="253">
        <f t="shared" si="1314"/>
        <v>2090</v>
      </c>
      <c r="T567" s="253">
        <f t="shared" si="1314"/>
        <v>2090</v>
      </c>
      <c r="W567" s="255"/>
      <c r="X567" s="255"/>
      <c r="Y567" s="255"/>
      <c r="Z567" s="255"/>
      <c r="AA567" s="255"/>
      <c r="AB567" s="255"/>
      <c r="AC567" s="255"/>
    </row>
    <row r="568" spans="1:29" s="254" customFormat="1" x14ac:dyDescent="0.25">
      <c r="A568" s="906" t="s">
        <v>1351</v>
      </c>
      <c r="B568" s="907"/>
      <c r="C568" s="571"/>
      <c r="D568" s="253">
        <f t="shared" si="1314"/>
        <v>0</v>
      </c>
      <c r="E568" s="253">
        <f t="shared" si="1314"/>
        <v>0</v>
      </c>
      <c r="F568" s="253">
        <f t="shared" ref="F568:G568" si="1335">F52</f>
        <v>0</v>
      </c>
      <c r="G568" s="253">
        <f t="shared" si="1335"/>
        <v>0</v>
      </c>
      <c r="H568" s="253">
        <f t="shared" si="1314"/>
        <v>0</v>
      </c>
      <c r="I568" s="253">
        <f t="shared" si="1314"/>
        <v>0</v>
      </c>
      <c r="J568" s="253">
        <f t="shared" ref="J568:K568" si="1336">J52</f>
        <v>0</v>
      </c>
      <c r="K568" s="253">
        <f t="shared" si="1336"/>
        <v>0</v>
      </c>
      <c r="L568" s="253">
        <f t="shared" ref="L568:P568" si="1337">L52</f>
        <v>0</v>
      </c>
      <c r="M568" s="253">
        <f t="shared" si="1337"/>
        <v>0</v>
      </c>
      <c r="N568" s="253">
        <f t="shared" si="1337"/>
        <v>0</v>
      </c>
      <c r="O568" s="253">
        <f t="shared" ref="O568" si="1338">O52</f>
        <v>0</v>
      </c>
      <c r="P568" s="253">
        <f t="shared" si="1337"/>
        <v>0</v>
      </c>
      <c r="Q568" s="253">
        <f t="shared" ref="Q568:R568" si="1339">Q52</f>
        <v>2885</v>
      </c>
      <c r="R568" s="253">
        <f t="shared" si="1339"/>
        <v>2885</v>
      </c>
      <c r="S568" s="253">
        <f t="shared" si="1314"/>
        <v>2885</v>
      </c>
      <c r="T568" s="253">
        <f t="shared" si="1314"/>
        <v>2885</v>
      </c>
      <c r="W568" s="255"/>
      <c r="X568" s="255"/>
      <c r="Y568" s="255"/>
      <c r="Z568" s="255"/>
      <c r="AA568" s="255"/>
      <c r="AB568" s="255"/>
      <c r="AC568" s="255"/>
    </row>
    <row r="569" spans="1:29" s="254" customFormat="1" x14ac:dyDescent="0.25">
      <c r="A569" s="906" t="s">
        <v>1352</v>
      </c>
      <c r="B569" s="907"/>
      <c r="C569" s="571"/>
      <c r="D569" s="253">
        <f t="shared" si="1314"/>
        <v>0</v>
      </c>
      <c r="E569" s="253">
        <f t="shared" si="1314"/>
        <v>0</v>
      </c>
      <c r="F569" s="253">
        <f t="shared" ref="F569:G569" si="1340">F53</f>
        <v>0</v>
      </c>
      <c r="G569" s="253">
        <f t="shared" si="1340"/>
        <v>0</v>
      </c>
      <c r="H569" s="253">
        <f t="shared" si="1314"/>
        <v>0</v>
      </c>
      <c r="I569" s="253">
        <f t="shared" si="1314"/>
        <v>0</v>
      </c>
      <c r="J569" s="253">
        <f t="shared" ref="J569:K569" si="1341">J53</f>
        <v>0</v>
      </c>
      <c r="K569" s="253">
        <f t="shared" si="1341"/>
        <v>0</v>
      </c>
      <c r="L569" s="253">
        <f t="shared" ref="L569:P569" si="1342">L53</f>
        <v>0</v>
      </c>
      <c r="M569" s="253">
        <f t="shared" si="1342"/>
        <v>0</v>
      </c>
      <c r="N569" s="253">
        <f t="shared" si="1342"/>
        <v>0</v>
      </c>
      <c r="O569" s="253">
        <f t="shared" ref="O569" si="1343">O53</f>
        <v>0</v>
      </c>
      <c r="P569" s="253">
        <f t="shared" si="1342"/>
        <v>0</v>
      </c>
      <c r="Q569" s="253">
        <f t="shared" ref="Q569:R569" si="1344">Q53</f>
        <v>0</v>
      </c>
      <c r="R569" s="253">
        <f t="shared" si="1344"/>
        <v>0</v>
      </c>
      <c r="S569" s="253">
        <f t="shared" si="1314"/>
        <v>0</v>
      </c>
      <c r="T569" s="253">
        <f t="shared" si="1314"/>
        <v>0</v>
      </c>
      <c r="W569" s="255"/>
      <c r="X569" s="255"/>
      <c r="Y569" s="255"/>
      <c r="Z569" s="255"/>
      <c r="AA569" s="255"/>
      <c r="AB569" s="255"/>
      <c r="AC569" s="255"/>
    </row>
    <row r="570" spans="1:29" ht="16.5" x14ac:dyDescent="0.25">
      <c r="A570" s="256" t="s">
        <v>1353</v>
      </c>
      <c r="B570" s="639"/>
      <c r="C570" s="257"/>
      <c r="D570" s="258"/>
      <c r="E570" s="258"/>
      <c r="F570" s="258"/>
      <c r="G570" s="258"/>
      <c r="H570" s="258"/>
      <c r="I570" s="258"/>
      <c r="J570" s="258"/>
      <c r="K570" s="258"/>
      <c r="L570" s="258"/>
      <c r="M570" s="258"/>
      <c r="N570" s="258"/>
      <c r="O570" s="258"/>
      <c r="P570" s="258"/>
      <c r="Q570" s="258"/>
      <c r="R570" s="258"/>
      <c r="S570" s="258"/>
      <c r="T570" s="258"/>
    </row>
    <row r="571" spans="1:29" ht="17.25" thickBot="1" x14ac:dyDescent="0.3">
      <c r="A571" s="259" t="s">
        <v>1354</v>
      </c>
      <c r="B571" s="640"/>
      <c r="C571" s="260"/>
      <c r="D571" s="261"/>
      <c r="E571" s="261"/>
      <c r="F571" s="261"/>
      <c r="G571" s="261"/>
      <c r="H571" s="261"/>
      <c r="I571" s="261"/>
      <c r="J571" s="261"/>
      <c r="K571" s="261"/>
      <c r="L571" s="261"/>
      <c r="M571" s="261"/>
      <c r="N571" s="261"/>
      <c r="O571" s="261"/>
      <c r="P571" s="261"/>
      <c r="Q571" s="261"/>
      <c r="R571" s="261"/>
      <c r="S571" s="261"/>
      <c r="T571" s="261"/>
    </row>
    <row r="572" spans="1:29" ht="13.5" thickTop="1" x14ac:dyDescent="0.25">
      <c r="A572" s="570" t="s">
        <v>1355</v>
      </c>
      <c r="B572" s="262"/>
      <c r="C572" s="262"/>
      <c r="D572" s="263" t="e">
        <f t="shared" ref="D572:T572" si="1345">ROUND(D15,0)</f>
        <v>#REF!</v>
      </c>
      <c r="E572" s="263" t="e">
        <f t="shared" si="1345"/>
        <v>#REF!</v>
      </c>
      <c r="F572" s="263" t="e">
        <f t="shared" ref="F572:G572" si="1346">ROUND(F15,0)</f>
        <v>#REF!</v>
      </c>
      <c r="G572" s="263" t="e">
        <f t="shared" si="1346"/>
        <v>#REF!</v>
      </c>
      <c r="H572" s="263" t="e">
        <f t="shared" si="1345"/>
        <v>#REF!</v>
      </c>
      <c r="I572" s="263" t="e">
        <f t="shared" si="1345"/>
        <v>#REF!</v>
      </c>
      <c r="J572" s="263" t="e">
        <f t="shared" ref="J572:K572" si="1347">ROUND(J15,0)</f>
        <v>#REF!</v>
      </c>
      <c r="K572" s="263" t="e">
        <f t="shared" si="1347"/>
        <v>#REF!</v>
      </c>
      <c r="L572" s="263" t="e">
        <f t="shared" ref="L572:P572" si="1348">ROUND(L15,0)</f>
        <v>#REF!</v>
      </c>
      <c r="M572" s="263" t="e">
        <f t="shared" si="1348"/>
        <v>#REF!</v>
      </c>
      <c r="N572" s="263" t="e">
        <f t="shared" si="1348"/>
        <v>#REF!</v>
      </c>
      <c r="O572" s="263" t="e">
        <f t="shared" ref="O572" si="1349">ROUND(O15,0)</f>
        <v>#REF!</v>
      </c>
      <c r="P572" s="263" t="e">
        <f t="shared" si="1348"/>
        <v>#REF!</v>
      </c>
      <c r="Q572" s="263" t="e">
        <f t="shared" ref="Q572:R572" si="1350">ROUND(Q15,0)</f>
        <v>#REF!</v>
      </c>
      <c r="R572" s="263" t="e">
        <f t="shared" si="1350"/>
        <v>#REF!</v>
      </c>
      <c r="S572" s="263" t="e">
        <f t="shared" si="1345"/>
        <v>#REF!</v>
      </c>
      <c r="T572" s="263" t="e">
        <f t="shared" si="1345"/>
        <v>#REF!</v>
      </c>
    </row>
    <row r="573" spans="1:29" s="254" customFormat="1" ht="12" x14ac:dyDescent="0.25">
      <c r="A573" s="264"/>
      <c r="B573" s="641" t="s">
        <v>1356</v>
      </c>
      <c r="C573" s="265"/>
      <c r="D573" s="266" t="e">
        <f t="shared" ref="D573:T573" si="1351">D572-D574</f>
        <v>#REF!</v>
      </c>
      <c r="E573" s="266" t="e">
        <f t="shared" si="1351"/>
        <v>#REF!</v>
      </c>
      <c r="F573" s="266" t="e">
        <f t="shared" ref="F573:G573" si="1352">F572-F574</f>
        <v>#REF!</v>
      </c>
      <c r="G573" s="266" t="e">
        <f t="shared" si="1352"/>
        <v>#REF!</v>
      </c>
      <c r="H573" s="266" t="e">
        <f t="shared" si="1351"/>
        <v>#REF!</v>
      </c>
      <c r="I573" s="266" t="e">
        <f t="shared" si="1351"/>
        <v>#REF!</v>
      </c>
      <c r="J573" s="266" t="e">
        <f t="shared" ref="J573:K573" si="1353">J572-J574</f>
        <v>#REF!</v>
      </c>
      <c r="K573" s="266" t="e">
        <f t="shared" si="1353"/>
        <v>#REF!</v>
      </c>
      <c r="L573" s="266" t="e">
        <f t="shared" ref="L573:P573" si="1354">L572-L574</f>
        <v>#REF!</v>
      </c>
      <c r="M573" s="266" t="e">
        <f t="shared" si="1354"/>
        <v>#REF!</v>
      </c>
      <c r="N573" s="266" t="e">
        <f t="shared" si="1354"/>
        <v>#REF!</v>
      </c>
      <c r="O573" s="266" t="e">
        <f t="shared" ref="O573" si="1355">O572-O574</f>
        <v>#REF!</v>
      </c>
      <c r="P573" s="266" t="e">
        <f t="shared" si="1354"/>
        <v>#REF!</v>
      </c>
      <c r="Q573" s="266" t="e">
        <f t="shared" ref="Q573:R573" si="1356">Q572-Q574</f>
        <v>#REF!</v>
      </c>
      <c r="R573" s="266" t="e">
        <f t="shared" si="1356"/>
        <v>#REF!</v>
      </c>
      <c r="S573" s="266" t="e">
        <f t="shared" si="1351"/>
        <v>#REF!</v>
      </c>
      <c r="T573" s="266" t="e">
        <f t="shared" si="1351"/>
        <v>#REF!</v>
      </c>
      <c r="W573" s="255"/>
      <c r="X573" s="255"/>
      <c r="Y573" s="255"/>
      <c r="Z573" s="255"/>
      <c r="AA573" s="255"/>
      <c r="AB573" s="255"/>
      <c r="AC573" s="255"/>
    </row>
    <row r="574" spans="1:29" s="254" customFormat="1" thickBot="1" x14ac:dyDescent="0.3">
      <c r="A574" s="267"/>
      <c r="B574" s="642" t="s">
        <v>1357</v>
      </c>
      <c r="C574" s="268"/>
      <c r="D574" s="269" t="e">
        <f t="shared" ref="D574:T574" si="1357">ROUND(D17,0)</f>
        <v>#REF!</v>
      </c>
      <c r="E574" s="269" t="e">
        <f t="shared" si="1357"/>
        <v>#REF!</v>
      </c>
      <c r="F574" s="269" t="e">
        <f t="shared" ref="F574:G574" si="1358">ROUND(F17,0)</f>
        <v>#REF!</v>
      </c>
      <c r="G574" s="269" t="e">
        <f t="shared" si="1358"/>
        <v>#REF!</v>
      </c>
      <c r="H574" s="269" t="e">
        <f t="shared" si="1357"/>
        <v>#REF!</v>
      </c>
      <c r="I574" s="269" t="e">
        <f t="shared" si="1357"/>
        <v>#REF!</v>
      </c>
      <c r="J574" s="269" t="e">
        <f t="shared" ref="J574:K574" si="1359">ROUND(J17,0)</f>
        <v>#REF!</v>
      </c>
      <c r="K574" s="269" t="e">
        <f t="shared" si="1359"/>
        <v>#REF!</v>
      </c>
      <c r="L574" s="269" t="e">
        <f t="shared" ref="L574:P574" si="1360">ROUND(L17,0)</f>
        <v>#REF!</v>
      </c>
      <c r="M574" s="269" t="e">
        <f t="shared" si="1360"/>
        <v>#REF!</v>
      </c>
      <c r="N574" s="269" t="e">
        <f t="shared" si="1360"/>
        <v>#REF!</v>
      </c>
      <c r="O574" s="269" t="e">
        <f t="shared" ref="O574" si="1361">ROUND(O17,0)</f>
        <v>#REF!</v>
      </c>
      <c r="P574" s="269" t="e">
        <f t="shared" si="1360"/>
        <v>#REF!</v>
      </c>
      <c r="Q574" s="269" t="e">
        <f t="shared" ref="Q574:R574" si="1362">ROUND(Q17,0)</f>
        <v>#REF!</v>
      </c>
      <c r="R574" s="269" t="e">
        <f t="shared" si="1362"/>
        <v>#REF!</v>
      </c>
      <c r="S574" s="269" t="e">
        <f t="shared" si="1357"/>
        <v>#REF!</v>
      </c>
      <c r="T574" s="269" t="e">
        <f t="shared" si="1357"/>
        <v>#REF!</v>
      </c>
      <c r="W574" s="255"/>
      <c r="X574" s="255"/>
      <c r="Y574" s="255"/>
      <c r="Z574" s="255"/>
      <c r="AA574" s="255"/>
      <c r="AB574" s="255"/>
      <c r="AC574" s="255"/>
    </row>
    <row r="575" spans="1:29" x14ac:dyDescent="0.25">
      <c r="A575" s="570" t="s">
        <v>1358</v>
      </c>
      <c r="B575" s="262"/>
      <c r="C575" s="270"/>
      <c r="D575" s="271">
        <v>636</v>
      </c>
      <c r="E575" s="271" t="e">
        <f t="shared" ref="E575:T575" si="1363">IF(E$534="VP",E572+E171,"Cf MTAC")</f>
        <v>#REF!</v>
      </c>
      <c r="F575" s="271" t="e">
        <f t="shared" ref="F575:G575" si="1364">IF(F$534="VP",F572+F171,"Cf MTAC")</f>
        <v>#REF!</v>
      </c>
      <c r="G575" s="271" t="e">
        <f t="shared" si="1364"/>
        <v>#REF!</v>
      </c>
      <c r="H575" s="271" t="e">
        <f t="shared" si="1363"/>
        <v>#REF!</v>
      </c>
      <c r="I575" s="271" t="e">
        <f t="shared" si="1363"/>
        <v>#REF!</v>
      </c>
      <c r="J575" s="271" t="e">
        <f t="shared" ref="J575:K575" si="1365">IF(J$534="VP",J572+J171,"Cf MTAC")</f>
        <v>#REF!</v>
      </c>
      <c r="K575" s="271" t="e">
        <f t="shared" si="1365"/>
        <v>#REF!</v>
      </c>
      <c r="L575" s="271" t="e">
        <f t="shared" ref="L575:P575" si="1366">IF(L$534="VP",L572+L171,"Cf MTAC")</f>
        <v>#REF!</v>
      </c>
      <c r="M575" s="271" t="e">
        <f t="shared" si="1366"/>
        <v>#REF!</v>
      </c>
      <c r="N575" s="271" t="e">
        <f t="shared" si="1366"/>
        <v>#REF!</v>
      </c>
      <c r="O575" s="271" t="e">
        <f t="shared" ref="O575" si="1367">IF(O$534="VP",O572+O171,"Cf MTAC")</f>
        <v>#REF!</v>
      </c>
      <c r="P575" s="271" t="e">
        <f t="shared" si="1366"/>
        <v>#REF!</v>
      </c>
      <c r="Q575" s="271" t="e">
        <f t="shared" ref="Q575:R575" si="1368">IF(Q$534="VP",Q572+Q171,"Cf MTAC")</f>
        <v>#REF!</v>
      </c>
      <c r="R575" s="271" t="e">
        <f t="shared" si="1368"/>
        <v>#REF!</v>
      </c>
      <c r="S575" s="271" t="e">
        <f t="shared" si="1363"/>
        <v>#REF!</v>
      </c>
      <c r="T575" s="271" t="e">
        <f t="shared" si="1363"/>
        <v>#REF!</v>
      </c>
    </row>
    <row r="576" spans="1:29" s="254" customFormat="1" ht="12" x14ac:dyDescent="0.25">
      <c r="A576" s="264"/>
      <c r="B576" s="643" t="s">
        <v>1359</v>
      </c>
      <c r="C576" s="265"/>
      <c r="D576" s="272" t="str">
        <f t="shared" ref="D576:T576" si="1369">IF(D$534="VP"," (" &amp; D137 +D138 &amp; "+" &amp; D139+D140 &amp; "+" &amp; D141+D142 &amp; ")","")</f>
        <v xml:space="preserve"> (2+2+0)</v>
      </c>
      <c r="E576" s="272" t="str">
        <f t="shared" si="1369"/>
        <v xml:space="preserve"> (2+2+0)</v>
      </c>
      <c r="F576" s="272" t="str">
        <f t="shared" ref="F576:G576" si="1370">IF(F$534="VP"," (" &amp; F137 +F138 &amp; "+" &amp; F139+F140 &amp; "+" &amp; F141+F142 &amp; ")","")</f>
        <v xml:space="preserve"> (2+2+0)</v>
      </c>
      <c r="G576" s="272" t="str">
        <f t="shared" si="1370"/>
        <v xml:space="preserve"> (2+2+0)</v>
      </c>
      <c r="H576" s="272" t="str">
        <f t="shared" si="1369"/>
        <v xml:space="preserve"> (2+2+0)</v>
      </c>
      <c r="I576" s="272" t="str">
        <f t="shared" si="1369"/>
        <v xml:space="preserve"> (2+2+0)</v>
      </c>
      <c r="J576" s="272" t="str">
        <f t="shared" ref="J576:K576" si="1371">IF(J$534="VP"," (" &amp; J137 +J138 &amp; "+" &amp; J139+J140 &amp; "+" &amp; J141+J142 &amp; ")","")</f>
        <v xml:space="preserve"> (2+2+0)</v>
      </c>
      <c r="K576" s="272" t="str">
        <f t="shared" si="1371"/>
        <v xml:space="preserve"> (2+2+0)</v>
      </c>
      <c r="L576" s="272" t="str">
        <f t="shared" ref="L576:P576" si="1372">IF(L$534="VP"," (" &amp; L137 +L138 &amp; "+" &amp; L139+L140 &amp; "+" &amp; L141+L142 &amp; ")","")</f>
        <v xml:space="preserve"> (2+2+0)</v>
      </c>
      <c r="M576" s="272" t="str">
        <f t="shared" si="1372"/>
        <v xml:space="preserve"> (2+2+0)</v>
      </c>
      <c r="N576" s="272" t="str">
        <f t="shared" si="1372"/>
        <v xml:space="preserve"> (2+2+0)</v>
      </c>
      <c r="O576" s="272" t="str">
        <f t="shared" ref="O576" si="1373">IF(O$534="VP"," (" &amp; O137 +O138 &amp; "+" &amp; O139+O140 &amp; "+" &amp; O141+O142 &amp; ")","")</f>
        <v xml:space="preserve"> (2+2+0)</v>
      </c>
      <c r="P576" s="272" t="str">
        <f t="shared" si="1372"/>
        <v xml:space="preserve"> (2+2+0)</v>
      </c>
      <c r="Q576" s="272" t="str">
        <f t="shared" ref="Q576:R576" si="1374">IF(Q$534="VP"," (" &amp; Q137 +Q138 &amp; "+" &amp; Q139+Q140 &amp; "+" &amp; Q141+Q142 &amp; ")","")</f>
        <v xml:space="preserve"> (2+2+2)</v>
      </c>
      <c r="R576" s="272" t="str">
        <f t="shared" si="1374"/>
        <v xml:space="preserve"> (2+2+2)</v>
      </c>
      <c r="S576" s="272" t="str">
        <f t="shared" si="1369"/>
        <v xml:space="preserve"> (2+2+2)</v>
      </c>
      <c r="T576" s="272" t="str">
        <f t="shared" si="1369"/>
        <v xml:space="preserve"> (2+2+2)</v>
      </c>
      <c r="W576" s="255"/>
      <c r="X576" s="255"/>
      <c r="Y576" s="255"/>
      <c r="Z576" s="255"/>
      <c r="AA576" s="255"/>
      <c r="AB576" s="255"/>
      <c r="AC576" s="255"/>
    </row>
    <row r="577" spans="1:29" s="254" customFormat="1" ht="12" x14ac:dyDescent="0.25">
      <c r="A577" s="264"/>
      <c r="B577" s="641" t="s">
        <v>1356</v>
      </c>
      <c r="C577" s="265"/>
      <c r="D577" s="266" t="e">
        <f t="shared" ref="D577:T578" si="1375">IF(D$534="VP",D573+D172,"")</f>
        <v>#REF!</v>
      </c>
      <c r="E577" s="266" t="e">
        <f t="shared" si="1375"/>
        <v>#REF!</v>
      </c>
      <c r="F577" s="266" t="e">
        <f t="shared" ref="F577:G577" si="1376">IF(F$534="VP",F573+F172,"")</f>
        <v>#REF!</v>
      </c>
      <c r="G577" s="266" t="e">
        <f t="shared" si="1376"/>
        <v>#REF!</v>
      </c>
      <c r="H577" s="266" t="e">
        <f t="shared" si="1375"/>
        <v>#REF!</v>
      </c>
      <c r="I577" s="266" t="e">
        <f t="shared" si="1375"/>
        <v>#REF!</v>
      </c>
      <c r="J577" s="266" t="e">
        <f t="shared" ref="J577:K577" si="1377">IF(J$534="VP",J573+J172,"")</f>
        <v>#REF!</v>
      </c>
      <c r="K577" s="266" t="e">
        <f t="shared" si="1377"/>
        <v>#REF!</v>
      </c>
      <c r="L577" s="266" t="e">
        <f t="shared" ref="L577:P577" si="1378">IF(L$534="VP",L573+L172,"")</f>
        <v>#REF!</v>
      </c>
      <c r="M577" s="266" t="e">
        <f t="shared" si="1378"/>
        <v>#REF!</v>
      </c>
      <c r="N577" s="266" t="e">
        <f t="shared" si="1378"/>
        <v>#REF!</v>
      </c>
      <c r="O577" s="266" t="e">
        <f t="shared" ref="O577" si="1379">IF(O$534="VP",O573+O172,"")</f>
        <v>#REF!</v>
      </c>
      <c r="P577" s="266" t="e">
        <f t="shared" si="1378"/>
        <v>#REF!</v>
      </c>
      <c r="Q577" s="266" t="e">
        <f t="shared" ref="Q577:R577" si="1380">IF(Q$534="VP",Q573+Q172,"")</f>
        <v>#REF!</v>
      </c>
      <c r="R577" s="266" t="e">
        <f t="shared" si="1380"/>
        <v>#REF!</v>
      </c>
      <c r="S577" s="266" t="e">
        <f t="shared" si="1375"/>
        <v>#REF!</v>
      </c>
      <c r="T577" s="266" t="e">
        <f t="shared" si="1375"/>
        <v>#REF!</v>
      </c>
      <c r="W577" s="255"/>
      <c r="X577" s="255"/>
      <c r="Y577" s="255"/>
      <c r="Z577" s="255"/>
      <c r="AA577" s="255"/>
      <c r="AB577" s="255"/>
      <c r="AC577" s="255"/>
    </row>
    <row r="578" spans="1:29" s="254" customFormat="1" thickBot="1" x14ac:dyDescent="0.3">
      <c r="A578" s="267"/>
      <c r="B578" s="642" t="s">
        <v>1357</v>
      </c>
      <c r="C578" s="265"/>
      <c r="D578" s="266" t="e">
        <f t="shared" si="1375"/>
        <v>#REF!</v>
      </c>
      <c r="E578" s="266" t="e">
        <f t="shared" si="1375"/>
        <v>#REF!</v>
      </c>
      <c r="F578" s="266" t="e">
        <f t="shared" ref="F578:G578" si="1381">IF(F$534="VP",F574+F173,"")</f>
        <v>#REF!</v>
      </c>
      <c r="G578" s="266" t="e">
        <f t="shared" si="1381"/>
        <v>#REF!</v>
      </c>
      <c r="H578" s="266" t="e">
        <f t="shared" si="1375"/>
        <v>#REF!</v>
      </c>
      <c r="I578" s="266" t="e">
        <f t="shared" si="1375"/>
        <v>#REF!</v>
      </c>
      <c r="J578" s="266" t="e">
        <f t="shared" ref="J578:K578" si="1382">IF(J$534="VP",J574+J173,"")</f>
        <v>#REF!</v>
      </c>
      <c r="K578" s="266" t="e">
        <f t="shared" si="1382"/>
        <v>#REF!</v>
      </c>
      <c r="L578" s="266" t="e">
        <f t="shared" ref="L578:P578" si="1383">IF(L$534="VP",L574+L173,"")</f>
        <v>#REF!</v>
      </c>
      <c r="M578" s="266" t="e">
        <f t="shared" si="1383"/>
        <v>#REF!</v>
      </c>
      <c r="N578" s="266" t="e">
        <f t="shared" si="1383"/>
        <v>#REF!</v>
      </c>
      <c r="O578" s="266" t="e">
        <f t="shared" ref="O578" si="1384">IF(O$534="VP",O574+O173,"")</f>
        <v>#REF!</v>
      </c>
      <c r="P578" s="266" t="e">
        <f t="shared" si="1383"/>
        <v>#REF!</v>
      </c>
      <c r="Q578" s="266" t="e">
        <f t="shared" ref="Q578:R578" si="1385">IF(Q$534="VP",Q574+Q173,"")</f>
        <v>#REF!</v>
      </c>
      <c r="R578" s="266" t="e">
        <f t="shared" si="1385"/>
        <v>#REF!</v>
      </c>
      <c r="S578" s="266" t="e">
        <f t="shared" si="1375"/>
        <v>#REF!</v>
      </c>
      <c r="T578" s="266" t="e">
        <f t="shared" si="1375"/>
        <v>#REF!</v>
      </c>
      <c r="W578" s="255"/>
      <c r="X578" s="255"/>
      <c r="Y578" s="255"/>
      <c r="Z578" s="255"/>
      <c r="AA578" s="255"/>
      <c r="AB578" s="255"/>
      <c r="AC578" s="255"/>
    </row>
    <row r="579" spans="1:29" ht="13.5" thickTop="1" x14ac:dyDescent="0.25">
      <c r="A579" s="570" t="s">
        <v>1360</v>
      </c>
      <c r="B579" s="262"/>
      <c r="C579" s="262"/>
      <c r="D579" s="263" t="e">
        <f t="shared" ref="D579:T581" si="1386">D572+D222</f>
        <v>#REF!</v>
      </c>
      <c r="E579" s="263" t="e">
        <f t="shared" si="1386"/>
        <v>#REF!</v>
      </c>
      <c r="F579" s="263" t="e">
        <f t="shared" ref="F579:G579" si="1387">F572+F222</f>
        <v>#REF!</v>
      </c>
      <c r="G579" s="263" t="e">
        <f t="shared" si="1387"/>
        <v>#REF!</v>
      </c>
      <c r="H579" s="263" t="e">
        <f t="shared" si="1386"/>
        <v>#REF!</v>
      </c>
      <c r="I579" s="263" t="e">
        <f t="shared" si="1386"/>
        <v>#REF!</v>
      </c>
      <c r="J579" s="263" t="e">
        <f t="shared" ref="J579:K579" si="1388">J572+J222</f>
        <v>#REF!</v>
      </c>
      <c r="K579" s="263" t="e">
        <f t="shared" si="1388"/>
        <v>#REF!</v>
      </c>
      <c r="L579" s="263" t="e">
        <f t="shared" ref="L579:P579" si="1389">L572+L222</f>
        <v>#REF!</v>
      </c>
      <c r="M579" s="263" t="e">
        <f t="shared" si="1389"/>
        <v>#REF!</v>
      </c>
      <c r="N579" s="263" t="e">
        <f t="shared" si="1389"/>
        <v>#REF!</v>
      </c>
      <c r="O579" s="263" t="e">
        <f t="shared" ref="O579" si="1390">O572+O222</f>
        <v>#REF!</v>
      </c>
      <c r="P579" s="263" t="e">
        <f t="shared" si="1389"/>
        <v>#REF!</v>
      </c>
      <c r="Q579" s="263" t="e">
        <f t="shared" ref="Q579:R579" si="1391">Q572+Q222</f>
        <v>#REF!</v>
      </c>
      <c r="R579" s="263" t="e">
        <f t="shared" si="1391"/>
        <v>#REF!</v>
      </c>
      <c r="S579" s="263" t="e">
        <f t="shared" si="1386"/>
        <v>#REF!</v>
      </c>
      <c r="T579" s="263" t="e">
        <f t="shared" si="1386"/>
        <v>#REF!</v>
      </c>
      <c r="U579" s="273"/>
    </row>
    <row r="580" spans="1:29" s="254" customFormat="1" ht="12" x14ac:dyDescent="0.25">
      <c r="A580" s="264"/>
      <c r="B580" s="641" t="s">
        <v>1356</v>
      </c>
      <c r="C580" s="265"/>
      <c r="D580" s="266" t="e">
        <f t="shared" si="1386"/>
        <v>#REF!</v>
      </c>
      <c r="E580" s="266" t="e">
        <f t="shared" si="1386"/>
        <v>#REF!</v>
      </c>
      <c r="F580" s="266" t="e">
        <f t="shared" ref="F580:G580" si="1392">F573+F223</f>
        <v>#REF!</v>
      </c>
      <c r="G580" s="266" t="e">
        <f t="shared" si="1392"/>
        <v>#REF!</v>
      </c>
      <c r="H580" s="266" t="e">
        <f t="shared" si="1386"/>
        <v>#REF!</v>
      </c>
      <c r="I580" s="266" t="e">
        <f t="shared" si="1386"/>
        <v>#REF!</v>
      </c>
      <c r="J580" s="266" t="e">
        <f t="shared" ref="J580:K580" si="1393">J573+J223</f>
        <v>#REF!</v>
      </c>
      <c r="K580" s="266" t="e">
        <f t="shared" si="1393"/>
        <v>#REF!</v>
      </c>
      <c r="L580" s="266" t="e">
        <f t="shared" ref="L580:P580" si="1394">L573+L223</f>
        <v>#REF!</v>
      </c>
      <c r="M580" s="266" t="e">
        <f t="shared" si="1394"/>
        <v>#REF!</v>
      </c>
      <c r="N580" s="266" t="e">
        <f t="shared" si="1394"/>
        <v>#REF!</v>
      </c>
      <c r="O580" s="266" t="e">
        <f t="shared" ref="O580" si="1395">O573+O223</f>
        <v>#REF!</v>
      </c>
      <c r="P580" s="266" t="e">
        <f t="shared" si="1394"/>
        <v>#REF!</v>
      </c>
      <c r="Q580" s="266" t="e">
        <f t="shared" ref="Q580:R580" si="1396">Q573+Q223</f>
        <v>#REF!</v>
      </c>
      <c r="R580" s="266" t="e">
        <f t="shared" si="1396"/>
        <v>#REF!</v>
      </c>
      <c r="S580" s="266" t="e">
        <f t="shared" si="1386"/>
        <v>#REF!</v>
      </c>
      <c r="T580" s="266" t="e">
        <f t="shared" si="1386"/>
        <v>#REF!</v>
      </c>
      <c r="W580" s="255"/>
      <c r="X580" s="255"/>
      <c r="Y580" s="255"/>
      <c r="Z580" s="255"/>
      <c r="AA580" s="255"/>
      <c r="AB580" s="255"/>
      <c r="AC580" s="255"/>
    </row>
    <row r="581" spans="1:29" s="254" customFormat="1" thickBot="1" x14ac:dyDescent="0.3">
      <c r="A581" s="267"/>
      <c r="B581" s="642" t="s">
        <v>1357</v>
      </c>
      <c r="C581" s="268"/>
      <c r="D581" s="269" t="e">
        <f t="shared" si="1386"/>
        <v>#REF!</v>
      </c>
      <c r="E581" s="269" t="e">
        <f t="shared" si="1386"/>
        <v>#REF!</v>
      </c>
      <c r="F581" s="269" t="e">
        <f t="shared" ref="F581:G581" si="1397">F574+F224</f>
        <v>#REF!</v>
      </c>
      <c r="G581" s="269" t="e">
        <f t="shared" si="1397"/>
        <v>#REF!</v>
      </c>
      <c r="H581" s="269" t="e">
        <f t="shared" si="1386"/>
        <v>#REF!</v>
      </c>
      <c r="I581" s="269" t="e">
        <f t="shared" si="1386"/>
        <v>#REF!</v>
      </c>
      <c r="J581" s="269" t="e">
        <f t="shared" ref="J581:K581" si="1398">J574+J224</f>
        <v>#REF!</v>
      </c>
      <c r="K581" s="269" t="e">
        <f t="shared" si="1398"/>
        <v>#REF!</v>
      </c>
      <c r="L581" s="269" t="e">
        <f t="shared" ref="L581:P581" si="1399">L574+L224</f>
        <v>#REF!</v>
      </c>
      <c r="M581" s="269" t="e">
        <f t="shared" si="1399"/>
        <v>#REF!</v>
      </c>
      <c r="N581" s="269" t="e">
        <f t="shared" si="1399"/>
        <v>#REF!</v>
      </c>
      <c r="O581" s="269" t="e">
        <f t="shared" ref="O581" si="1400">O574+O224</f>
        <v>#REF!</v>
      </c>
      <c r="P581" s="269" t="e">
        <f t="shared" si="1399"/>
        <v>#REF!</v>
      </c>
      <c r="Q581" s="269" t="e">
        <f t="shared" ref="Q581:R581" si="1401">Q574+Q224</f>
        <v>#REF!</v>
      </c>
      <c r="R581" s="269" t="e">
        <f t="shared" si="1401"/>
        <v>#REF!</v>
      </c>
      <c r="S581" s="269" t="e">
        <f t="shared" si="1386"/>
        <v>#REF!</v>
      </c>
      <c r="T581" s="269" t="e">
        <f t="shared" si="1386"/>
        <v>#REF!</v>
      </c>
      <c r="W581" s="255"/>
      <c r="X581" s="255"/>
      <c r="Y581" s="255"/>
      <c r="Z581" s="255"/>
      <c r="AA581" s="255"/>
      <c r="AB581" s="255"/>
      <c r="AC581" s="255"/>
    </row>
    <row r="582" spans="1:29" ht="13.5" thickTop="1" x14ac:dyDescent="0.25">
      <c r="A582" s="570" t="s">
        <v>1361</v>
      </c>
      <c r="B582" s="262"/>
      <c r="C582" s="262"/>
      <c r="D582" s="263">
        <f t="shared" ref="D582:T582" si="1402">D583+D584</f>
        <v>44.1</v>
      </c>
      <c r="E582" s="263">
        <f t="shared" si="1402"/>
        <v>84.1</v>
      </c>
      <c r="F582" s="263">
        <f t="shared" ref="F582:G582" si="1403">F583+F584</f>
        <v>102.4</v>
      </c>
      <c r="G582" s="263">
        <f t="shared" si="1403"/>
        <v>108.10000000000001</v>
      </c>
      <c r="H582" s="263">
        <f t="shared" si="1402"/>
        <v>55.238999999999997</v>
      </c>
      <c r="I582" s="263">
        <f t="shared" si="1402"/>
        <v>99.835999999999999</v>
      </c>
      <c r="J582" s="263">
        <f t="shared" ref="J582:K582" si="1404">J583+J584</f>
        <v>70.510000000000005</v>
      </c>
      <c r="K582" s="263">
        <f t="shared" si="1404"/>
        <v>64.045999999999992</v>
      </c>
      <c r="L582" s="263">
        <f t="shared" ref="L582:P582" si="1405">L583+L584</f>
        <v>97.009000000000029</v>
      </c>
      <c r="M582" s="263">
        <f t="shared" si="1405"/>
        <v>83.270999999999987</v>
      </c>
      <c r="N582" s="263">
        <f t="shared" si="1405"/>
        <v>61.876999999999995</v>
      </c>
      <c r="O582" s="263">
        <f t="shared" ref="O582" si="1406">O583+O584</f>
        <v>79.625</v>
      </c>
      <c r="P582" s="263">
        <f t="shared" si="1405"/>
        <v>80.403999999999996</v>
      </c>
      <c r="Q582" s="263">
        <f t="shared" ref="Q582:R582" si="1407">Q583+Q584</f>
        <v>46.500000000000007</v>
      </c>
      <c r="R582" s="263">
        <f t="shared" si="1407"/>
        <v>79.999999999999986</v>
      </c>
      <c r="S582" s="263">
        <f t="shared" si="1402"/>
        <v>102.80000000000001</v>
      </c>
      <c r="T582" s="263">
        <f t="shared" si="1402"/>
        <v>107</v>
      </c>
    </row>
    <row r="583" spans="1:29" s="254" customFormat="1" ht="12" x14ac:dyDescent="0.25">
      <c r="A583" s="264"/>
      <c r="B583" s="641" t="s">
        <v>1356</v>
      </c>
      <c r="C583" s="265"/>
      <c r="D583" s="266">
        <f t="shared" ref="D583:T584" si="1408">D20</f>
        <v>8.1000000000000014</v>
      </c>
      <c r="E583" s="266">
        <f t="shared" si="1408"/>
        <v>20.7</v>
      </c>
      <c r="F583" s="266">
        <f t="shared" ref="F583:G583" si="1409">F20</f>
        <v>22.7</v>
      </c>
      <c r="G583" s="266">
        <f t="shared" si="1409"/>
        <v>24.7</v>
      </c>
      <c r="H583" s="266">
        <f t="shared" si="1408"/>
        <v>8.2230000000000008</v>
      </c>
      <c r="I583" s="266">
        <f t="shared" si="1408"/>
        <v>22.655000000000001</v>
      </c>
      <c r="J583" s="266">
        <f t="shared" ref="J583:K583" si="1410">J20</f>
        <v>35.181273246518423</v>
      </c>
      <c r="K583" s="266">
        <f t="shared" si="1410"/>
        <v>30.913265743923546</v>
      </c>
      <c r="L583" s="266">
        <f t="shared" ref="L583:P583" si="1411">L20</f>
        <v>26.238379429870474</v>
      </c>
      <c r="M583" s="266">
        <f t="shared" si="1411"/>
        <v>19.772086718918946</v>
      </c>
      <c r="N583" s="266">
        <f t="shared" si="1411"/>
        <v>7.202</v>
      </c>
      <c r="O583" s="266">
        <f t="shared" ref="O583" si="1412">O20</f>
        <v>16.638999999999999</v>
      </c>
      <c r="P583" s="266">
        <f t="shared" si="1411"/>
        <v>11.907</v>
      </c>
      <c r="Q583" s="266">
        <f t="shared" ref="Q583:R583" si="1413">Q20</f>
        <v>8</v>
      </c>
      <c r="R583" s="266">
        <f t="shared" si="1413"/>
        <v>20.099999999999994</v>
      </c>
      <c r="S583" s="266">
        <f t="shared" si="1408"/>
        <v>22.699999999999996</v>
      </c>
      <c r="T583" s="266">
        <f t="shared" si="1408"/>
        <v>24.9</v>
      </c>
      <c r="W583" s="255"/>
      <c r="X583" s="255"/>
      <c r="Y583" s="255"/>
      <c r="Z583" s="255"/>
      <c r="AA583" s="255"/>
      <c r="AB583" s="255"/>
      <c r="AC583" s="255"/>
    </row>
    <row r="584" spans="1:29" s="254" customFormat="1" thickBot="1" x14ac:dyDescent="0.3">
      <c r="A584" s="267"/>
      <c r="B584" s="642" t="s">
        <v>1357</v>
      </c>
      <c r="C584" s="268"/>
      <c r="D584" s="269">
        <f t="shared" si="1408"/>
        <v>36</v>
      </c>
      <c r="E584" s="269">
        <f t="shared" si="1408"/>
        <v>63.4</v>
      </c>
      <c r="F584" s="269">
        <f t="shared" ref="F584:G584" si="1414">F21</f>
        <v>79.7</v>
      </c>
      <c r="G584" s="269">
        <f t="shared" si="1414"/>
        <v>83.4</v>
      </c>
      <c r="H584" s="269">
        <f t="shared" si="1408"/>
        <v>47.015999999999998</v>
      </c>
      <c r="I584" s="269">
        <f t="shared" si="1408"/>
        <v>77.180999999999997</v>
      </c>
      <c r="J584" s="269">
        <f t="shared" ref="J584:K584" si="1415">J21</f>
        <v>35.328726753481583</v>
      </c>
      <c r="K584" s="269">
        <f t="shared" si="1415"/>
        <v>33.132734256076446</v>
      </c>
      <c r="L584" s="269">
        <f t="shared" ref="L584:P584" si="1416">L21</f>
        <v>70.770620570129552</v>
      </c>
      <c r="M584" s="269">
        <f t="shared" si="1416"/>
        <v>63.498913281081045</v>
      </c>
      <c r="N584" s="269">
        <f t="shared" si="1416"/>
        <v>54.674999999999997</v>
      </c>
      <c r="O584" s="269">
        <f t="shared" ref="O584" si="1417">O21</f>
        <v>62.985999999999997</v>
      </c>
      <c r="P584" s="269">
        <f t="shared" si="1416"/>
        <v>68.497</v>
      </c>
      <c r="Q584" s="269">
        <f t="shared" ref="Q584:R584" si="1418">Q21</f>
        <v>38.500000000000007</v>
      </c>
      <c r="R584" s="269">
        <f t="shared" si="1418"/>
        <v>59.899999999999991</v>
      </c>
      <c r="S584" s="269">
        <f t="shared" si="1408"/>
        <v>80.100000000000009</v>
      </c>
      <c r="T584" s="269">
        <f t="shared" si="1408"/>
        <v>82.1</v>
      </c>
      <c r="W584" s="255"/>
      <c r="X584" s="255"/>
      <c r="Y584" s="255"/>
      <c r="Z584" s="255"/>
      <c r="AA584" s="255"/>
      <c r="AB584" s="255"/>
      <c r="AC584" s="255"/>
    </row>
    <row r="585" spans="1:29" ht="13.5" thickTop="1" x14ac:dyDescent="0.25">
      <c r="A585" s="570" t="s">
        <v>1362</v>
      </c>
      <c r="B585" s="262"/>
      <c r="C585" s="262"/>
      <c r="D585" s="263" t="e">
        <f t="shared" ref="D585:T587" si="1419">D572+D273</f>
        <v>#REF!</v>
      </c>
      <c r="E585" s="263" t="e">
        <f t="shared" si="1419"/>
        <v>#REF!</v>
      </c>
      <c r="F585" s="263" t="e">
        <f t="shared" ref="F585:G585" si="1420">F572+F273</f>
        <v>#REF!</v>
      </c>
      <c r="G585" s="263" t="e">
        <f t="shared" si="1420"/>
        <v>#REF!</v>
      </c>
      <c r="H585" s="263" t="e">
        <f t="shared" si="1419"/>
        <v>#REF!</v>
      </c>
      <c r="I585" s="263" t="e">
        <f t="shared" si="1419"/>
        <v>#REF!</v>
      </c>
      <c r="J585" s="263" t="e">
        <f t="shared" ref="J585:K585" si="1421">J572+J273</f>
        <v>#REF!</v>
      </c>
      <c r="K585" s="263" t="e">
        <f t="shared" si="1421"/>
        <v>#REF!</v>
      </c>
      <c r="L585" s="263" t="e">
        <f t="shared" ref="L585:P585" si="1422">L572+L273</f>
        <v>#REF!</v>
      </c>
      <c r="M585" s="263" t="e">
        <f t="shared" si="1422"/>
        <v>#REF!</v>
      </c>
      <c r="N585" s="263" t="e">
        <f t="shared" si="1422"/>
        <v>#REF!</v>
      </c>
      <c r="O585" s="263" t="e">
        <f t="shared" ref="O585" si="1423">O572+O273</f>
        <v>#REF!</v>
      </c>
      <c r="P585" s="263" t="e">
        <f t="shared" si="1422"/>
        <v>#REF!</v>
      </c>
      <c r="Q585" s="263" t="e">
        <f t="shared" ref="Q585:R585" si="1424">Q572+Q273</f>
        <v>#REF!</v>
      </c>
      <c r="R585" s="263" t="e">
        <f t="shared" si="1424"/>
        <v>#REF!</v>
      </c>
      <c r="S585" s="263" t="e">
        <f t="shared" si="1419"/>
        <v>#REF!</v>
      </c>
      <c r="T585" s="263" t="e">
        <f t="shared" si="1419"/>
        <v>#REF!</v>
      </c>
    </row>
    <row r="586" spans="1:29" s="254" customFormat="1" ht="12" x14ac:dyDescent="0.25">
      <c r="A586" s="264"/>
      <c r="B586" s="641" t="s">
        <v>1356</v>
      </c>
      <c r="C586" s="265"/>
      <c r="D586" s="266" t="e">
        <f t="shared" si="1419"/>
        <v>#REF!</v>
      </c>
      <c r="E586" s="266" t="e">
        <f t="shared" si="1419"/>
        <v>#REF!</v>
      </c>
      <c r="F586" s="266" t="e">
        <f t="shared" ref="F586:G586" si="1425">F573+F274</f>
        <v>#REF!</v>
      </c>
      <c r="G586" s="266" t="e">
        <f t="shared" si="1425"/>
        <v>#REF!</v>
      </c>
      <c r="H586" s="266" t="e">
        <f t="shared" si="1419"/>
        <v>#REF!</v>
      </c>
      <c r="I586" s="266" t="e">
        <f t="shared" si="1419"/>
        <v>#REF!</v>
      </c>
      <c r="J586" s="266" t="e">
        <f t="shared" ref="J586:K586" si="1426">J573+J274</f>
        <v>#REF!</v>
      </c>
      <c r="K586" s="266" t="e">
        <f t="shared" si="1426"/>
        <v>#REF!</v>
      </c>
      <c r="L586" s="266" t="e">
        <f t="shared" ref="L586:P586" si="1427">L573+L274</f>
        <v>#REF!</v>
      </c>
      <c r="M586" s="266" t="e">
        <f t="shared" si="1427"/>
        <v>#REF!</v>
      </c>
      <c r="N586" s="266" t="e">
        <f t="shared" si="1427"/>
        <v>#REF!</v>
      </c>
      <c r="O586" s="266" t="e">
        <f t="shared" ref="O586" si="1428">O573+O274</f>
        <v>#REF!</v>
      </c>
      <c r="P586" s="266" t="e">
        <f t="shared" si="1427"/>
        <v>#REF!</v>
      </c>
      <c r="Q586" s="266" t="e">
        <f t="shared" ref="Q586:R586" si="1429">Q573+Q274</f>
        <v>#REF!</v>
      </c>
      <c r="R586" s="266" t="e">
        <f t="shared" si="1429"/>
        <v>#REF!</v>
      </c>
      <c r="S586" s="266" t="e">
        <f t="shared" si="1419"/>
        <v>#REF!</v>
      </c>
      <c r="T586" s="266" t="e">
        <f t="shared" si="1419"/>
        <v>#REF!</v>
      </c>
      <c r="W586" s="255"/>
      <c r="X586" s="255"/>
      <c r="Y586" s="255"/>
      <c r="Z586" s="255"/>
      <c r="AA586" s="255"/>
      <c r="AB586" s="255"/>
      <c r="AC586" s="255"/>
    </row>
    <row r="587" spans="1:29" s="254" customFormat="1" thickBot="1" x14ac:dyDescent="0.3">
      <c r="A587" s="267"/>
      <c r="B587" s="642" t="s">
        <v>1357</v>
      </c>
      <c r="C587" s="268"/>
      <c r="D587" s="269" t="e">
        <f t="shared" si="1419"/>
        <v>#REF!</v>
      </c>
      <c r="E587" s="269" t="e">
        <f t="shared" si="1419"/>
        <v>#REF!</v>
      </c>
      <c r="F587" s="269" t="e">
        <f t="shared" ref="F587:G587" si="1430">F574+F275</f>
        <v>#REF!</v>
      </c>
      <c r="G587" s="269" t="e">
        <f t="shared" si="1430"/>
        <v>#REF!</v>
      </c>
      <c r="H587" s="269" t="e">
        <f t="shared" si="1419"/>
        <v>#REF!</v>
      </c>
      <c r="I587" s="269" t="e">
        <f t="shared" si="1419"/>
        <v>#REF!</v>
      </c>
      <c r="J587" s="269" t="e">
        <f t="shared" ref="J587:K587" si="1431">J574+J275</f>
        <v>#REF!</v>
      </c>
      <c r="K587" s="269" t="e">
        <f t="shared" si="1431"/>
        <v>#REF!</v>
      </c>
      <c r="L587" s="269" t="e">
        <f t="shared" ref="L587:P587" si="1432">L574+L275</f>
        <v>#REF!</v>
      </c>
      <c r="M587" s="269" t="e">
        <f t="shared" si="1432"/>
        <v>#REF!</v>
      </c>
      <c r="N587" s="269" t="e">
        <f t="shared" si="1432"/>
        <v>#REF!</v>
      </c>
      <c r="O587" s="269" t="e">
        <f t="shared" ref="O587" si="1433">O574+O275</f>
        <v>#REF!</v>
      </c>
      <c r="P587" s="269" t="e">
        <f t="shared" si="1432"/>
        <v>#REF!</v>
      </c>
      <c r="Q587" s="269" t="e">
        <f t="shared" ref="Q587:R587" si="1434">Q574+Q275</f>
        <v>#REF!</v>
      </c>
      <c r="R587" s="269" t="e">
        <f t="shared" si="1434"/>
        <v>#REF!</v>
      </c>
      <c r="S587" s="269" t="e">
        <f t="shared" si="1419"/>
        <v>#REF!</v>
      </c>
      <c r="T587" s="269" t="e">
        <f t="shared" si="1419"/>
        <v>#REF!</v>
      </c>
      <c r="W587" s="255"/>
      <c r="X587" s="255"/>
      <c r="Y587" s="255"/>
      <c r="Z587" s="255"/>
      <c r="AA587" s="255"/>
      <c r="AB587" s="255"/>
      <c r="AC587" s="255"/>
    </row>
    <row r="588" spans="1:29" ht="13.5" thickTop="1" x14ac:dyDescent="0.25">
      <c r="A588" s="570" t="s">
        <v>1363</v>
      </c>
      <c r="B588" s="262"/>
      <c r="C588" s="262"/>
      <c r="D588" s="263" t="e">
        <f t="shared" ref="D588:T588" si="1435">IF(D$534="VP",D572+D324,"Sans objet")</f>
        <v>#REF!</v>
      </c>
      <c r="E588" s="263" t="e">
        <f t="shared" si="1435"/>
        <v>#REF!</v>
      </c>
      <c r="F588" s="263" t="e">
        <f t="shared" ref="F588:G588" si="1436">IF(F$534="VP",F572+F324,"Sans objet")</f>
        <v>#REF!</v>
      </c>
      <c r="G588" s="263" t="e">
        <f t="shared" si="1436"/>
        <v>#REF!</v>
      </c>
      <c r="H588" s="263" t="e">
        <f t="shared" si="1435"/>
        <v>#REF!</v>
      </c>
      <c r="I588" s="263" t="e">
        <f t="shared" si="1435"/>
        <v>#REF!</v>
      </c>
      <c r="J588" s="263" t="e">
        <f t="shared" ref="J588:K588" si="1437">IF(J$534="VP",J572+J324,"Sans objet")</f>
        <v>#REF!</v>
      </c>
      <c r="K588" s="263" t="e">
        <f t="shared" si="1437"/>
        <v>#REF!</v>
      </c>
      <c r="L588" s="263" t="e">
        <f t="shared" ref="L588:P588" si="1438">IF(L$534="VP",L572+L324,"Sans objet")</f>
        <v>#REF!</v>
      </c>
      <c r="M588" s="263" t="e">
        <f t="shared" si="1438"/>
        <v>#REF!</v>
      </c>
      <c r="N588" s="263" t="e">
        <f t="shared" si="1438"/>
        <v>#REF!</v>
      </c>
      <c r="O588" s="263" t="e">
        <f t="shared" ref="O588" si="1439">IF(O$534="VP",O572+O324,"Sans objet")</f>
        <v>#REF!</v>
      </c>
      <c r="P588" s="263" t="e">
        <f t="shared" si="1438"/>
        <v>#REF!</v>
      </c>
      <c r="Q588" s="263" t="e">
        <f t="shared" ref="Q588:R588" si="1440">IF(Q$534="VP",Q572+Q324,"Sans objet")</f>
        <v>#REF!</v>
      </c>
      <c r="R588" s="263" t="e">
        <f t="shared" si="1440"/>
        <v>#REF!</v>
      </c>
      <c r="S588" s="263" t="e">
        <f t="shared" si="1435"/>
        <v>#REF!</v>
      </c>
      <c r="T588" s="263" t="e">
        <f t="shared" si="1435"/>
        <v>#REF!</v>
      </c>
    </row>
    <row r="589" spans="1:29" s="254" customFormat="1" ht="12" x14ac:dyDescent="0.25">
      <c r="A589" s="264"/>
      <c r="B589" s="643" t="s">
        <v>1359</v>
      </c>
      <c r="C589" s="265"/>
      <c r="D589" s="272" t="str">
        <f t="shared" ref="D589:T589" si="1441">IF(D$534="VP","(" &amp;D290+D291 &amp; "+" &amp; D292+D293 &amp; "+" &amp; D294+D295 &amp;")","")</f>
        <v>(2+3+0)</v>
      </c>
      <c r="E589" s="272" t="str">
        <f t="shared" si="1441"/>
        <v>(2+3+0)</v>
      </c>
      <c r="F589" s="272" t="str">
        <f t="shared" ref="F589:G589" si="1442">IF(F$534="VP","(" &amp;F290+F291 &amp; "+" &amp; F292+F293 &amp; "+" &amp; F294+F295 &amp;")","")</f>
        <v>(2+3+0)</v>
      </c>
      <c r="G589" s="272" t="str">
        <f t="shared" si="1442"/>
        <v>(2+3+0)</v>
      </c>
      <c r="H589" s="272" t="str">
        <f t="shared" si="1441"/>
        <v>(2+3+0)</v>
      </c>
      <c r="I589" s="272" t="str">
        <f t="shared" si="1441"/>
        <v>(2+3+0)</v>
      </c>
      <c r="J589" s="272" t="str">
        <f t="shared" ref="J589:K589" si="1443">IF(J$534="VP","(" &amp;J290+J291 &amp; "+" &amp; J292+J293 &amp; "+" &amp; J294+J295 &amp;")","")</f>
        <v>(2+3+0)</v>
      </c>
      <c r="K589" s="272" t="str">
        <f t="shared" si="1443"/>
        <v>(2+3+0)</v>
      </c>
      <c r="L589" s="272" t="str">
        <f t="shared" ref="L589:P589" si="1444">IF(L$534="VP","(" &amp;L290+L291 &amp; "+" &amp; L292+L293 &amp; "+" &amp; L294+L295 &amp;")","")</f>
        <v>(2+3+0)</v>
      </c>
      <c r="M589" s="272" t="str">
        <f t="shared" si="1444"/>
        <v>(2+3+0)</v>
      </c>
      <c r="N589" s="272" t="str">
        <f t="shared" si="1444"/>
        <v>(2+3+0)</v>
      </c>
      <c r="O589" s="272" t="str">
        <f t="shared" ref="O589" si="1445">IF(O$534="VP","(" &amp;O290+O291 &amp; "+" &amp; O292+O293 &amp; "+" &amp; O294+O295 &amp;")","")</f>
        <v>(2+3+0)</v>
      </c>
      <c r="P589" s="272" t="str">
        <f t="shared" si="1444"/>
        <v>(2+3+0)</v>
      </c>
      <c r="Q589" s="272" t="str">
        <f t="shared" ref="Q589:R589" si="1446">IF(Q$534="VP","(" &amp;Q290+Q291 &amp; "+" &amp; Q292+Q293 &amp; "+" &amp; Q294+Q295 &amp;")","")</f>
        <v>(2+3+2)</v>
      </c>
      <c r="R589" s="272" t="str">
        <f t="shared" si="1446"/>
        <v>(2+3+2)</v>
      </c>
      <c r="S589" s="272" t="str">
        <f t="shared" si="1441"/>
        <v>(2+3+2)</v>
      </c>
      <c r="T589" s="272" t="str">
        <f t="shared" si="1441"/>
        <v>(2+3+2)</v>
      </c>
      <c r="W589" s="255"/>
      <c r="X589" s="255"/>
      <c r="Y589" s="255"/>
      <c r="Z589" s="255"/>
      <c r="AA589" s="255"/>
      <c r="AB589" s="255"/>
      <c r="AC589" s="255"/>
    </row>
    <row r="590" spans="1:29" s="254" customFormat="1" ht="12" x14ac:dyDescent="0.25">
      <c r="A590" s="274"/>
      <c r="B590" s="641" t="s">
        <v>1356</v>
      </c>
      <c r="C590" s="265"/>
      <c r="D590" s="266" t="e">
        <f t="shared" ref="D590:T591" si="1447">IF(D$534="VP",D573+D325,"")</f>
        <v>#REF!</v>
      </c>
      <c r="E590" s="266" t="e">
        <f t="shared" si="1447"/>
        <v>#REF!</v>
      </c>
      <c r="F590" s="266" t="e">
        <f t="shared" ref="F590:G590" si="1448">IF(F$534="VP",F573+F325,"")</f>
        <v>#REF!</v>
      </c>
      <c r="G590" s="266" t="e">
        <f t="shared" si="1448"/>
        <v>#REF!</v>
      </c>
      <c r="H590" s="266" t="e">
        <f t="shared" si="1447"/>
        <v>#REF!</v>
      </c>
      <c r="I590" s="266" t="e">
        <f t="shared" si="1447"/>
        <v>#REF!</v>
      </c>
      <c r="J590" s="266" t="e">
        <f t="shared" ref="J590:K590" si="1449">IF(J$534="VP",J573+J325,"")</f>
        <v>#REF!</v>
      </c>
      <c r="K590" s="266" t="e">
        <f t="shared" si="1449"/>
        <v>#REF!</v>
      </c>
      <c r="L590" s="266" t="e">
        <f t="shared" ref="L590:P590" si="1450">IF(L$534="VP",L573+L325,"")</f>
        <v>#REF!</v>
      </c>
      <c r="M590" s="266" t="e">
        <f t="shared" si="1450"/>
        <v>#REF!</v>
      </c>
      <c r="N590" s="266" t="e">
        <f t="shared" si="1450"/>
        <v>#REF!</v>
      </c>
      <c r="O590" s="266" t="e">
        <f t="shared" ref="O590" si="1451">IF(O$534="VP",O573+O325,"")</f>
        <v>#REF!</v>
      </c>
      <c r="P590" s="266" t="e">
        <f t="shared" si="1450"/>
        <v>#REF!</v>
      </c>
      <c r="Q590" s="266" t="e">
        <f t="shared" ref="Q590:R590" si="1452">IF(Q$534="VP",Q573+Q325,"")</f>
        <v>#REF!</v>
      </c>
      <c r="R590" s="266" t="e">
        <f t="shared" si="1452"/>
        <v>#REF!</v>
      </c>
      <c r="S590" s="266" t="e">
        <f t="shared" si="1447"/>
        <v>#REF!</v>
      </c>
      <c r="T590" s="266" t="e">
        <f t="shared" si="1447"/>
        <v>#REF!</v>
      </c>
      <c r="W590" s="255"/>
      <c r="X590" s="255"/>
      <c r="Y590" s="255"/>
      <c r="Z590" s="255"/>
      <c r="AA590" s="255"/>
      <c r="AB590" s="255"/>
      <c r="AC590" s="255"/>
    </row>
    <row r="591" spans="1:29" s="254" customFormat="1" thickBot="1" x14ac:dyDescent="0.3">
      <c r="A591" s="275"/>
      <c r="B591" s="642" t="s">
        <v>1357</v>
      </c>
      <c r="C591" s="268"/>
      <c r="D591" s="269" t="e">
        <f t="shared" si="1447"/>
        <v>#REF!</v>
      </c>
      <c r="E591" s="269" t="e">
        <f t="shared" si="1447"/>
        <v>#REF!</v>
      </c>
      <c r="F591" s="269" t="e">
        <f t="shared" ref="F591:G591" si="1453">IF(F$534="VP",F574+F326,"")</f>
        <v>#REF!</v>
      </c>
      <c r="G591" s="269" t="e">
        <f t="shared" si="1453"/>
        <v>#REF!</v>
      </c>
      <c r="H591" s="269" t="e">
        <f t="shared" si="1447"/>
        <v>#REF!</v>
      </c>
      <c r="I591" s="269" t="e">
        <f t="shared" si="1447"/>
        <v>#REF!</v>
      </c>
      <c r="J591" s="269" t="e">
        <f t="shared" ref="J591:K591" si="1454">IF(J$534="VP",J574+J326,"")</f>
        <v>#REF!</v>
      </c>
      <c r="K591" s="269" t="e">
        <f t="shared" si="1454"/>
        <v>#REF!</v>
      </c>
      <c r="L591" s="269" t="e">
        <f t="shared" ref="L591:P591" si="1455">IF(L$534="VP",L574+L326,"")</f>
        <v>#REF!</v>
      </c>
      <c r="M591" s="269" t="e">
        <f t="shared" si="1455"/>
        <v>#REF!</v>
      </c>
      <c r="N591" s="269" t="e">
        <f t="shared" si="1455"/>
        <v>#REF!</v>
      </c>
      <c r="O591" s="269" t="e">
        <f t="shared" ref="O591" si="1456">IF(O$534="VP",O574+O326,"")</f>
        <v>#REF!</v>
      </c>
      <c r="P591" s="269" t="e">
        <f t="shared" si="1455"/>
        <v>#REF!</v>
      </c>
      <c r="Q591" s="269" t="e">
        <f t="shared" ref="Q591:R591" si="1457">IF(Q$534="VP",Q574+Q326,"")</f>
        <v>#REF!</v>
      </c>
      <c r="R591" s="269" t="e">
        <f t="shared" si="1457"/>
        <v>#REF!</v>
      </c>
      <c r="S591" s="269" t="e">
        <f t="shared" si="1447"/>
        <v>#REF!</v>
      </c>
      <c r="T591" s="269" t="e">
        <f t="shared" si="1447"/>
        <v>#REF!</v>
      </c>
      <c r="W591" s="255"/>
      <c r="X591" s="255"/>
      <c r="Y591" s="255"/>
      <c r="Z591" s="255"/>
      <c r="AA591" s="255"/>
      <c r="AB591" s="255"/>
      <c r="AC591" s="255"/>
    </row>
    <row r="592" spans="1:29" ht="13.5" thickTop="1" x14ac:dyDescent="0.25">
      <c r="A592" s="570" t="s">
        <v>1364</v>
      </c>
      <c r="B592" s="262"/>
      <c r="C592" s="262"/>
      <c r="D592" s="263" t="e">
        <f t="shared" ref="D592:T592" si="1458">D594+D595</f>
        <v>#REF!</v>
      </c>
      <c r="E592" s="263" t="e">
        <f t="shared" si="1458"/>
        <v>#REF!</v>
      </c>
      <c r="F592" s="263" t="e">
        <f t="shared" ref="F592:G592" si="1459">F594+F595</f>
        <v>#REF!</v>
      </c>
      <c r="G592" s="263" t="e">
        <f t="shared" si="1459"/>
        <v>#REF!</v>
      </c>
      <c r="H592" s="263" t="e">
        <f t="shared" si="1458"/>
        <v>#REF!</v>
      </c>
      <c r="I592" s="263" t="e">
        <f t="shared" si="1458"/>
        <v>#REF!</v>
      </c>
      <c r="J592" s="263" t="e">
        <f t="shared" ref="J592:K592" si="1460">J594+J595</f>
        <v>#REF!</v>
      </c>
      <c r="K592" s="263" t="e">
        <f t="shared" si="1460"/>
        <v>#REF!</v>
      </c>
      <c r="L592" s="263" t="e">
        <f t="shared" ref="L592:P592" si="1461">L594+L595</f>
        <v>#REF!</v>
      </c>
      <c r="M592" s="263" t="e">
        <f t="shared" si="1461"/>
        <v>#REF!</v>
      </c>
      <c r="N592" s="263" t="e">
        <f t="shared" si="1461"/>
        <v>#REF!</v>
      </c>
      <c r="O592" s="263" t="e">
        <f t="shared" ref="O592" si="1462">O594+O595</f>
        <v>#REF!</v>
      </c>
      <c r="P592" s="263" t="e">
        <f t="shared" si="1461"/>
        <v>#REF!</v>
      </c>
      <c r="Q592" s="263" t="e">
        <f t="shared" ref="Q592:R592" si="1463">Q594+Q595</f>
        <v>#REF!</v>
      </c>
      <c r="R592" s="263" t="e">
        <f t="shared" si="1463"/>
        <v>#REF!</v>
      </c>
      <c r="S592" s="263" t="e">
        <f t="shared" si="1458"/>
        <v>#REF!</v>
      </c>
      <c r="T592" s="263" t="e">
        <f t="shared" si="1458"/>
        <v>#REF!</v>
      </c>
      <c r="V592" s="273"/>
    </row>
    <row r="593" spans="1:29" s="254" customFormat="1" ht="12" x14ac:dyDescent="0.25">
      <c r="A593" s="264" t="s">
        <v>1365</v>
      </c>
      <c r="B593" s="643" t="s">
        <v>1359</v>
      </c>
      <c r="C593" s="265"/>
      <c r="D593" s="272" t="str">
        <f t="shared" ref="D593:T593" si="1464">"(" &amp;D290+D291 &amp; "+" &amp; D292+D293 &amp; "+" &amp; D294+D295 &amp;")"</f>
        <v>(2+3+0)</v>
      </c>
      <c r="E593" s="272" t="str">
        <f t="shared" si="1464"/>
        <v>(2+3+0)</v>
      </c>
      <c r="F593" s="272" t="str">
        <f t="shared" ref="F593:G593" si="1465">"(" &amp;F290+F291 &amp; "+" &amp; F292+F293 &amp; "+" &amp; F294+F295 &amp;")"</f>
        <v>(2+3+0)</v>
      </c>
      <c r="G593" s="272" t="str">
        <f t="shared" si="1465"/>
        <v>(2+3+0)</v>
      </c>
      <c r="H593" s="272" t="str">
        <f t="shared" si="1464"/>
        <v>(2+3+0)</v>
      </c>
      <c r="I593" s="272" t="str">
        <f t="shared" si="1464"/>
        <v>(2+3+0)</v>
      </c>
      <c r="J593" s="272" t="str">
        <f t="shared" ref="J593:K593" si="1466">"(" &amp;J290+J291 &amp; "+" &amp; J292+J293 &amp; "+" &amp; J294+J295 &amp;")"</f>
        <v>(2+3+0)</v>
      </c>
      <c r="K593" s="272" t="str">
        <f t="shared" si="1466"/>
        <v>(2+3+0)</v>
      </c>
      <c r="L593" s="272" t="str">
        <f t="shared" ref="L593:P593" si="1467">"(" &amp;L290+L291 &amp; "+" &amp; L292+L293 &amp; "+" &amp; L294+L295 &amp;")"</f>
        <v>(2+3+0)</v>
      </c>
      <c r="M593" s="272" t="str">
        <f t="shared" si="1467"/>
        <v>(2+3+0)</v>
      </c>
      <c r="N593" s="272" t="str">
        <f t="shared" si="1467"/>
        <v>(2+3+0)</v>
      </c>
      <c r="O593" s="272" t="str">
        <f t="shared" ref="O593" si="1468">"(" &amp;O290+O291 &amp; "+" &amp; O292+O293 &amp; "+" &amp; O294+O295 &amp;")"</f>
        <v>(2+3+0)</v>
      </c>
      <c r="P593" s="272" t="str">
        <f t="shared" si="1467"/>
        <v>(2+3+0)</v>
      </c>
      <c r="Q593" s="272" t="str">
        <f t="shared" ref="Q593:R593" si="1469">"(" &amp;Q290+Q291 &amp; "+" &amp; Q292+Q293 &amp; "+" &amp; Q294+Q295 &amp;")"</f>
        <v>(2+3+2)</v>
      </c>
      <c r="R593" s="272" t="str">
        <f t="shared" si="1469"/>
        <v>(2+3+2)</v>
      </c>
      <c r="S593" s="272" t="str">
        <f t="shared" si="1464"/>
        <v>(2+3+2)</v>
      </c>
      <c r="T593" s="272" t="str">
        <f t="shared" si="1464"/>
        <v>(2+3+2)</v>
      </c>
      <c r="W593" s="255"/>
      <c r="X593" s="255"/>
      <c r="Y593" s="255"/>
      <c r="Z593" s="255"/>
      <c r="AA593" s="255"/>
      <c r="AB593" s="255"/>
      <c r="AC593" s="255"/>
    </row>
    <row r="594" spans="1:29" s="254" customFormat="1" ht="12" x14ac:dyDescent="0.25">
      <c r="A594" s="276" t="s">
        <v>1366</v>
      </c>
      <c r="B594" s="641" t="s">
        <v>1356</v>
      </c>
      <c r="C594" s="265"/>
      <c r="D594" s="266" t="e">
        <f t="shared" ref="D594:T595" si="1470">IF(D$534="VP",D559,D546)</f>
        <v>#REF!</v>
      </c>
      <c r="E594" s="266" t="e">
        <f t="shared" si="1470"/>
        <v>#REF!</v>
      </c>
      <c r="F594" s="266" t="e">
        <f t="shared" ref="F594:G594" si="1471">IF(F$534="VP",F559,F546)</f>
        <v>#REF!</v>
      </c>
      <c r="G594" s="266" t="e">
        <f t="shared" si="1471"/>
        <v>#REF!</v>
      </c>
      <c r="H594" s="266" t="e">
        <f t="shared" si="1470"/>
        <v>#REF!</v>
      </c>
      <c r="I594" s="266" t="e">
        <f t="shared" si="1470"/>
        <v>#REF!</v>
      </c>
      <c r="J594" s="266" t="e">
        <f t="shared" ref="J594:K594" si="1472">IF(J$534="VP",J559,J546)</f>
        <v>#REF!</v>
      </c>
      <c r="K594" s="266" t="e">
        <f t="shared" si="1472"/>
        <v>#REF!</v>
      </c>
      <c r="L594" s="266" t="e">
        <f t="shared" ref="L594:P594" si="1473">IF(L$534="VP",L559,L546)</f>
        <v>#REF!</v>
      </c>
      <c r="M594" s="266" t="e">
        <f t="shared" si="1473"/>
        <v>#REF!</v>
      </c>
      <c r="N594" s="266" t="e">
        <f t="shared" si="1473"/>
        <v>#REF!</v>
      </c>
      <c r="O594" s="266" t="e">
        <f t="shared" ref="O594" si="1474">IF(O$534="VP",O559,O546)</f>
        <v>#REF!</v>
      </c>
      <c r="P594" s="266" t="e">
        <f t="shared" si="1473"/>
        <v>#REF!</v>
      </c>
      <c r="Q594" s="266" t="e">
        <f t="shared" ref="Q594:R594" si="1475">IF(Q$534="VP",Q559,Q546)</f>
        <v>#REF!</v>
      </c>
      <c r="R594" s="266" t="e">
        <f t="shared" si="1475"/>
        <v>#REF!</v>
      </c>
      <c r="S594" s="266" t="e">
        <f t="shared" si="1470"/>
        <v>#REF!</v>
      </c>
      <c r="T594" s="266" t="e">
        <f t="shared" si="1470"/>
        <v>#REF!</v>
      </c>
      <c r="W594" s="255"/>
      <c r="X594" s="255"/>
      <c r="Y594" s="255"/>
      <c r="Z594" s="255"/>
      <c r="AA594" s="255"/>
      <c r="AB594" s="255"/>
      <c r="AC594" s="255"/>
    </row>
    <row r="595" spans="1:29" s="254" customFormat="1" thickBot="1" x14ac:dyDescent="0.3">
      <c r="A595" s="275"/>
      <c r="B595" s="642" t="s">
        <v>1357</v>
      </c>
      <c r="C595" s="268"/>
      <c r="D595" s="269" t="e">
        <f t="shared" si="1470"/>
        <v>#REF!</v>
      </c>
      <c r="E595" s="269" t="e">
        <f t="shared" si="1470"/>
        <v>#REF!</v>
      </c>
      <c r="F595" s="269" t="e">
        <f t="shared" ref="F595:G595" si="1476">IF(F$534="VP",F560,F547)</f>
        <v>#REF!</v>
      </c>
      <c r="G595" s="269" t="e">
        <f t="shared" si="1476"/>
        <v>#REF!</v>
      </c>
      <c r="H595" s="269" t="e">
        <f t="shared" si="1470"/>
        <v>#REF!</v>
      </c>
      <c r="I595" s="269" t="e">
        <f t="shared" si="1470"/>
        <v>#REF!</v>
      </c>
      <c r="J595" s="269" t="e">
        <f t="shared" ref="J595:K595" si="1477">IF(J$534="VP",J560,J547)</f>
        <v>#REF!</v>
      </c>
      <c r="K595" s="269" t="e">
        <f t="shared" si="1477"/>
        <v>#REF!</v>
      </c>
      <c r="L595" s="269" t="e">
        <f t="shared" ref="L595:P595" si="1478">IF(L$534="VP",L560,L547)</f>
        <v>#REF!</v>
      </c>
      <c r="M595" s="269" t="e">
        <f t="shared" si="1478"/>
        <v>#REF!</v>
      </c>
      <c r="N595" s="269" t="e">
        <f t="shared" si="1478"/>
        <v>#REF!</v>
      </c>
      <c r="O595" s="269" t="e">
        <f t="shared" ref="O595" si="1479">IF(O$534="VP",O560,O547)</f>
        <v>#REF!</v>
      </c>
      <c r="P595" s="269" t="e">
        <f t="shared" si="1478"/>
        <v>#REF!</v>
      </c>
      <c r="Q595" s="269" t="e">
        <f t="shared" ref="Q595:R595" si="1480">IF(Q$534="VP",Q560,Q547)</f>
        <v>#REF!</v>
      </c>
      <c r="R595" s="269" t="e">
        <f t="shared" si="1480"/>
        <v>#REF!</v>
      </c>
      <c r="S595" s="269" t="e">
        <f t="shared" si="1470"/>
        <v>#REF!</v>
      </c>
      <c r="T595" s="269" t="e">
        <f t="shared" si="1470"/>
        <v>#REF!</v>
      </c>
      <c r="W595" s="255"/>
      <c r="X595" s="255"/>
      <c r="Y595" s="255"/>
      <c r="Z595" s="255"/>
      <c r="AA595" s="255"/>
      <c r="AB595" s="255"/>
      <c r="AC595" s="255"/>
    </row>
    <row r="596" spans="1:29" ht="13.5" thickTop="1" x14ac:dyDescent="0.25">
      <c r="A596" s="570" t="s">
        <v>1367</v>
      </c>
      <c r="B596" s="262"/>
      <c r="C596" s="262"/>
      <c r="D596" s="263" t="e">
        <f t="shared" ref="D596:T596" si="1481">IF(D$534="VP",D592-D588,"Sans objet")</f>
        <v>#REF!</v>
      </c>
      <c r="E596" s="263" t="e">
        <f t="shared" si="1481"/>
        <v>#REF!</v>
      </c>
      <c r="F596" s="263" t="e">
        <f t="shared" ref="F596:G596" si="1482">IF(F$534="VP",F592-F588,"Sans objet")</f>
        <v>#REF!</v>
      </c>
      <c r="G596" s="263" t="e">
        <f t="shared" si="1482"/>
        <v>#REF!</v>
      </c>
      <c r="H596" s="263" t="e">
        <f t="shared" si="1481"/>
        <v>#REF!</v>
      </c>
      <c r="I596" s="263" t="e">
        <f t="shared" si="1481"/>
        <v>#REF!</v>
      </c>
      <c r="J596" s="263" t="e">
        <f t="shared" ref="J596:K596" si="1483">IF(J$534="VP",J592-J588,"Sans objet")</f>
        <v>#REF!</v>
      </c>
      <c r="K596" s="263" t="e">
        <f t="shared" si="1483"/>
        <v>#REF!</v>
      </c>
      <c r="L596" s="263" t="e">
        <f t="shared" ref="L596:P596" si="1484">IF(L$534="VP",L592-L588,"Sans objet")</f>
        <v>#REF!</v>
      </c>
      <c r="M596" s="263" t="e">
        <f t="shared" si="1484"/>
        <v>#REF!</v>
      </c>
      <c r="N596" s="263" t="e">
        <f t="shared" si="1484"/>
        <v>#REF!</v>
      </c>
      <c r="O596" s="263" t="e">
        <f t="shared" ref="O596" si="1485">IF(O$534="VP",O592-O588,"Sans objet")</f>
        <v>#REF!</v>
      </c>
      <c r="P596" s="263" t="e">
        <f t="shared" si="1484"/>
        <v>#REF!</v>
      </c>
      <c r="Q596" s="263" t="e">
        <f t="shared" ref="Q596:R596" si="1486">IF(Q$534="VP",Q592-Q588,"Sans objet")</f>
        <v>#REF!</v>
      </c>
      <c r="R596" s="263" t="e">
        <f t="shared" si="1486"/>
        <v>#REF!</v>
      </c>
      <c r="S596" s="263" t="e">
        <f t="shared" si="1481"/>
        <v>#REF!</v>
      </c>
      <c r="T596" s="263" t="e">
        <f t="shared" si="1481"/>
        <v>#REF!</v>
      </c>
    </row>
    <row r="597" spans="1:29" s="254" customFormat="1" ht="12" x14ac:dyDescent="0.25">
      <c r="A597" s="274"/>
      <c r="B597" s="641" t="s">
        <v>1356</v>
      </c>
      <c r="C597" s="265"/>
      <c r="D597" s="266" t="e">
        <f t="shared" ref="D597:T598" si="1487">IF(D$534="VP",D594-D590,"")</f>
        <v>#REF!</v>
      </c>
      <c r="E597" s="266" t="e">
        <f t="shared" si="1487"/>
        <v>#REF!</v>
      </c>
      <c r="F597" s="266" t="e">
        <f t="shared" ref="F597:G597" si="1488">IF(F$534="VP",F594-F590,"")</f>
        <v>#REF!</v>
      </c>
      <c r="G597" s="266" t="e">
        <f t="shared" si="1488"/>
        <v>#REF!</v>
      </c>
      <c r="H597" s="266" t="e">
        <f t="shared" si="1487"/>
        <v>#REF!</v>
      </c>
      <c r="I597" s="266" t="e">
        <f t="shared" si="1487"/>
        <v>#REF!</v>
      </c>
      <c r="J597" s="266" t="e">
        <f t="shared" ref="J597:K597" si="1489">IF(J$534="VP",J594-J590,"")</f>
        <v>#REF!</v>
      </c>
      <c r="K597" s="266" t="e">
        <f t="shared" si="1489"/>
        <v>#REF!</v>
      </c>
      <c r="L597" s="266" t="e">
        <f t="shared" ref="L597:P597" si="1490">IF(L$534="VP",L594-L590,"")</f>
        <v>#REF!</v>
      </c>
      <c r="M597" s="266" t="e">
        <f t="shared" si="1490"/>
        <v>#REF!</v>
      </c>
      <c r="N597" s="266" t="e">
        <f t="shared" si="1490"/>
        <v>#REF!</v>
      </c>
      <c r="O597" s="266" t="e">
        <f t="shared" ref="O597" si="1491">IF(O$534="VP",O594-O590,"")</f>
        <v>#REF!</v>
      </c>
      <c r="P597" s="266" t="e">
        <f t="shared" si="1490"/>
        <v>#REF!</v>
      </c>
      <c r="Q597" s="266" t="e">
        <f t="shared" ref="Q597:R597" si="1492">IF(Q$534="VP",Q594-Q590,"")</f>
        <v>#REF!</v>
      </c>
      <c r="R597" s="266" t="e">
        <f t="shared" si="1492"/>
        <v>#REF!</v>
      </c>
      <c r="S597" s="266" t="e">
        <f t="shared" si="1487"/>
        <v>#REF!</v>
      </c>
      <c r="T597" s="266" t="e">
        <f t="shared" si="1487"/>
        <v>#REF!</v>
      </c>
      <c r="W597" s="255"/>
      <c r="X597" s="255"/>
      <c r="Y597" s="255"/>
      <c r="Z597" s="255"/>
      <c r="AA597" s="255"/>
      <c r="AB597" s="255"/>
      <c r="AC597" s="255"/>
    </row>
    <row r="598" spans="1:29" s="254" customFormat="1" thickBot="1" x14ac:dyDescent="0.3">
      <c r="A598" s="275"/>
      <c r="B598" s="642" t="s">
        <v>1357</v>
      </c>
      <c r="C598" s="268"/>
      <c r="D598" s="269" t="e">
        <f t="shared" si="1487"/>
        <v>#REF!</v>
      </c>
      <c r="E598" s="269" t="e">
        <f t="shared" si="1487"/>
        <v>#REF!</v>
      </c>
      <c r="F598" s="269" t="e">
        <f t="shared" ref="F598:G598" si="1493">IF(F$534="VP",F595-F591,"")</f>
        <v>#REF!</v>
      </c>
      <c r="G598" s="269" t="e">
        <f t="shared" si="1493"/>
        <v>#REF!</v>
      </c>
      <c r="H598" s="269" t="e">
        <f t="shared" si="1487"/>
        <v>#REF!</v>
      </c>
      <c r="I598" s="269" t="e">
        <f t="shared" si="1487"/>
        <v>#REF!</v>
      </c>
      <c r="J598" s="269" t="e">
        <f t="shared" ref="J598:K598" si="1494">IF(J$534="VP",J595-J591,"")</f>
        <v>#REF!</v>
      </c>
      <c r="K598" s="269" t="e">
        <f t="shared" si="1494"/>
        <v>#REF!</v>
      </c>
      <c r="L598" s="269" t="e">
        <f t="shared" ref="L598:P598" si="1495">IF(L$534="VP",L595-L591,"")</f>
        <v>#REF!</v>
      </c>
      <c r="M598" s="269" t="e">
        <f t="shared" si="1495"/>
        <v>#REF!</v>
      </c>
      <c r="N598" s="269" t="e">
        <f t="shared" si="1495"/>
        <v>#REF!</v>
      </c>
      <c r="O598" s="269" t="e">
        <f t="shared" ref="O598" si="1496">IF(O$534="VP",O595-O591,"")</f>
        <v>#REF!</v>
      </c>
      <c r="P598" s="269" t="e">
        <f t="shared" si="1495"/>
        <v>#REF!</v>
      </c>
      <c r="Q598" s="269" t="e">
        <f t="shared" ref="Q598:R598" si="1497">IF(Q$534="VP",Q595-Q591,"")</f>
        <v>#REF!</v>
      </c>
      <c r="R598" s="269" t="e">
        <f t="shared" si="1497"/>
        <v>#REF!</v>
      </c>
      <c r="S598" s="269" t="e">
        <f t="shared" si="1487"/>
        <v>#REF!</v>
      </c>
      <c r="T598" s="269" t="e">
        <f t="shared" si="1487"/>
        <v>#REF!</v>
      </c>
      <c r="W598" s="255"/>
      <c r="X598" s="255"/>
      <c r="Y598" s="255"/>
      <c r="Z598" s="255"/>
      <c r="AA598" s="255"/>
      <c r="AB598" s="255"/>
      <c r="AC598" s="255"/>
    </row>
    <row r="599" spans="1:29" ht="13.5" thickTop="1" x14ac:dyDescent="0.25">
      <c r="A599" s="570" t="s">
        <v>1368</v>
      </c>
      <c r="B599" s="262"/>
      <c r="C599" s="262"/>
      <c r="D599" s="263" t="str">
        <f t="shared" ref="D599:T599" si="1498">IF(D$534="VU",D119,"Sans objet")</f>
        <v>Sans objet</v>
      </c>
      <c r="E599" s="263" t="str">
        <f t="shared" si="1498"/>
        <v>Sans objet</v>
      </c>
      <c r="F599" s="263" t="str">
        <f t="shared" ref="F599:G599" si="1499">IF(F$534="VU",F119,"Sans objet")</f>
        <v>Sans objet</v>
      </c>
      <c r="G599" s="263" t="str">
        <f t="shared" si="1499"/>
        <v>Sans objet</v>
      </c>
      <c r="H599" s="263" t="str">
        <f t="shared" si="1498"/>
        <v>Sans objet</v>
      </c>
      <c r="I599" s="263" t="str">
        <f t="shared" si="1498"/>
        <v>Sans objet</v>
      </c>
      <c r="J599" s="263" t="str">
        <f t="shared" ref="J599:K599" si="1500">IF(J$534="VU",J119,"Sans objet")</f>
        <v>Sans objet</v>
      </c>
      <c r="K599" s="263" t="str">
        <f t="shared" si="1500"/>
        <v>Sans objet</v>
      </c>
      <c r="L599" s="263" t="str">
        <f t="shared" ref="L599:P599" si="1501">IF(L$534="VU",L119,"Sans objet")</f>
        <v>Sans objet</v>
      </c>
      <c r="M599" s="263" t="str">
        <f t="shared" si="1501"/>
        <v>Sans objet</v>
      </c>
      <c r="N599" s="263" t="str">
        <f t="shared" si="1501"/>
        <v>Sans objet</v>
      </c>
      <c r="O599" s="263" t="str">
        <f t="shared" ref="O599" si="1502">IF(O$534="VU",O119,"Sans objet")</f>
        <v>Sans objet</v>
      </c>
      <c r="P599" s="263" t="str">
        <f t="shared" si="1501"/>
        <v>Sans objet</v>
      </c>
      <c r="Q599" s="263" t="str">
        <f t="shared" ref="Q599:R599" si="1503">IF(Q$534="VU",Q119,"Sans objet")</f>
        <v>Sans objet</v>
      </c>
      <c r="R599" s="263" t="str">
        <f t="shared" si="1503"/>
        <v>Sans objet</v>
      </c>
      <c r="S599" s="263" t="str">
        <f t="shared" si="1498"/>
        <v>Sans objet</v>
      </c>
      <c r="T599" s="263" t="str">
        <f t="shared" si="1498"/>
        <v>Sans objet</v>
      </c>
    </row>
    <row r="600" spans="1:29" s="254" customFormat="1" ht="12" x14ac:dyDescent="0.25">
      <c r="A600" s="277"/>
      <c r="B600" s="641" t="s">
        <v>1356</v>
      </c>
      <c r="C600" s="265"/>
      <c r="D600" s="266" t="str">
        <f t="shared" ref="D600:T601" si="1504">IF(D$534="VU",D120,"")</f>
        <v/>
      </c>
      <c r="E600" s="266" t="str">
        <f t="shared" si="1504"/>
        <v/>
      </c>
      <c r="F600" s="266" t="str">
        <f t="shared" ref="F600:G600" si="1505">IF(F$534="VU",F120,"")</f>
        <v/>
      </c>
      <c r="G600" s="266" t="str">
        <f t="shared" si="1505"/>
        <v/>
      </c>
      <c r="H600" s="266" t="str">
        <f t="shared" si="1504"/>
        <v/>
      </c>
      <c r="I600" s="266" t="str">
        <f t="shared" si="1504"/>
        <v/>
      </c>
      <c r="J600" s="266" t="str">
        <f t="shared" ref="J600:K600" si="1506">IF(J$534="VU",J120,"")</f>
        <v/>
      </c>
      <c r="K600" s="266" t="str">
        <f t="shared" si="1506"/>
        <v/>
      </c>
      <c r="L600" s="266" t="str">
        <f t="shared" ref="L600:P600" si="1507">IF(L$534="VU",L120,"")</f>
        <v/>
      </c>
      <c r="M600" s="266" t="str">
        <f t="shared" si="1507"/>
        <v/>
      </c>
      <c r="N600" s="266" t="str">
        <f t="shared" si="1507"/>
        <v/>
      </c>
      <c r="O600" s="266" t="str">
        <f t="shared" ref="O600" si="1508">IF(O$534="VU",O120,"")</f>
        <v/>
      </c>
      <c r="P600" s="266" t="str">
        <f t="shared" si="1507"/>
        <v/>
      </c>
      <c r="Q600" s="266" t="str">
        <f t="shared" ref="Q600:R600" si="1509">IF(Q$534="VU",Q120,"")</f>
        <v/>
      </c>
      <c r="R600" s="266" t="str">
        <f t="shared" si="1509"/>
        <v/>
      </c>
      <c r="S600" s="266" t="str">
        <f t="shared" si="1504"/>
        <v/>
      </c>
      <c r="T600" s="266" t="str">
        <f t="shared" si="1504"/>
        <v/>
      </c>
      <c r="W600" s="255"/>
      <c r="X600" s="255"/>
      <c r="Y600" s="255"/>
      <c r="Z600" s="255"/>
      <c r="AA600" s="255"/>
      <c r="AB600" s="255"/>
      <c r="AC600" s="255"/>
    </row>
    <row r="601" spans="1:29" s="254" customFormat="1" thickBot="1" x14ac:dyDescent="0.3">
      <c r="A601" s="278"/>
      <c r="B601" s="642" t="s">
        <v>1357</v>
      </c>
      <c r="C601" s="268"/>
      <c r="D601" s="269" t="str">
        <f t="shared" si="1504"/>
        <v/>
      </c>
      <c r="E601" s="269" t="str">
        <f t="shared" si="1504"/>
        <v/>
      </c>
      <c r="F601" s="269" t="str">
        <f t="shared" ref="F601:G601" si="1510">IF(F$534="VU",F121,"")</f>
        <v/>
      </c>
      <c r="G601" s="269" t="str">
        <f t="shared" si="1510"/>
        <v/>
      </c>
      <c r="H601" s="269" t="str">
        <f t="shared" si="1504"/>
        <v/>
      </c>
      <c r="I601" s="269" t="str">
        <f t="shared" si="1504"/>
        <v/>
      </c>
      <c r="J601" s="269" t="str">
        <f t="shared" ref="J601:K601" si="1511">IF(J$534="VU",J121,"")</f>
        <v/>
      </c>
      <c r="K601" s="269" t="str">
        <f t="shared" si="1511"/>
        <v/>
      </c>
      <c r="L601" s="269" t="str">
        <f t="shared" ref="L601:P601" si="1512">IF(L$534="VU",L121,"")</f>
        <v/>
      </c>
      <c r="M601" s="269" t="str">
        <f t="shared" si="1512"/>
        <v/>
      </c>
      <c r="N601" s="269" t="str">
        <f t="shared" si="1512"/>
        <v/>
      </c>
      <c r="O601" s="269" t="str">
        <f t="shared" ref="O601" si="1513">IF(O$534="VU",O121,"")</f>
        <v/>
      </c>
      <c r="P601" s="269" t="str">
        <f t="shared" si="1512"/>
        <v/>
      </c>
      <c r="Q601" s="269" t="str">
        <f t="shared" ref="Q601:R601" si="1514">IF(Q$534="VU",Q121,"")</f>
        <v/>
      </c>
      <c r="R601" s="269" t="str">
        <f t="shared" si="1514"/>
        <v/>
      </c>
      <c r="S601" s="269" t="str">
        <f t="shared" si="1504"/>
        <v/>
      </c>
      <c r="T601" s="269" t="str">
        <f t="shared" si="1504"/>
        <v/>
      </c>
      <c r="W601" s="255"/>
      <c r="X601" s="255"/>
      <c r="Y601" s="255"/>
      <c r="Z601" s="255"/>
      <c r="AA601" s="255"/>
      <c r="AB601" s="255"/>
      <c r="AC601" s="255"/>
    </row>
    <row r="602" spans="1:29" s="254" customFormat="1" ht="13.35" customHeight="1" thickTop="1" thickBot="1" x14ac:dyDescent="0.3">
      <c r="A602" s="917" t="s">
        <v>1369</v>
      </c>
      <c r="B602" s="918"/>
      <c r="C602" s="279"/>
      <c r="D602" s="280" t="e">
        <f t="shared" ref="D602:T602" si="1515">D553</f>
        <v>#REF!</v>
      </c>
      <c r="E602" s="280" t="e">
        <f t="shared" si="1515"/>
        <v>#REF!</v>
      </c>
      <c r="F602" s="280" t="e">
        <f t="shared" ref="F602:G602" si="1516">F553</f>
        <v>#REF!</v>
      </c>
      <c r="G602" s="280" t="e">
        <f t="shared" si="1516"/>
        <v>#REF!</v>
      </c>
      <c r="H602" s="280" t="e">
        <f t="shared" si="1515"/>
        <v>#REF!</v>
      </c>
      <c r="I602" s="280" t="e">
        <f t="shared" si="1515"/>
        <v>#REF!</v>
      </c>
      <c r="J602" s="280" t="e">
        <f t="shared" ref="J602:K602" si="1517">J553</f>
        <v>#REF!</v>
      </c>
      <c r="K602" s="280" t="e">
        <f t="shared" si="1517"/>
        <v>#REF!</v>
      </c>
      <c r="L602" s="280" t="e">
        <f t="shared" ref="L602:P602" si="1518">L553</f>
        <v>#REF!</v>
      </c>
      <c r="M602" s="280" t="e">
        <f t="shared" si="1518"/>
        <v>#REF!</v>
      </c>
      <c r="N602" s="280" t="e">
        <f t="shared" si="1518"/>
        <v>#REF!</v>
      </c>
      <c r="O602" s="280" t="e">
        <f t="shared" ref="O602" si="1519">O553</f>
        <v>#REF!</v>
      </c>
      <c r="P602" s="280" t="e">
        <f t="shared" si="1518"/>
        <v>#REF!</v>
      </c>
      <c r="Q602" s="280" t="e">
        <f t="shared" ref="Q602:R602" si="1520">Q553</f>
        <v>#REF!</v>
      </c>
      <c r="R602" s="280" t="e">
        <f t="shared" si="1520"/>
        <v>#REF!</v>
      </c>
      <c r="S602" s="280" t="e">
        <f t="shared" si="1515"/>
        <v>#REF!</v>
      </c>
      <c r="T602" s="280" t="e">
        <f t="shared" si="1515"/>
        <v>#REF!</v>
      </c>
      <c r="W602" s="255"/>
      <c r="X602" s="255"/>
      <c r="Y602" s="255"/>
      <c r="Z602" s="255"/>
      <c r="AA602" s="255"/>
      <c r="AB602" s="255"/>
      <c r="AC602" s="255"/>
    </row>
    <row r="603" spans="1:29" s="254" customFormat="1" ht="13.35" customHeight="1" thickTop="1" thickBot="1" x14ac:dyDescent="0.3">
      <c r="A603" s="570" t="s">
        <v>1370</v>
      </c>
      <c r="B603" s="644"/>
      <c r="C603" s="279"/>
      <c r="D603" s="280" t="e">
        <f t="shared" ref="D603:T603" si="1521">D592-D585</f>
        <v>#REF!</v>
      </c>
      <c r="E603" s="280" t="e">
        <f t="shared" si="1521"/>
        <v>#REF!</v>
      </c>
      <c r="F603" s="280" t="e">
        <f t="shared" ref="F603:G603" si="1522">F592-F585</f>
        <v>#REF!</v>
      </c>
      <c r="G603" s="280" t="e">
        <f t="shared" si="1522"/>
        <v>#REF!</v>
      </c>
      <c r="H603" s="280" t="e">
        <f t="shared" si="1521"/>
        <v>#REF!</v>
      </c>
      <c r="I603" s="280" t="e">
        <f t="shared" si="1521"/>
        <v>#REF!</v>
      </c>
      <c r="J603" s="280" t="e">
        <f t="shared" ref="J603:K603" si="1523">J592-J585</f>
        <v>#REF!</v>
      </c>
      <c r="K603" s="280" t="e">
        <f t="shared" si="1523"/>
        <v>#REF!</v>
      </c>
      <c r="L603" s="280" t="e">
        <f t="shared" ref="L603:P603" si="1524">L592-L585</f>
        <v>#REF!</v>
      </c>
      <c r="M603" s="280" t="e">
        <f t="shared" si="1524"/>
        <v>#REF!</v>
      </c>
      <c r="N603" s="280" t="e">
        <f t="shared" si="1524"/>
        <v>#REF!</v>
      </c>
      <c r="O603" s="280" t="e">
        <f t="shared" ref="O603" si="1525">O592-O585</f>
        <v>#REF!</v>
      </c>
      <c r="P603" s="280" t="e">
        <f t="shared" si="1524"/>
        <v>#REF!</v>
      </c>
      <c r="Q603" s="280" t="e">
        <f t="shared" ref="Q603:R603" si="1526">Q592-Q585</f>
        <v>#REF!</v>
      </c>
      <c r="R603" s="280" t="e">
        <f t="shared" si="1526"/>
        <v>#REF!</v>
      </c>
      <c r="S603" s="280" t="e">
        <f t="shared" si="1521"/>
        <v>#REF!</v>
      </c>
      <c r="T603" s="280" t="e">
        <f t="shared" si="1521"/>
        <v>#REF!</v>
      </c>
      <c r="W603" s="255"/>
      <c r="X603" s="255"/>
      <c r="Y603" s="255"/>
      <c r="Z603" s="255"/>
      <c r="AA603" s="255"/>
      <c r="AB603" s="255"/>
      <c r="AC603" s="255"/>
    </row>
    <row r="604" spans="1:29" ht="13.5" thickTop="1" x14ac:dyDescent="0.25">
      <c r="A604" s="570" t="s">
        <v>1371</v>
      </c>
      <c r="B604" s="262"/>
      <c r="C604" s="262"/>
      <c r="D604" s="263" t="e">
        <f t="shared" ref="D604:T604" si="1527">D572+D528</f>
        <v>#REF!</v>
      </c>
      <c r="E604" s="263" t="e">
        <f t="shared" si="1527"/>
        <v>#REF!</v>
      </c>
      <c r="F604" s="263" t="e">
        <f t="shared" ref="F604:G604" si="1528">F572+F528</f>
        <v>#REF!</v>
      </c>
      <c r="G604" s="263" t="e">
        <f t="shared" si="1528"/>
        <v>#REF!</v>
      </c>
      <c r="H604" s="263" t="e">
        <f t="shared" si="1527"/>
        <v>#REF!</v>
      </c>
      <c r="I604" s="263" t="e">
        <f t="shared" si="1527"/>
        <v>#REF!</v>
      </c>
      <c r="J604" s="263" t="e">
        <f t="shared" ref="J604:K604" si="1529">J572+J528</f>
        <v>#REF!</v>
      </c>
      <c r="K604" s="263" t="e">
        <f t="shared" si="1529"/>
        <v>#REF!</v>
      </c>
      <c r="L604" s="263" t="e">
        <f t="shared" ref="L604:P604" si="1530">L572+L528</f>
        <v>#REF!</v>
      </c>
      <c r="M604" s="263" t="e">
        <f t="shared" si="1530"/>
        <v>#REF!</v>
      </c>
      <c r="N604" s="263" t="e">
        <f t="shared" si="1530"/>
        <v>#REF!</v>
      </c>
      <c r="O604" s="263" t="e">
        <f t="shared" ref="O604" si="1531">O572+O528</f>
        <v>#REF!</v>
      </c>
      <c r="P604" s="263" t="e">
        <f t="shared" si="1530"/>
        <v>#REF!</v>
      </c>
      <c r="Q604" s="263" t="e">
        <f t="shared" ref="Q604:R604" si="1532">Q572+Q528</f>
        <v>#REF!</v>
      </c>
      <c r="R604" s="263" t="e">
        <f t="shared" si="1532"/>
        <v>#REF!</v>
      </c>
      <c r="S604" s="263" t="e">
        <f t="shared" si="1527"/>
        <v>#REF!</v>
      </c>
      <c r="T604" s="263" t="e">
        <f t="shared" si="1527"/>
        <v>#REF!</v>
      </c>
    </row>
    <row r="605" spans="1:29" s="254" customFormat="1" ht="12" x14ac:dyDescent="0.25">
      <c r="A605" s="264"/>
      <c r="B605" s="643" t="s">
        <v>1359</v>
      </c>
      <c r="C605" s="265"/>
      <c r="D605" s="272" t="str">
        <f t="shared" ref="D605:T605" si="1533">"(" &amp;D494+D495 &amp; "+" &amp; D496+D497 &amp; "+" &amp;D498 +D499 &amp;")"</f>
        <v>(2+1+0)</v>
      </c>
      <c r="E605" s="272" t="str">
        <f t="shared" si="1533"/>
        <v>(2+1+0)</v>
      </c>
      <c r="F605" s="272" t="str">
        <f t="shared" ref="F605:G605" si="1534">"(" &amp;F494+F495 &amp; "+" &amp; F496+F497 &amp; "+" &amp;F498 +F499 &amp;")"</f>
        <v>(2+1+0)</v>
      </c>
      <c r="G605" s="272" t="str">
        <f t="shared" si="1534"/>
        <v>(2+1+0)</v>
      </c>
      <c r="H605" s="272" t="str">
        <f t="shared" si="1533"/>
        <v>(2+1+0)</v>
      </c>
      <c r="I605" s="272" t="str">
        <f t="shared" si="1533"/>
        <v>(2+1+0)</v>
      </c>
      <c r="J605" s="272" t="str">
        <f t="shared" ref="J605:K605" si="1535">"(" &amp;J494+J495 &amp; "+" &amp; J496+J497 &amp; "+" &amp;J498 +J499 &amp;")"</f>
        <v>(2+1+0)</v>
      </c>
      <c r="K605" s="272" t="str">
        <f t="shared" si="1535"/>
        <v>(2+1+0)</v>
      </c>
      <c r="L605" s="272" t="str">
        <f t="shared" ref="L605:P605" si="1536">"(" &amp;L494+L495 &amp; "+" &amp; L496+L497 &amp; "+" &amp;L498 +L499 &amp;")"</f>
        <v>(2+1+0)</v>
      </c>
      <c r="M605" s="272" t="str">
        <f t="shared" si="1536"/>
        <v>(2+1+0)</v>
      </c>
      <c r="N605" s="272" t="str">
        <f t="shared" si="1536"/>
        <v>(2+1+0)</v>
      </c>
      <c r="O605" s="272" t="str">
        <f t="shared" ref="O605" si="1537">"(" &amp;O494+O495 &amp; "+" &amp; O496+O497 &amp; "+" &amp;O498 +O499 &amp;")"</f>
        <v>(2+1+0)</v>
      </c>
      <c r="P605" s="272" t="str">
        <f t="shared" si="1536"/>
        <v>(2+1+0)</v>
      </c>
      <c r="Q605" s="272" t="str">
        <f t="shared" ref="Q605:R605" si="1538">"(" &amp;Q494+Q495 &amp; "+" &amp; Q496+Q497 &amp; "+" &amp;Q498 +Q499 &amp;")"</f>
        <v>(2+1+0)</v>
      </c>
      <c r="R605" s="272" t="str">
        <f t="shared" si="1538"/>
        <v>(2+1+0)</v>
      </c>
      <c r="S605" s="272" t="str">
        <f t="shared" si="1533"/>
        <v>(2+1+0)</v>
      </c>
      <c r="T605" s="272" t="str">
        <f t="shared" si="1533"/>
        <v>(2+1+0)</v>
      </c>
      <c r="W605" s="255"/>
      <c r="X605" s="255"/>
      <c r="Y605" s="255"/>
      <c r="Z605" s="255"/>
      <c r="AA605" s="255"/>
      <c r="AB605" s="255"/>
      <c r="AC605" s="255"/>
    </row>
    <row r="606" spans="1:29" s="254" customFormat="1" ht="12" x14ac:dyDescent="0.25">
      <c r="A606" s="277"/>
      <c r="B606" s="641" t="s">
        <v>1356</v>
      </c>
      <c r="C606" s="265"/>
      <c r="D606" s="266" t="e">
        <f t="shared" ref="D606:T606" si="1539">D604-D607</f>
        <v>#REF!</v>
      </c>
      <c r="E606" s="266" t="e">
        <f t="shared" si="1539"/>
        <v>#REF!</v>
      </c>
      <c r="F606" s="266" t="e">
        <f t="shared" ref="F606:G606" si="1540">F604-F607</f>
        <v>#REF!</v>
      </c>
      <c r="G606" s="266" t="e">
        <f t="shared" si="1540"/>
        <v>#REF!</v>
      </c>
      <c r="H606" s="266" t="e">
        <f t="shared" si="1539"/>
        <v>#REF!</v>
      </c>
      <c r="I606" s="266" t="e">
        <f t="shared" si="1539"/>
        <v>#REF!</v>
      </c>
      <c r="J606" s="266" t="e">
        <f t="shared" ref="J606:K606" si="1541">J604-J607</f>
        <v>#REF!</v>
      </c>
      <c r="K606" s="266" t="e">
        <f t="shared" si="1541"/>
        <v>#REF!</v>
      </c>
      <c r="L606" s="266" t="e">
        <f t="shared" ref="L606:P606" si="1542">L604-L607</f>
        <v>#REF!</v>
      </c>
      <c r="M606" s="266" t="e">
        <f t="shared" si="1542"/>
        <v>#REF!</v>
      </c>
      <c r="N606" s="266" t="e">
        <f t="shared" si="1542"/>
        <v>#REF!</v>
      </c>
      <c r="O606" s="266" t="e">
        <f t="shared" ref="O606" si="1543">O604-O607</f>
        <v>#REF!</v>
      </c>
      <c r="P606" s="266" t="e">
        <f t="shared" si="1542"/>
        <v>#REF!</v>
      </c>
      <c r="Q606" s="266" t="e">
        <f t="shared" ref="Q606:R606" si="1544">Q604-Q607</f>
        <v>#REF!</v>
      </c>
      <c r="R606" s="266" t="e">
        <f t="shared" si="1544"/>
        <v>#REF!</v>
      </c>
      <c r="S606" s="266" t="e">
        <f t="shared" si="1539"/>
        <v>#REF!</v>
      </c>
      <c r="T606" s="266" t="e">
        <f t="shared" si="1539"/>
        <v>#REF!</v>
      </c>
      <c r="W606" s="255"/>
      <c r="X606" s="255"/>
      <c r="Y606" s="255"/>
      <c r="Z606" s="255"/>
      <c r="AA606" s="255"/>
      <c r="AB606" s="255"/>
      <c r="AC606" s="255"/>
    </row>
    <row r="607" spans="1:29" s="254" customFormat="1" thickBot="1" x14ac:dyDescent="0.3">
      <c r="A607" s="278"/>
      <c r="B607" s="642" t="s">
        <v>1357</v>
      </c>
      <c r="C607" s="268"/>
      <c r="D607" s="269" t="e">
        <f t="shared" ref="D607:T607" si="1545">D574+D530</f>
        <v>#REF!</v>
      </c>
      <c r="E607" s="269" t="e">
        <f t="shared" si="1545"/>
        <v>#REF!</v>
      </c>
      <c r="F607" s="269" t="e">
        <f t="shared" ref="F607:G607" si="1546">F574+F530</f>
        <v>#REF!</v>
      </c>
      <c r="G607" s="269" t="e">
        <f t="shared" si="1546"/>
        <v>#REF!</v>
      </c>
      <c r="H607" s="269" t="e">
        <f t="shared" si="1545"/>
        <v>#REF!</v>
      </c>
      <c r="I607" s="269" t="e">
        <f t="shared" si="1545"/>
        <v>#REF!</v>
      </c>
      <c r="J607" s="269" t="e">
        <f t="shared" ref="J607:K607" si="1547">J574+J530</f>
        <v>#REF!</v>
      </c>
      <c r="K607" s="269" t="e">
        <f t="shared" si="1547"/>
        <v>#REF!</v>
      </c>
      <c r="L607" s="269" t="e">
        <f t="shared" ref="L607:P607" si="1548">L574+L530</f>
        <v>#REF!</v>
      </c>
      <c r="M607" s="269" t="e">
        <f t="shared" si="1548"/>
        <v>#REF!</v>
      </c>
      <c r="N607" s="269" t="e">
        <f t="shared" si="1548"/>
        <v>#REF!</v>
      </c>
      <c r="O607" s="269" t="e">
        <f t="shared" ref="O607" si="1549">O574+O530</f>
        <v>#REF!</v>
      </c>
      <c r="P607" s="269" t="e">
        <f t="shared" si="1548"/>
        <v>#REF!</v>
      </c>
      <c r="Q607" s="269" t="e">
        <f t="shared" ref="Q607:R607" si="1550">Q574+Q530</f>
        <v>#REF!</v>
      </c>
      <c r="R607" s="269" t="e">
        <f t="shared" si="1550"/>
        <v>#REF!</v>
      </c>
      <c r="S607" s="269" t="e">
        <f t="shared" si="1545"/>
        <v>#REF!</v>
      </c>
      <c r="T607" s="269" t="e">
        <f t="shared" si="1545"/>
        <v>#REF!</v>
      </c>
      <c r="W607" s="255"/>
      <c r="X607" s="255"/>
      <c r="Y607" s="255"/>
      <c r="Z607" s="255"/>
      <c r="AA607" s="255"/>
      <c r="AB607" s="255"/>
      <c r="AC607" s="255"/>
    </row>
    <row r="608" spans="1:29" ht="18" thickTop="1" thickBot="1" x14ac:dyDescent="0.3">
      <c r="A608" s="259" t="s">
        <v>1372</v>
      </c>
      <c r="B608" s="645"/>
      <c r="C608" s="281"/>
      <c r="D608" s="282" t="e">
        <f t="shared" ref="D608:T608" si="1551">D615-D603-D35</f>
        <v>#REF!</v>
      </c>
      <c r="E608" s="282" t="e">
        <f t="shared" si="1551"/>
        <v>#REF!</v>
      </c>
      <c r="F608" s="282" t="e">
        <f t="shared" ref="F608:G608" si="1552">F615-F603-F35</f>
        <v>#REF!</v>
      </c>
      <c r="G608" s="282" t="e">
        <f t="shared" si="1552"/>
        <v>#REF!</v>
      </c>
      <c r="H608" s="282" t="e">
        <f t="shared" si="1551"/>
        <v>#REF!</v>
      </c>
      <c r="I608" s="282" t="e">
        <f t="shared" si="1551"/>
        <v>#REF!</v>
      </c>
      <c r="J608" s="282" t="e">
        <f t="shared" ref="J608:K608" si="1553">J615-J603-J35</f>
        <v>#REF!</v>
      </c>
      <c r="K608" s="282" t="e">
        <f t="shared" si="1553"/>
        <v>#REF!</v>
      </c>
      <c r="L608" s="282" t="e">
        <f t="shared" ref="L608:P608" si="1554">L615-L603-L35</f>
        <v>#REF!</v>
      </c>
      <c r="M608" s="282" t="e">
        <f t="shared" si="1554"/>
        <v>#REF!</v>
      </c>
      <c r="N608" s="282" t="e">
        <f t="shared" si="1554"/>
        <v>#REF!</v>
      </c>
      <c r="O608" s="282" t="e">
        <f t="shared" ref="O608" si="1555">O615-O603-O35</f>
        <v>#REF!</v>
      </c>
      <c r="P608" s="282" t="e">
        <f t="shared" si="1554"/>
        <v>#REF!</v>
      </c>
      <c r="Q608" s="282" t="e">
        <f t="shared" ref="Q608:R608" si="1556">Q615-Q603-Q35</f>
        <v>#REF!</v>
      </c>
      <c r="R608" s="282" t="e">
        <f t="shared" si="1556"/>
        <v>#REF!</v>
      </c>
      <c r="S608" s="282" t="e">
        <f t="shared" si="1551"/>
        <v>#REF!</v>
      </c>
      <c r="T608" s="282" t="e">
        <f t="shared" si="1551"/>
        <v>#REF!</v>
      </c>
    </row>
    <row r="609" spans="1:29" s="254" customFormat="1" ht="14.25" thickTop="1" thickBot="1" x14ac:dyDescent="0.3">
      <c r="A609" s="919" t="s">
        <v>1373</v>
      </c>
      <c r="B609" s="920"/>
      <c r="C609" s="283"/>
      <c r="D609" s="284" t="e">
        <f t="shared" ref="D609:T609" si="1557">IF(D34=0,"Sans Objet",D34)</f>
        <v>#REF!</v>
      </c>
      <c r="E609" s="284" t="e">
        <f t="shared" si="1557"/>
        <v>#REF!</v>
      </c>
      <c r="F609" s="284" t="e">
        <f t="shared" ref="F609:G609" si="1558">IF(F34=0,"Sans Objet",F34)</f>
        <v>#REF!</v>
      </c>
      <c r="G609" s="284" t="e">
        <f t="shared" si="1558"/>
        <v>#REF!</v>
      </c>
      <c r="H609" s="284" t="e">
        <f t="shared" si="1557"/>
        <v>#REF!</v>
      </c>
      <c r="I609" s="284" t="e">
        <f t="shared" si="1557"/>
        <v>#REF!</v>
      </c>
      <c r="J609" s="284" t="e">
        <f t="shared" ref="J609:K609" si="1559">IF(J34=0,"Sans Objet",J34)</f>
        <v>#REF!</v>
      </c>
      <c r="K609" s="284" t="e">
        <f t="shared" si="1559"/>
        <v>#REF!</v>
      </c>
      <c r="L609" s="284" t="e">
        <f t="shared" ref="L609:P609" si="1560">IF(L34=0,"Sans Objet",L34)</f>
        <v>#REF!</v>
      </c>
      <c r="M609" s="284" t="e">
        <f t="shared" si="1560"/>
        <v>#REF!</v>
      </c>
      <c r="N609" s="284" t="e">
        <f t="shared" si="1560"/>
        <v>#REF!</v>
      </c>
      <c r="O609" s="284" t="e">
        <f t="shared" ref="O609" si="1561">IF(O34=0,"Sans Objet",O34)</f>
        <v>#REF!</v>
      </c>
      <c r="P609" s="284" t="e">
        <f t="shared" si="1560"/>
        <v>#REF!</v>
      </c>
      <c r="Q609" s="284" t="e">
        <f t="shared" ref="Q609:R609" si="1562">IF(Q34=0,"Sans Objet",Q34)</f>
        <v>#REF!</v>
      </c>
      <c r="R609" s="284" t="e">
        <f t="shared" si="1562"/>
        <v>#REF!</v>
      </c>
      <c r="S609" s="284" t="e">
        <f t="shared" si="1557"/>
        <v>#REF!</v>
      </c>
      <c r="T609" s="284" t="e">
        <f t="shared" si="1557"/>
        <v>#REF!</v>
      </c>
      <c r="W609" s="255"/>
      <c r="X609" s="255"/>
      <c r="Y609" s="255"/>
      <c r="Z609" s="255"/>
      <c r="AA609" s="255"/>
      <c r="AB609" s="255"/>
      <c r="AC609" s="255"/>
    </row>
    <row r="610" spans="1:29" s="254" customFormat="1" ht="14.25" thickTop="1" thickBot="1" x14ac:dyDescent="0.3">
      <c r="A610" s="919" t="s">
        <v>1374</v>
      </c>
      <c r="B610" s="920"/>
      <c r="C610" s="283"/>
      <c r="D610" s="280" t="e">
        <f t="shared" ref="D610:T610" si="1563">IF(D34=0,"Sans Objet",IF($C$34&lt;=D296-75,D609+$C$34,"TC trop important"))</f>
        <v>#REF!</v>
      </c>
      <c r="E610" s="280" t="e">
        <f t="shared" si="1563"/>
        <v>#REF!</v>
      </c>
      <c r="F610" s="280" t="e">
        <f t="shared" ref="F610:G610" si="1564">IF(F34=0,"Sans Objet",IF($C$34&lt;=F296-75,F609+$C$34,"TC trop important"))</f>
        <v>#REF!</v>
      </c>
      <c r="G610" s="280" t="e">
        <f t="shared" si="1564"/>
        <v>#REF!</v>
      </c>
      <c r="H610" s="280" t="e">
        <f t="shared" si="1563"/>
        <v>#REF!</v>
      </c>
      <c r="I610" s="280" t="e">
        <f t="shared" si="1563"/>
        <v>#REF!</v>
      </c>
      <c r="J610" s="280" t="e">
        <f t="shared" ref="J610:K610" si="1565">IF(J34=0,"Sans Objet",IF($C$34&lt;=J296-75,J609+$C$34,"TC trop important"))</f>
        <v>#REF!</v>
      </c>
      <c r="K610" s="280" t="e">
        <f t="shared" si="1565"/>
        <v>#REF!</v>
      </c>
      <c r="L610" s="280" t="e">
        <f t="shared" ref="L610:P610" si="1566">IF(L34=0,"Sans Objet",IF($C$34&lt;=L296-75,L609+$C$34,"TC trop important"))</f>
        <v>#REF!</v>
      </c>
      <c r="M610" s="280" t="e">
        <f t="shared" si="1566"/>
        <v>#REF!</v>
      </c>
      <c r="N610" s="280" t="e">
        <f t="shared" si="1566"/>
        <v>#REF!</v>
      </c>
      <c r="O610" s="280" t="e">
        <f t="shared" ref="O610" si="1567">IF(O34=0,"Sans Objet",IF($C$34&lt;=O296-75,O609+$C$34,"TC trop important"))</f>
        <v>#REF!</v>
      </c>
      <c r="P610" s="280" t="e">
        <f t="shared" si="1566"/>
        <v>#REF!</v>
      </c>
      <c r="Q610" s="280" t="e">
        <f t="shared" ref="Q610:R610" si="1568">IF(Q34=0,"Sans Objet",IF($C$34&lt;=Q296-75,Q609+$C$34,"TC trop important"))</f>
        <v>#REF!</v>
      </c>
      <c r="R610" s="280" t="e">
        <f t="shared" si="1568"/>
        <v>#REF!</v>
      </c>
      <c r="S610" s="280" t="e">
        <f t="shared" si="1563"/>
        <v>#REF!</v>
      </c>
      <c r="T610" s="280" t="e">
        <f t="shared" si="1563"/>
        <v>#REF!</v>
      </c>
      <c r="W610" s="255"/>
      <c r="X610" s="255"/>
      <c r="Y610" s="255"/>
      <c r="Z610" s="255"/>
      <c r="AA610" s="255"/>
      <c r="AB610" s="255"/>
      <c r="AC610" s="255"/>
    </row>
    <row r="611" spans="1:29" ht="14.1" customHeight="1" thickTop="1" x14ac:dyDescent="0.25">
      <c r="A611" s="921" t="s">
        <v>1375</v>
      </c>
      <c r="B611" s="922"/>
      <c r="C611" s="285"/>
      <c r="D611" s="286" t="e">
        <f>IF(AND(D34=0,HLOOKUP(D$14,'CdC-Inputs VP'!$D$13:$AEP$108,MATCH("CVA",'CdC-Inputs VP'!$A$13:$A$108,0),FALSE)="Calculée par défaut"),"Sans Objet",IF(HLOOKUP(D$14,'CdC-Inputs VP'!$D$13:$AEP$108,MATCH("CVA",'CdC-Inputs VP'!$A$13:$A$108,0),FALSE)="Calculée par défaut",ROUNDUP(MAX(D610*0.04,25),0),HLOOKUP(D$14,'CdC-Inputs VP'!$D$13:$AEP$108,MATCH("CVA",'CdC-Inputs VP'!$A$13:$A$108,0),FALSE)))</f>
        <v>#REF!</v>
      </c>
      <c r="E611" s="286" t="e">
        <f>IF(AND(E34=0,HLOOKUP(E$14,'CdC-Inputs VP'!$D$13:$AEP$108,MATCH("CVA",'CdC-Inputs VP'!$A$13:$A$108,0),FALSE)="Calculée par défaut"),"Sans Objet",IF(HLOOKUP(E$14,'CdC-Inputs VP'!$D$13:$AEP$108,MATCH("CVA",'CdC-Inputs VP'!$A$13:$A$108,0),FALSE)="Calculée par défaut",ROUNDUP(MAX(E610*0.04,25),0),HLOOKUP(E$14,'CdC-Inputs VP'!$D$13:$AEP$108,MATCH("CVA",'CdC-Inputs VP'!$A$13:$A$108,0),FALSE)))</f>
        <v>#REF!</v>
      </c>
      <c r="F611" s="286" t="e">
        <f>IF(AND(F34=0,HLOOKUP(F$14,'CdC-Inputs VP'!$D$13:$AEP$108,MATCH("CVA",'CdC-Inputs VP'!$A$13:$A$108,0),FALSE)="Calculée par défaut"),"Sans Objet",IF(HLOOKUP(F$14,'CdC-Inputs VP'!$D$13:$AEP$108,MATCH("CVA",'CdC-Inputs VP'!$A$13:$A$108,0),FALSE)="Calculée par défaut",ROUNDUP(MAX(F610*0.04,25),0),HLOOKUP(F$14,'CdC-Inputs VP'!$D$13:$AEP$108,MATCH("CVA",'CdC-Inputs VP'!$A$13:$A$108,0),FALSE)))</f>
        <v>#REF!</v>
      </c>
      <c r="G611" s="286" t="e">
        <f>IF(AND(G34=0,HLOOKUP(G$14,'CdC-Inputs VP'!$D$13:$AEP$108,MATCH("CVA",'CdC-Inputs VP'!$A$13:$A$108,0),FALSE)="Calculée par défaut"),"Sans Objet",IF(HLOOKUP(G$14,'CdC-Inputs VP'!$D$13:$AEP$108,MATCH("CVA",'CdC-Inputs VP'!$A$13:$A$108,0),FALSE)="Calculée par défaut",ROUNDUP(MAX(G610*0.04,25),0),HLOOKUP(G$14,'CdC-Inputs VP'!$D$13:$AEP$108,MATCH("CVA",'CdC-Inputs VP'!$A$13:$A$108,0),FALSE)))</f>
        <v>#REF!</v>
      </c>
      <c r="H611" s="286" t="e">
        <f>IF(AND(H34=0,HLOOKUP(H$14,'CdC-Inputs VP'!$D$13:$AEP$108,MATCH("CVA",'CdC-Inputs VP'!$A$13:$A$108,0),FALSE)="Calculée par défaut"),"Sans Objet",IF(HLOOKUP(H$14,'CdC-Inputs VP'!$D$13:$AEP$108,MATCH("CVA",'CdC-Inputs VP'!$A$13:$A$108,0),FALSE)="Calculée par défaut",ROUNDUP(MAX(H610*0.04,25),0),HLOOKUP(H$14,'CdC-Inputs VP'!$D$13:$AEP$108,MATCH("CVA",'CdC-Inputs VP'!$A$13:$A$108,0),FALSE)))</f>
        <v>#REF!</v>
      </c>
      <c r="I611" s="286" t="e">
        <f>IF(AND(I34=0,HLOOKUP(I$14,'CdC-Inputs VP'!$D$13:$AEP$108,MATCH("CVA",'CdC-Inputs VP'!$A$13:$A$108,0),FALSE)="Calculée par défaut"),"Sans Objet",IF(HLOOKUP(I$14,'CdC-Inputs VP'!$D$13:$AEP$108,MATCH("CVA",'CdC-Inputs VP'!$A$13:$A$108,0),FALSE)="Calculée par défaut",ROUNDUP(MAX(I610*0.04,25),0),HLOOKUP(I$14,'CdC-Inputs VP'!$D$13:$AEP$108,MATCH("CVA",'CdC-Inputs VP'!$A$13:$A$108,0),FALSE)))</f>
        <v>#REF!</v>
      </c>
      <c r="J611" s="286" t="e">
        <f>IF(AND(J34=0,HLOOKUP(J$14,'CdC-Inputs VP'!$D$13:$AEP$108,MATCH("CVA",'CdC-Inputs VP'!$A$13:$A$108,0),FALSE)="Calculée par défaut"),"Sans Objet",IF(HLOOKUP(J$14,'CdC-Inputs VP'!$D$13:$AEP$108,MATCH("CVA",'CdC-Inputs VP'!$A$13:$A$108,0),FALSE)="Calculée par défaut",ROUNDUP(MAX(J610*0.04,25),0),HLOOKUP(J$14,'CdC-Inputs VP'!$D$13:$AEP$108,MATCH("CVA",'CdC-Inputs VP'!$A$13:$A$108,0),FALSE)))</f>
        <v>#REF!</v>
      </c>
      <c r="K611" s="286" t="e">
        <f>IF(AND(K34=0,HLOOKUP(K$14,'CdC-Inputs VP'!$D$13:$AEP$108,MATCH("CVA",'CdC-Inputs VP'!$A$13:$A$108,0),FALSE)="Calculée par défaut"),"Sans Objet",IF(HLOOKUP(K$14,'CdC-Inputs VP'!$D$13:$AEP$108,MATCH("CVA",'CdC-Inputs VP'!$A$13:$A$108,0),FALSE)="Calculée par défaut",ROUNDUP(MAX(K610*0.04,25),0),HLOOKUP(K$14,'CdC-Inputs VP'!$D$13:$AEP$108,MATCH("CVA",'CdC-Inputs VP'!$A$13:$A$108,0),FALSE)))</f>
        <v>#REF!</v>
      </c>
      <c r="L611" s="286" t="e">
        <f>IF(AND(L34=0,HLOOKUP(L$14,'CdC-Inputs VP'!$D$13:$AEP$108,MATCH("CVA",'CdC-Inputs VP'!$A$13:$A$108,0),FALSE)="Calculée par défaut"),"Sans Objet",IF(HLOOKUP(L$14,'CdC-Inputs VP'!$D$13:$AEP$108,MATCH("CVA",'CdC-Inputs VP'!$A$13:$A$108,0),FALSE)="Calculée par défaut",ROUNDUP(MAX(L610*0.04,25),0),HLOOKUP(L$14,'CdC-Inputs VP'!$D$13:$AEP$108,MATCH("CVA",'CdC-Inputs VP'!$A$13:$A$108,0),FALSE)))</f>
        <v>#REF!</v>
      </c>
      <c r="M611" s="286" t="e">
        <f>IF(AND(M34=0,HLOOKUP(M$14,'CdC-Inputs VP'!$D$13:$AEP$108,MATCH("CVA",'CdC-Inputs VP'!$A$13:$A$108,0),FALSE)="Calculée par défaut"),"Sans Objet",IF(HLOOKUP(M$14,'CdC-Inputs VP'!$D$13:$AEP$108,MATCH("CVA",'CdC-Inputs VP'!$A$13:$A$108,0),FALSE)="Calculée par défaut",ROUNDUP(MAX(M610*0.04,25),0),HLOOKUP(M$14,'CdC-Inputs VP'!$D$13:$AEP$108,MATCH("CVA",'CdC-Inputs VP'!$A$13:$A$108,0),FALSE)))</f>
        <v>#REF!</v>
      </c>
      <c r="N611" s="286" t="e">
        <f>IF(AND(N34=0,HLOOKUP(N$14,'CdC-Inputs VP'!$D$13:$AEP$108,MATCH("CVA",'CdC-Inputs VP'!$A$13:$A$108,0),FALSE)="Calculée par défaut"),"Sans Objet",IF(HLOOKUP(N$14,'CdC-Inputs VP'!$D$13:$AEP$108,MATCH("CVA",'CdC-Inputs VP'!$A$13:$A$108,0),FALSE)="Calculée par défaut",ROUNDUP(MAX(N610*0.04,25),0),HLOOKUP(N$14,'CdC-Inputs VP'!$D$13:$AEP$108,MATCH("CVA",'CdC-Inputs VP'!$A$13:$A$108,0),FALSE)))</f>
        <v>#REF!</v>
      </c>
      <c r="O611" s="286" t="e">
        <f>IF(AND(O34=0,HLOOKUP(O$14,'CdC-Inputs VP'!$D$13:$AEP$108,MATCH("CVA",'CdC-Inputs VP'!$A$13:$A$108,0),FALSE)="Calculée par défaut"),"Sans Objet",IF(HLOOKUP(O$14,'CdC-Inputs VP'!$D$13:$AEP$108,MATCH("CVA",'CdC-Inputs VP'!$A$13:$A$108,0),FALSE)="Calculée par défaut",ROUNDUP(MAX(O610*0.04,25),0),HLOOKUP(O$14,'CdC-Inputs VP'!$D$13:$AEP$108,MATCH("CVA",'CdC-Inputs VP'!$A$13:$A$108,0),FALSE)))</f>
        <v>#REF!</v>
      </c>
      <c r="P611" s="286" t="e">
        <f>IF(AND(P34=0,HLOOKUP(P$14,'CdC-Inputs VP'!$D$13:$AEP$108,MATCH("CVA",'CdC-Inputs VP'!$A$13:$A$108,0),FALSE)="Calculée par défaut"),"Sans Objet",IF(HLOOKUP(P$14,'CdC-Inputs VP'!$D$13:$AEP$108,MATCH("CVA",'CdC-Inputs VP'!$A$13:$A$108,0),FALSE)="Calculée par défaut",ROUNDUP(MAX(P610*0.04,25),0),HLOOKUP(P$14,'CdC-Inputs VP'!$D$13:$AEP$108,MATCH("CVA",'CdC-Inputs VP'!$A$13:$A$108,0),FALSE)))</f>
        <v>#REF!</v>
      </c>
      <c r="Q611" s="286" t="e">
        <f>IF(AND(Q34=0,HLOOKUP(Q$14,'CdC-Inputs VP'!$D$13:$AEP$108,MATCH("CVA",'CdC-Inputs VP'!$A$13:$A$108,0),FALSE)="Calculée par défaut"),"Sans Objet",IF(HLOOKUP(Q$14,'CdC-Inputs VP'!$D$13:$AEP$108,MATCH("CVA",'CdC-Inputs VP'!$A$13:$A$108,0),FALSE)="Calculée par défaut",ROUNDUP(MAX(Q610*0.04,25),0),HLOOKUP(Q$14,'CdC-Inputs VP'!$D$13:$AEP$108,MATCH("CVA",'CdC-Inputs VP'!$A$13:$A$108,0),FALSE)))</f>
        <v>#REF!</v>
      </c>
      <c r="R611" s="286" t="e">
        <f>IF(AND(R34=0,HLOOKUP(R$14,'CdC-Inputs VP'!$D$13:$AEP$108,MATCH("CVA",'CdC-Inputs VP'!$A$13:$A$108,0),FALSE)="Calculée par défaut"),"Sans Objet",IF(HLOOKUP(R$14,'CdC-Inputs VP'!$D$13:$AEP$108,MATCH("CVA",'CdC-Inputs VP'!$A$13:$A$108,0),FALSE)="Calculée par défaut",ROUNDUP(MAX(R610*0.04,25),0),HLOOKUP(R$14,'CdC-Inputs VP'!$D$13:$AEP$108,MATCH("CVA",'CdC-Inputs VP'!$A$13:$A$108,0),FALSE)))</f>
        <v>#REF!</v>
      </c>
      <c r="S611" s="286" t="e">
        <f>IF(AND(S34=0,HLOOKUP(S$14,'CdC-Inputs VP'!$D$13:$AEP$108,MATCH("CVA",'CdC-Inputs VP'!$A$13:$A$108,0),FALSE)="Calculée par défaut"),"Sans Objet",IF(HLOOKUP(S$14,'CdC-Inputs VP'!$D$13:$AEP$108,MATCH("CVA",'CdC-Inputs VP'!$A$13:$A$108,0),FALSE)="Calculée par défaut",ROUNDUP(MAX(S610*0.04,25),0),HLOOKUP(S$14,'CdC-Inputs VP'!$D$13:$AEP$108,MATCH("CVA",'CdC-Inputs VP'!$A$13:$A$108,0),FALSE)))</f>
        <v>#REF!</v>
      </c>
      <c r="T611" s="286" t="e">
        <f>IF(AND(T34=0,HLOOKUP(T$14,'CdC-Inputs VP'!$D$13:$AEP$108,MATCH("CVA",'CdC-Inputs VP'!$A$13:$A$108,0),FALSE)="Calculée par défaut"),"Sans Objet",IF(HLOOKUP(T$14,'CdC-Inputs VP'!$D$13:$AEP$108,MATCH("CVA",'CdC-Inputs VP'!$A$13:$A$108,0),FALSE)="Calculée par défaut",ROUNDUP(MAX(T610*0.04,25),0),HLOOKUP(T$14,'CdC-Inputs VP'!$D$13:$AEP$108,MATCH("CVA",'CdC-Inputs VP'!$A$13:$A$108,0),FALSE)))</f>
        <v>#REF!</v>
      </c>
    </row>
    <row r="612" spans="1:29" s="254" customFormat="1" ht="12" x14ac:dyDescent="0.25">
      <c r="A612" s="274"/>
      <c r="B612" s="641" t="s">
        <v>1356</v>
      </c>
      <c r="C612" s="265"/>
      <c r="D612" s="266" t="e">
        <f>IF(AND(D34=0,HLOOKUP(D$14,'CdC-Inputs VP'!$D$13:$AEP$88,60,FALSE)="Calculée par défaut"),"Sans Objet",D611-D613)</f>
        <v>#REF!</v>
      </c>
      <c r="E612" s="266" t="e">
        <f>IF(AND(E34=0,HLOOKUP(E$14,'CdC-Inputs VP'!$D$13:$AEP$88,60,FALSE)="Calculée par défaut"),"Sans Objet",E611-E613)</f>
        <v>#REF!</v>
      </c>
      <c r="F612" s="266" t="e">
        <f>IF(AND(F34=0,HLOOKUP(F$14,'CdC-Inputs VP'!$D$13:$AEP$88,60,FALSE)="Calculée par défaut"),"Sans Objet",F611-F613)</f>
        <v>#REF!</v>
      </c>
      <c r="G612" s="266" t="e">
        <f>IF(AND(G34=0,HLOOKUP(G$14,'CdC-Inputs VP'!$D$13:$AEP$88,60,FALSE)="Calculée par défaut"),"Sans Objet",G611-G613)</f>
        <v>#REF!</v>
      </c>
      <c r="H612" s="266" t="e">
        <f>IF(AND(H34=0,HLOOKUP(H$14,'CdC-Inputs VP'!$D$13:$AEP$88,60,FALSE)="Calculée par défaut"),"Sans Objet",H611-H613)</f>
        <v>#REF!</v>
      </c>
      <c r="I612" s="266" t="e">
        <f>IF(AND(I34=0,HLOOKUP(I$14,'CdC-Inputs VP'!$D$13:$AEP$88,60,FALSE)="Calculée par défaut"),"Sans Objet",I611-I613)</f>
        <v>#REF!</v>
      </c>
      <c r="J612" s="266" t="e">
        <f>IF(AND(J34=0,HLOOKUP(J$14,'CdC-Inputs VP'!$D$13:$AEP$88,60,FALSE)="Calculée par défaut"),"Sans Objet",J611-J613)</f>
        <v>#REF!</v>
      </c>
      <c r="K612" s="266" t="e">
        <f>IF(AND(K34=0,HLOOKUP(K$14,'CdC-Inputs VP'!$D$13:$AEP$88,60,FALSE)="Calculée par défaut"),"Sans Objet",K611-K613)</f>
        <v>#REF!</v>
      </c>
      <c r="L612" s="266" t="e">
        <f>IF(AND(L34=0,HLOOKUP(L$14,'CdC-Inputs VP'!$D$13:$AEP$88,60,FALSE)="Calculée par défaut"),"Sans Objet",L611-L613)</f>
        <v>#REF!</v>
      </c>
      <c r="M612" s="266" t="e">
        <f>IF(AND(M34=0,HLOOKUP(M$14,'CdC-Inputs VP'!$D$13:$AEP$88,60,FALSE)="Calculée par défaut"),"Sans Objet",M611-M613)</f>
        <v>#REF!</v>
      </c>
      <c r="N612" s="266" t="e">
        <f>IF(AND(N34=0,HLOOKUP(N$14,'CdC-Inputs VP'!$D$13:$AEP$88,60,FALSE)="Calculée par défaut"),"Sans Objet",N611-N613)</f>
        <v>#REF!</v>
      </c>
      <c r="O612" s="266" t="e">
        <f>IF(AND(O34=0,HLOOKUP(O$14,'CdC-Inputs VP'!$D$13:$AEP$88,60,FALSE)="Calculée par défaut"),"Sans Objet",O611-O613)</f>
        <v>#REF!</v>
      </c>
      <c r="P612" s="266" t="e">
        <f>IF(AND(P34=0,HLOOKUP(P$14,'CdC-Inputs VP'!$D$13:$AEP$88,60,FALSE)="Calculée par défaut"),"Sans Objet",P611-P613)</f>
        <v>#REF!</v>
      </c>
      <c r="Q612" s="266" t="e">
        <f>IF(AND(Q34=0,HLOOKUP(Q$14,'CdC-Inputs VP'!$D$13:$AEP$88,60,FALSE)="Calculée par défaut"),"Sans Objet",Q611-Q613)</f>
        <v>#REF!</v>
      </c>
      <c r="R612" s="266" t="e">
        <f>IF(AND(R34=0,HLOOKUP(R$14,'CdC-Inputs VP'!$D$13:$AEP$88,60,FALSE)="Calculée par défaut"),"Sans Objet",R611-R613)</f>
        <v>#REF!</v>
      </c>
      <c r="S612" s="266" t="e">
        <f>IF(AND(S34=0,HLOOKUP(S$14,'CdC-Inputs VP'!$D$13:$AEP$88,60,FALSE)="Calculée par défaut"),"Sans Objet",S611-S613)</f>
        <v>#REF!</v>
      </c>
      <c r="T612" s="266" t="e">
        <f>IF(AND(T34=0,HLOOKUP(T$14,'CdC-Inputs VP'!$D$13:$AEP$88,60,FALSE)="Calculée par défaut"),"Sans Objet",T611-T613)</f>
        <v>#REF!</v>
      </c>
      <c r="W612" s="255"/>
      <c r="X612" s="255"/>
      <c r="Y612" s="255"/>
      <c r="Z612" s="255"/>
      <c r="AA612" s="255"/>
      <c r="AB612" s="255"/>
      <c r="AC612" s="255"/>
    </row>
    <row r="613" spans="1:29" s="254" customFormat="1" thickBot="1" x14ac:dyDescent="0.3">
      <c r="A613" s="275"/>
      <c r="B613" s="642" t="s">
        <v>1357</v>
      </c>
      <c r="C613" s="268"/>
      <c r="D613" s="269" t="e">
        <f>IF(AND(D34=0,HLOOKUP(D$14,'CdC-Inputs VP'!$D$13:$AEP$88,60,FALSE)="Calculée par défaut"),"Sans Objet",D611*D59/D29)</f>
        <v>#REF!</v>
      </c>
      <c r="E613" s="269" t="e">
        <f>IF(AND(E34=0,HLOOKUP(E$14,'CdC-Inputs VP'!$D$13:$AEP$88,60,FALSE)="Calculée par défaut"),"Sans Objet",E611*E59/E29)</f>
        <v>#REF!</v>
      </c>
      <c r="F613" s="269" t="e">
        <f>IF(AND(F34=0,HLOOKUP(F$14,'CdC-Inputs VP'!$D$13:$AEP$88,60,FALSE)="Calculée par défaut"),"Sans Objet",F611*F59/F29)</f>
        <v>#REF!</v>
      </c>
      <c r="G613" s="269" t="e">
        <f>IF(AND(G34=0,HLOOKUP(G$14,'CdC-Inputs VP'!$D$13:$AEP$88,60,FALSE)="Calculée par défaut"),"Sans Objet",G611*G59/G29)</f>
        <v>#REF!</v>
      </c>
      <c r="H613" s="269" t="e">
        <f>IF(AND(H34=0,HLOOKUP(H$14,'CdC-Inputs VP'!$D$13:$AEP$88,60,FALSE)="Calculée par défaut"),"Sans Objet",H611*H59/H29)</f>
        <v>#REF!</v>
      </c>
      <c r="I613" s="269" t="e">
        <f>IF(AND(I34=0,HLOOKUP(I$14,'CdC-Inputs VP'!$D$13:$AEP$88,60,FALSE)="Calculée par défaut"),"Sans Objet",I611*I59/I29)</f>
        <v>#REF!</v>
      </c>
      <c r="J613" s="269" t="e">
        <f>IF(AND(J34=0,HLOOKUP(J$14,'CdC-Inputs VP'!$D$13:$AEP$88,60,FALSE)="Calculée par défaut"),"Sans Objet",J611*J59/J29)</f>
        <v>#REF!</v>
      </c>
      <c r="K613" s="269" t="e">
        <f>IF(AND(K34=0,HLOOKUP(K$14,'CdC-Inputs VP'!$D$13:$AEP$88,60,FALSE)="Calculée par défaut"),"Sans Objet",K611*K59/K29)</f>
        <v>#REF!</v>
      </c>
      <c r="L613" s="269" t="e">
        <f>IF(AND(L34=0,HLOOKUP(L$14,'CdC-Inputs VP'!$D$13:$AEP$88,60,FALSE)="Calculée par défaut"),"Sans Objet",L611*L59/L29)</f>
        <v>#REF!</v>
      </c>
      <c r="M613" s="269" t="e">
        <f>IF(AND(M34=0,HLOOKUP(M$14,'CdC-Inputs VP'!$D$13:$AEP$88,60,FALSE)="Calculée par défaut"),"Sans Objet",M611*M59/M29)</f>
        <v>#REF!</v>
      </c>
      <c r="N613" s="269" t="e">
        <f>IF(AND(N34=0,HLOOKUP(N$14,'CdC-Inputs VP'!$D$13:$AEP$88,60,FALSE)="Calculée par défaut"),"Sans Objet",N611*N59/N29)</f>
        <v>#REF!</v>
      </c>
      <c r="O613" s="269" t="e">
        <f>IF(AND(O34=0,HLOOKUP(O$14,'CdC-Inputs VP'!$D$13:$AEP$88,60,FALSE)="Calculée par défaut"),"Sans Objet",O611*O59/O29)</f>
        <v>#REF!</v>
      </c>
      <c r="P613" s="269" t="e">
        <f>IF(AND(P34=0,HLOOKUP(P$14,'CdC-Inputs VP'!$D$13:$AEP$88,60,FALSE)="Calculée par défaut"),"Sans Objet",P611*P59/P29)</f>
        <v>#REF!</v>
      </c>
      <c r="Q613" s="269" t="e">
        <f>IF(AND(Q34=0,HLOOKUP(Q$14,'CdC-Inputs VP'!$D$13:$AEP$88,60,FALSE)="Calculée par défaut"),"Sans Objet",Q611*Q59/Q29)</f>
        <v>#REF!</v>
      </c>
      <c r="R613" s="269" t="e">
        <f>IF(AND(R34=0,HLOOKUP(R$14,'CdC-Inputs VP'!$D$13:$AEP$88,60,FALSE)="Calculée par défaut"),"Sans Objet",R611*R59/R29)</f>
        <v>#REF!</v>
      </c>
      <c r="S613" s="269" t="e">
        <f>IF(AND(S34=0,HLOOKUP(S$14,'CdC-Inputs VP'!$D$13:$AEP$88,60,FALSE)="Calculée par défaut"),"Sans Objet",S611*S59/S29)</f>
        <v>#REF!</v>
      </c>
      <c r="T613" s="269" t="e">
        <f>IF(AND(T34=0,HLOOKUP(T$14,'CdC-Inputs VP'!$D$13:$AEP$88,60,FALSE)="Calculée par défaut"),"Sans Objet",T611*T59/T29)</f>
        <v>#REF!</v>
      </c>
      <c r="W613" s="255"/>
      <c r="X613" s="255"/>
      <c r="Y613" s="255"/>
      <c r="Z613" s="255"/>
      <c r="AA613" s="255"/>
      <c r="AB613" s="255"/>
      <c r="AC613" s="255"/>
    </row>
    <row r="614" spans="1:29" s="254" customFormat="1" ht="14.25" thickTop="1" thickBot="1" x14ac:dyDescent="0.3">
      <c r="A614" s="919" t="s">
        <v>1376</v>
      </c>
      <c r="B614" s="920"/>
      <c r="C614" s="283"/>
      <c r="D614" s="280" t="e">
        <f t="shared" ref="D614:T614" si="1569">IF(D34=0,"Sans Objet",D609-D611)</f>
        <v>#REF!</v>
      </c>
      <c r="E614" s="280" t="e">
        <f t="shared" si="1569"/>
        <v>#REF!</v>
      </c>
      <c r="F614" s="280" t="e">
        <f t="shared" ref="F614:G614" si="1570">IF(F34=0,"Sans Objet",F609-F611)</f>
        <v>#REF!</v>
      </c>
      <c r="G614" s="280" t="e">
        <f t="shared" si="1570"/>
        <v>#REF!</v>
      </c>
      <c r="H614" s="280" t="e">
        <f t="shared" si="1569"/>
        <v>#REF!</v>
      </c>
      <c r="I614" s="280" t="e">
        <f t="shared" si="1569"/>
        <v>#REF!</v>
      </c>
      <c r="J614" s="280" t="e">
        <f t="shared" ref="J614:K614" si="1571">IF(J34=0,"Sans Objet",J609-J611)</f>
        <v>#REF!</v>
      </c>
      <c r="K614" s="280" t="e">
        <f t="shared" si="1571"/>
        <v>#REF!</v>
      </c>
      <c r="L614" s="280" t="e">
        <f t="shared" ref="L614:P614" si="1572">IF(L34=0,"Sans Objet",L609-L611)</f>
        <v>#REF!</v>
      </c>
      <c r="M614" s="280" t="e">
        <f t="shared" si="1572"/>
        <v>#REF!</v>
      </c>
      <c r="N614" s="280" t="e">
        <f t="shared" si="1572"/>
        <v>#REF!</v>
      </c>
      <c r="O614" s="280" t="e">
        <f t="shared" ref="O614" si="1573">IF(O34=0,"Sans Objet",O609-O611)</f>
        <v>#REF!</v>
      </c>
      <c r="P614" s="280" t="e">
        <f t="shared" si="1572"/>
        <v>#REF!</v>
      </c>
      <c r="Q614" s="280" t="e">
        <f t="shared" ref="Q614:R614" si="1574">IF(Q34=0,"Sans Objet",Q609-Q611)</f>
        <v>#REF!</v>
      </c>
      <c r="R614" s="280" t="e">
        <f t="shared" si="1574"/>
        <v>#REF!</v>
      </c>
      <c r="S614" s="280" t="e">
        <f t="shared" si="1569"/>
        <v>#REF!</v>
      </c>
      <c r="T614" s="280" t="e">
        <f t="shared" si="1569"/>
        <v>#REF!</v>
      </c>
      <c r="W614" s="255"/>
      <c r="X614" s="255"/>
      <c r="Y614" s="255"/>
      <c r="Z614" s="255"/>
      <c r="AA614" s="255"/>
      <c r="AB614" s="255"/>
      <c r="AC614" s="255"/>
    </row>
    <row r="615" spans="1:29" ht="14.25" thickTop="1" thickBot="1" x14ac:dyDescent="0.3">
      <c r="A615" s="919" t="s">
        <v>1377</v>
      </c>
      <c r="B615" s="920"/>
      <c r="C615" s="569"/>
      <c r="D615" s="287" t="e">
        <f t="shared" ref="D615:T615" si="1575">IF(D34=0,D594+D595,D594+D595+D609)</f>
        <v>#REF!</v>
      </c>
      <c r="E615" s="287" t="e">
        <f t="shared" si="1575"/>
        <v>#REF!</v>
      </c>
      <c r="F615" s="287" t="e">
        <f t="shared" ref="F615:G615" si="1576">IF(F34=0,F594+F595,F594+F595+F609)</f>
        <v>#REF!</v>
      </c>
      <c r="G615" s="287" t="e">
        <f t="shared" si="1576"/>
        <v>#REF!</v>
      </c>
      <c r="H615" s="287" t="e">
        <f t="shared" si="1575"/>
        <v>#REF!</v>
      </c>
      <c r="I615" s="287" t="e">
        <f t="shared" si="1575"/>
        <v>#REF!</v>
      </c>
      <c r="J615" s="287" t="e">
        <f t="shared" ref="J615:K615" si="1577">IF(J34=0,J594+J595,J594+J595+J609)</f>
        <v>#REF!</v>
      </c>
      <c r="K615" s="287" t="e">
        <f t="shared" si="1577"/>
        <v>#REF!</v>
      </c>
      <c r="L615" s="287" t="e">
        <f t="shared" ref="L615:P615" si="1578">IF(L34=0,L594+L595,L594+L595+L609)</f>
        <v>#REF!</v>
      </c>
      <c r="M615" s="287" t="e">
        <f t="shared" si="1578"/>
        <v>#REF!</v>
      </c>
      <c r="N615" s="287" t="e">
        <f t="shared" si="1578"/>
        <v>#REF!</v>
      </c>
      <c r="O615" s="287" t="e">
        <f t="shared" ref="O615" si="1579">IF(O34=0,O594+O595,O594+O595+O609)</f>
        <v>#REF!</v>
      </c>
      <c r="P615" s="287" t="e">
        <f t="shared" si="1578"/>
        <v>#REF!</v>
      </c>
      <c r="Q615" s="287" t="e">
        <f t="shared" ref="Q615:R615" si="1580">IF(Q34=0,Q594+Q595,Q594+Q595+Q609)</f>
        <v>#REF!</v>
      </c>
      <c r="R615" s="287" t="e">
        <f t="shared" si="1580"/>
        <v>#REF!</v>
      </c>
      <c r="S615" s="287" t="e">
        <f t="shared" si="1575"/>
        <v>#REF!</v>
      </c>
      <c r="T615" s="287" t="e">
        <f t="shared" si="1575"/>
        <v>#REF!</v>
      </c>
      <c r="U615" s="273"/>
    </row>
    <row r="616" spans="1:29" ht="13.5" thickTop="1" x14ac:dyDescent="0.25">
      <c r="A616" s="570" t="s">
        <v>1378</v>
      </c>
      <c r="B616" s="262"/>
      <c r="C616" s="262"/>
      <c r="D616" s="263" t="e">
        <f t="shared" ref="D616:T616" si="1581">IF(D611="Sans Objet","Sans Objet",D$875)</f>
        <v>#REF!</v>
      </c>
      <c r="E616" s="263" t="e">
        <f t="shared" si="1581"/>
        <v>#REF!</v>
      </c>
      <c r="F616" s="263" t="e">
        <f t="shared" ref="F616:G616" si="1582">IF(F611="Sans Objet","Sans Objet",F$875)</f>
        <v>#REF!</v>
      </c>
      <c r="G616" s="263" t="e">
        <f t="shared" si="1582"/>
        <v>#REF!</v>
      </c>
      <c r="H616" s="263" t="e">
        <f t="shared" si="1581"/>
        <v>#REF!</v>
      </c>
      <c r="I616" s="263" t="e">
        <f t="shared" si="1581"/>
        <v>#REF!</v>
      </c>
      <c r="J616" s="263" t="e">
        <f t="shared" ref="J616:K616" si="1583">IF(J611="Sans Objet","Sans Objet",J$875)</f>
        <v>#REF!</v>
      </c>
      <c r="K616" s="263" t="e">
        <f t="shared" si="1583"/>
        <v>#REF!</v>
      </c>
      <c r="L616" s="263" t="e">
        <f t="shared" ref="L616:P616" si="1584">IF(L611="Sans Objet","Sans Objet",L$875)</f>
        <v>#REF!</v>
      </c>
      <c r="M616" s="263" t="e">
        <f t="shared" si="1584"/>
        <v>#REF!</v>
      </c>
      <c r="N616" s="263" t="e">
        <f t="shared" si="1584"/>
        <v>#REF!</v>
      </c>
      <c r="O616" s="263" t="e">
        <f t="shared" ref="O616" si="1585">IF(O611="Sans Objet","Sans Objet",O$875)</f>
        <v>#REF!</v>
      </c>
      <c r="P616" s="263" t="e">
        <f t="shared" si="1584"/>
        <v>#REF!</v>
      </c>
      <c r="Q616" s="263" t="e">
        <f t="shared" ref="Q616:R616" si="1586">IF(Q611="Sans Objet","Sans Objet",Q$875)</f>
        <v>#REF!</v>
      </c>
      <c r="R616" s="263" t="e">
        <f t="shared" si="1586"/>
        <v>#REF!</v>
      </c>
      <c r="S616" s="263" t="e">
        <f t="shared" si="1581"/>
        <v>#REF!</v>
      </c>
      <c r="T616" s="263" t="e">
        <f t="shared" si="1581"/>
        <v>#REF!</v>
      </c>
    </row>
    <row r="617" spans="1:29" s="254" customFormat="1" ht="12" x14ac:dyDescent="0.25">
      <c r="A617" s="274"/>
      <c r="B617" s="641" t="s">
        <v>1356</v>
      </c>
      <c r="C617" s="265"/>
      <c r="D617" s="266" t="e">
        <f t="shared" ref="D617:T617" si="1587">IF(D611="Sans Objet","Sans Objet",D$877)</f>
        <v>#REF!</v>
      </c>
      <c r="E617" s="266" t="e">
        <f t="shared" si="1587"/>
        <v>#REF!</v>
      </c>
      <c r="F617" s="266" t="e">
        <f t="shared" ref="F617:G617" si="1588">IF(F611="Sans Objet","Sans Objet",F$877)</f>
        <v>#REF!</v>
      </c>
      <c r="G617" s="266" t="e">
        <f t="shared" si="1588"/>
        <v>#REF!</v>
      </c>
      <c r="H617" s="266" t="e">
        <f t="shared" si="1587"/>
        <v>#REF!</v>
      </c>
      <c r="I617" s="266" t="e">
        <f t="shared" si="1587"/>
        <v>#REF!</v>
      </c>
      <c r="J617" s="266" t="e">
        <f t="shared" ref="J617:K617" si="1589">IF(J611="Sans Objet","Sans Objet",J$877)</f>
        <v>#REF!</v>
      </c>
      <c r="K617" s="266" t="e">
        <f t="shared" si="1589"/>
        <v>#REF!</v>
      </c>
      <c r="L617" s="266" t="e">
        <f t="shared" ref="L617:P617" si="1590">IF(L611="Sans Objet","Sans Objet",L$877)</f>
        <v>#REF!</v>
      </c>
      <c r="M617" s="266" t="e">
        <f t="shared" si="1590"/>
        <v>#REF!</v>
      </c>
      <c r="N617" s="266" t="e">
        <f t="shared" si="1590"/>
        <v>#REF!</v>
      </c>
      <c r="O617" s="266" t="e">
        <f t="shared" ref="O617" si="1591">IF(O611="Sans Objet","Sans Objet",O$877)</f>
        <v>#REF!</v>
      </c>
      <c r="P617" s="266" t="e">
        <f t="shared" si="1590"/>
        <v>#REF!</v>
      </c>
      <c r="Q617" s="266" t="e">
        <f t="shared" ref="Q617:R617" si="1592">IF(Q611="Sans Objet","Sans Objet",Q$877)</f>
        <v>#REF!</v>
      </c>
      <c r="R617" s="266" t="e">
        <f t="shared" si="1592"/>
        <v>#REF!</v>
      </c>
      <c r="S617" s="266" t="e">
        <f t="shared" si="1587"/>
        <v>#REF!</v>
      </c>
      <c r="T617" s="266" t="e">
        <f t="shared" si="1587"/>
        <v>#REF!</v>
      </c>
      <c r="W617" s="255"/>
      <c r="X617" s="255"/>
      <c r="Y617" s="255"/>
      <c r="Z617" s="255"/>
      <c r="AA617" s="255"/>
      <c r="AB617" s="255"/>
      <c r="AC617" s="255"/>
    </row>
    <row r="618" spans="1:29" s="254" customFormat="1" thickBot="1" x14ac:dyDescent="0.3">
      <c r="A618" s="275"/>
      <c r="B618" s="642" t="s">
        <v>1357</v>
      </c>
      <c r="C618" s="268"/>
      <c r="D618" s="269" t="e">
        <f t="shared" ref="D618:T618" si="1593">IF(D611="Sans Objet","Sans Objet",D$878)</f>
        <v>#REF!</v>
      </c>
      <c r="E618" s="269" t="e">
        <f t="shared" si="1593"/>
        <v>#REF!</v>
      </c>
      <c r="F618" s="269" t="e">
        <f t="shared" ref="F618:G618" si="1594">IF(F611="Sans Objet","Sans Objet",F$878)</f>
        <v>#REF!</v>
      </c>
      <c r="G618" s="269" t="e">
        <f t="shared" si="1594"/>
        <v>#REF!</v>
      </c>
      <c r="H618" s="269" t="e">
        <f t="shared" si="1593"/>
        <v>#REF!</v>
      </c>
      <c r="I618" s="269" t="e">
        <f t="shared" si="1593"/>
        <v>#REF!</v>
      </c>
      <c r="J618" s="269" t="e">
        <f t="shared" ref="J618:K618" si="1595">IF(J611="Sans Objet","Sans Objet",J$878)</f>
        <v>#REF!</v>
      </c>
      <c r="K618" s="269" t="e">
        <f t="shared" si="1595"/>
        <v>#REF!</v>
      </c>
      <c r="L618" s="269" t="e">
        <f t="shared" ref="L618:P618" si="1596">IF(L611="Sans Objet","Sans Objet",L$878)</f>
        <v>#REF!</v>
      </c>
      <c r="M618" s="269" t="e">
        <f t="shared" si="1596"/>
        <v>#REF!</v>
      </c>
      <c r="N618" s="269" t="e">
        <f t="shared" si="1596"/>
        <v>#REF!</v>
      </c>
      <c r="O618" s="269" t="e">
        <f t="shared" ref="O618" si="1597">IF(O611="Sans Objet","Sans Objet",O$878)</f>
        <v>#REF!</v>
      </c>
      <c r="P618" s="269" t="e">
        <f t="shared" si="1596"/>
        <v>#REF!</v>
      </c>
      <c r="Q618" s="269" t="e">
        <f t="shared" ref="Q618:R618" si="1598">IF(Q611="Sans Objet","Sans Objet",Q$878)</f>
        <v>#REF!</v>
      </c>
      <c r="R618" s="269" t="e">
        <f t="shared" si="1598"/>
        <v>#REF!</v>
      </c>
      <c r="S618" s="269" t="e">
        <f t="shared" si="1593"/>
        <v>#REF!</v>
      </c>
      <c r="T618" s="269" t="e">
        <f t="shared" si="1593"/>
        <v>#REF!</v>
      </c>
      <c r="W618" s="255"/>
      <c r="X618" s="255"/>
      <c r="Y618" s="255"/>
      <c r="Z618" s="255"/>
      <c r="AA618" s="255"/>
      <c r="AB618" s="255"/>
      <c r="AC618" s="255"/>
    </row>
    <row r="619" spans="1:29" ht="18" thickTop="1" thickBot="1" x14ac:dyDescent="0.3">
      <c r="A619" s="288" t="s">
        <v>1379</v>
      </c>
      <c r="B619" s="640"/>
      <c r="C619" s="260"/>
      <c r="D619" s="289"/>
      <c r="E619" s="289"/>
      <c r="F619" s="289"/>
      <c r="G619" s="289"/>
      <c r="H619" s="289"/>
      <c r="I619" s="289"/>
      <c r="J619" s="289"/>
      <c r="K619" s="289"/>
      <c r="L619" s="289"/>
      <c r="M619" s="289"/>
      <c r="N619" s="289"/>
      <c r="O619" s="289"/>
      <c r="P619" s="289"/>
      <c r="Q619" s="289"/>
      <c r="R619" s="289"/>
      <c r="S619" s="289"/>
      <c r="T619" s="289"/>
    </row>
    <row r="620" spans="1:29" ht="14.85" customHeight="1" thickTop="1" x14ac:dyDescent="0.25">
      <c r="A620" s="570" t="s">
        <v>1380</v>
      </c>
      <c r="B620" s="262"/>
      <c r="C620" s="262"/>
      <c r="D620" s="263" t="e">
        <f t="shared" ref="D620:T622" si="1599">D572+D582</f>
        <v>#REF!</v>
      </c>
      <c r="E620" s="263" t="e">
        <f t="shared" si="1599"/>
        <v>#REF!</v>
      </c>
      <c r="F620" s="263" t="e">
        <f t="shared" ref="F620:G620" si="1600">F572+F582</f>
        <v>#REF!</v>
      </c>
      <c r="G620" s="263" t="e">
        <f t="shared" si="1600"/>
        <v>#REF!</v>
      </c>
      <c r="H620" s="263" t="e">
        <f t="shared" si="1599"/>
        <v>#REF!</v>
      </c>
      <c r="I620" s="263" t="e">
        <f t="shared" si="1599"/>
        <v>#REF!</v>
      </c>
      <c r="J620" s="263" t="e">
        <f t="shared" ref="J620:K620" si="1601">J572+J582</f>
        <v>#REF!</v>
      </c>
      <c r="K620" s="263" t="e">
        <f t="shared" si="1601"/>
        <v>#REF!</v>
      </c>
      <c r="L620" s="263" t="e">
        <f t="shared" ref="L620:P620" si="1602">L572+L582</f>
        <v>#REF!</v>
      </c>
      <c r="M620" s="263" t="e">
        <f t="shared" si="1602"/>
        <v>#REF!</v>
      </c>
      <c r="N620" s="263" t="e">
        <f t="shared" si="1602"/>
        <v>#REF!</v>
      </c>
      <c r="O620" s="263" t="e">
        <f t="shared" ref="O620" si="1603">O572+O582</f>
        <v>#REF!</v>
      </c>
      <c r="P620" s="263" t="e">
        <f t="shared" si="1602"/>
        <v>#REF!</v>
      </c>
      <c r="Q620" s="263" t="e">
        <f t="shared" ref="Q620:R620" si="1604">Q572+Q582</f>
        <v>#REF!</v>
      </c>
      <c r="R620" s="263" t="e">
        <f t="shared" si="1604"/>
        <v>#REF!</v>
      </c>
      <c r="S620" s="263" t="e">
        <f t="shared" si="1599"/>
        <v>#REF!</v>
      </c>
      <c r="T620" s="263" t="e">
        <f t="shared" si="1599"/>
        <v>#REF!</v>
      </c>
    </row>
    <row r="621" spans="1:29" s="254" customFormat="1" ht="12" x14ac:dyDescent="0.25">
      <c r="A621" s="277"/>
      <c r="B621" s="641" t="s">
        <v>1356</v>
      </c>
      <c r="C621" s="265"/>
      <c r="D621" s="266" t="e">
        <f t="shared" si="1599"/>
        <v>#REF!</v>
      </c>
      <c r="E621" s="266" t="e">
        <f t="shared" si="1599"/>
        <v>#REF!</v>
      </c>
      <c r="F621" s="266" t="e">
        <f t="shared" ref="F621:G621" si="1605">F573+F583</f>
        <v>#REF!</v>
      </c>
      <c r="G621" s="266" t="e">
        <f t="shared" si="1605"/>
        <v>#REF!</v>
      </c>
      <c r="H621" s="266" t="e">
        <f t="shared" si="1599"/>
        <v>#REF!</v>
      </c>
      <c r="I621" s="266" t="e">
        <f t="shared" si="1599"/>
        <v>#REF!</v>
      </c>
      <c r="J621" s="266" t="e">
        <f t="shared" ref="J621:K621" si="1606">J573+J583</f>
        <v>#REF!</v>
      </c>
      <c r="K621" s="266" t="e">
        <f t="shared" si="1606"/>
        <v>#REF!</v>
      </c>
      <c r="L621" s="266" t="e">
        <f t="shared" ref="L621:P621" si="1607">L573+L583</f>
        <v>#REF!</v>
      </c>
      <c r="M621" s="266" t="e">
        <f t="shared" si="1607"/>
        <v>#REF!</v>
      </c>
      <c r="N621" s="266" t="e">
        <f t="shared" si="1607"/>
        <v>#REF!</v>
      </c>
      <c r="O621" s="266" t="e">
        <f t="shared" ref="O621" si="1608">O573+O583</f>
        <v>#REF!</v>
      </c>
      <c r="P621" s="266" t="e">
        <f t="shared" si="1607"/>
        <v>#REF!</v>
      </c>
      <c r="Q621" s="266" t="e">
        <f t="shared" ref="Q621:R621" si="1609">Q573+Q583</f>
        <v>#REF!</v>
      </c>
      <c r="R621" s="266" t="e">
        <f t="shared" si="1609"/>
        <v>#REF!</v>
      </c>
      <c r="S621" s="266" t="e">
        <f t="shared" si="1599"/>
        <v>#REF!</v>
      </c>
      <c r="T621" s="266" t="e">
        <f t="shared" si="1599"/>
        <v>#REF!</v>
      </c>
      <c r="W621" s="255"/>
      <c r="X621" s="255"/>
      <c r="Y621" s="255"/>
      <c r="Z621" s="255"/>
      <c r="AA621" s="255"/>
      <c r="AB621" s="255"/>
      <c r="AC621" s="255"/>
    </row>
    <row r="622" spans="1:29" s="254" customFormat="1" thickBot="1" x14ac:dyDescent="0.3">
      <c r="A622" s="278"/>
      <c r="B622" s="642" t="s">
        <v>1357</v>
      </c>
      <c r="C622" s="268"/>
      <c r="D622" s="269" t="e">
        <f t="shared" si="1599"/>
        <v>#REF!</v>
      </c>
      <c r="E622" s="269" t="e">
        <f t="shared" si="1599"/>
        <v>#REF!</v>
      </c>
      <c r="F622" s="269" t="e">
        <f t="shared" ref="F622:G622" si="1610">F574+F584</f>
        <v>#REF!</v>
      </c>
      <c r="G622" s="269" t="e">
        <f t="shared" si="1610"/>
        <v>#REF!</v>
      </c>
      <c r="H622" s="269" t="e">
        <f t="shared" si="1599"/>
        <v>#REF!</v>
      </c>
      <c r="I622" s="269" t="e">
        <f t="shared" si="1599"/>
        <v>#REF!</v>
      </c>
      <c r="J622" s="269" t="e">
        <f t="shared" ref="J622:K622" si="1611">J574+J584</f>
        <v>#REF!</v>
      </c>
      <c r="K622" s="269" t="e">
        <f t="shared" si="1611"/>
        <v>#REF!</v>
      </c>
      <c r="L622" s="269" t="e">
        <f t="shared" ref="L622:P622" si="1612">L574+L584</f>
        <v>#REF!</v>
      </c>
      <c r="M622" s="269" t="e">
        <f t="shared" si="1612"/>
        <v>#REF!</v>
      </c>
      <c r="N622" s="269" t="e">
        <f t="shared" si="1612"/>
        <v>#REF!</v>
      </c>
      <c r="O622" s="269" t="e">
        <f t="shared" ref="O622" si="1613">O574+O584</f>
        <v>#REF!</v>
      </c>
      <c r="P622" s="269" t="e">
        <f t="shared" si="1612"/>
        <v>#REF!</v>
      </c>
      <c r="Q622" s="269" t="e">
        <f t="shared" ref="Q622:R622" si="1614">Q574+Q584</f>
        <v>#REF!</v>
      </c>
      <c r="R622" s="269" t="e">
        <f t="shared" si="1614"/>
        <v>#REF!</v>
      </c>
      <c r="S622" s="269" t="e">
        <f t="shared" si="1599"/>
        <v>#REF!</v>
      </c>
      <c r="T622" s="269" t="e">
        <f t="shared" si="1599"/>
        <v>#REF!</v>
      </c>
      <c r="W622" s="255"/>
      <c r="X622" s="255"/>
      <c r="Y622" s="255"/>
      <c r="Z622" s="255"/>
      <c r="AA622" s="255"/>
      <c r="AB622" s="255"/>
      <c r="AC622" s="255"/>
    </row>
    <row r="623" spans="1:29" ht="14.85" customHeight="1" thickTop="1" x14ac:dyDescent="0.25">
      <c r="A623" s="570" t="s">
        <v>1381</v>
      </c>
      <c r="B623" s="646"/>
      <c r="C623" s="290"/>
      <c r="D623" s="263" t="e">
        <f t="shared" ref="D623:T623" si="1615">ROUND(D572+(D594+D595-D572)/2,0)</f>
        <v>#REF!</v>
      </c>
      <c r="E623" s="263" t="e">
        <f t="shared" si="1615"/>
        <v>#REF!</v>
      </c>
      <c r="F623" s="263" t="e">
        <f t="shared" ref="F623:G623" si="1616">ROUND(F572+(F594+F595-F572)/2,0)</f>
        <v>#REF!</v>
      </c>
      <c r="G623" s="263" t="e">
        <f t="shared" si="1616"/>
        <v>#REF!</v>
      </c>
      <c r="H623" s="263" t="e">
        <f t="shared" si="1615"/>
        <v>#REF!</v>
      </c>
      <c r="I623" s="263" t="e">
        <f t="shared" si="1615"/>
        <v>#REF!</v>
      </c>
      <c r="J623" s="263" t="e">
        <f t="shared" ref="J623:K623" si="1617">ROUND(J572+(J594+J595-J572)/2,0)</f>
        <v>#REF!</v>
      </c>
      <c r="K623" s="263" t="e">
        <f t="shared" si="1617"/>
        <v>#REF!</v>
      </c>
      <c r="L623" s="263" t="e">
        <f t="shared" ref="L623:P623" si="1618">ROUND(L572+(L594+L595-L572)/2,0)</f>
        <v>#REF!</v>
      </c>
      <c r="M623" s="263" t="e">
        <f t="shared" si="1618"/>
        <v>#REF!</v>
      </c>
      <c r="N623" s="263" t="e">
        <f t="shared" si="1618"/>
        <v>#REF!</v>
      </c>
      <c r="O623" s="263" t="e">
        <f t="shared" ref="O623" si="1619">ROUND(O572+(O594+O595-O572)/2,0)</f>
        <v>#REF!</v>
      </c>
      <c r="P623" s="263" t="e">
        <f t="shared" si="1618"/>
        <v>#REF!</v>
      </c>
      <c r="Q623" s="263" t="e">
        <f t="shared" ref="Q623:R623" si="1620">ROUND(Q572+(Q594+Q595-Q572)/2,0)</f>
        <v>#REF!</v>
      </c>
      <c r="R623" s="263" t="e">
        <f t="shared" si="1620"/>
        <v>#REF!</v>
      </c>
      <c r="S623" s="263" t="e">
        <f t="shared" si="1615"/>
        <v>#REF!</v>
      </c>
      <c r="T623" s="263" t="e">
        <f t="shared" si="1615"/>
        <v>#REF!</v>
      </c>
    </row>
    <row r="624" spans="1:29" s="254" customFormat="1" ht="12" x14ac:dyDescent="0.25">
      <c r="A624" s="274"/>
      <c r="B624" s="641" t="s">
        <v>1356</v>
      </c>
      <c r="C624" s="265"/>
      <c r="D624" s="266" t="e">
        <f t="shared" ref="D624:T624" si="1621">D623-D625</f>
        <v>#REF!</v>
      </c>
      <c r="E624" s="266" t="e">
        <f t="shared" si="1621"/>
        <v>#REF!</v>
      </c>
      <c r="F624" s="266" t="e">
        <f t="shared" ref="F624:G624" si="1622">F623-F625</f>
        <v>#REF!</v>
      </c>
      <c r="G624" s="266" t="e">
        <f t="shared" si="1622"/>
        <v>#REF!</v>
      </c>
      <c r="H624" s="266" t="e">
        <f t="shared" si="1621"/>
        <v>#REF!</v>
      </c>
      <c r="I624" s="266" t="e">
        <f t="shared" si="1621"/>
        <v>#REF!</v>
      </c>
      <c r="J624" s="266" t="e">
        <f t="shared" ref="J624:K624" si="1623">J623-J625</f>
        <v>#REF!</v>
      </c>
      <c r="K624" s="266" t="e">
        <f t="shared" si="1623"/>
        <v>#REF!</v>
      </c>
      <c r="L624" s="266" t="e">
        <f t="shared" ref="L624:P624" si="1624">L623-L625</f>
        <v>#REF!</v>
      </c>
      <c r="M624" s="266" t="e">
        <f t="shared" si="1624"/>
        <v>#REF!</v>
      </c>
      <c r="N624" s="266" t="e">
        <f t="shared" si="1624"/>
        <v>#REF!</v>
      </c>
      <c r="O624" s="266" t="e">
        <f t="shared" ref="O624" si="1625">O623-O625</f>
        <v>#REF!</v>
      </c>
      <c r="P624" s="266" t="e">
        <f t="shared" si="1624"/>
        <v>#REF!</v>
      </c>
      <c r="Q624" s="266" t="e">
        <f t="shared" ref="Q624:R624" si="1626">Q623-Q625</f>
        <v>#REF!</v>
      </c>
      <c r="R624" s="266" t="e">
        <f t="shared" si="1626"/>
        <v>#REF!</v>
      </c>
      <c r="S624" s="266" t="e">
        <f t="shared" si="1621"/>
        <v>#REF!</v>
      </c>
      <c r="T624" s="266" t="e">
        <f t="shared" si="1621"/>
        <v>#REF!</v>
      </c>
      <c r="W624" s="255"/>
      <c r="X624" s="255"/>
      <c r="Y624" s="255"/>
      <c r="Z624" s="255"/>
      <c r="AA624" s="255"/>
      <c r="AB624" s="255"/>
      <c r="AC624" s="255"/>
    </row>
    <row r="625" spans="1:29" s="254" customFormat="1" thickBot="1" x14ac:dyDescent="0.3">
      <c r="A625" s="275"/>
      <c r="B625" s="642" t="s">
        <v>1357</v>
      </c>
      <c r="C625" s="268"/>
      <c r="D625" s="269" t="e">
        <f t="shared" ref="D625:T625" si="1627">ROUND(D574+(D595-D574)/2,0)</f>
        <v>#REF!</v>
      </c>
      <c r="E625" s="269" t="e">
        <f t="shared" si="1627"/>
        <v>#REF!</v>
      </c>
      <c r="F625" s="269" t="e">
        <f t="shared" ref="F625:G625" si="1628">ROUND(F574+(F595-F574)/2,0)</f>
        <v>#REF!</v>
      </c>
      <c r="G625" s="269" t="e">
        <f t="shared" si="1628"/>
        <v>#REF!</v>
      </c>
      <c r="H625" s="269" t="e">
        <f t="shared" si="1627"/>
        <v>#REF!</v>
      </c>
      <c r="I625" s="269" t="e">
        <f t="shared" si="1627"/>
        <v>#REF!</v>
      </c>
      <c r="J625" s="269" t="e">
        <f t="shared" ref="J625:K625" si="1629">ROUND(J574+(J595-J574)/2,0)</f>
        <v>#REF!</v>
      </c>
      <c r="K625" s="269" t="e">
        <f t="shared" si="1629"/>
        <v>#REF!</v>
      </c>
      <c r="L625" s="269" t="e">
        <f t="shared" ref="L625:P625" si="1630">ROUND(L574+(L595-L574)/2,0)</f>
        <v>#REF!</v>
      </c>
      <c r="M625" s="269" t="e">
        <f t="shared" si="1630"/>
        <v>#REF!</v>
      </c>
      <c r="N625" s="269" t="e">
        <f t="shared" si="1630"/>
        <v>#REF!</v>
      </c>
      <c r="O625" s="269" t="e">
        <f t="shared" ref="O625" si="1631">ROUND(O574+(O595-O574)/2,0)</f>
        <v>#REF!</v>
      </c>
      <c r="P625" s="269" t="e">
        <f t="shared" si="1630"/>
        <v>#REF!</v>
      </c>
      <c r="Q625" s="269" t="e">
        <f t="shared" ref="Q625:R625" si="1632">ROUND(Q574+(Q595-Q574)/2,0)</f>
        <v>#REF!</v>
      </c>
      <c r="R625" s="269" t="e">
        <f t="shared" si="1632"/>
        <v>#REF!</v>
      </c>
      <c r="S625" s="269" t="e">
        <f t="shared" si="1627"/>
        <v>#REF!</v>
      </c>
      <c r="T625" s="269" t="e">
        <f t="shared" si="1627"/>
        <v>#REF!</v>
      </c>
      <c r="W625" s="255"/>
      <c r="X625" s="255"/>
      <c r="Y625" s="255"/>
      <c r="Z625" s="255"/>
      <c r="AA625" s="255"/>
      <c r="AB625" s="255"/>
      <c r="AC625" s="255"/>
    </row>
    <row r="626" spans="1:29" ht="14.85" customHeight="1" thickTop="1" x14ac:dyDescent="0.25">
      <c r="A626" s="570" t="s">
        <v>1382</v>
      </c>
      <c r="B626" s="646"/>
      <c r="C626" s="290"/>
      <c r="D626" s="263" t="e">
        <f t="shared" ref="D626:T626" si="1633">D572+100</f>
        <v>#REF!</v>
      </c>
      <c r="E626" s="263" t="e">
        <f t="shared" si="1633"/>
        <v>#REF!</v>
      </c>
      <c r="F626" s="263" t="e">
        <f t="shared" ref="F626:G626" si="1634">F572+100</f>
        <v>#REF!</v>
      </c>
      <c r="G626" s="263" t="e">
        <f t="shared" si="1634"/>
        <v>#REF!</v>
      </c>
      <c r="H626" s="263" t="e">
        <f t="shared" si="1633"/>
        <v>#REF!</v>
      </c>
      <c r="I626" s="263" t="e">
        <f t="shared" si="1633"/>
        <v>#REF!</v>
      </c>
      <c r="J626" s="263" t="e">
        <f t="shared" ref="J626:K626" si="1635">J572+100</f>
        <v>#REF!</v>
      </c>
      <c r="K626" s="263" t="e">
        <f t="shared" si="1635"/>
        <v>#REF!</v>
      </c>
      <c r="L626" s="263" t="e">
        <f t="shared" ref="L626:P626" si="1636">L572+100</f>
        <v>#REF!</v>
      </c>
      <c r="M626" s="263" t="e">
        <f t="shared" si="1636"/>
        <v>#REF!</v>
      </c>
      <c r="N626" s="263" t="e">
        <f t="shared" si="1636"/>
        <v>#REF!</v>
      </c>
      <c r="O626" s="263" t="e">
        <f t="shared" ref="O626" si="1637">O572+100</f>
        <v>#REF!</v>
      </c>
      <c r="P626" s="263" t="e">
        <f t="shared" si="1636"/>
        <v>#REF!</v>
      </c>
      <c r="Q626" s="263" t="e">
        <f t="shared" ref="Q626:R626" si="1638">Q572+100</f>
        <v>#REF!</v>
      </c>
      <c r="R626" s="263" t="e">
        <f t="shared" si="1638"/>
        <v>#REF!</v>
      </c>
      <c r="S626" s="263" t="e">
        <f t="shared" si="1633"/>
        <v>#REF!</v>
      </c>
      <c r="T626" s="263" t="e">
        <f t="shared" si="1633"/>
        <v>#REF!</v>
      </c>
    </row>
    <row r="627" spans="1:29" s="254" customFormat="1" ht="12" x14ac:dyDescent="0.25">
      <c r="A627" s="291"/>
      <c r="B627" s="647" t="s">
        <v>1383</v>
      </c>
      <c r="C627" s="292"/>
      <c r="D627" s="293"/>
      <c r="E627" s="293"/>
      <c r="F627" s="293"/>
      <c r="G627" s="293"/>
      <c r="H627" s="293"/>
      <c r="I627" s="293"/>
      <c r="J627" s="293"/>
      <c r="K627" s="293"/>
      <c r="L627" s="293"/>
      <c r="M627" s="293"/>
      <c r="N627" s="293"/>
      <c r="O627" s="293"/>
      <c r="P627" s="293"/>
      <c r="Q627" s="293"/>
      <c r="R627" s="293"/>
      <c r="S627" s="293"/>
      <c r="T627" s="293"/>
      <c r="W627" s="255"/>
      <c r="X627" s="255"/>
      <c r="Y627" s="255"/>
      <c r="Z627" s="255"/>
      <c r="AA627" s="255"/>
      <c r="AB627" s="255"/>
      <c r="AC627" s="255"/>
    </row>
    <row r="628" spans="1:29" s="254" customFormat="1" thickBot="1" x14ac:dyDescent="0.3">
      <c r="A628" s="294"/>
      <c r="B628" s="648" t="s">
        <v>1384</v>
      </c>
      <c r="C628" s="295"/>
      <c r="D628" s="296"/>
      <c r="E628" s="296"/>
      <c r="F628" s="296"/>
      <c r="G628" s="296"/>
      <c r="H628" s="296"/>
      <c r="I628" s="296"/>
      <c r="J628" s="296"/>
      <c r="K628" s="296"/>
      <c r="L628" s="296"/>
      <c r="M628" s="296"/>
      <c r="N628" s="296"/>
      <c r="O628" s="296"/>
      <c r="P628" s="296"/>
      <c r="Q628" s="296"/>
      <c r="R628" s="296"/>
      <c r="S628" s="296"/>
      <c r="T628" s="296"/>
      <c r="W628" s="255"/>
      <c r="X628" s="255"/>
      <c r="Y628" s="255"/>
      <c r="Z628" s="255"/>
      <c r="AA628" s="255"/>
      <c r="AB628" s="255"/>
      <c r="AC628" s="255"/>
    </row>
    <row r="629" spans="1:29" ht="14.85" customHeight="1" thickTop="1" x14ac:dyDescent="0.25">
      <c r="A629" s="570" t="s">
        <v>1385</v>
      </c>
      <c r="B629" s="646"/>
      <c r="C629" s="290"/>
      <c r="D629" s="263" t="e">
        <f t="shared" ref="D629:T631" si="1639">D572+D375</f>
        <v>#REF!</v>
      </c>
      <c r="E629" s="263" t="e">
        <f t="shared" si="1639"/>
        <v>#REF!</v>
      </c>
      <c r="F629" s="263" t="e">
        <f t="shared" ref="F629:G629" si="1640">F572+F375</f>
        <v>#REF!</v>
      </c>
      <c r="G629" s="263" t="e">
        <f t="shared" si="1640"/>
        <v>#REF!</v>
      </c>
      <c r="H629" s="263" t="e">
        <f t="shared" si="1639"/>
        <v>#REF!</v>
      </c>
      <c r="I629" s="263" t="e">
        <f t="shared" si="1639"/>
        <v>#REF!</v>
      </c>
      <c r="J629" s="263" t="e">
        <f t="shared" ref="J629:K629" si="1641">J572+J375</f>
        <v>#REF!</v>
      </c>
      <c r="K629" s="263" t="e">
        <f t="shared" si="1641"/>
        <v>#REF!</v>
      </c>
      <c r="L629" s="263" t="e">
        <f t="shared" ref="L629:P629" si="1642">L572+L375</f>
        <v>#REF!</v>
      </c>
      <c r="M629" s="263" t="e">
        <f t="shared" si="1642"/>
        <v>#REF!</v>
      </c>
      <c r="N629" s="263" t="e">
        <f t="shared" si="1642"/>
        <v>#REF!</v>
      </c>
      <c r="O629" s="263" t="e">
        <f t="shared" ref="O629" si="1643">O572+O375</f>
        <v>#REF!</v>
      </c>
      <c r="P629" s="263" t="e">
        <f t="shared" si="1642"/>
        <v>#REF!</v>
      </c>
      <c r="Q629" s="263" t="e">
        <f t="shared" ref="Q629:R629" si="1644">Q572+Q375</f>
        <v>#REF!</v>
      </c>
      <c r="R629" s="263" t="e">
        <f t="shared" si="1644"/>
        <v>#REF!</v>
      </c>
      <c r="S629" s="263" t="e">
        <f t="shared" si="1639"/>
        <v>#REF!</v>
      </c>
      <c r="T629" s="263" t="e">
        <f t="shared" si="1639"/>
        <v>#REF!</v>
      </c>
    </row>
    <row r="630" spans="1:29" s="254" customFormat="1" ht="12" x14ac:dyDescent="0.25">
      <c r="A630" s="274"/>
      <c r="B630" s="641" t="s">
        <v>1356</v>
      </c>
      <c r="C630" s="265"/>
      <c r="D630" s="266" t="e">
        <f t="shared" si="1639"/>
        <v>#REF!</v>
      </c>
      <c r="E630" s="266" t="e">
        <f t="shared" si="1639"/>
        <v>#REF!</v>
      </c>
      <c r="F630" s="266" t="e">
        <f t="shared" ref="F630:G630" si="1645">F573+F376</f>
        <v>#REF!</v>
      </c>
      <c r="G630" s="266" t="e">
        <f t="shared" si="1645"/>
        <v>#REF!</v>
      </c>
      <c r="H630" s="266" t="e">
        <f t="shared" si="1639"/>
        <v>#REF!</v>
      </c>
      <c r="I630" s="266" t="e">
        <f t="shared" si="1639"/>
        <v>#REF!</v>
      </c>
      <c r="J630" s="266" t="e">
        <f t="shared" ref="J630:K630" si="1646">J573+J376</f>
        <v>#REF!</v>
      </c>
      <c r="K630" s="266" t="e">
        <f t="shared" si="1646"/>
        <v>#REF!</v>
      </c>
      <c r="L630" s="266" t="e">
        <f t="shared" ref="L630:P630" si="1647">L573+L376</f>
        <v>#REF!</v>
      </c>
      <c r="M630" s="266" t="e">
        <f t="shared" si="1647"/>
        <v>#REF!</v>
      </c>
      <c r="N630" s="266" t="e">
        <f t="shared" si="1647"/>
        <v>#REF!</v>
      </c>
      <c r="O630" s="266" t="e">
        <f t="shared" ref="O630" si="1648">O573+O376</f>
        <v>#REF!</v>
      </c>
      <c r="P630" s="266" t="e">
        <f t="shared" si="1647"/>
        <v>#REF!</v>
      </c>
      <c r="Q630" s="266" t="e">
        <f t="shared" ref="Q630:R630" si="1649">Q573+Q376</f>
        <v>#REF!</v>
      </c>
      <c r="R630" s="266" t="e">
        <f t="shared" si="1649"/>
        <v>#REF!</v>
      </c>
      <c r="S630" s="266" t="e">
        <f t="shared" si="1639"/>
        <v>#REF!</v>
      </c>
      <c r="T630" s="266" t="e">
        <f t="shared" si="1639"/>
        <v>#REF!</v>
      </c>
      <c r="W630" s="255"/>
      <c r="X630" s="255"/>
      <c r="Y630" s="255"/>
      <c r="Z630" s="255"/>
      <c r="AA630" s="255"/>
      <c r="AB630" s="255"/>
      <c r="AC630" s="255"/>
    </row>
    <row r="631" spans="1:29" s="254" customFormat="1" thickBot="1" x14ac:dyDescent="0.3">
      <c r="A631" s="275"/>
      <c r="B631" s="642" t="s">
        <v>1357</v>
      </c>
      <c r="C631" s="268"/>
      <c r="D631" s="269" t="e">
        <f t="shared" si="1639"/>
        <v>#REF!</v>
      </c>
      <c r="E631" s="269" t="e">
        <f t="shared" si="1639"/>
        <v>#REF!</v>
      </c>
      <c r="F631" s="269" t="e">
        <f t="shared" ref="F631:G631" si="1650">F574+F377</f>
        <v>#REF!</v>
      </c>
      <c r="G631" s="269" t="e">
        <f t="shared" si="1650"/>
        <v>#REF!</v>
      </c>
      <c r="H631" s="269" t="e">
        <f t="shared" si="1639"/>
        <v>#REF!</v>
      </c>
      <c r="I631" s="269" t="e">
        <f t="shared" si="1639"/>
        <v>#REF!</v>
      </c>
      <c r="J631" s="269" t="e">
        <f t="shared" ref="J631:K631" si="1651">J574+J377</f>
        <v>#REF!</v>
      </c>
      <c r="K631" s="269" t="e">
        <f t="shared" si="1651"/>
        <v>#REF!</v>
      </c>
      <c r="L631" s="269" t="e">
        <f t="shared" ref="L631:P631" si="1652">L574+L377</f>
        <v>#REF!</v>
      </c>
      <c r="M631" s="269" t="e">
        <f t="shared" si="1652"/>
        <v>#REF!</v>
      </c>
      <c r="N631" s="269" t="e">
        <f t="shared" si="1652"/>
        <v>#REF!</v>
      </c>
      <c r="O631" s="269" t="e">
        <f t="shared" ref="O631" si="1653">O574+O377</f>
        <v>#REF!</v>
      </c>
      <c r="P631" s="269" t="e">
        <f t="shared" si="1652"/>
        <v>#REF!</v>
      </c>
      <c r="Q631" s="269" t="e">
        <f t="shared" ref="Q631:R631" si="1654">Q574+Q377</f>
        <v>#REF!</v>
      </c>
      <c r="R631" s="269" t="e">
        <f t="shared" si="1654"/>
        <v>#REF!</v>
      </c>
      <c r="S631" s="269" t="e">
        <f t="shared" si="1639"/>
        <v>#REF!</v>
      </c>
      <c r="T631" s="269" t="e">
        <f t="shared" si="1639"/>
        <v>#REF!</v>
      </c>
      <c r="W631" s="255"/>
      <c r="X631" s="255"/>
      <c r="Y631" s="255"/>
      <c r="Z631" s="255"/>
      <c r="AA631" s="255"/>
      <c r="AB631" s="255"/>
      <c r="AC631" s="255"/>
    </row>
    <row r="632" spans="1:29" ht="14.85" customHeight="1" thickTop="1" x14ac:dyDescent="0.25">
      <c r="A632" s="570" t="s">
        <v>1386</v>
      </c>
      <c r="B632" s="646"/>
      <c r="C632" s="290"/>
      <c r="D632" s="263" t="e">
        <f t="shared" ref="D632:T634" si="1655">D572+D426</f>
        <v>#REF!</v>
      </c>
      <c r="E632" s="263" t="e">
        <f t="shared" si="1655"/>
        <v>#REF!</v>
      </c>
      <c r="F632" s="263" t="e">
        <f t="shared" ref="F632:G632" si="1656">F572+F426</f>
        <v>#REF!</v>
      </c>
      <c r="G632" s="263" t="e">
        <f t="shared" si="1656"/>
        <v>#REF!</v>
      </c>
      <c r="H632" s="263" t="e">
        <f t="shared" si="1655"/>
        <v>#REF!</v>
      </c>
      <c r="I632" s="263" t="e">
        <f t="shared" si="1655"/>
        <v>#REF!</v>
      </c>
      <c r="J632" s="263" t="e">
        <f t="shared" ref="J632:K632" si="1657">J572+J426</f>
        <v>#REF!</v>
      </c>
      <c r="K632" s="263" t="e">
        <f t="shared" si="1657"/>
        <v>#REF!</v>
      </c>
      <c r="L632" s="263" t="e">
        <f t="shared" ref="L632:P632" si="1658">L572+L426</f>
        <v>#REF!</v>
      </c>
      <c r="M632" s="263" t="e">
        <f t="shared" si="1658"/>
        <v>#REF!</v>
      </c>
      <c r="N632" s="263" t="e">
        <f t="shared" si="1658"/>
        <v>#REF!</v>
      </c>
      <c r="O632" s="263" t="e">
        <f t="shared" ref="O632" si="1659">O572+O426</f>
        <v>#REF!</v>
      </c>
      <c r="P632" s="263" t="e">
        <f t="shared" si="1658"/>
        <v>#REF!</v>
      </c>
      <c r="Q632" s="263" t="e">
        <f t="shared" ref="Q632:R632" si="1660">Q572+Q426</f>
        <v>#REF!</v>
      </c>
      <c r="R632" s="263" t="e">
        <f t="shared" si="1660"/>
        <v>#REF!</v>
      </c>
      <c r="S632" s="263" t="e">
        <f t="shared" si="1655"/>
        <v>#REF!</v>
      </c>
      <c r="T632" s="263" t="e">
        <f t="shared" si="1655"/>
        <v>#REF!</v>
      </c>
    </row>
    <row r="633" spans="1:29" s="254" customFormat="1" ht="12" x14ac:dyDescent="0.25">
      <c r="A633" s="274"/>
      <c r="B633" s="641" t="s">
        <v>1356</v>
      </c>
      <c r="C633" s="265"/>
      <c r="D633" s="266" t="e">
        <f t="shared" si="1655"/>
        <v>#REF!</v>
      </c>
      <c r="E633" s="266" t="e">
        <f t="shared" si="1655"/>
        <v>#REF!</v>
      </c>
      <c r="F633" s="266" t="e">
        <f t="shared" ref="F633:G633" si="1661">F573+F427</f>
        <v>#REF!</v>
      </c>
      <c r="G633" s="266" t="e">
        <f t="shared" si="1661"/>
        <v>#REF!</v>
      </c>
      <c r="H633" s="266" t="e">
        <f t="shared" si="1655"/>
        <v>#REF!</v>
      </c>
      <c r="I633" s="266" t="e">
        <f t="shared" si="1655"/>
        <v>#REF!</v>
      </c>
      <c r="J633" s="266" t="e">
        <f t="shared" ref="J633:K633" si="1662">J573+J427</f>
        <v>#REF!</v>
      </c>
      <c r="K633" s="266" t="e">
        <f t="shared" si="1662"/>
        <v>#REF!</v>
      </c>
      <c r="L633" s="266" t="e">
        <f t="shared" ref="L633:P633" si="1663">L573+L427</f>
        <v>#REF!</v>
      </c>
      <c r="M633" s="266" t="e">
        <f t="shared" si="1663"/>
        <v>#REF!</v>
      </c>
      <c r="N633" s="266" t="e">
        <f t="shared" si="1663"/>
        <v>#REF!</v>
      </c>
      <c r="O633" s="266" t="e">
        <f t="shared" ref="O633" si="1664">O573+O427</f>
        <v>#REF!</v>
      </c>
      <c r="P633" s="266" t="e">
        <f t="shared" si="1663"/>
        <v>#REF!</v>
      </c>
      <c r="Q633" s="266" t="e">
        <f t="shared" ref="Q633:R633" si="1665">Q573+Q427</f>
        <v>#REF!</v>
      </c>
      <c r="R633" s="266" t="e">
        <f t="shared" si="1665"/>
        <v>#REF!</v>
      </c>
      <c r="S633" s="266" t="e">
        <f t="shared" si="1655"/>
        <v>#REF!</v>
      </c>
      <c r="T633" s="266" t="e">
        <f t="shared" si="1655"/>
        <v>#REF!</v>
      </c>
      <c r="W633" s="255"/>
      <c r="X633" s="255"/>
      <c r="Y633" s="255"/>
      <c r="Z633" s="255"/>
      <c r="AA633" s="255"/>
      <c r="AB633" s="255"/>
      <c r="AC633" s="255"/>
    </row>
    <row r="634" spans="1:29" s="254" customFormat="1" thickBot="1" x14ac:dyDescent="0.3">
      <c r="A634" s="275"/>
      <c r="B634" s="642" t="s">
        <v>1357</v>
      </c>
      <c r="C634" s="268"/>
      <c r="D634" s="269" t="e">
        <f t="shared" si="1655"/>
        <v>#REF!</v>
      </c>
      <c r="E634" s="269" t="e">
        <f t="shared" si="1655"/>
        <v>#REF!</v>
      </c>
      <c r="F634" s="269" t="e">
        <f t="shared" ref="F634:G634" si="1666">F574+F428</f>
        <v>#REF!</v>
      </c>
      <c r="G634" s="269" t="e">
        <f t="shared" si="1666"/>
        <v>#REF!</v>
      </c>
      <c r="H634" s="269" t="e">
        <f t="shared" si="1655"/>
        <v>#REF!</v>
      </c>
      <c r="I634" s="269" t="e">
        <f t="shared" si="1655"/>
        <v>#REF!</v>
      </c>
      <c r="J634" s="269" t="e">
        <f t="shared" ref="J634:K634" si="1667">J574+J428</f>
        <v>#REF!</v>
      </c>
      <c r="K634" s="269" t="e">
        <f t="shared" si="1667"/>
        <v>#REF!</v>
      </c>
      <c r="L634" s="269" t="e">
        <f t="shared" ref="L634:P634" si="1668">L574+L428</f>
        <v>#REF!</v>
      </c>
      <c r="M634" s="269" t="e">
        <f t="shared" si="1668"/>
        <v>#REF!</v>
      </c>
      <c r="N634" s="269" t="e">
        <f t="shared" si="1668"/>
        <v>#REF!</v>
      </c>
      <c r="O634" s="269" t="e">
        <f t="shared" ref="O634" si="1669">O574+O428</f>
        <v>#REF!</v>
      </c>
      <c r="P634" s="269" t="e">
        <f t="shared" si="1668"/>
        <v>#REF!</v>
      </c>
      <c r="Q634" s="269" t="e">
        <f t="shared" ref="Q634:R634" si="1670">Q574+Q428</f>
        <v>#REF!</v>
      </c>
      <c r="R634" s="269" t="e">
        <f t="shared" si="1670"/>
        <v>#REF!</v>
      </c>
      <c r="S634" s="269" t="e">
        <f t="shared" si="1655"/>
        <v>#REF!</v>
      </c>
      <c r="T634" s="269" t="e">
        <f t="shared" si="1655"/>
        <v>#REF!</v>
      </c>
      <c r="W634" s="255"/>
      <c r="X634" s="255"/>
      <c r="Y634" s="255"/>
      <c r="Z634" s="255"/>
      <c r="AA634" s="255"/>
      <c r="AB634" s="255"/>
      <c r="AC634" s="255"/>
    </row>
    <row r="635" spans="1:29" ht="14.85" customHeight="1" thickTop="1" x14ac:dyDescent="0.25">
      <c r="A635" s="570" t="s">
        <v>1387</v>
      </c>
      <c r="B635" s="646"/>
      <c r="C635" s="290"/>
      <c r="D635" s="263" t="e">
        <f t="shared" ref="D635:T637" si="1671">D572+D477</f>
        <v>#REF!</v>
      </c>
      <c r="E635" s="263" t="e">
        <f t="shared" si="1671"/>
        <v>#REF!</v>
      </c>
      <c r="F635" s="263" t="e">
        <f t="shared" ref="F635:G635" si="1672">F572+F477</f>
        <v>#REF!</v>
      </c>
      <c r="G635" s="263" t="e">
        <f t="shared" si="1672"/>
        <v>#REF!</v>
      </c>
      <c r="H635" s="263" t="e">
        <f t="shared" si="1671"/>
        <v>#REF!</v>
      </c>
      <c r="I635" s="263" t="e">
        <f t="shared" si="1671"/>
        <v>#REF!</v>
      </c>
      <c r="J635" s="263" t="e">
        <f t="shared" ref="J635:K635" si="1673">J572+J477</f>
        <v>#REF!</v>
      </c>
      <c r="K635" s="263" t="e">
        <f t="shared" si="1673"/>
        <v>#REF!</v>
      </c>
      <c r="L635" s="263" t="e">
        <f t="shared" ref="L635:P635" si="1674">L572+L477</f>
        <v>#REF!</v>
      </c>
      <c r="M635" s="263" t="e">
        <f t="shared" si="1674"/>
        <v>#REF!</v>
      </c>
      <c r="N635" s="263" t="e">
        <f t="shared" si="1674"/>
        <v>#REF!</v>
      </c>
      <c r="O635" s="263" t="e">
        <f t="shared" ref="O635" si="1675">O572+O477</f>
        <v>#REF!</v>
      </c>
      <c r="P635" s="263" t="e">
        <f t="shared" si="1674"/>
        <v>#REF!</v>
      </c>
      <c r="Q635" s="263" t="e">
        <f t="shared" ref="Q635:R635" si="1676">Q572+Q477</f>
        <v>#REF!</v>
      </c>
      <c r="R635" s="263" t="e">
        <f t="shared" si="1676"/>
        <v>#REF!</v>
      </c>
      <c r="S635" s="263" t="e">
        <f t="shared" si="1671"/>
        <v>#REF!</v>
      </c>
      <c r="T635" s="263" t="e">
        <f t="shared" si="1671"/>
        <v>#REF!</v>
      </c>
    </row>
    <row r="636" spans="1:29" s="254" customFormat="1" ht="12" x14ac:dyDescent="0.25">
      <c r="A636" s="274"/>
      <c r="B636" s="641" t="s">
        <v>1356</v>
      </c>
      <c r="C636" s="265"/>
      <c r="D636" s="266" t="e">
        <f t="shared" si="1671"/>
        <v>#REF!</v>
      </c>
      <c r="E636" s="266" t="e">
        <f t="shared" si="1671"/>
        <v>#REF!</v>
      </c>
      <c r="F636" s="266" t="e">
        <f t="shared" ref="F636:G636" si="1677">F573+F478</f>
        <v>#REF!</v>
      </c>
      <c r="G636" s="266" t="e">
        <f t="shared" si="1677"/>
        <v>#REF!</v>
      </c>
      <c r="H636" s="266" t="e">
        <f t="shared" si="1671"/>
        <v>#REF!</v>
      </c>
      <c r="I636" s="266" t="e">
        <f t="shared" si="1671"/>
        <v>#REF!</v>
      </c>
      <c r="J636" s="266" t="e">
        <f t="shared" ref="J636:K636" si="1678">J573+J478</f>
        <v>#REF!</v>
      </c>
      <c r="K636" s="266" t="e">
        <f t="shared" si="1678"/>
        <v>#REF!</v>
      </c>
      <c r="L636" s="266" t="e">
        <f t="shared" ref="L636:P636" si="1679">L573+L478</f>
        <v>#REF!</v>
      </c>
      <c r="M636" s="266" t="e">
        <f t="shared" si="1679"/>
        <v>#REF!</v>
      </c>
      <c r="N636" s="266" t="e">
        <f t="shared" si="1679"/>
        <v>#REF!</v>
      </c>
      <c r="O636" s="266" t="e">
        <f t="shared" ref="O636" si="1680">O573+O478</f>
        <v>#REF!</v>
      </c>
      <c r="P636" s="266" t="e">
        <f t="shared" si="1679"/>
        <v>#REF!</v>
      </c>
      <c r="Q636" s="266" t="e">
        <f t="shared" ref="Q636:R636" si="1681">Q573+Q478</f>
        <v>#REF!</v>
      </c>
      <c r="R636" s="266" t="e">
        <f t="shared" si="1681"/>
        <v>#REF!</v>
      </c>
      <c r="S636" s="266" t="e">
        <f t="shared" si="1671"/>
        <v>#REF!</v>
      </c>
      <c r="T636" s="266" t="e">
        <f t="shared" si="1671"/>
        <v>#REF!</v>
      </c>
      <c r="W636" s="255"/>
      <c r="X636" s="255"/>
      <c r="Y636" s="255"/>
      <c r="Z636" s="255"/>
      <c r="AA636" s="255"/>
      <c r="AB636" s="255"/>
      <c r="AC636" s="255"/>
    </row>
    <row r="637" spans="1:29" s="254" customFormat="1" thickBot="1" x14ac:dyDescent="0.3">
      <c r="A637" s="275"/>
      <c r="B637" s="642" t="s">
        <v>1357</v>
      </c>
      <c r="C637" s="268"/>
      <c r="D637" s="269" t="e">
        <f t="shared" si="1671"/>
        <v>#REF!</v>
      </c>
      <c r="E637" s="269" t="e">
        <f t="shared" si="1671"/>
        <v>#REF!</v>
      </c>
      <c r="F637" s="269" t="e">
        <f t="shared" ref="F637:G637" si="1682">F574+F479</f>
        <v>#REF!</v>
      </c>
      <c r="G637" s="269" t="e">
        <f t="shared" si="1682"/>
        <v>#REF!</v>
      </c>
      <c r="H637" s="269" t="e">
        <f t="shared" si="1671"/>
        <v>#REF!</v>
      </c>
      <c r="I637" s="269" t="e">
        <f t="shared" si="1671"/>
        <v>#REF!</v>
      </c>
      <c r="J637" s="269" t="e">
        <f t="shared" ref="J637:K637" si="1683">J574+J479</f>
        <v>#REF!</v>
      </c>
      <c r="K637" s="269" t="e">
        <f t="shared" si="1683"/>
        <v>#REF!</v>
      </c>
      <c r="L637" s="269" t="e">
        <f t="shared" ref="L637:P637" si="1684">L574+L479</f>
        <v>#REF!</v>
      </c>
      <c r="M637" s="269" t="e">
        <f t="shared" si="1684"/>
        <v>#REF!</v>
      </c>
      <c r="N637" s="269" t="e">
        <f t="shared" si="1684"/>
        <v>#REF!</v>
      </c>
      <c r="O637" s="269" t="e">
        <f t="shared" ref="O637" si="1685">O574+O479</f>
        <v>#REF!</v>
      </c>
      <c r="P637" s="269" t="e">
        <f t="shared" si="1684"/>
        <v>#REF!</v>
      </c>
      <c r="Q637" s="269" t="e">
        <f t="shared" ref="Q637:R637" si="1686">Q574+Q479</f>
        <v>#REF!</v>
      </c>
      <c r="R637" s="269" t="e">
        <f t="shared" si="1686"/>
        <v>#REF!</v>
      </c>
      <c r="S637" s="269" t="e">
        <f t="shared" si="1671"/>
        <v>#REF!</v>
      </c>
      <c r="T637" s="269" t="e">
        <f t="shared" si="1671"/>
        <v>#REF!</v>
      </c>
      <c r="W637" s="255"/>
      <c r="X637" s="255"/>
      <c r="Y637" s="255"/>
      <c r="Z637" s="255"/>
      <c r="AA637" s="255"/>
      <c r="AB637" s="255"/>
      <c r="AC637" s="255"/>
    </row>
    <row r="638" spans="1:29" ht="14.85" customHeight="1" thickTop="1" x14ac:dyDescent="0.25">
      <c r="A638" s="570" t="s">
        <v>1388</v>
      </c>
      <c r="B638" s="646"/>
      <c r="C638" s="290"/>
      <c r="D638" s="263" t="e">
        <f t="shared" ref="D638:T640" si="1687">D764</f>
        <v>#REF!</v>
      </c>
      <c r="E638" s="263" t="e">
        <f t="shared" si="1687"/>
        <v>#REF!</v>
      </c>
      <c r="F638" s="263" t="e">
        <f t="shared" ref="F638:G638" si="1688">F764</f>
        <v>#REF!</v>
      </c>
      <c r="G638" s="263" t="e">
        <f t="shared" si="1688"/>
        <v>#REF!</v>
      </c>
      <c r="H638" s="263" t="e">
        <f t="shared" si="1687"/>
        <v>#REF!</v>
      </c>
      <c r="I638" s="263" t="e">
        <f t="shared" si="1687"/>
        <v>#REF!</v>
      </c>
      <c r="J638" s="263" t="e">
        <f t="shared" ref="J638:K638" si="1689">J764</f>
        <v>#REF!</v>
      </c>
      <c r="K638" s="263" t="e">
        <f t="shared" si="1689"/>
        <v>#REF!</v>
      </c>
      <c r="L638" s="263" t="e">
        <f t="shared" ref="L638:P638" si="1690">L764</f>
        <v>#REF!</v>
      </c>
      <c r="M638" s="263" t="e">
        <f t="shared" si="1690"/>
        <v>#REF!</v>
      </c>
      <c r="N638" s="263" t="e">
        <f t="shared" si="1690"/>
        <v>#REF!</v>
      </c>
      <c r="O638" s="263" t="e">
        <f t="shared" ref="O638" si="1691">O764</f>
        <v>#REF!</v>
      </c>
      <c r="P638" s="263" t="e">
        <f t="shared" si="1690"/>
        <v>#REF!</v>
      </c>
      <c r="Q638" s="263" t="e">
        <f t="shared" ref="Q638:R638" si="1692">Q764</f>
        <v>#REF!</v>
      </c>
      <c r="R638" s="263" t="e">
        <f t="shared" si="1692"/>
        <v>#REF!</v>
      </c>
      <c r="S638" s="263" t="e">
        <f t="shared" si="1687"/>
        <v>#REF!</v>
      </c>
      <c r="T638" s="263" t="e">
        <f t="shared" si="1687"/>
        <v>#REF!</v>
      </c>
    </row>
    <row r="639" spans="1:29" s="254" customFormat="1" ht="12" x14ac:dyDescent="0.25">
      <c r="A639" s="274"/>
      <c r="B639" s="641" t="s">
        <v>1356</v>
      </c>
      <c r="C639" s="265"/>
      <c r="D639" s="266" t="e">
        <f t="shared" si="1687"/>
        <v>#REF!</v>
      </c>
      <c r="E639" s="266" t="e">
        <f t="shared" si="1687"/>
        <v>#REF!</v>
      </c>
      <c r="F639" s="266" t="e">
        <f t="shared" ref="F639:G639" si="1693">F765</f>
        <v>#REF!</v>
      </c>
      <c r="G639" s="266" t="e">
        <f t="shared" si="1693"/>
        <v>#REF!</v>
      </c>
      <c r="H639" s="266" t="e">
        <f t="shared" si="1687"/>
        <v>#REF!</v>
      </c>
      <c r="I639" s="266" t="e">
        <f t="shared" si="1687"/>
        <v>#REF!</v>
      </c>
      <c r="J639" s="266" t="e">
        <f t="shared" ref="J639:K639" si="1694">J765</f>
        <v>#REF!</v>
      </c>
      <c r="K639" s="266" t="e">
        <f t="shared" si="1694"/>
        <v>#REF!</v>
      </c>
      <c r="L639" s="266" t="e">
        <f t="shared" ref="L639:P639" si="1695">L765</f>
        <v>#REF!</v>
      </c>
      <c r="M639" s="266" t="e">
        <f t="shared" si="1695"/>
        <v>#REF!</v>
      </c>
      <c r="N639" s="266" t="e">
        <f t="shared" si="1695"/>
        <v>#REF!</v>
      </c>
      <c r="O639" s="266" t="e">
        <f t="shared" ref="O639" si="1696">O765</f>
        <v>#REF!</v>
      </c>
      <c r="P639" s="266" t="e">
        <f t="shared" si="1695"/>
        <v>#REF!</v>
      </c>
      <c r="Q639" s="266" t="e">
        <f t="shared" ref="Q639:R639" si="1697">Q765</f>
        <v>#REF!</v>
      </c>
      <c r="R639" s="266" t="e">
        <f t="shared" si="1697"/>
        <v>#REF!</v>
      </c>
      <c r="S639" s="266" t="e">
        <f t="shared" si="1687"/>
        <v>#REF!</v>
      </c>
      <c r="T639" s="266" t="e">
        <f t="shared" si="1687"/>
        <v>#REF!</v>
      </c>
      <c r="W639" s="255"/>
      <c r="X639" s="255"/>
      <c r="Y639" s="255"/>
      <c r="Z639" s="255"/>
      <c r="AA639" s="255"/>
      <c r="AB639" s="255"/>
      <c r="AC639" s="255"/>
    </row>
    <row r="640" spans="1:29" s="254" customFormat="1" thickBot="1" x14ac:dyDescent="0.3">
      <c r="A640" s="275"/>
      <c r="B640" s="642" t="s">
        <v>1357</v>
      </c>
      <c r="C640" s="268"/>
      <c r="D640" s="269" t="e">
        <f t="shared" si="1687"/>
        <v>#REF!</v>
      </c>
      <c r="E640" s="269" t="e">
        <f t="shared" si="1687"/>
        <v>#REF!</v>
      </c>
      <c r="F640" s="269" t="e">
        <f t="shared" ref="F640:G640" si="1698">F766</f>
        <v>#REF!</v>
      </c>
      <c r="G640" s="269" t="e">
        <f t="shared" si="1698"/>
        <v>#REF!</v>
      </c>
      <c r="H640" s="269" t="e">
        <f t="shared" si="1687"/>
        <v>#REF!</v>
      </c>
      <c r="I640" s="269" t="e">
        <f t="shared" si="1687"/>
        <v>#REF!</v>
      </c>
      <c r="J640" s="269" t="e">
        <f t="shared" ref="J640:K640" si="1699">J766</f>
        <v>#REF!</v>
      </c>
      <c r="K640" s="269" t="e">
        <f t="shared" si="1699"/>
        <v>#REF!</v>
      </c>
      <c r="L640" s="269" t="e">
        <f t="shared" ref="L640:P640" si="1700">L766</f>
        <v>#REF!</v>
      </c>
      <c r="M640" s="269" t="e">
        <f t="shared" si="1700"/>
        <v>#REF!</v>
      </c>
      <c r="N640" s="269" t="e">
        <f t="shared" si="1700"/>
        <v>#REF!</v>
      </c>
      <c r="O640" s="269" t="e">
        <f t="shared" ref="O640" si="1701">O766</f>
        <v>#REF!</v>
      </c>
      <c r="P640" s="269" t="e">
        <f t="shared" si="1700"/>
        <v>#REF!</v>
      </c>
      <c r="Q640" s="269" t="e">
        <f t="shared" ref="Q640:R640" si="1702">Q766</f>
        <v>#REF!</v>
      </c>
      <c r="R640" s="269" t="e">
        <f t="shared" si="1702"/>
        <v>#REF!</v>
      </c>
      <c r="S640" s="269" t="e">
        <f t="shared" si="1687"/>
        <v>#REF!</v>
      </c>
      <c r="T640" s="269" t="e">
        <f t="shared" si="1687"/>
        <v>#REF!</v>
      </c>
      <c r="W640" s="255"/>
      <c r="X640" s="255"/>
      <c r="Y640" s="255"/>
      <c r="Z640" s="255"/>
      <c r="AA640" s="255"/>
      <c r="AB640" s="255"/>
      <c r="AC640" s="255"/>
    </row>
    <row r="641" spans="1:29" ht="14.85" customHeight="1" thickTop="1" x14ac:dyDescent="0.25">
      <c r="A641" s="570" t="s">
        <v>1389</v>
      </c>
      <c r="B641" s="646"/>
      <c r="C641" s="290"/>
      <c r="D641" s="263" t="e">
        <f t="shared" ref="D641:T641" si="1703">ROUND(D594+D595+0.1*D635,0)</f>
        <v>#REF!</v>
      </c>
      <c r="E641" s="263" t="e">
        <f t="shared" si="1703"/>
        <v>#REF!</v>
      </c>
      <c r="F641" s="263" t="e">
        <f t="shared" ref="F641:G641" si="1704">ROUND(F594+F595+0.1*F635,0)</f>
        <v>#REF!</v>
      </c>
      <c r="G641" s="263" t="e">
        <f t="shared" si="1704"/>
        <v>#REF!</v>
      </c>
      <c r="H641" s="263" t="e">
        <f t="shared" si="1703"/>
        <v>#REF!</v>
      </c>
      <c r="I641" s="263" t="e">
        <f t="shared" si="1703"/>
        <v>#REF!</v>
      </c>
      <c r="J641" s="263" t="e">
        <f t="shared" ref="J641:K641" si="1705">ROUND(J594+J595+0.1*J635,0)</f>
        <v>#REF!</v>
      </c>
      <c r="K641" s="263" t="e">
        <f t="shared" si="1705"/>
        <v>#REF!</v>
      </c>
      <c r="L641" s="263" t="e">
        <f t="shared" ref="L641:P641" si="1706">ROUND(L594+L595+0.1*L635,0)</f>
        <v>#REF!</v>
      </c>
      <c r="M641" s="263" t="e">
        <f t="shared" si="1706"/>
        <v>#REF!</v>
      </c>
      <c r="N641" s="263" t="e">
        <f t="shared" si="1706"/>
        <v>#REF!</v>
      </c>
      <c r="O641" s="263" t="e">
        <f t="shared" ref="O641" si="1707">ROUND(O594+O595+0.1*O635,0)</f>
        <v>#REF!</v>
      </c>
      <c r="P641" s="263" t="e">
        <f t="shared" si="1706"/>
        <v>#REF!</v>
      </c>
      <c r="Q641" s="263" t="e">
        <f t="shared" ref="Q641:R641" si="1708">ROUND(Q594+Q595+0.1*Q635,0)</f>
        <v>#REF!</v>
      </c>
      <c r="R641" s="263" t="e">
        <f t="shared" si="1708"/>
        <v>#REF!</v>
      </c>
      <c r="S641" s="263" t="e">
        <f t="shared" si="1703"/>
        <v>#REF!</v>
      </c>
      <c r="T641" s="263" t="e">
        <f t="shared" si="1703"/>
        <v>#REF!</v>
      </c>
    </row>
    <row r="642" spans="1:29" s="254" customFormat="1" ht="12" x14ac:dyDescent="0.25">
      <c r="A642" s="274"/>
      <c r="B642" s="641" t="s">
        <v>1356</v>
      </c>
      <c r="C642" s="265"/>
      <c r="D642" s="266" t="e">
        <f t="shared" ref="D642:T642" si="1709">D641-D643</f>
        <v>#REF!</v>
      </c>
      <c r="E642" s="266" t="e">
        <f t="shared" si="1709"/>
        <v>#REF!</v>
      </c>
      <c r="F642" s="266" t="e">
        <f t="shared" ref="F642:G642" si="1710">F641-F643</f>
        <v>#REF!</v>
      </c>
      <c r="G642" s="266" t="e">
        <f t="shared" si="1710"/>
        <v>#REF!</v>
      </c>
      <c r="H642" s="266" t="e">
        <f t="shared" si="1709"/>
        <v>#REF!</v>
      </c>
      <c r="I642" s="266" t="e">
        <f t="shared" si="1709"/>
        <v>#REF!</v>
      </c>
      <c r="J642" s="266" t="e">
        <f t="shared" ref="J642:K642" si="1711">J641-J643</f>
        <v>#REF!</v>
      </c>
      <c r="K642" s="266" t="e">
        <f t="shared" si="1711"/>
        <v>#REF!</v>
      </c>
      <c r="L642" s="266" t="e">
        <f t="shared" ref="L642:P642" si="1712">L641-L643</f>
        <v>#REF!</v>
      </c>
      <c r="M642" s="266" t="e">
        <f t="shared" si="1712"/>
        <v>#REF!</v>
      </c>
      <c r="N642" s="266" t="e">
        <f t="shared" si="1712"/>
        <v>#REF!</v>
      </c>
      <c r="O642" s="266" t="e">
        <f t="shared" ref="O642" si="1713">O641-O643</f>
        <v>#REF!</v>
      </c>
      <c r="P642" s="266" t="e">
        <f t="shared" si="1712"/>
        <v>#REF!</v>
      </c>
      <c r="Q642" s="266" t="e">
        <f t="shared" ref="Q642:R642" si="1714">Q641-Q643</f>
        <v>#REF!</v>
      </c>
      <c r="R642" s="266" t="e">
        <f t="shared" si="1714"/>
        <v>#REF!</v>
      </c>
      <c r="S642" s="266" t="e">
        <f t="shared" si="1709"/>
        <v>#REF!</v>
      </c>
      <c r="T642" s="266" t="e">
        <f t="shared" si="1709"/>
        <v>#REF!</v>
      </c>
      <c r="W642" s="255"/>
      <c r="X642" s="255"/>
      <c r="Y642" s="255"/>
      <c r="Z642" s="255"/>
      <c r="AA642" s="255"/>
      <c r="AB642" s="255"/>
      <c r="AC642" s="255"/>
    </row>
    <row r="643" spans="1:29" s="254" customFormat="1" thickBot="1" x14ac:dyDescent="0.3">
      <c r="A643" s="275"/>
      <c r="B643" s="642" t="s">
        <v>1357</v>
      </c>
      <c r="C643" s="268"/>
      <c r="D643" s="269" t="e">
        <f t="shared" ref="D643:T643" si="1715">ROUND(D595+0.1*D637,0)</f>
        <v>#REF!</v>
      </c>
      <c r="E643" s="269" t="e">
        <f t="shared" si="1715"/>
        <v>#REF!</v>
      </c>
      <c r="F643" s="269" t="e">
        <f t="shared" ref="F643:G643" si="1716">ROUND(F595+0.1*F637,0)</f>
        <v>#REF!</v>
      </c>
      <c r="G643" s="269" t="e">
        <f t="shared" si="1716"/>
        <v>#REF!</v>
      </c>
      <c r="H643" s="269" t="e">
        <f t="shared" si="1715"/>
        <v>#REF!</v>
      </c>
      <c r="I643" s="269" t="e">
        <f t="shared" si="1715"/>
        <v>#REF!</v>
      </c>
      <c r="J643" s="269" t="e">
        <f t="shared" ref="J643:K643" si="1717">ROUND(J595+0.1*J637,0)</f>
        <v>#REF!</v>
      </c>
      <c r="K643" s="269" t="e">
        <f t="shared" si="1717"/>
        <v>#REF!</v>
      </c>
      <c r="L643" s="269" t="e">
        <f t="shared" ref="L643:P643" si="1718">ROUND(L595+0.1*L637,0)</f>
        <v>#REF!</v>
      </c>
      <c r="M643" s="269" t="e">
        <f t="shared" si="1718"/>
        <v>#REF!</v>
      </c>
      <c r="N643" s="269" t="e">
        <f t="shared" si="1718"/>
        <v>#REF!</v>
      </c>
      <c r="O643" s="269" t="e">
        <f t="shared" ref="O643" si="1719">ROUND(O595+0.1*O637,0)</f>
        <v>#REF!</v>
      </c>
      <c r="P643" s="269" t="e">
        <f t="shared" si="1718"/>
        <v>#REF!</v>
      </c>
      <c r="Q643" s="269" t="e">
        <f t="shared" ref="Q643:R643" si="1720">ROUND(Q595+0.1*Q637,0)</f>
        <v>#REF!</v>
      </c>
      <c r="R643" s="269" t="e">
        <f t="shared" si="1720"/>
        <v>#REF!</v>
      </c>
      <c r="S643" s="269" t="e">
        <f t="shared" si="1715"/>
        <v>#REF!</v>
      </c>
      <c r="T643" s="269" t="e">
        <f t="shared" si="1715"/>
        <v>#REF!</v>
      </c>
      <c r="W643" s="255"/>
      <c r="X643" s="255"/>
      <c r="Y643" s="255"/>
      <c r="Z643" s="255"/>
      <c r="AA643" s="255"/>
      <c r="AB643" s="255"/>
      <c r="AC643" s="255"/>
    </row>
    <row r="644" spans="1:29" ht="13.5" customHeight="1" collapsed="1" thickTop="1" x14ac:dyDescent="0.25">
      <c r="A644" s="570" t="s">
        <v>1390</v>
      </c>
      <c r="B644" s="649"/>
      <c r="C644" s="297"/>
      <c r="D644" s="263"/>
      <c r="E644" s="263"/>
      <c r="F644" s="263"/>
      <c r="G644" s="263"/>
      <c r="H644" s="263"/>
      <c r="I644" s="263"/>
      <c r="J644" s="263"/>
      <c r="K644" s="263"/>
      <c r="L644" s="263"/>
      <c r="M644" s="263"/>
      <c r="N644" s="263"/>
      <c r="O644" s="263"/>
      <c r="P644" s="263"/>
      <c r="Q644" s="263"/>
      <c r="R644" s="263"/>
      <c r="S644" s="263"/>
      <c r="T644" s="263"/>
    </row>
    <row r="645" spans="1:29" ht="13.15" customHeight="1" x14ac:dyDescent="0.25">
      <c r="A645" s="274"/>
      <c r="B645" s="641" t="s">
        <v>1356</v>
      </c>
      <c r="C645" s="265"/>
      <c r="D645" s="266" t="e">
        <f t="shared" ref="D645:T646" si="1721">D931</f>
        <v>#REF!</v>
      </c>
      <c r="E645" s="266" t="e">
        <f t="shared" si="1721"/>
        <v>#REF!</v>
      </c>
      <c r="F645" s="266" t="e">
        <f t="shared" ref="F645:G645" si="1722">F931</f>
        <v>#REF!</v>
      </c>
      <c r="G645" s="266" t="e">
        <f t="shared" si="1722"/>
        <v>#REF!</v>
      </c>
      <c r="H645" s="266" t="e">
        <f t="shared" si="1721"/>
        <v>#REF!</v>
      </c>
      <c r="I645" s="266" t="e">
        <f t="shared" si="1721"/>
        <v>#REF!</v>
      </c>
      <c r="J645" s="266" t="e">
        <f t="shared" ref="J645:K645" si="1723">J931</f>
        <v>#REF!</v>
      </c>
      <c r="K645" s="266" t="e">
        <f t="shared" si="1723"/>
        <v>#REF!</v>
      </c>
      <c r="L645" s="266" t="e">
        <f t="shared" ref="L645:P645" si="1724">L931</f>
        <v>#REF!</v>
      </c>
      <c r="M645" s="266" t="e">
        <f t="shared" si="1724"/>
        <v>#REF!</v>
      </c>
      <c r="N645" s="266" t="e">
        <f t="shared" si="1724"/>
        <v>#REF!</v>
      </c>
      <c r="O645" s="266" t="e">
        <f t="shared" ref="O645" si="1725">O931</f>
        <v>#REF!</v>
      </c>
      <c r="P645" s="266" t="e">
        <f t="shared" si="1724"/>
        <v>#REF!</v>
      </c>
      <c r="Q645" s="266" t="e">
        <f t="shared" ref="Q645:R645" si="1726">Q931</f>
        <v>#REF!</v>
      </c>
      <c r="R645" s="266" t="e">
        <f t="shared" si="1726"/>
        <v>#REF!</v>
      </c>
      <c r="S645" s="266" t="e">
        <f t="shared" si="1721"/>
        <v>#REF!</v>
      </c>
      <c r="T645" s="266" t="e">
        <f t="shared" si="1721"/>
        <v>#REF!</v>
      </c>
    </row>
    <row r="646" spans="1:29" ht="13.5" customHeight="1" thickBot="1" x14ac:dyDescent="0.3">
      <c r="A646" s="275"/>
      <c r="B646" s="642" t="s">
        <v>1357</v>
      </c>
      <c r="C646" s="268"/>
      <c r="D646" s="269" t="e">
        <f t="shared" si="1721"/>
        <v>#REF!</v>
      </c>
      <c r="E646" s="269" t="e">
        <f t="shared" si="1721"/>
        <v>#REF!</v>
      </c>
      <c r="F646" s="269" t="e">
        <f t="shared" ref="F646:G646" si="1727">F932</f>
        <v>#REF!</v>
      </c>
      <c r="G646" s="269" t="e">
        <f t="shared" si="1727"/>
        <v>#REF!</v>
      </c>
      <c r="H646" s="269" t="e">
        <f t="shared" si="1721"/>
        <v>#REF!</v>
      </c>
      <c r="I646" s="269" t="e">
        <f t="shared" si="1721"/>
        <v>#REF!</v>
      </c>
      <c r="J646" s="269" t="e">
        <f t="shared" ref="J646:K646" si="1728">J932</f>
        <v>#REF!</v>
      </c>
      <c r="K646" s="269" t="e">
        <f t="shared" si="1728"/>
        <v>#REF!</v>
      </c>
      <c r="L646" s="269" t="e">
        <f t="shared" ref="L646:P646" si="1729">L932</f>
        <v>#REF!</v>
      </c>
      <c r="M646" s="269" t="e">
        <f t="shared" si="1729"/>
        <v>#REF!</v>
      </c>
      <c r="N646" s="269" t="e">
        <f t="shared" si="1729"/>
        <v>#REF!</v>
      </c>
      <c r="O646" s="269" t="e">
        <f t="shared" ref="O646" si="1730">O932</f>
        <v>#REF!</v>
      </c>
      <c r="P646" s="269" t="e">
        <f t="shared" si="1729"/>
        <v>#REF!</v>
      </c>
      <c r="Q646" s="269" t="e">
        <f t="shared" ref="Q646:R646" si="1731">Q932</f>
        <v>#REF!</v>
      </c>
      <c r="R646" s="269" t="e">
        <f t="shared" si="1731"/>
        <v>#REF!</v>
      </c>
      <c r="S646" s="269" t="e">
        <f t="shared" si="1721"/>
        <v>#REF!</v>
      </c>
      <c r="T646" s="269" t="e">
        <f t="shared" si="1721"/>
        <v>#REF!</v>
      </c>
    </row>
    <row r="647" spans="1:29" ht="13.5" customHeight="1" collapsed="1" thickTop="1" x14ac:dyDescent="0.25">
      <c r="A647" s="570" t="s">
        <v>1391</v>
      </c>
      <c r="B647" s="646"/>
      <c r="C647" s="297"/>
      <c r="D647" s="263" t="e">
        <f t="shared" ref="D647:T649" si="1732">D986</f>
        <v>#REF!</v>
      </c>
      <c r="E647" s="263" t="e">
        <f t="shared" si="1732"/>
        <v>#REF!</v>
      </c>
      <c r="F647" s="263" t="e">
        <f t="shared" ref="F647:G647" si="1733">F986</f>
        <v>#REF!</v>
      </c>
      <c r="G647" s="263" t="e">
        <f t="shared" si="1733"/>
        <v>#REF!</v>
      </c>
      <c r="H647" s="263" t="e">
        <f t="shared" si="1732"/>
        <v>#REF!</v>
      </c>
      <c r="I647" s="263" t="e">
        <f t="shared" si="1732"/>
        <v>#REF!</v>
      </c>
      <c r="J647" s="263" t="e">
        <f t="shared" ref="J647:K647" si="1734">J986</f>
        <v>#REF!</v>
      </c>
      <c r="K647" s="263" t="e">
        <f t="shared" si="1734"/>
        <v>#REF!</v>
      </c>
      <c r="L647" s="263" t="e">
        <f t="shared" ref="L647:P647" si="1735">L986</f>
        <v>#REF!</v>
      </c>
      <c r="M647" s="263" t="e">
        <f t="shared" si="1735"/>
        <v>#REF!</v>
      </c>
      <c r="N647" s="263" t="e">
        <f t="shared" si="1735"/>
        <v>#REF!</v>
      </c>
      <c r="O647" s="263" t="e">
        <f t="shared" ref="O647" si="1736">O986</f>
        <v>#REF!</v>
      </c>
      <c r="P647" s="263" t="e">
        <f t="shared" si="1735"/>
        <v>#REF!</v>
      </c>
      <c r="Q647" s="263" t="e">
        <f t="shared" ref="Q647:R647" si="1737">Q986</f>
        <v>#REF!</v>
      </c>
      <c r="R647" s="263" t="e">
        <f t="shared" si="1737"/>
        <v>#REF!</v>
      </c>
      <c r="S647" s="263" t="e">
        <f t="shared" si="1732"/>
        <v>#REF!</v>
      </c>
      <c r="T647" s="263" t="e">
        <f t="shared" si="1732"/>
        <v>#REF!</v>
      </c>
    </row>
    <row r="648" spans="1:29" ht="13.5" customHeight="1" x14ac:dyDescent="0.25">
      <c r="A648" s="274"/>
      <c r="B648" s="641" t="s">
        <v>1356</v>
      </c>
      <c r="C648" s="265"/>
      <c r="D648" s="266" t="e">
        <f t="shared" si="1732"/>
        <v>#REF!</v>
      </c>
      <c r="E648" s="266" t="e">
        <f t="shared" si="1732"/>
        <v>#REF!</v>
      </c>
      <c r="F648" s="266" t="e">
        <f t="shared" ref="F648:G648" si="1738">F987</f>
        <v>#REF!</v>
      </c>
      <c r="G648" s="266" t="e">
        <f t="shared" si="1738"/>
        <v>#REF!</v>
      </c>
      <c r="H648" s="266" t="e">
        <f t="shared" si="1732"/>
        <v>#REF!</v>
      </c>
      <c r="I648" s="266" t="e">
        <f t="shared" si="1732"/>
        <v>#REF!</v>
      </c>
      <c r="J648" s="266" t="e">
        <f t="shared" ref="J648:K648" si="1739">J987</f>
        <v>#REF!</v>
      </c>
      <c r="K648" s="266" t="e">
        <f t="shared" si="1739"/>
        <v>#REF!</v>
      </c>
      <c r="L648" s="266" t="e">
        <f t="shared" ref="L648:P648" si="1740">L987</f>
        <v>#REF!</v>
      </c>
      <c r="M648" s="266" t="e">
        <f t="shared" si="1740"/>
        <v>#REF!</v>
      </c>
      <c r="N648" s="266" t="e">
        <f t="shared" si="1740"/>
        <v>#REF!</v>
      </c>
      <c r="O648" s="266" t="e">
        <f t="shared" ref="O648" si="1741">O987</f>
        <v>#REF!</v>
      </c>
      <c r="P648" s="266" t="e">
        <f t="shared" si="1740"/>
        <v>#REF!</v>
      </c>
      <c r="Q648" s="266" t="e">
        <f t="shared" ref="Q648:R648" si="1742">Q987</f>
        <v>#REF!</v>
      </c>
      <c r="R648" s="266" t="e">
        <f t="shared" si="1742"/>
        <v>#REF!</v>
      </c>
      <c r="S648" s="266" t="e">
        <f t="shared" si="1732"/>
        <v>#REF!</v>
      </c>
      <c r="T648" s="266" t="e">
        <f t="shared" si="1732"/>
        <v>#REF!</v>
      </c>
    </row>
    <row r="649" spans="1:29" ht="13.5" customHeight="1" thickBot="1" x14ac:dyDescent="0.3">
      <c r="A649" s="275"/>
      <c r="B649" s="642" t="s">
        <v>1357</v>
      </c>
      <c r="C649" s="268"/>
      <c r="D649" s="269" t="e">
        <f t="shared" si="1732"/>
        <v>#REF!</v>
      </c>
      <c r="E649" s="269" t="e">
        <f t="shared" si="1732"/>
        <v>#REF!</v>
      </c>
      <c r="F649" s="269" t="e">
        <f t="shared" ref="F649:G649" si="1743">F988</f>
        <v>#REF!</v>
      </c>
      <c r="G649" s="269" t="e">
        <f t="shared" si="1743"/>
        <v>#REF!</v>
      </c>
      <c r="H649" s="269" t="e">
        <f t="shared" si="1732"/>
        <v>#REF!</v>
      </c>
      <c r="I649" s="269" t="e">
        <f t="shared" si="1732"/>
        <v>#REF!</v>
      </c>
      <c r="J649" s="269" t="e">
        <f t="shared" ref="J649:K649" si="1744">J988</f>
        <v>#REF!</v>
      </c>
      <c r="K649" s="269" t="e">
        <f t="shared" si="1744"/>
        <v>#REF!</v>
      </c>
      <c r="L649" s="269" t="e">
        <f t="shared" ref="L649:P649" si="1745">L988</f>
        <v>#REF!</v>
      </c>
      <c r="M649" s="269" t="e">
        <f t="shared" si="1745"/>
        <v>#REF!</v>
      </c>
      <c r="N649" s="269" t="e">
        <f t="shared" si="1745"/>
        <v>#REF!</v>
      </c>
      <c r="O649" s="269" t="e">
        <f t="shared" ref="O649" si="1746">O988</f>
        <v>#REF!</v>
      </c>
      <c r="P649" s="269" t="e">
        <f t="shared" si="1745"/>
        <v>#REF!</v>
      </c>
      <c r="Q649" s="269" t="e">
        <f t="shared" ref="Q649:R649" si="1747">Q988</f>
        <v>#REF!</v>
      </c>
      <c r="R649" s="269" t="e">
        <f t="shared" si="1747"/>
        <v>#REF!</v>
      </c>
      <c r="S649" s="269" t="e">
        <f t="shared" si="1732"/>
        <v>#REF!</v>
      </c>
      <c r="T649" s="269" t="e">
        <f t="shared" si="1732"/>
        <v>#REF!</v>
      </c>
    </row>
    <row r="650" spans="1:29" ht="14.85" customHeight="1" collapsed="1" thickTop="1" x14ac:dyDescent="0.25">
      <c r="A650" s="570" t="s">
        <v>1392</v>
      </c>
      <c r="B650" s="650"/>
      <c r="C650" s="290"/>
      <c r="D650" s="263" t="e">
        <f t="shared" ref="D650:T650" si="1748">D652+D653</f>
        <v>#REF!</v>
      </c>
      <c r="E650" s="263" t="e">
        <f t="shared" si="1748"/>
        <v>#REF!</v>
      </c>
      <c r="F650" s="263" t="e">
        <f t="shared" ref="F650:G650" si="1749">F652+F653</f>
        <v>#REF!</v>
      </c>
      <c r="G650" s="263" t="e">
        <f t="shared" si="1749"/>
        <v>#REF!</v>
      </c>
      <c r="H650" s="263" t="e">
        <f t="shared" si="1748"/>
        <v>#REF!</v>
      </c>
      <c r="I650" s="263" t="e">
        <f t="shared" si="1748"/>
        <v>#REF!</v>
      </c>
      <c r="J650" s="263" t="e">
        <f t="shared" ref="J650:K650" si="1750">J652+J653</f>
        <v>#REF!</v>
      </c>
      <c r="K650" s="263" t="e">
        <f t="shared" si="1750"/>
        <v>#REF!</v>
      </c>
      <c r="L650" s="263" t="e">
        <f t="shared" ref="L650:P650" si="1751">L652+L653</f>
        <v>#REF!</v>
      </c>
      <c r="M650" s="263" t="e">
        <f t="shared" si="1751"/>
        <v>#REF!</v>
      </c>
      <c r="N650" s="263" t="e">
        <f t="shared" si="1751"/>
        <v>#REF!</v>
      </c>
      <c r="O650" s="263" t="e">
        <f t="shared" ref="O650" si="1752">O652+O653</f>
        <v>#REF!</v>
      </c>
      <c r="P650" s="263" t="e">
        <f t="shared" si="1751"/>
        <v>#REF!</v>
      </c>
      <c r="Q650" s="263" t="e">
        <f t="shared" ref="Q650:R650" si="1753">Q652+Q653</f>
        <v>#REF!</v>
      </c>
      <c r="R650" s="263" t="e">
        <f t="shared" si="1753"/>
        <v>#REF!</v>
      </c>
      <c r="S650" s="263" t="e">
        <f t="shared" si="1748"/>
        <v>#REF!</v>
      </c>
      <c r="T650" s="263" t="e">
        <f t="shared" si="1748"/>
        <v>#REF!</v>
      </c>
    </row>
    <row r="651" spans="1:29" ht="15" x14ac:dyDescent="0.25">
      <c r="A651" s="298"/>
      <c r="B651" s="643" t="s">
        <v>1359</v>
      </c>
      <c r="C651" s="299"/>
      <c r="D651" s="266" t="str">
        <f t="shared" ref="D651:T651" si="1754">D822</f>
        <v>(2+3+0)</v>
      </c>
      <c r="E651" s="266" t="str">
        <f t="shared" si="1754"/>
        <v>(2+3+0)</v>
      </c>
      <c r="F651" s="266" t="str">
        <f t="shared" ref="F651:G651" si="1755">F822</f>
        <v>(2+3+0)</v>
      </c>
      <c r="G651" s="266" t="str">
        <f t="shared" si="1755"/>
        <v>(2+3+0)</v>
      </c>
      <c r="H651" s="266" t="str">
        <f t="shared" si="1754"/>
        <v>(2+3+0)</v>
      </c>
      <c r="I651" s="266" t="str">
        <f t="shared" si="1754"/>
        <v>(2+3+0)</v>
      </c>
      <c r="J651" s="266" t="str">
        <f t="shared" ref="J651:K651" si="1756">J822</f>
        <v>(2+3+0)</v>
      </c>
      <c r="K651" s="266" t="str">
        <f t="shared" si="1756"/>
        <v>(2+3+0)</v>
      </c>
      <c r="L651" s="266" t="str">
        <f t="shared" ref="L651:P651" si="1757">L822</f>
        <v>(2+3+0)</v>
      </c>
      <c r="M651" s="266" t="str">
        <f t="shared" si="1757"/>
        <v>(2+3+0)</v>
      </c>
      <c r="N651" s="266" t="str">
        <f t="shared" si="1757"/>
        <v>(2+3+0)</v>
      </c>
      <c r="O651" s="266" t="str">
        <f t="shared" ref="O651" si="1758">O822</f>
        <v>(2+3+0)</v>
      </c>
      <c r="P651" s="266" t="str">
        <f t="shared" si="1757"/>
        <v>(2+3+0)</v>
      </c>
      <c r="Q651" s="266" t="str">
        <f t="shared" ref="Q651:R651" si="1759">Q822</f>
        <v>(2+3+2)</v>
      </c>
      <c r="R651" s="266" t="str">
        <f t="shared" si="1759"/>
        <v>(2+3+2)</v>
      </c>
      <c r="S651" s="266" t="str">
        <f t="shared" si="1754"/>
        <v>(2+3+2)</v>
      </c>
      <c r="T651" s="266" t="str">
        <f t="shared" si="1754"/>
        <v>(2+3+2)</v>
      </c>
    </row>
    <row r="652" spans="1:29" x14ac:dyDescent="0.25">
      <c r="A652" s="274"/>
      <c r="B652" s="641" t="s">
        <v>1356</v>
      </c>
      <c r="C652" s="265"/>
      <c r="D652" s="266" t="e">
        <f t="shared" ref="D652:T653" si="1760">D756</f>
        <v>#REF!</v>
      </c>
      <c r="E652" s="266" t="e">
        <f t="shared" si="1760"/>
        <v>#REF!</v>
      </c>
      <c r="F652" s="266" t="e">
        <f t="shared" ref="F652:G652" si="1761">F756</f>
        <v>#REF!</v>
      </c>
      <c r="G652" s="266" t="e">
        <f t="shared" si="1761"/>
        <v>#REF!</v>
      </c>
      <c r="H652" s="266" t="e">
        <f t="shared" si="1760"/>
        <v>#REF!</v>
      </c>
      <c r="I652" s="266" t="e">
        <f t="shared" si="1760"/>
        <v>#REF!</v>
      </c>
      <c r="J652" s="266" t="e">
        <f t="shared" ref="J652:K652" si="1762">J756</f>
        <v>#REF!</v>
      </c>
      <c r="K652" s="266" t="e">
        <f t="shared" si="1762"/>
        <v>#REF!</v>
      </c>
      <c r="L652" s="266" t="e">
        <f t="shared" ref="L652:P652" si="1763">L756</f>
        <v>#REF!</v>
      </c>
      <c r="M652" s="266" t="e">
        <f t="shared" si="1763"/>
        <v>#REF!</v>
      </c>
      <c r="N652" s="266" t="e">
        <f t="shared" si="1763"/>
        <v>#REF!</v>
      </c>
      <c r="O652" s="266" t="e">
        <f t="shared" ref="O652" si="1764">O756</f>
        <v>#REF!</v>
      </c>
      <c r="P652" s="266" t="e">
        <f t="shared" si="1763"/>
        <v>#REF!</v>
      </c>
      <c r="Q652" s="266" t="e">
        <f t="shared" ref="Q652:R652" si="1765">Q756</f>
        <v>#REF!</v>
      </c>
      <c r="R652" s="266" t="e">
        <f t="shared" si="1765"/>
        <v>#REF!</v>
      </c>
      <c r="S652" s="266" t="e">
        <f t="shared" si="1760"/>
        <v>#REF!</v>
      </c>
      <c r="T652" s="266" t="e">
        <f t="shared" si="1760"/>
        <v>#REF!</v>
      </c>
    </row>
    <row r="653" spans="1:29" ht="13.5" thickBot="1" x14ac:dyDescent="0.3">
      <c r="A653" s="275"/>
      <c r="B653" s="642" t="s">
        <v>1357</v>
      </c>
      <c r="C653" s="268"/>
      <c r="D653" s="269" t="e">
        <f t="shared" si="1760"/>
        <v>#REF!</v>
      </c>
      <c r="E653" s="269" t="e">
        <f t="shared" si="1760"/>
        <v>#REF!</v>
      </c>
      <c r="F653" s="269" t="e">
        <f t="shared" ref="F653:G653" si="1766">F757</f>
        <v>#REF!</v>
      </c>
      <c r="G653" s="269" t="e">
        <f t="shared" si="1766"/>
        <v>#REF!</v>
      </c>
      <c r="H653" s="269" t="e">
        <f t="shared" si="1760"/>
        <v>#REF!</v>
      </c>
      <c r="I653" s="269" t="e">
        <f t="shared" si="1760"/>
        <v>#REF!</v>
      </c>
      <c r="J653" s="269" t="e">
        <f t="shared" ref="J653:K653" si="1767">J757</f>
        <v>#REF!</v>
      </c>
      <c r="K653" s="269" t="e">
        <f t="shared" si="1767"/>
        <v>#REF!</v>
      </c>
      <c r="L653" s="269" t="e">
        <f t="shared" ref="L653:P653" si="1768">L757</f>
        <v>#REF!</v>
      </c>
      <c r="M653" s="269" t="e">
        <f t="shared" si="1768"/>
        <v>#REF!</v>
      </c>
      <c r="N653" s="269" t="e">
        <f t="shared" si="1768"/>
        <v>#REF!</v>
      </c>
      <c r="O653" s="269" t="e">
        <f t="shared" ref="O653" si="1769">O757</f>
        <v>#REF!</v>
      </c>
      <c r="P653" s="269" t="e">
        <f t="shared" si="1768"/>
        <v>#REF!</v>
      </c>
      <c r="Q653" s="269" t="e">
        <f t="shared" ref="Q653:R653" si="1770">Q757</f>
        <v>#REF!</v>
      </c>
      <c r="R653" s="269" t="e">
        <f t="shared" si="1770"/>
        <v>#REF!</v>
      </c>
      <c r="S653" s="269" t="e">
        <f t="shared" si="1760"/>
        <v>#REF!</v>
      </c>
      <c r="T653" s="269" t="e">
        <f t="shared" si="1760"/>
        <v>#REF!</v>
      </c>
    </row>
    <row r="654" spans="1:29" ht="13.5" customHeight="1" collapsed="1" thickTop="1" x14ac:dyDescent="0.25">
      <c r="A654" s="570" t="s">
        <v>1393</v>
      </c>
      <c r="B654" s="646"/>
      <c r="C654" s="297"/>
      <c r="D654" s="263"/>
      <c r="E654" s="263"/>
      <c r="F654" s="263"/>
      <c r="G654" s="263"/>
      <c r="H654" s="263"/>
      <c r="I654" s="263"/>
      <c r="J654" s="263"/>
      <c r="K654" s="263"/>
      <c r="L654" s="263"/>
      <c r="M654" s="263"/>
      <c r="N654" s="263"/>
      <c r="O654" s="263"/>
      <c r="P654" s="263"/>
      <c r="Q654" s="263"/>
      <c r="R654" s="263"/>
      <c r="S654" s="263"/>
      <c r="T654" s="263"/>
    </row>
    <row r="655" spans="1:29" ht="13.5" customHeight="1" x14ac:dyDescent="0.25">
      <c r="A655" s="274"/>
      <c r="B655" s="641" t="s">
        <v>1394</v>
      </c>
      <c r="C655" s="265"/>
      <c r="D655" s="266" t="e">
        <f t="shared" ref="D655:T655" si="1771">D$990</f>
        <v>#REF!</v>
      </c>
      <c r="E655" s="266" t="e">
        <f t="shared" si="1771"/>
        <v>#REF!</v>
      </c>
      <c r="F655" s="266" t="e">
        <f t="shared" si="1771"/>
        <v>#REF!</v>
      </c>
      <c r="G655" s="266" t="e">
        <f t="shared" si="1771"/>
        <v>#REF!</v>
      </c>
      <c r="H655" s="266" t="e">
        <f t="shared" si="1771"/>
        <v>#REF!</v>
      </c>
      <c r="I655" s="266" t="e">
        <f t="shared" si="1771"/>
        <v>#REF!</v>
      </c>
      <c r="J655" s="266" t="e">
        <f t="shared" si="1771"/>
        <v>#REF!</v>
      </c>
      <c r="K655" s="266" t="e">
        <f t="shared" si="1771"/>
        <v>#REF!</v>
      </c>
      <c r="L655" s="266" t="e">
        <f t="shared" si="1771"/>
        <v>#REF!</v>
      </c>
      <c r="M655" s="266" t="e">
        <f t="shared" si="1771"/>
        <v>#REF!</v>
      </c>
      <c r="N655" s="266" t="e">
        <f t="shared" si="1771"/>
        <v>#REF!</v>
      </c>
      <c r="O655" s="266" t="e">
        <f t="shared" si="1771"/>
        <v>#REF!</v>
      </c>
      <c r="P655" s="266" t="e">
        <f t="shared" si="1771"/>
        <v>#REF!</v>
      </c>
      <c r="Q655" s="266" t="e">
        <f t="shared" si="1771"/>
        <v>#REF!</v>
      </c>
      <c r="R655" s="266" t="e">
        <f t="shared" si="1771"/>
        <v>#REF!</v>
      </c>
      <c r="S655" s="266" t="e">
        <f t="shared" si="1771"/>
        <v>#REF!</v>
      </c>
      <c r="T655" s="266" t="e">
        <f t="shared" si="1771"/>
        <v>#REF!</v>
      </c>
    </row>
    <row r="656" spans="1:29" ht="13.5" customHeight="1" thickBot="1" x14ac:dyDescent="0.3">
      <c r="A656" s="275"/>
      <c r="B656" s="642" t="s">
        <v>1395</v>
      </c>
      <c r="C656" s="268"/>
      <c r="D656" s="269" t="e">
        <f t="shared" ref="D656:T656" si="1772">D$991</f>
        <v>#REF!</v>
      </c>
      <c r="E656" s="269" t="e">
        <f t="shared" si="1772"/>
        <v>#REF!</v>
      </c>
      <c r="F656" s="269" t="e">
        <f t="shared" si="1772"/>
        <v>#REF!</v>
      </c>
      <c r="G656" s="269" t="e">
        <f t="shared" si="1772"/>
        <v>#REF!</v>
      </c>
      <c r="H656" s="269" t="e">
        <f t="shared" si="1772"/>
        <v>#REF!</v>
      </c>
      <c r="I656" s="269" t="e">
        <f t="shared" si="1772"/>
        <v>#REF!</v>
      </c>
      <c r="J656" s="269" t="e">
        <f t="shared" si="1772"/>
        <v>#REF!</v>
      </c>
      <c r="K656" s="269" t="e">
        <f t="shared" si="1772"/>
        <v>#REF!</v>
      </c>
      <c r="L656" s="269" t="e">
        <f t="shared" si="1772"/>
        <v>#REF!</v>
      </c>
      <c r="M656" s="269" t="e">
        <f t="shared" si="1772"/>
        <v>#REF!</v>
      </c>
      <c r="N656" s="269" t="e">
        <f t="shared" si="1772"/>
        <v>#REF!</v>
      </c>
      <c r="O656" s="269" t="e">
        <f t="shared" si="1772"/>
        <v>#REF!</v>
      </c>
      <c r="P656" s="269" t="e">
        <f t="shared" si="1772"/>
        <v>#REF!</v>
      </c>
      <c r="Q656" s="269" t="e">
        <f t="shared" si="1772"/>
        <v>#REF!</v>
      </c>
      <c r="R656" s="269" t="e">
        <f t="shared" si="1772"/>
        <v>#REF!</v>
      </c>
      <c r="S656" s="269" t="e">
        <f t="shared" si="1772"/>
        <v>#REF!</v>
      </c>
      <c r="T656" s="269" t="e">
        <f t="shared" si="1772"/>
        <v>#REF!</v>
      </c>
    </row>
    <row r="657" spans="1:20" ht="13.5" thickTop="1" x14ac:dyDescent="0.25">
      <c r="A657" s="214"/>
      <c r="C657" s="214"/>
      <c r="D657" s="300"/>
      <c r="E657" s="300"/>
      <c r="F657" s="300"/>
      <c r="G657" s="300"/>
      <c r="H657" s="300"/>
      <c r="I657" s="300"/>
      <c r="J657" s="300"/>
      <c r="K657" s="300"/>
      <c r="L657" s="300"/>
      <c r="M657" s="300"/>
      <c r="N657" s="300"/>
      <c r="O657" s="300"/>
      <c r="P657" s="300"/>
      <c r="Q657" s="300"/>
      <c r="R657" s="300"/>
      <c r="S657" s="300"/>
      <c r="T657" s="300"/>
    </row>
    <row r="658" spans="1:20" ht="18.75" collapsed="1" thickBot="1" x14ac:dyDescent="0.3">
      <c r="A658" s="905" t="s">
        <v>1396</v>
      </c>
      <c r="B658" s="905"/>
      <c r="C658" s="905"/>
    </row>
    <row r="659" spans="1:20" hidden="1" outlineLevel="1" x14ac:dyDescent="0.25">
      <c r="B659" s="301" t="s">
        <v>1397</v>
      </c>
      <c r="C659" s="301"/>
    </row>
    <row r="660" spans="1:20" hidden="1" outlineLevel="1" x14ac:dyDescent="0.25">
      <c r="B660" s="301" t="s">
        <v>1398</v>
      </c>
      <c r="C660" s="301"/>
    </row>
    <row r="661" spans="1:20" hidden="1" outlineLevel="1" x14ac:dyDescent="0.25">
      <c r="B661" s="301" t="s">
        <v>1399</v>
      </c>
      <c r="C661" s="301"/>
    </row>
    <row r="662" spans="1:20" ht="13.5" hidden="1" outlineLevel="1" thickBot="1" x14ac:dyDescent="0.3">
      <c r="A662" s="302" t="s">
        <v>1302</v>
      </c>
    </row>
    <row r="663" spans="1:20" ht="25.5" hidden="1" customHeight="1" outlineLevel="2" x14ac:dyDescent="0.25">
      <c r="A663" s="923" t="s">
        <v>1400</v>
      </c>
      <c r="B663" s="634" t="s">
        <v>1292</v>
      </c>
      <c r="C663" s="225"/>
      <c r="D663" s="303">
        <v>75</v>
      </c>
      <c r="E663" s="303">
        <v>75</v>
      </c>
      <c r="F663" s="303">
        <v>75</v>
      </c>
      <c r="G663" s="303">
        <v>75</v>
      </c>
      <c r="H663" s="303">
        <v>75</v>
      </c>
      <c r="I663" s="303">
        <v>75</v>
      </c>
      <c r="J663" s="303">
        <v>75</v>
      </c>
      <c r="K663" s="303">
        <v>75</v>
      </c>
      <c r="L663" s="303">
        <v>75</v>
      </c>
      <c r="M663" s="303">
        <v>75</v>
      </c>
      <c r="N663" s="303">
        <v>75</v>
      </c>
      <c r="O663" s="303">
        <v>75</v>
      </c>
      <c r="P663" s="303">
        <v>75</v>
      </c>
      <c r="Q663" s="303">
        <v>75</v>
      </c>
      <c r="R663" s="303">
        <v>75</v>
      </c>
      <c r="S663" s="303">
        <v>75</v>
      </c>
      <c r="T663" s="303">
        <v>75</v>
      </c>
    </row>
    <row r="664" spans="1:20" ht="12.75" hidden="1" customHeight="1" outlineLevel="2" x14ac:dyDescent="0.25">
      <c r="A664" s="924"/>
      <c r="B664" s="635" t="s">
        <v>1293</v>
      </c>
      <c r="C664" s="227"/>
      <c r="D664" s="304">
        <v>75</v>
      </c>
      <c r="E664" s="304">
        <v>75</v>
      </c>
      <c r="F664" s="304">
        <v>75</v>
      </c>
      <c r="G664" s="304">
        <v>75</v>
      </c>
      <c r="H664" s="304">
        <v>75</v>
      </c>
      <c r="I664" s="304">
        <v>75</v>
      </c>
      <c r="J664" s="304">
        <v>75</v>
      </c>
      <c r="K664" s="304">
        <v>75</v>
      </c>
      <c r="L664" s="304">
        <v>75</v>
      </c>
      <c r="M664" s="304">
        <v>75</v>
      </c>
      <c r="N664" s="304">
        <v>75</v>
      </c>
      <c r="O664" s="304">
        <v>75</v>
      </c>
      <c r="P664" s="304">
        <v>75</v>
      </c>
      <c r="Q664" s="304">
        <v>75</v>
      </c>
      <c r="R664" s="304">
        <v>75</v>
      </c>
      <c r="S664" s="304">
        <v>75</v>
      </c>
      <c r="T664" s="304">
        <v>75</v>
      </c>
    </row>
    <row r="665" spans="1:20" ht="12.75" hidden="1" customHeight="1" outlineLevel="2" x14ac:dyDescent="0.25">
      <c r="A665" s="924"/>
      <c r="B665" s="635" t="s">
        <v>1294</v>
      </c>
      <c r="C665" s="227"/>
      <c r="D665" s="304">
        <v>75</v>
      </c>
      <c r="E665" s="304">
        <v>75</v>
      </c>
      <c r="F665" s="304">
        <v>75</v>
      </c>
      <c r="G665" s="304">
        <v>75</v>
      </c>
      <c r="H665" s="304">
        <v>75</v>
      </c>
      <c r="I665" s="304">
        <v>75</v>
      </c>
      <c r="J665" s="304">
        <v>75</v>
      </c>
      <c r="K665" s="304">
        <v>75</v>
      </c>
      <c r="L665" s="304">
        <v>75</v>
      </c>
      <c r="M665" s="304">
        <v>75</v>
      </c>
      <c r="N665" s="304">
        <v>75</v>
      </c>
      <c r="O665" s="304">
        <v>75</v>
      </c>
      <c r="P665" s="304">
        <v>75</v>
      </c>
      <c r="Q665" s="304">
        <v>75</v>
      </c>
      <c r="R665" s="304">
        <v>75</v>
      </c>
      <c r="S665" s="304">
        <v>75</v>
      </c>
      <c r="T665" s="304">
        <v>75</v>
      </c>
    </row>
    <row r="666" spans="1:20" ht="12.75" hidden="1" customHeight="1" outlineLevel="2" x14ac:dyDescent="0.25">
      <c r="A666" s="924"/>
      <c r="B666" s="635" t="s">
        <v>1293</v>
      </c>
      <c r="C666" s="227"/>
      <c r="D666" s="304">
        <v>75</v>
      </c>
      <c r="E666" s="304">
        <v>75</v>
      </c>
      <c r="F666" s="304">
        <v>75</v>
      </c>
      <c r="G666" s="304">
        <v>75</v>
      </c>
      <c r="H666" s="304">
        <v>75</v>
      </c>
      <c r="I666" s="304">
        <v>75</v>
      </c>
      <c r="J666" s="304">
        <v>75</v>
      </c>
      <c r="K666" s="304">
        <v>75</v>
      </c>
      <c r="L666" s="304">
        <v>75</v>
      </c>
      <c r="M666" s="304">
        <v>75</v>
      </c>
      <c r="N666" s="304">
        <v>75</v>
      </c>
      <c r="O666" s="304">
        <v>75</v>
      </c>
      <c r="P666" s="304">
        <v>75</v>
      </c>
      <c r="Q666" s="304">
        <v>75</v>
      </c>
      <c r="R666" s="304">
        <v>75</v>
      </c>
      <c r="S666" s="304">
        <v>75</v>
      </c>
      <c r="T666" s="304">
        <v>75</v>
      </c>
    </row>
    <row r="667" spans="1:20" ht="12.75" hidden="1" customHeight="1" outlineLevel="2" x14ac:dyDescent="0.25">
      <c r="A667" s="924"/>
      <c r="B667" s="635" t="s">
        <v>1295</v>
      </c>
      <c r="C667" s="227"/>
      <c r="D667" s="304">
        <v>75</v>
      </c>
      <c r="E667" s="304">
        <v>75</v>
      </c>
      <c r="F667" s="304">
        <v>75</v>
      </c>
      <c r="G667" s="304">
        <v>75</v>
      </c>
      <c r="H667" s="304">
        <v>75</v>
      </c>
      <c r="I667" s="304">
        <v>75</v>
      </c>
      <c r="J667" s="304">
        <v>75</v>
      </c>
      <c r="K667" s="304">
        <v>75</v>
      </c>
      <c r="L667" s="304">
        <v>75</v>
      </c>
      <c r="M667" s="304">
        <v>75</v>
      </c>
      <c r="N667" s="304">
        <v>75</v>
      </c>
      <c r="O667" s="304">
        <v>75</v>
      </c>
      <c r="P667" s="304">
        <v>75</v>
      </c>
      <c r="Q667" s="304">
        <v>75</v>
      </c>
      <c r="R667" s="304">
        <v>75</v>
      </c>
      <c r="S667" s="304">
        <v>75</v>
      </c>
      <c r="T667" s="304">
        <v>75</v>
      </c>
    </row>
    <row r="668" spans="1:20" ht="13.5" hidden="1" customHeight="1" outlineLevel="2" thickBot="1" x14ac:dyDescent="0.3">
      <c r="A668" s="924"/>
      <c r="B668" s="636" t="s">
        <v>1293</v>
      </c>
      <c r="C668" s="229"/>
      <c r="D668" s="305">
        <v>75</v>
      </c>
      <c r="E668" s="305">
        <v>75</v>
      </c>
      <c r="F668" s="305">
        <v>75</v>
      </c>
      <c r="G668" s="305">
        <v>75</v>
      </c>
      <c r="H668" s="305">
        <v>75</v>
      </c>
      <c r="I668" s="305">
        <v>75</v>
      </c>
      <c r="J668" s="305">
        <v>75</v>
      </c>
      <c r="K668" s="305">
        <v>75</v>
      </c>
      <c r="L668" s="305">
        <v>75</v>
      </c>
      <c r="M668" s="305">
        <v>75</v>
      </c>
      <c r="N668" s="305">
        <v>75</v>
      </c>
      <c r="O668" s="305">
        <v>75</v>
      </c>
      <c r="P668" s="305">
        <v>75</v>
      </c>
      <c r="Q668" s="305">
        <v>75</v>
      </c>
      <c r="R668" s="305">
        <v>75</v>
      </c>
      <c r="S668" s="305">
        <v>75</v>
      </c>
      <c r="T668" s="305">
        <v>75</v>
      </c>
    </row>
    <row r="669" spans="1:20" ht="12.75" hidden="1" customHeight="1" outlineLevel="2" x14ac:dyDescent="0.25">
      <c r="A669" s="924"/>
      <c r="B669" s="637" t="s">
        <v>1307</v>
      </c>
      <c r="C669" s="226"/>
      <c r="D669" s="304">
        <v>0</v>
      </c>
      <c r="E669" s="304">
        <v>0</v>
      </c>
      <c r="F669" s="304">
        <v>0</v>
      </c>
      <c r="G669" s="304">
        <v>0</v>
      </c>
      <c r="H669" s="304">
        <v>0</v>
      </c>
      <c r="I669" s="304">
        <v>0</v>
      </c>
      <c r="J669" s="304">
        <v>0</v>
      </c>
      <c r="K669" s="304">
        <v>0</v>
      </c>
      <c r="L669" s="304">
        <v>0</v>
      </c>
      <c r="M669" s="304">
        <v>0</v>
      </c>
      <c r="N669" s="304">
        <v>0</v>
      </c>
      <c r="O669" s="304">
        <v>0</v>
      </c>
      <c r="P669" s="304">
        <v>0</v>
      </c>
      <c r="Q669" s="304">
        <v>0</v>
      </c>
      <c r="R669" s="304">
        <v>0</v>
      </c>
      <c r="S669" s="304">
        <v>0</v>
      </c>
      <c r="T669" s="304">
        <v>0</v>
      </c>
    </row>
    <row r="670" spans="1:20" ht="12.75" hidden="1" customHeight="1" outlineLevel="2" x14ac:dyDescent="0.25">
      <c r="A670" s="924"/>
      <c r="B670" s="635" t="s">
        <v>1293</v>
      </c>
      <c r="C670" s="227"/>
      <c r="D670" s="304">
        <v>0</v>
      </c>
      <c r="E670" s="304">
        <v>0</v>
      </c>
      <c r="F670" s="304">
        <v>0</v>
      </c>
      <c r="G670" s="304">
        <v>0</v>
      </c>
      <c r="H670" s="304">
        <v>0</v>
      </c>
      <c r="I670" s="304">
        <v>0</v>
      </c>
      <c r="J670" s="304">
        <v>0</v>
      </c>
      <c r="K670" s="304">
        <v>0</v>
      </c>
      <c r="L670" s="304">
        <v>0</v>
      </c>
      <c r="M670" s="304">
        <v>0</v>
      </c>
      <c r="N670" s="304">
        <v>0</v>
      </c>
      <c r="O670" s="304">
        <v>0</v>
      </c>
      <c r="P670" s="304">
        <v>0</v>
      </c>
      <c r="Q670" s="304">
        <v>0</v>
      </c>
      <c r="R670" s="304">
        <v>0</v>
      </c>
      <c r="S670" s="304">
        <v>0</v>
      </c>
      <c r="T670" s="304">
        <v>0</v>
      </c>
    </row>
    <row r="671" spans="1:20" ht="12.75" hidden="1" customHeight="1" outlineLevel="2" x14ac:dyDescent="0.25">
      <c r="A671" s="924"/>
      <c r="B671" s="635" t="s">
        <v>1294</v>
      </c>
      <c r="C671" s="227"/>
      <c r="D671" s="304">
        <v>0</v>
      </c>
      <c r="E671" s="304">
        <v>0</v>
      </c>
      <c r="F671" s="304">
        <v>0</v>
      </c>
      <c r="G671" s="304">
        <v>0</v>
      </c>
      <c r="H671" s="304">
        <v>0</v>
      </c>
      <c r="I671" s="304">
        <v>0</v>
      </c>
      <c r="J671" s="304">
        <v>0</v>
      </c>
      <c r="K671" s="304">
        <v>0</v>
      </c>
      <c r="L671" s="304">
        <v>0</v>
      </c>
      <c r="M671" s="304">
        <v>0</v>
      </c>
      <c r="N671" s="304">
        <v>0</v>
      </c>
      <c r="O671" s="304">
        <v>0</v>
      </c>
      <c r="P671" s="304">
        <v>0</v>
      </c>
      <c r="Q671" s="304">
        <v>0</v>
      </c>
      <c r="R671" s="304">
        <v>0</v>
      </c>
      <c r="S671" s="304">
        <v>0</v>
      </c>
      <c r="T671" s="304">
        <v>0</v>
      </c>
    </row>
    <row r="672" spans="1:20" ht="12.75" hidden="1" customHeight="1" outlineLevel="2" x14ac:dyDescent="0.25">
      <c r="A672" s="924"/>
      <c r="B672" s="635" t="s">
        <v>1293</v>
      </c>
      <c r="C672" s="227"/>
      <c r="D672" s="304">
        <v>0</v>
      </c>
      <c r="E672" s="304">
        <v>0</v>
      </c>
      <c r="F672" s="304">
        <v>0</v>
      </c>
      <c r="G672" s="304">
        <v>0</v>
      </c>
      <c r="H672" s="304">
        <v>0</v>
      </c>
      <c r="I672" s="304">
        <v>0</v>
      </c>
      <c r="J672" s="304">
        <v>0</v>
      </c>
      <c r="K672" s="304">
        <v>0</v>
      </c>
      <c r="L672" s="304">
        <v>0</v>
      </c>
      <c r="M672" s="304">
        <v>0</v>
      </c>
      <c r="N672" s="304">
        <v>0</v>
      </c>
      <c r="O672" s="304">
        <v>0</v>
      </c>
      <c r="P672" s="304">
        <v>0</v>
      </c>
      <c r="Q672" s="304">
        <v>0</v>
      </c>
      <c r="R672" s="304">
        <v>0</v>
      </c>
      <c r="S672" s="304">
        <v>0</v>
      </c>
      <c r="T672" s="304">
        <v>0</v>
      </c>
    </row>
    <row r="673" spans="1:20" ht="12.75" hidden="1" customHeight="1" outlineLevel="2" x14ac:dyDescent="0.25">
      <c r="A673" s="924"/>
      <c r="B673" s="635" t="s">
        <v>1295</v>
      </c>
      <c r="C673" s="227"/>
      <c r="D673" s="304">
        <v>0</v>
      </c>
      <c r="E673" s="304">
        <v>0</v>
      </c>
      <c r="F673" s="304">
        <v>0</v>
      </c>
      <c r="G673" s="304">
        <v>0</v>
      </c>
      <c r="H673" s="304">
        <v>0</v>
      </c>
      <c r="I673" s="304">
        <v>0</v>
      </c>
      <c r="J673" s="304">
        <v>0</v>
      </c>
      <c r="K673" s="304">
        <v>0</v>
      </c>
      <c r="L673" s="304">
        <v>0</v>
      </c>
      <c r="M673" s="304">
        <v>0</v>
      </c>
      <c r="N673" s="304">
        <v>0</v>
      </c>
      <c r="O673" s="304">
        <v>0</v>
      </c>
      <c r="P673" s="304">
        <v>0</v>
      </c>
      <c r="Q673" s="304">
        <v>0</v>
      </c>
      <c r="R673" s="304">
        <v>0</v>
      </c>
      <c r="S673" s="304">
        <v>0</v>
      </c>
      <c r="T673" s="304">
        <v>0</v>
      </c>
    </row>
    <row r="674" spans="1:20" ht="13.5" hidden="1" customHeight="1" outlineLevel="2" thickBot="1" x14ac:dyDescent="0.3">
      <c r="A674" s="924"/>
      <c r="B674" s="635" t="s">
        <v>1293</v>
      </c>
      <c r="C674" s="227"/>
      <c r="D674" s="304">
        <v>0</v>
      </c>
      <c r="E674" s="304">
        <v>0</v>
      </c>
      <c r="F674" s="304">
        <v>0</v>
      </c>
      <c r="G674" s="304">
        <v>0</v>
      </c>
      <c r="H674" s="304">
        <v>0</v>
      </c>
      <c r="I674" s="304">
        <v>0</v>
      </c>
      <c r="J674" s="304">
        <v>0</v>
      </c>
      <c r="K674" s="304">
        <v>0</v>
      </c>
      <c r="L674" s="304">
        <v>0</v>
      </c>
      <c r="M674" s="304">
        <v>0</v>
      </c>
      <c r="N674" s="304">
        <v>0</v>
      </c>
      <c r="O674" s="304">
        <v>0</v>
      </c>
      <c r="P674" s="304">
        <v>0</v>
      </c>
      <c r="Q674" s="304">
        <v>0</v>
      </c>
      <c r="R674" s="304">
        <v>0</v>
      </c>
      <c r="S674" s="304">
        <v>0</v>
      </c>
      <c r="T674" s="304">
        <v>0</v>
      </c>
    </row>
    <row r="675" spans="1:20" ht="12.75" hidden="1" customHeight="1" outlineLevel="2" x14ac:dyDescent="0.25">
      <c r="A675" s="924"/>
      <c r="B675" s="634" t="s">
        <v>1296</v>
      </c>
      <c r="C675" s="225"/>
      <c r="D675" s="306">
        <f t="shared" ref="D675:E675" si="1773">SUM(D676:D681)</f>
        <v>0</v>
      </c>
      <c r="E675" s="306">
        <f t="shared" si="1773"/>
        <v>0</v>
      </c>
      <c r="F675" s="306">
        <f t="shared" ref="F675:G675" si="1774">SUM(F676:F681)</f>
        <v>0</v>
      </c>
      <c r="G675" s="306">
        <f t="shared" si="1774"/>
        <v>0</v>
      </c>
      <c r="H675" s="306">
        <f t="shared" ref="H675:T675" si="1775">SUM(H676:H681)</f>
        <v>0</v>
      </c>
      <c r="I675" s="306">
        <f t="shared" si="1775"/>
        <v>0</v>
      </c>
      <c r="J675" s="306">
        <f t="shared" ref="J675:K675" si="1776">SUM(J676:J681)</f>
        <v>0</v>
      </c>
      <c r="K675" s="306">
        <f t="shared" si="1776"/>
        <v>0</v>
      </c>
      <c r="L675" s="306">
        <f t="shared" ref="L675:P675" si="1777">SUM(L676:L681)</f>
        <v>0</v>
      </c>
      <c r="M675" s="306">
        <f t="shared" si="1777"/>
        <v>0</v>
      </c>
      <c r="N675" s="306">
        <f t="shared" si="1777"/>
        <v>0</v>
      </c>
      <c r="O675" s="306">
        <f t="shared" ref="O675" si="1778">SUM(O676:O681)</f>
        <v>0</v>
      </c>
      <c r="P675" s="306">
        <f t="shared" si="1777"/>
        <v>0</v>
      </c>
      <c r="Q675" s="306">
        <f t="shared" ref="Q675:R675" si="1779">SUM(Q676:Q681)</f>
        <v>0</v>
      </c>
      <c r="R675" s="306">
        <f t="shared" si="1779"/>
        <v>0</v>
      </c>
      <c r="S675" s="306">
        <f t="shared" si="1775"/>
        <v>0</v>
      </c>
      <c r="T675" s="306">
        <f t="shared" si="1775"/>
        <v>0</v>
      </c>
    </row>
    <row r="676" spans="1:20" ht="12.75" hidden="1" customHeight="1" outlineLevel="2" x14ac:dyDescent="0.25">
      <c r="A676" s="924"/>
      <c r="B676" s="635" t="s">
        <v>1297</v>
      </c>
      <c r="C676" s="227"/>
      <c r="D676" s="304" t="s">
        <v>990</v>
      </c>
      <c r="E676" s="304" t="s">
        <v>990</v>
      </c>
      <c r="F676" s="304" t="s">
        <v>990</v>
      </c>
      <c r="G676" s="304" t="s">
        <v>990</v>
      </c>
      <c r="H676" s="304" t="s">
        <v>990</v>
      </c>
      <c r="I676" s="304" t="s">
        <v>990</v>
      </c>
      <c r="J676" s="304" t="s">
        <v>990</v>
      </c>
      <c r="K676" s="304" t="s">
        <v>990</v>
      </c>
      <c r="L676" s="304" t="s">
        <v>990</v>
      </c>
      <c r="M676" s="304" t="s">
        <v>990</v>
      </c>
      <c r="N676" s="304" t="s">
        <v>990</v>
      </c>
      <c r="O676" s="304" t="s">
        <v>990</v>
      </c>
      <c r="P676" s="304" t="s">
        <v>990</v>
      </c>
      <c r="Q676" s="304" t="s">
        <v>990</v>
      </c>
      <c r="R676" s="304" t="s">
        <v>990</v>
      </c>
      <c r="S676" s="304" t="s">
        <v>990</v>
      </c>
      <c r="T676" s="304" t="s">
        <v>990</v>
      </c>
    </row>
    <row r="677" spans="1:20" ht="12.75" hidden="1" customHeight="1" outlineLevel="2" x14ac:dyDescent="0.25">
      <c r="A677" s="924"/>
      <c r="B677" s="635" t="s">
        <v>1293</v>
      </c>
      <c r="C677" s="227"/>
      <c r="D677" s="304" t="s">
        <v>990</v>
      </c>
      <c r="E677" s="304" t="s">
        <v>990</v>
      </c>
      <c r="F677" s="304" t="s">
        <v>990</v>
      </c>
      <c r="G677" s="304" t="s">
        <v>990</v>
      </c>
      <c r="H677" s="304" t="s">
        <v>990</v>
      </c>
      <c r="I677" s="304" t="s">
        <v>990</v>
      </c>
      <c r="J677" s="304" t="s">
        <v>990</v>
      </c>
      <c r="K677" s="304" t="s">
        <v>990</v>
      </c>
      <c r="L677" s="304" t="s">
        <v>990</v>
      </c>
      <c r="M677" s="304" t="s">
        <v>990</v>
      </c>
      <c r="N677" s="304" t="s">
        <v>990</v>
      </c>
      <c r="O677" s="304" t="s">
        <v>990</v>
      </c>
      <c r="P677" s="304" t="s">
        <v>990</v>
      </c>
      <c r="Q677" s="304" t="s">
        <v>990</v>
      </c>
      <c r="R677" s="304" t="s">
        <v>990</v>
      </c>
      <c r="S677" s="304" t="s">
        <v>990</v>
      </c>
      <c r="T677" s="304" t="s">
        <v>990</v>
      </c>
    </row>
    <row r="678" spans="1:20" ht="12.75" hidden="1" customHeight="1" outlineLevel="2" x14ac:dyDescent="0.25">
      <c r="A678" s="924"/>
      <c r="B678" s="635" t="s">
        <v>1294</v>
      </c>
      <c r="C678" s="227"/>
      <c r="D678" s="304" t="s">
        <v>990</v>
      </c>
      <c r="E678" s="304" t="s">
        <v>990</v>
      </c>
      <c r="F678" s="304" t="s">
        <v>990</v>
      </c>
      <c r="G678" s="304" t="s">
        <v>990</v>
      </c>
      <c r="H678" s="304" t="s">
        <v>990</v>
      </c>
      <c r="I678" s="304" t="s">
        <v>990</v>
      </c>
      <c r="J678" s="304" t="s">
        <v>990</v>
      </c>
      <c r="K678" s="304" t="s">
        <v>990</v>
      </c>
      <c r="L678" s="304" t="s">
        <v>990</v>
      </c>
      <c r="M678" s="304" t="s">
        <v>990</v>
      </c>
      <c r="N678" s="304" t="s">
        <v>990</v>
      </c>
      <c r="O678" s="304" t="s">
        <v>990</v>
      </c>
      <c r="P678" s="304" t="s">
        <v>990</v>
      </c>
      <c r="Q678" s="304" t="s">
        <v>990</v>
      </c>
      <c r="R678" s="304" t="s">
        <v>990</v>
      </c>
      <c r="S678" s="304" t="s">
        <v>990</v>
      </c>
      <c r="T678" s="304" t="s">
        <v>990</v>
      </c>
    </row>
    <row r="679" spans="1:20" ht="12.75" hidden="1" customHeight="1" outlineLevel="2" x14ac:dyDescent="0.25">
      <c r="A679" s="924"/>
      <c r="B679" s="635" t="s">
        <v>1293</v>
      </c>
      <c r="C679" s="227"/>
      <c r="D679" s="304" t="s">
        <v>990</v>
      </c>
      <c r="E679" s="304" t="s">
        <v>990</v>
      </c>
      <c r="F679" s="304" t="s">
        <v>990</v>
      </c>
      <c r="G679" s="304" t="s">
        <v>990</v>
      </c>
      <c r="H679" s="304" t="s">
        <v>990</v>
      </c>
      <c r="I679" s="304" t="s">
        <v>990</v>
      </c>
      <c r="J679" s="304" t="s">
        <v>990</v>
      </c>
      <c r="K679" s="304" t="s">
        <v>990</v>
      </c>
      <c r="L679" s="304" t="s">
        <v>990</v>
      </c>
      <c r="M679" s="304" t="s">
        <v>990</v>
      </c>
      <c r="N679" s="304" t="s">
        <v>990</v>
      </c>
      <c r="O679" s="304" t="s">
        <v>990</v>
      </c>
      <c r="P679" s="304" t="s">
        <v>990</v>
      </c>
      <c r="Q679" s="304" t="s">
        <v>990</v>
      </c>
      <c r="R679" s="304" t="s">
        <v>990</v>
      </c>
      <c r="S679" s="304" t="s">
        <v>990</v>
      </c>
      <c r="T679" s="304" t="s">
        <v>990</v>
      </c>
    </row>
    <row r="680" spans="1:20" ht="12.75" hidden="1" customHeight="1" outlineLevel="2" x14ac:dyDescent="0.25">
      <c r="A680" s="924"/>
      <c r="B680" s="635" t="s">
        <v>1295</v>
      </c>
      <c r="C680" s="227"/>
      <c r="D680" s="304" t="s">
        <v>990</v>
      </c>
      <c r="E680" s="304" t="s">
        <v>990</v>
      </c>
      <c r="F680" s="304" t="s">
        <v>990</v>
      </c>
      <c r="G680" s="304" t="s">
        <v>990</v>
      </c>
      <c r="H680" s="304" t="s">
        <v>990</v>
      </c>
      <c r="I680" s="304" t="s">
        <v>990</v>
      </c>
      <c r="J680" s="304" t="s">
        <v>990</v>
      </c>
      <c r="K680" s="304" t="s">
        <v>990</v>
      </c>
      <c r="L680" s="304" t="s">
        <v>990</v>
      </c>
      <c r="M680" s="304" t="s">
        <v>990</v>
      </c>
      <c r="N680" s="304" t="s">
        <v>990</v>
      </c>
      <c r="O680" s="304" t="s">
        <v>990</v>
      </c>
      <c r="P680" s="304" t="s">
        <v>990</v>
      </c>
      <c r="Q680" s="304" t="s">
        <v>990</v>
      </c>
      <c r="R680" s="304" t="s">
        <v>990</v>
      </c>
      <c r="S680" s="304" t="s">
        <v>990</v>
      </c>
      <c r="T680" s="304" t="s">
        <v>990</v>
      </c>
    </row>
    <row r="681" spans="1:20" ht="13.5" hidden="1" customHeight="1" outlineLevel="2" thickBot="1" x14ac:dyDescent="0.3">
      <c r="A681" s="924"/>
      <c r="B681" s="636" t="s">
        <v>1293</v>
      </c>
      <c r="C681" s="229"/>
      <c r="D681" s="305" t="s">
        <v>990</v>
      </c>
      <c r="E681" s="305" t="s">
        <v>990</v>
      </c>
      <c r="F681" s="305" t="s">
        <v>990</v>
      </c>
      <c r="G681" s="305" t="s">
        <v>990</v>
      </c>
      <c r="H681" s="305" t="s">
        <v>990</v>
      </c>
      <c r="I681" s="305" t="s">
        <v>990</v>
      </c>
      <c r="J681" s="305" t="s">
        <v>990</v>
      </c>
      <c r="K681" s="305" t="s">
        <v>990</v>
      </c>
      <c r="L681" s="305" t="s">
        <v>990</v>
      </c>
      <c r="M681" s="305" t="s">
        <v>990</v>
      </c>
      <c r="N681" s="305" t="s">
        <v>990</v>
      </c>
      <c r="O681" s="305" t="s">
        <v>990</v>
      </c>
      <c r="P681" s="305" t="s">
        <v>990</v>
      </c>
      <c r="Q681" s="305" t="s">
        <v>990</v>
      </c>
      <c r="R681" s="305" t="s">
        <v>990</v>
      </c>
      <c r="S681" s="305" t="s">
        <v>990</v>
      </c>
      <c r="T681" s="305" t="s">
        <v>990</v>
      </c>
    </row>
    <row r="682" spans="1:20" ht="13.5" hidden="1" customHeight="1" outlineLevel="2" thickBot="1" x14ac:dyDescent="0.3">
      <c r="A682" s="924"/>
      <c r="D682" s="307" t="e">
        <f t="shared" ref="D682:T682" si="1780">(D676*D663+D677*D664+D678*D665+D679*D666+D680*D667+D681*D668)+(D676*D669+D677*D670+D678*D671+D679*D672+D680*D673+D681*D674)</f>
        <v>#VALUE!</v>
      </c>
      <c r="E682" s="307" t="e">
        <f t="shared" si="1780"/>
        <v>#VALUE!</v>
      </c>
      <c r="F682" s="307" t="e">
        <f t="shared" ref="F682:G682" si="1781">(F676*F663+F677*F664+F678*F665+F679*F666+F680*F667+F681*F668)+(F676*F669+F677*F670+F678*F671+F679*F672+F680*F673+F681*F674)</f>
        <v>#VALUE!</v>
      </c>
      <c r="G682" s="307" t="e">
        <f t="shared" si="1781"/>
        <v>#VALUE!</v>
      </c>
      <c r="H682" s="307" t="e">
        <f t="shared" si="1780"/>
        <v>#VALUE!</v>
      </c>
      <c r="I682" s="307" t="e">
        <f t="shared" si="1780"/>
        <v>#VALUE!</v>
      </c>
      <c r="J682" s="307" t="e">
        <f t="shared" ref="J682:K682" si="1782">(J676*J663+J677*J664+J678*J665+J679*J666+J680*J667+J681*J668)+(J676*J669+J677*J670+J678*J671+J679*J672+J680*J673+J681*J674)</f>
        <v>#VALUE!</v>
      </c>
      <c r="K682" s="307" t="e">
        <f t="shared" si="1782"/>
        <v>#VALUE!</v>
      </c>
      <c r="L682" s="307" t="e">
        <f t="shared" ref="L682:P682" si="1783">(L676*L663+L677*L664+L678*L665+L679*L666+L680*L667+L681*L668)+(L676*L669+L677*L670+L678*L671+L679*L672+L680*L673+L681*L674)</f>
        <v>#VALUE!</v>
      </c>
      <c r="M682" s="307" t="e">
        <f t="shared" si="1783"/>
        <v>#VALUE!</v>
      </c>
      <c r="N682" s="307" t="e">
        <f t="shared" si="1783"/>
        <v>#VALUE!</v>
      </c>
      <c r="O682" s="307" t="e">
        <f t="shared" ref="O682" si="1784">(O676*O663+O677*O664+O678*O665+O679*O666+O680*O667+O681*O668)+(O676*O669+O677*O670+O678*O671+O679*O672+O680*O673+O681*O674)</f>
        <v>#VALUE!</v>
      </c>
      <c r="P682" s="307" t="e">
        <f t="shared" si="1783"/>
        <v>#VALUE!</v>
      </c>
      <c r="Q682" s="307" t="e">
        <f t="shared" ref="Q682:R682" si="1785">(Q676*Q663+Q677*Q664+Q678*Q665+Q679*Q666+Q680*Q667+Q681*Q668)+(Q676*Q669+Q677*Q670+Q678*Q671+Q679*Q672+Q680*Q673+Q681*Q674)</f>
        <v>#VALUE!</v>
      </c>
      <c r="R682" s="307" t="e">
        <f t="shared" si="1785"/>
        <v>#VALUE!</v>
      </c>
      <c r="S682" s="307" t="e">
        <f t="shared" si="1780"/>
        <v>#VALUE!</v>
      </c>
      <c r="T682" s="307" t="e">
        <f t="shared" si="1780"/>
        <v>#VALUE!</v>
      </c>
    </row>
    <row r="683" spans="1:20" ht="12.75" hidden="1" customHeight="1" outlineLevel="2" x14ac:dyDescent="0.25">
      <c r="A683" s="924"/>
      <c r="B683" s="192" t="s">
        <v>799</v>
      </c>
      <c r="C683" s="184"/>
      <c r="D683" s="308" t="e">
        <f t="shared" ref="D683:T683" si="1786">D682-D684</f>
        <v>#VALUE!</v>
      </c>
      <c r="E683" s="308" t="e">
        <f t="shared" si="1786"/>
        <v>#VALUE!</v>
      </c>
      <c r="F683" s="308" t="e">
        <f t="shared" ref="F683:G683" si="1787">F682-F684</f>
        <v>#VALUE!</v>
      </c>
      <c r="G683" s="308" t="e">
        <f t="shared" si="1787"/>
        <v>#VALUE!</v>
      </c>
      <c r="H683" s="308" t="e">
        <f t="shared" si="1786"/>
        <v>#VALUE!</v>
      </c>
      <c r="I683" s="308" t="e">
        <f t="shared" si="1786"/>
        <v>#VALUE!</v>
      </c>
      <c r="J683" s="308" t="e">
        <f t="shared" ref="J683:K683" si="1788">J682-J684</f>
        <v>#VALUE!</v>
      </c>
      <c r="K683" s="308" t="e">
        <f t="shared" si="1788"/>
        <v>#VALUE!</v>
      </c>
      <c r="L683" s="308" t="e">
        <f t="shared" ref="L683:P683" si="1789">L682-L684</f>
        <v>#VALUE!</v>
      </c>
      <c r="M683" s="308" t="e">
        <f t="shared" si="1789"/>
        <v>#VALUE!</v>
      </c>
      <c r="N683" s="308" t="e">
        <f t="shared" si="1789"/>
        <v>#VALUE!</v>
      </c>
      <c r="O683" s="308" t="e">
        <f t="shared" ref="O683" si="1790">O682-O684</f>
        <v>#VALUE!</v>
      </c>
      <c r="P683" s="308" t="e">
        <f t="shared" si="1789"/>
        <v>#VALUE!</v>
      </c>
      <c r="Q683" s="308" t="e">
        <f t="shared" ref="Q683:R683" si="1791">Q682-Q684</f>
        <v>#VALUE!</v>
      </c>
      <c r="R683" s="308" t="e">
        <f t="shared" si="1791"/>
        <v>#VALUE!</v>
      </c>
      <c r="S683" s="308" t="e">
        <f t="shared" si="1786"/>
        <v>#VALUE!</v>
      </c>
      <c r="T683" s="308" t="e">
        <f t="shared" si="1786"/>
        <v>#VALUE!</v>
      </c>
    </row>
    <row r="684" spans="1:20" ht="13.5" hidden="1" customHeight="1" outlineLevel="2" thickBot="1" x14ac:dyDescent="0.3">
      <c r="A684" s="924"/>
      <c r="B684" s="204" t="s">
        <v>800</v>
      </c>
      <c r="C684" s="186"/>
      <c r="D684" s="309" t="e">
        <f t="shared" ref="D684:T684" si="1792">ROUND(((D676*D663*D$61+D677*D664*D$62+D678*D665*D$63+D679*D666*D$64+D680*D667*D$65+D681*D668*D$66)+(D676*D669+D677*D670+D678*D671+D679*D672+D680*D673+D681*D674)*D$56)/D$29,2)</f>
        <v>#VALUE!</v>
      </c>
      <c r="E684" s="309" t="e">
        <f t="shared" si="1792"/>
        <v>#VALUE!</v>
      </c>
      <c r="F684" s="309" t="e">
        <f t="shared" ref="F684:G684" si="1793">ROUND(((F676*F663*F$61+F677*F664*F$62+F678*F665*F$63+F679*F666*F$64+F680*F667*F$65+F681*F668*F$66)+(F676*F669+F677*F670+F678*F671+F679*F672+F680*F673+F681*F674)*F$56)/F$29,2)</f>
        <v>#VALUE!</v>
      </c>
      <c r="G684" s="309" t="e">
        <f t="shared" si="1793"/>
        <v>#VALUE!</v>
      </c>
      <c r="H684" s="309" t="e">
        <f t="shared" si="1792"/>
        <v>#VALUE!</v>
      </c>
      <c r="I684" s="309" t="e">
        <f t="shared" si="1792"/>
        <v>#VALUE!</v>
      </c>
      <c r="J684" s="309" t="e">
        <f t="shared" ref="J684:K684" si="1794">ROUND(((J676*J663*J$61+J677*J664*J$62+J678*J665*J$63+J679*J666*J$64+J680*J667*J$65+J681*J668*J$66)+(J676*J669+J677*J670+J678*J671+J679*J672+J680*J673+J681*J674)*J$56)/J$29,2)</f>
        <v>#VALUE!</v>
      </c>
      <c r="K684" s="309" t="e">
        <f t="shared" si="1794"/>
        <v>#VALUE!</v>
      </c>
      <c r="L684" s="309" t="e">
        <f t="shared" ref="L684:P684" si="1795">ROUND(((L676*L663*L$61+L677*L664*L$62+L678*L665*L$63+L679*L666*L$64+L680*L667*L$65+L681*L668*L$66)+(L676*L669+L677*L670+L678*L671+L679*L672+L680*L673+L681*L674)*L$56)/L$29,2)</f>
        <v>#VALUE!</v>
      </c>
      <c r="M684" s="309" t="e">
        <f t="shared" si="1795"/>
        <v>#VALUE!</v>
      </c>
      <c r="N684" s="309" t="e">
        <f t="shared" si="1795"/>
        <v>#VALUE!</v>
      </c>
      <c r="O684" s="309" t="e">
        <f t="shared" ref="O684" si="1796">ROUND(((O676*O663*O$61+O677*O664*O$62+O678*O665*O$63+O679*O666*O$64+O680*O667*O$65+O681*O668*O$66)+(O676*O669+O677*O670+O678*O671+O679*O672+O680*O673+O681*O674)*O$56)/O$29,2)</f>
        <v>#VALUE!</v>
      </c>
      <c r="P684" s="309" t="e">
        <f t="shared" si="1795"/>
        <v>#VALUE!</v>
      </c>
      <c r="Q684" s="309" t="e">
        <f t="shared" ref="Q684:R684" si="1797">ROUND(((Q676*Q663*Q$61+Q677*Q664*Q$62+Q678*Q665*Q$63+Q679*Q666*Q$64+Q680*Q667*Q$65+Q681*Q668*Q$66)+(Q676*Q669+Q677*Q670+Q678*Q671+Q679*Q672+Q680*Q673+Q681*Q674)*Q$56)/Q$29,2)</f>
        <v>#VALUE!</v>
      </c>
      <c r="R684" s="309" t="e">
        <f t="shared" si="1797"/>
        <v>#VALUE!</v>
      </c>
      <c r="S684" s="309" t="e">
        <f t="shared" si="1792"/>
        <v>#VALUE!</v>
      </c>
      <c r="T684" s="309" t="e">
        <f t="shared" si="1792"/>
        <v>#VALUE!</v>
      </c>
    </row>
    <row r="685" spans="1:20" ht="13.5" hidden="1" customHeight="1" outlineLevel="2" thickBot="1" x14ac:dyDescent="0.3">
      <c r="A685" s="924"/>
      <c r="B685" s="637" t="s">
        <v>244</v>
      </c>
      <c r="C685" s="227"/>
      <c r="D685" s="304" t="s">
        <v>990</v>
      </c>
      <c r="E685" s="304" t="s">
        <v>990</v>
      </c>
      <c r="F685" s="304" t="s">
        <v>990</v>
      </c>
      <c r="G685" s="304" t="s">
        <v>990</v>
      </c>
      <c r="H685" s="304" t="s">
        <v>990</v>
      </c>
      <c r="I685" s="304" t="s">
        <v>990</v>
      </c>
      <c r="J685" s="304" t="s">
        <v>990</v>
      </c>
      <c r="K685" s="304" t="s">
        <v>990</v>
      </c>
      <c r="L685" s="304" t="s">
        <v>990</v>
      </c>
      <c r="M685" s="304" t="s">
        <v>990</v>
      </c>
      <c r="N685" s="304" t="s">
        <v>990</v>
      </c>
      <c r="O685" s="304" t="s">
        <v>990</v>
      </c>
      <c r="P685" s="304" t="s">
        <v>990</v>
      </c>
      <c r="Q685" s="304" t="s">
        <v>990</v>
      </c>
      <c r="R685" s="304" t="s">
        <v>990</v>
      </c>
      <c r="S685" s="304" t="s">
        <v>990</v>
      </c>
      <c r="T685" s="304" t="s">
        <v>990</v>
      </c>
    </row>
    <row r="686" spans="1:20" ht="13.5" hidden="1" customHeight="1" outlineLevel="2" thickBot="1" x14ac:dyDescent="0.3">
      <c r="A686" s="924"/>
      <c r="D686" s="310">
        <f t="shared" ref="D686:T686" si="1798">IF(D685="X",D$19,)</f>
        <v>0</v>
      </c>
      <c r="E686" s="310">
        <f t="shared" si="1798"/>
        <v>0</v>
      </c>
      <c r="F686" s="310">
        <f t="shared" ref="F686:G686" si="1799">IF(F685="X",F$19,)</f>
        <v>0</v>
      </c>
      <c r="G686" s="310">
        <f t="shared" si="1799"/>
        <v>0</v>
      </c>
      <c r="H686" s="310">
        <f t="shared" si="1798"/>
        <v>0</v>
      </c>
      <c r="I686" s="310">
        <f t="shared" si="1798"/>
        <v>0</v>
      </c>
      <c r="J686" s="310">
        <f t="shared" ref="J686:K686" si="1800">IF(J685="X",J$19,)</f>
        <v>0</v>
      </c>
      <c r="K686" s="310">
        <f t="shared" si="1800"/>
        <v>0</v>
      </c>
      <c r="L686" s="310">
        <f t="shared" ref="L686:P686" si="1801">IF(L685="X",L$19,)</f>
        <v>0</v>
      </c>
      <c r="M686" s="310">
        <f t="shared" si="1801"/>
        <v>0</v>
      </c>
      <c r="N686" s="310">
        <f t="shared" si="1801"/>
        <v>0</v>
      </c>
      <c r="O686" s="310">
        <f t="shared" ref="O686" si="1802">IF(O685="X",O$19,)</f>
        <v>0</v>
      </c>
      <c r="P686" s="310">
        <f t="shared" si="1801"/>
        <v>0</v>
      </c>
      <c r="Q686" s="310">
        <f t="shared" ref="Q686:R686" si="1803">IF(Q685="X",Q$19,)</f>
        <v>0</v>
      </c>
      <c r="R686" s="310">
        <f t="shared" si="1803"/>
        <v>0</v>
      </c>
      <c r="S686" s="310">
        <f t="shared" si="1798"/>
        <v>0</v>
      </c>
      <c r="T686" s="310">
        <f t="shared" si="1798"/>
        <v>0</v>
      </c>
    </row>
    <row r="687" spans="1:20" ht="12.75" hidden="1" customHeight="1" outlineLevel="2" x14ac:dyDescent="0.25">
      <c r="A687" s="924"/>
      <c r="B687" s="192" t="s">
        <v>799</v>
      </c>
      <c r="C687" s="184"/>
      <c r="D687" s="311">
        <f t="shared" ref="D687:T687" si="1804">D686-D688</f>
        <v>0</v>
      </c>
      <c r="E687" s="311">
        <f t="shared" si="1804"/>
        <v>0</v>
      </c>
      <c r="F687" s="311">
        <f t="shared" ref="F687:G687" si="1805">F686-F688</f>
        <v>0</v>
      </c>
      <c r="G687" s="311">
        <f t="shared" si="1805"/>
        <v>0</v>
      </c>
      <c r="H687" s="311">
        <f t="shared" si="1804"/>
        <v>0</v>
      </c>
      <c r="I687" s="311">
        <f t="shared" si="1804"/>
        <v>0</v>
      </c>
      <c r="J687" s="311">
        <f t="shared" ref="J687:K687" si="1806">J686-J688</f>
        <v>0</v>
      </c>
      <c r="K687" s="311">
        <f t="shared" si="1806"/>
        <v>0</v>
      </c>
      <c r="L687" s="311">
        <f t="shared" ref="L687:P687" si="1807">L686-L688</f>
        <v>0</v>
      </c>
      <c r="M687" s="311">
        <f t="shared" si="1807"/>
        <v>0</v>
      </c>
      <c r="N687" s="311">
        <f t="shared" si="1807"/>
        <v>0</v>
      </c>
      <c r="O687" s="311">
        <f t="shared" ref="O687" si="1808">O686-O688</f>
        <v>0</v>
      </c>
      <c r="P687" s="311">
        <f t="shared" si="1807"/>
        <v>0</v>
      </c>
      <c r="Q687" s="311">
        <f t="shared" ref="Q687:R687" si="1809">Q686-Q688</f>
        <v>0</v>
      </c>
      <c r="R687" s="311">
        <f t="shared" si="1809"/>
        <v>0</v>
      </c>
      <c r="S687" s="311">
        <f t="shared" si="1804"/>
        <v>0</v>
      </c>
      <c r="T687" s="311">
        <f t="shared" si="1804"/>
        <v>0</v>
      </c>
    </row>
    <row r="688" spans="1:20" ht="13.5" hidden="1" customHeight="1" outlineLevel="2" thickBot="1" x14ac:dyDescent="0.3">
      <c r="A688" s="924"/>
      <c r="B688" s="204" t="s">
        <v>800</v>
      </c>
      <c r="C688" s="186"/>
      <c r="D688" s="309">
        <f t="shared" ref="D688:T688" si="1810">IF(D685="X",ROUND(D$21,2),)</f>
        <v>0</v>
      </c>
      <c r="E688" s="309">
        <f t="shared" si="1810"/>
        <v>0</v>
      </c>
      <c r="F688" s="309">
        <f t="shared" ref="F688:G688" si="1811">IF(F685="X",ROUND(F$21,2),)</f>
        <v>0</v>
      </c>
      <c r="G688" s="309">
        <f t="shared" si="1811"/>
        <v>0</v>
      </c>
      <c r="H688" s="309">
        <f t="shared" si="1810"/>
        <v>0</v>
      </c>
      <c r="I688" s="309">
        <f t="shared" si="1810"/>
        <v>0</v>
      </c>
      <c r="J688" s="309">
        <f t="shared" ref="J688:K688" si="1812">IF(J685="X",ROUND(J$21,2),)</f>
        <v>0</v>
      </c>
      <c r="K688" s="309">
        <f t="shared" si="1812"/>
        <v>0</v>
      </c>
      <c r="L688" s="309">
        <f t="shared" ref="L688:P688" si="1813">IF(L685="X",ROUND(L$21,2),)</f>
        <v>0</v>
      </c>
      <c r="M688" s="309">
        <f t="shared" si="1813"/>
        <v>0</v>
      </c>
      <c r="N688" s="309">
        <f t="shared" si="1813"/>
        <v>0</v>
      </c>
      <c r="O688" s="309">
        <f t="shared" ref="O688" si="1814">IF(O685="X",ROUND(O$21,2),)</f>
        <v>0</v>
      </c>
      <c r="P688" s="309">
        <f t="shared" si="1813"/>
        <v>0</v>
      </c>
      <c r="Q688" s="309">
        <f t="shared" ref="Q688:R688" si="1815">IF(Q685="X",ROUND(Q$21,2),)</f>
        <v>0</v>
      </c>
      <c r="R688" s="309">
        <f t="shared" si="1815"/>
        <v>0</v>
      </c>
      <c r="S688" s="309">
        <f t="shared" si="1810"/>
        <v>0</v>
      </c>
      <c r="T688" s="309">
        <f t="shared" si="1810"/>
        <v>0</v>
      </c>
    </row>
    <row r="689" spans="1:20" ht="13.5" hidden="1" customHeight="1" outlineLevel="2" thickBot="1" x14ac:dyDescent="0.3">
      <c r="A689" s="924"/>
      <c r="B689" s="637" t="s">
        <v>1298</v>
      </c>
      <c r="C689" s="227"/>
      <c r="D689" s="304" t="s">
        <v>990</v>
      </c>
      <c r="E689" s="304" t="s">
        <v>990</v>
      </c>
      <c r="F689" s="304" t="s">
        <v>990</v>
      </c>
      <c r="G689" s="304" t="s">
        <v>990</v>
      </c>
      <c r="H689" s="304" t="s">
        <v>990</v>
      </c>
      <c r="I689" s="304" t="s">
        <v>990</v>
      </c>
      <c r="J689" s="304" t="s">
        <v>990</v>
      </c>
      <c r="K689" s="304" t="s">
        <v>990</v>
      </c>
      <c r="L689" s="304" t="s">
        <v>990</v>
      </c>
      <c r="M689" s="304" t="s">
        <v>990</v>
      </c>
      <c r="N689" s="304" t="s">
        <v>990</v>
      </c>
      <c r="O689" s="304" t="s">
        <v>990</v>
      </c>
      <c r="P689" s="304" t="s">
        <v>990</v>
      </c>
      <c r="Q689" s="304" t="s">
        <v>990</v>
      </c>
      <c r="R689" s="304" t="s">
        <v>990</v>
      </c>
      <c r="S689" s="304" t="s">
        <v>990</v>
      </c>
      <c r="T689" s="304" t="s">
        <v>990</v>
      </c>
    </row>
    <row r="690" spans="1:20" ht="13.5" hidden="1" customHeight="1" outlineLevel="2" thickBot="1" x14ac:dyDescent="0.3">
      <c r="A690" s="924"/>
      <c r="D690" s="312">
        <f t="shared" ref="D690:T690" si="1816">IF(D689="X",D$553,)</f>
        <v>0</v>
      </c>
      <c r="E690" s="312">
        <f t="shared" si="1816"/>
        <v>0</v>
      </c>
      <c r="F690" s="312">
        <f t="shared" ref="F690:G690" si="1817">IF(F689="X",F$553,)</f>
        <v>0</v>
      </c>
      <c r="G690" s="312">
        <f t="shared" si="1817"/>
        <v>0</v>
      </c>
      <c r="H690" s="312">
        <f t="shared" si="1816"/>
        <v>0</v>
      </c>
      <c r="I690" s="312">
        <f t="shared" si="1816"/>
        <v>0</v>
      </c>
      <c r="J690" s="312">
        <f t="shared" ref="J690:K690" si="1818">IF(J689="X",J$553,)</f>
        <v>0</v>
      </c>
      <c r="K690" s="312">
        <f t="shared" si="1818"/>
        <v>0</v>
      </c>
      <c r="L690" s="312">
        <f t="shared" ref="L690:P690" si="1819">IF(L689="X",L$553,)</f>
        <v>0</v>
      </c>
      <c r="M690" s="312">
        <f t="shared" si="1819"/>
        <v>0</v>
      </c>
      <c r="N690" s="312">
        <f t="shared" si="1819"/>
        <v>0</v>
      </c>
      <c r="O690" s="312">
        <f t="shared" ref="O690" si="1820">IF(O689="X",O$553,)</f>
        <v>0</v>
      </c>
      <c r="P690" s="312">
        <f t="shared" si="1819"/>
        <v>0</v>
      </c>
      <c r="Q690" s="312">
        <f t="shared" ref="Q690:R690" si="1821">IF(Q689="X",Q$553,)</f>
        <v>0</v>
      </c>
      <c r="R690" s="312">
        <f t="shared" si="1821"/>
        <v>0</v>
      </c>
      <c r="S690" s="312">
        <f t="shared" si="1816"/>
        <v>0</v>
      </c>
      <c r="T690" s="312">
        <f t="shared" si="1816"/>
        <v>0</v>
      </c>
    </row>
    <row r="691" spans="1:20" ht="12.75" hidden="1" customHeight="1" outlineLevel="2" x14ac:dyDescent="0.25">
      <c r="A691" s="924"/>
      <c r="B691" s="192" t="s">
        <v>799</v>
      </c>
      <c r="C691" s="184"/>
      <c r="D691" s="313">
        <f t="shared" ref="D691:T691" si="1822">IF(D689="X",D$554,)</f>
        <v>0</v>
      </c>
      <c r="E691" s="313">
        <f t="shared" si="1822"/>
        <v>0</v>
      </c>
      <c r="F691" s="313">
        <f t="shared" ref="F691:G691" si="1823">IF(F689="X",F$554,)</f>
        <v>0</v>
      </c>
      <c r="G691" s="313">
        <f t="shared" si="1823"/>
        <v>0</v>
      </c>
      <c r="H691" s="313">
        <f t="shared" si="1822"/>
        <v>0</v>
      </c>
      <c r="I691" s="313">
        <f t="shared" si="1822"/>
        <v>0</v>
      </c>
      <c r="J691" s="313">
        <f t="shared" ref="J691:K691" si="1824">IF(J689="X",J$554,)</f>
        <v>0</v>
      </c>
      <c r="K691" s="313">
        <f t="shared" si="1824"/>
        <v>0</v>
      </c>
      <c r="L691" s="313">
        <f t="shared" ref="L691:P691" si="1825">IF(L689="X",L$554,)</f>
        <v>0</v>
      </c>
      <c r="M691" s="313">
        <f t="shared" si="1825"/>
        <v>0</v>
      </c>
      <c r="N691" s="313">
        <f t="shared" si="1825"/>
        <v>0</v>
      </c>
      <c r="O691" s="313">
        <f t="shared" ref="O691" si="1826">IF(O689="X",O$554,)</f>
        <v>0</v>
      </c>
      <c r="P691" s="313">
        <f t="shared" si="1825"/>
        <v>0</v>
      </c>
      <c r="Q691" s="313">
        <f t="shared" ref="Q691:R691" si="1827">IF(Q689="X",Q$554,)</f>
        <v>0</v>
      </c>
      <c r="R691" s="313">
        <f t="shared" si="1827"/>
        <v>0</v>
      </c>
      <c r="S691" s="313">
        <f t="shared" si="1822"/>
        <v>0</v>
      </c>
      <c r="T691" s="313">
        <f t="shared" si="1822"/>
        <v>0</v>
      </c>
    </row>
    <row r="692" spans="1:20" ht="13.5" hidden="1" customHeight="1" outlineLevel="2" thickBot="1" x14ac:dyDescent="0.3">
      <c r="A692" s="924"/>
      <c r="B692" s="204" t="s">
        <v>800</v>
      </c>
      <c r="C692" s="186"/>
      <c r="D692" s="314">
        <f t="shared" ref="D692:T692" si="1828">IF(D689="X",D$555,)</f>
        <v>0</v>
      </c>
      <c r="E692" s="314">
        <f t="shared" si="1828"/>
        <v>0</v>
      </c>
      <c r="F692" s="314">
        <f t="shared" ref="F692:G692" si="1829">IF(F689="X",F$555,)</f>
        <v>0</v>
      </c>
      <c r="G692" s="314">
        <f t="shared" si="1829"/>
        <v>0</v>
      </c>
      <c r="H692" s="314">
        <f t="shared" si="1828"/>
        <v>0</v>
      </c>
      <c r="I692" s="314">
        <f t="shared" si="1828"/>
        <v>0</v>
      </c>
      <c r="J692" s="314">
        <f t="shared" ref="J692:K692" si="1830">IF(J689="X",J$555,)</f>
        <v>0</v>
      </c>
      <c r="K692" s="314">
        <f t="shared" si="1830"/>
        <v>0</v>
      </c>
      <c r="L692" s="314">
        <f t="shared" ref="L692:P692" si="1831">IF(L689="X",L$555,)</f>
        <v>0</v>
      </c>
      <c r="M692" s="314">
        <f t="shared" si="1831"/>
        <v>0</v>
      </c>
      <c r="N692" s="314">
        <f t="shared" si="1831"/>
        <v>0</v>
      </c>
      <c r="O692" s="314">
        <f t="shared" ref="O692" si="1832">IF(O689="X",O$555,)</f>
        <v>0</v>
      </c>
      <c r="P692" s="314">
        <f t="shared" si="1831"/>
        <v>0</v>
      </c>
      <c r="Q692" s="314">
        <f t="shared" ref="Q692:R692" si="1833">IF(Q689="X",Q$555,)</f>
        <v>0</v>
      </c>
      <c r="R692" s="314">
        <f t="shared" si="1833"/>
        <v>0</v>
      </c>
      <c r="S692" s="314">
        <f t="shared" si="1828"/>
        <v>0</v>
      </c>
      <c r="T692" s="314">
        <f t="shared" si="1828"/>
        <v>0</v>
      </c>
    </row>
    <row r="693" spans="1:20" ht="13.5" hidden="1" customHeight="1" outlineLevel="2" thickBot="1" x14ac:dyDescent="0.3">
      <c r="A693" s="924"/>
      <c r="B693" s="637" t="s">
        <v>1299</v>
      </c>
      <c r="C693" s="227"/>
      <c r="D693" s="304" t="s">
        <v>990</v>
      </c>
      <c r="E693" s="304" t="s">
        <v>990</v>
      </c>
      <c r="F693" s="304" t="s">
        <v>990</v>
      </c>
      <c r="G693" s="304" t="s">
        <v>990</v>
      </c>
      <c r="H693" s="304" t="s">
        <v>990</v>
      </c>
      <c r="I693" s="304" t="s">
        <v>990</v>
      </c>
      <c r="J693" s="304" t="s">
        <v>990</v>
      </c>
      <c r="K693" s="304" t="s">
        <v>990</v>
      </c>
      <c r="L693" s="304" t="s">
        <v>990</v>
      </c>
      <c r="M693" s="304" t="s">
        <v>990</v>
      </c>
      <c r="N693" s="304" t="s">
        <v>990</v>
      </c>
      <c r="O693" s="304" t="s">
        <v>990</v>
      </c>
      <c r="P693" s="304" t="s">
        <v>990</v>
      </c>
      <c r="Q693" s="304" t="s">
        <v>990</v>
      </c>
      <c r="R693" s="304" t="s">
        <v>990</v>
      </c>
      <c r="S693" s="304" t="s">
        <v>990</v>
      </c>
      <c r="T693" s="304" t="s">
        <v>990</v>
      </c>
    </row>
    <row r="694" spans="1:20" ht="13.5" hidden="1" customHeight="1" outlineLevel="2" thickBot="1" x14ac:dyDescent="0.3">
      <c r="A694" s="924"/>
      <c r="D694" s="312">
        <f t="shared" ref="D694:T694" si="1834">IF(D693="X",D$119,)</f>
        <v>0</v>
      </c>
      <c r="E694" s="312">
        <f t="shared" si="1834"/>
        <v>0</v>
      </c>
      <c r="F694" s="312">
        <f t="shared" ref="F694:G694" si="1835">IF(F693="X",F$119,)</f>
        <v>0</v>
      </c>
      <c r="G694" s="312">
        <f t="shared" si="1835"/>
        <v>0</v>
      </c>
      <c r="H694" s="312">
        <f t="shared" si="1834"/>
        <v>0</v>
      </c>
      <c r="I694" s="312">
        <f t="shared" si="1834"/>
        <v>0</v>
      </c>
      <c r="J694" s="312">
        <f t="shared" ref="J694:K694" si="1836">IF(J693="X",J$119,)</f>
        <v>0</v>
      </c>
      <c r="K694" s="312">
        <f t="shared" si="1836"/>
        <v>0</v>
      </c>
      <c r="L694" s="312">
        <f t="shared" ref="L694:P694" si="1837">IF(L693="X",L$119,)</f>
        <v>0</v>
      </c>
      <c r="M694" s="312">
        <f t="shared" si="1837"/>
        <v>0</v>
      </c>
      <c r="N694" s="312">
        <f t="shared" si="1837"/>
        <v>0</v>
      </c>
      <c r="O694" s="312">
        <f t="shared" ref="O694" si="1838">IF(O693="X",O$119,)</f>
        <v>0</v>
      </c>
      <c r="P694" s="312">
        <f t="shared" si="1837"/>
        <v>0</v>
      </c>
      <c r="Q694" s="312">
        <f t="shared" ref="Q694:R694" si="1839">IF(Q693="X",Q$119,)</f>
        <v>0</v>
      </c>
      <c r="R694" s="312">
        <f t="shared" si="1839"/>
        <v>0</v>
      </c>
      <c r="S694" s="312">
        <f t="shared" si="1834"/>
        <v>0</v>
      </c>
      <c r="T694" s="312">
        <f t="shared" si="1834"/>
        <v>0</v>
      </c>
    </row>
    <row r="695" spans="1:20" ht="12.75" hidden="1" customHeight="1" outlineLevel="2" x14ac:dyDescent="0.25">
      <c r="A695" s="924"/>
      <c r="B695" s="192" t="s">
        <v>799</v>
      </c>
      <c r="C695" s="184"/>
      <c r="D695" s="313">
        <f t="shared" ref="D695:T695" si="1840">IF(D693="X",D$120,)</f>
        <v>0</v>
      </c>
      <c r="E695" s="313">
        <f t="shared" si="1840"/>
        <v>0</v>
      </c>
      <c r="F695" s="313">
        <f t="shared" ref="F695:G695" si="1841">IF(F693="X",F$120,)</f>
        <v>0</v>
      </c>
      <c r="G695" s="313">
        <f t="shared" si="1841"/>
        <v>0</v>
      </c>
      <c r="H695" s="313">
        <f t="shared" si="1840"/>
        <v>0</v>
      </c>
      <c r="I695" s="313">
        <f t="shared" si="1840"/>
        <v>0</v>
      </c>
      <c r="J695" s="313">
        <f t="shared" ref="J695:K695" si="1842">IF(J693="X",J$120,)</f>
        <v>0</v>
      </c>
      <c r="K695" s="313">
        <f t="shared" si="1842"/>
        <v>0</v>
      </c>
      <c r="L695" s="313">
        <f t="shared" ref="L695:P695" si="1843">IF(L693="X",L$120,)</f>
        <v>0</v>
      </c>
      <c r="M695" s="313">
        <f t="shared" si="1843"/>
        <v>0</v>
      </c>
      <c r="N695" s="313">
        <f t="shared" si="1843"/>
        <v>0</v>
      </c>
      <c r="O695" s="313">
        <f t="shared" ref="O695" si="1844">IF(O693="X",O$120,)</f>
        <v>0</v>
      </c>
      <c r="P695" s="313">
        <f t="shared" si="1843"/>
        <v>0</v>
      </c>
      <c r="Q695" s="313">
        <f t="shared" ref="Q695:R695" si="1845">IF(Q693="X",Q$120,)</f>
        <v>0</v>
      </c>
      <c r="R695" s="313">
        <f t="shared" si="1845"/>
        <v>0</v>
      </c>
      <c r="S695" s="313">
        <f t="shared" si="1840"/>
        <v>0</v>
      </c>
      <c r="T695" s="313">
        <f t="shared" si="1840"/>
        <v>0</v>
      </c>
    </row>
    <row r="696" spans="1:20" ht="13.5" hidden="1" customHeight="1" outlineLevel="2" thickBot="1" x14ac:dyDescent="0.3">
      <c r="A696" s="924"/>
      <c r="B696" s="204" t="s">
        <v>800</v>
      </c>
      <c r="C696" s="186"/>
      <c r="D696" s="314">
        <f t="shared" ref="D696:T696" si="1846">IF(D693="X",D$121,)</f>
        <v>0</v>
      </c>
      <c r="E696" s="314">
        <f t="shared" si="1846"/>
        <v>0</v>
      </c>
      <c r="F696" s="314">
        <f t="shared" ref="F696:G696" si="1847">IF(F693="X",F$121,)</f>
        <v>0</v>
      </c>
      <c r="G696" s="314">
        <f t="shared" si="1847"/>
        <v>0</v>
      </c>
      <c r="H696" s="314">
        <f t="shared" si="1846"/>
        <v>0</v>
      </c>
      <c r="I696" s="314">
        <f t="shared" si="1846"/>
        <v>0</v>
      </c>
      <c r="J696" s="314">
        <f t="shared" ref="J696:K696" si="1848">IF(J693="X",J$121,)</f>
        <v>0</v>
      </c>
      <c r="K696" s="314">
        <f t="shared" si="1848"/>
        <v>0</v>
      </c>
      <c r="L696" s="314">
        <f t="shared" ref="L696:P696" si="1849">IF(L693="X",L$121,)</f>
        <v>0</v>
      </c>
      <c r="M696" s="314">
        <f t="shared" si="1849"/>
        <v>0</v>
      </c>
      <c r="N696" s="314">
        <f t="shared" si="1849"/>
        <v>0</v>
      </c>
      <c r="O696" s="314">
        <f t="shared" ref="O696" si="1850">IF(O693="X",O$121,)</f>
        <v>0</v>
      </c>
      <c r="P696" s="314">
        <f t="shared" si="1849"/>
        <v>0</v>
      </c>
      <c r="Q696" s="314">
        <f t="shared" ref="Q696:R696" si="1851">IF(Q693="X",Q$121,)</f>
        <v>0</v>
      </c>
      <c r="R696" s="314">
        <f t="shared" si="1851"/>
        <v>0</v>
      </c>
      <c r="S696" s="314">
        <f t="shared" si="1846"/>
        <v>0</v>
      </c>
      <c r="T696" s="314">
        <f t="shared" si="1846"/>
        <v>0</v>
      </c>
    </row>
    <row r="697" spans="1:20" ht="13.5" hidden="1" customHeight="1" outlineLevel="2" thickBot="1" x14ac:dyDescent="0.3">
      <c r="A697" s="924"/>
      <c r="B697" s="637" t="s">
        <v>1300</v>
      </c>
      <c r="C697" s="227"/>
      <c r="D697" s="304" t="s">
        <v>990</v>
      </c>
      <c r="E697" s="304" t="s">
        <v>990</v>
      </c>
      <c r="F697" s="304" t="s">
        <v>990</v>
      </c>
      <c r="G697" s="304" t="s">
        <v>990</v>
      </c>
      <c r="H697" s="304" t="s">
        <v>990</v>
      </c>
      <c r="I697" s="304" t="s">
        <v>990</v>
      </c>
      <c r="J697" s="304" t="s">
        <v>990</v>
      </c>
      <c r="K697" s="304" t="s">
        <v>990</v>
      </c>
      <c r="L697" s="304" t="s">
        <v>990</v>
      </c>
      <c r="M697" s="304" t="s">
        <v>990</v>
      </c>
      <c r="N697" s="304" t="s">
        <v>990</v>
      </c>
      <c r="O697" s="304" t="s">
        <v>990</v>
      </c>
      <c r="P697" s="304" t="s">
        <v>990</v>
      </c>
      <c r="Q697" s="304" t="s">
        <v>990</v>
      </c>
      <c r="R697" s="304" t="s">
        <v>990</v>
      </c>
      <c r="S697" s="304" t="s">
        <v>990</v>
      </c>
      <c r="T697" s="304" t="s">
        <v>990</v>
      </c>
    </row>
    <row r="698" spans="1:20" ht="13.5" hidden="1" customHeight="1" outlineLevel="2" thickBot="1" x14ac:dyDescent="0.3">
      <c r="A698" s="924"/>
      <c r="D698" s="307">
        <f t="shared" ref="D698:T698" si="1852">IF(D697="X",-(D$32-5)*D$33,)</f>
        <v>0</v>
      </c>
      <c r="E698" s="307">
        <f t="shared" si="1852"/>
        <v>0</v>
      </c>
      <c r="F698" s="307">
        <f t="shared" ref="F698:G698" si="1853">IF(F697="X",-(F$32-5)*F$33,)</f>
        <v>0</v>
      </c>
      <c r="G698" s="307">
        <f t="shared" si="1853"/>
        <v>0</v>
      </c>
      <c r="H698" s="307">
        <f t="shared" si="1852"/>
        <v>0</v>
      </c>
      <c r="I698" s="307">
        <f t="shared" si="1852"/>
        <v>0</v>
      </c>
      <c r="J698" s="307">
        <f t="shared" ref="J698:K698" si="1854">IF(J697="X",-(J$32-5)*J$33,)</f>
        <v>0</v>
      </c>
      <c r="K698" s="307">
        <f t="shared" si="1854"/>
        <v>0</v>
      </c>
      <c r="L698" s="307">
        <f t="shared" ref="L698:P698" si="1855">IF(L697="X",-(L$32-5)*L$33,)</f>
        <v>0</v>
      </c>
      <c r="M698" s="307">
        <f t="shared" si="1855"/>
        <v>0</v>
      </c>
      <c r="N698" s="307">
        <f t="shared" si="1855"/>
        <v>0</v>
      </c>
      <c r="O698" s="307">
        <f t="shared" ref="O698" si="1856">IF(O697="X",-(O$32-5)*O$33,)</f>
        <v>0</v>
      </c>
      <c r="P698" s="307">
        <f t="shared" si="1855"/>
        <v>0</v>
      </c>
      <c r="Q698" s="307">
        <f t="shared" ref="Q698:R698" si="1857">IF(Q697="X",-(Q$32-5)*Q$33,)</f>
        <v>0</v>
      </c>
      <c r="R698" s="307">
        <f t="shared" si="1857"/>
        <v>0</v>
      </c>
      <c r="S698" s="307">
        <f t="shared" si="1852"/>
        <v>0</v>
      </c>
      <c r="T698" s="307">
        <f t="shared" si="1852"/>
        <v>0</v>
      </c>
    </row>
    <row r="699" spans="1:20" ht="12.75" hidden="1" customHeight="1" outlineLevel="2" x14ac:dyDescent="0.25">
      <c r="A699" s="924"/>
      <c r="B699" s="192" t="s">
        <v>799</v>
      </c>
      <c r="C699" s="184"/>
      <c r="D699" s="308">
        <f t="shared" ref="D699:T699" si="1858">D698-D700</f>
        <v>0</v>
      </c>
      <c r="E699" s="308">
        <f t="shared" si="1858"/>
        <v>0</v>
      </c>
      <c r="F699" s="308">
        <f t="shared" ref="F699:G699" si="1859">F698-F700</f>
        <v>0</v>
      </c>
      <c r="G699" s="308">
        <f t="shared" si="1859"/>
        <v>0</v>
      </c>
      <c r="H699" s="308">
        <f t="shared" si="1858"/>
        <v>0</v>
      </c>
      <c r="I699" s="308">
        <f t="shared" si="1858"/>
        <v>0</v>
      </c>
      <c r="J699" s="308">
        <f t="shared" ref="J699:K699" si="1860">J698-J700</f>
        <v>0</v>
      </c>
      <c r="K699" s="308">
        <f t="shared" si="1860"/>
        <v>0</v>
      </c>
      <c r="L699" s="308">
        <f t="shared" ref="L699:P699" si="1861">L698-L700</f>
        <v>0</v>
      </c>
      <c r="M699" s="308">
        <f t="shared" si="1861"/>
        <v>0</v>
      </c>
      <c r="N699" s="308">
        <f t="shared" si="1861"/>
        <v>0</v>
      </c>
      <c r="O699" s="308">
        <f t="shared" ref="O699" si="1862">O698-O700</f>
        <v>0</v>
      </c>
      <c r="P699" s="308">
        <f t="shared" si="1861"/>
        <v>0</v>
      </c>
      <c r="Q699" s="308">
        <f t="shared" ref="Q699:R699" si="1863">Q698-Q700</f>
        <v>0</v>
      </c>
      <c r="R699" s="308">
        <f t="shared" si="1863"/>
        <v>0</v>
      </c>
      <c r="S699" s="308">
        <f t="shared" si="1858"/>
        <v>0</v>
      </c>
      <c r="T699" s="308">
        <f t="shared" si="1858"/>
        <v>0</v>
      </c>
    </row>
    <row r="700" spans="1:20" ht="13.5" hidden="1" customHeight="1" outlineLevel="2" thickBot="1" x14ac:dyDescent="0.3">
      <c r="A700" s="924"/>
      <c r="B700" s="204" t="s">
        <v>800</v>
      </c>
      <c r="C700" s="186"/>
      <c r="D700" s="309">
        <f t="shared" ref="D700:T700" si="1864">IF(D697="X",ROUND(D698*D$55/D$29,2),)</f>
        <v>0</v>
      </c>
      <c r="E700" s="309">
        <f t="shared" si="1864"/>
        <v>0</v>
      </c>
      <c r="F700" s="309">
        <f t="shared" ref="F700:G700" si="1865">IF(F697="X",ROUND(F698*F$55/F$29,2),)</f>
        <v>0</v>
      </c>
      <c r="G700" s="309">
        <f t="shared" si="1865"/>
        <v>0</v>
      </c>
      <c r="H700" s="309">
        <f t="shared" si="1864"/>
        <v>0</v>
      </c>
      <c r="I700" s="309">
        <f t="shared" si="1864"/>
        <v>0</v>
      </c>
      <c r="J700" s="309">
        <f t="shared" ref="J700:K700" si="1866">IF(J697="X",ROUND(J698*J$55/J$29,2),)</f>
        <v>0</v>
      </c>
      <c r="K700" s="309">
        <f t="shared" si="1866"/>
        <v>0</v>
      </c>
      <c r="L700" s="309">
        <f t="shared" ref="L700:P700" si="1867">IF(L697="X",ROUND(L698*L$55/L$29,2),)</f>
        <v>0</v>
      </c>
      <c r="M700" s="309">
        <f t="shared" si="1867"/>
        <v>0</v>
      </c>
      <c r="N700" s="309">
        <f t="shared" si="1867"/>
        <v>0</v>
      </c>
      <c r="O700" s="309">
        <f t="shared" ref="O700" si="1868">IF(O697="X",ROUND(O698*O$55/O$29,2),)</f>
        <v>0</v>
      </c>
      <c r="P700" s="309">
        <f t="shared" si="1867"/>
        <v>0</v>
      </c>
      <c r="Q700" s="309">
        <f t="shared" ref="Q700:R700" si="1869">IF(Q697="X",ROUND(Q698*Q$55/Q$29,2),)</f>
        <v>0</v>
      </c>
      <c r="R700" s="309">
        <f t="shared" si="1869"/>
        <v>0</v>
      </c>
      <c r="S700" s="309">
        <f t="shared" si="1864"/>
        <v>0</v>
      </c>
      <c r="T700" s="309">
        <f t="shared" si="1864"/>
        <v>0</v>
      </c>
    </row>
    <row r="701" spans="1:20" ht="13.5" hidden="1" customHeight="1" outlineLevel="2" thickBot="1" x14ac:dyDescent="0.3">
      <c r="A701" s="924"/>
      <c r="B701" s="638" t="s">
        <v>1301</v>
      </c>
      <c r="C701" s="236"/>
      <c r="D701" s="315"/>
      <c r="E701" s="315"/>
      <c r="F701" s="315"/>
      <c r="G701" s="315"/>
      <c r="H701" s="315"/>
      <c r="I701" s="315"/>
      <c r="J701" s="315"/>
      <c r="K701" s="315"/>
      <c r="L701" s="315"/>
      <c r="M701" s="315"/>
      <c r="N701" s="315"/>
      <c r="O701" s="315"/>
      <c r="P701" s="315"/>
      <c r="Q701" s="315"/>
      <c r="R701" s="315"/>
      <c r="S701" s="315"/>
      <c r="T701" s="315"/>
    </row>
    <row r="702" spans="1:20" ht="12.75" hidden="1" customHeight="1" outlineLevel="2" x14ac:dyDescent="0.25">
      <c r="A702" s="924"/>
      <c r="B702" s="192" t="s">
        <v>799</v>
      </c>
      <c r="C702" s="184"/>
      <c r="D702" s="304"/>
      <c r="E702" s="304"/>
      <c r="F702" s="304"/>
      <c r="G702" s="304"/>
      <c r="H702" s="304"/>
      <c r="I702" s="304"/>
      <c r="J702" s="304"/>
      <c r="K702" s="304"/>
      <c r="L702" s="304"/>
      <c r="M702" s="304"/>
      <c r="N702" s="304"/>
      <c r="O702" s="304"/>
      <c r="P702" s="304"/>
      <c r="Q702" s="304"/>
      <c r="R702" s="304"/>
      <c r="S702" s="304"/>
      <c r="T702" s="304"/>
    </row>
    <row r="703" spans="1:20" ht="13.5" hidden="1" customHeight="1" outlineLevel="2" thickBot="1" x14ac:dyDescent="0.3">
      <c r="A703" s="924"/>
      <c r="B703" s="204" t="s">
        <v>800</v>
      </c>
      <c r="C703" s="186"/>
      <c r="D703" s="305"/>
      <c r="E703" s="305"/>
      <c r="F703" s="305"/>
      <c r="G703" s="305"/>
      <c r="H703" s="305"/>
      <c r="I703" s="305"/>
      <c r="J703" s="305"/>
      <c r="K703" s="305"/>
      <c r="L703" s="305"/>
      <c r="M703" s="305"/>
      <c r="N703" s="305"/>
      <c r="O703" s="305"/>
      <c r="P703" s="305"/>
      <c r="Q703" s="305"/>
      <c r="R703" s="305"/>
      <c r="S703" s="305"/>
      <c r="T703" s="305"/>
    </row>
    <row r="704" spans="1:20" ht="13.5" hidden="1" customHeight="1" outlineLevel="2" thickBot="1" x14ac:dyDescent="0.3">
      <c r="A704" s="924"/>
      <c r="B704" s="638" t="s">
        <v>1301</v>
      </c>
      <c r="C704" s="236"/>
      <c r="D704" s="315"/>
      <c r="E704" s="315"/>
      <c r="F704" s="315"/>
      <c r="G704" s="315"/>
      <c r="H704" s="315"/>
      <c r="I704" s="315"/>
      <c r="J704" s="315"/>
      <c r="K704" s="315"/>
      <c r="L704" s="315"/>
      <c r="M704" s="315"/>
      <c r="N704" s="315"/>
      <c r="O704" s="315"/>
      <c r="P704" s="315"/>
      <c r="Q704" s="315"/>
      <c r="R704" s="315"/>
      <c r="S704" s="315"/>
      <c r="T704" s="315"/>
    </row>
    <row r="705" spans="1:20" ht="12.75" hidden="1" customHeight="1" outlineLevel="2" x14ac:dyDescent="0.25">
      <c r="A705" s="924"/>
      <c r="B705" s="192" t="s">
        <v>799</v>
      </c>
      <c r="C705" s="184"/>
      <c r="D705" s="304"/>
      <c r="E705" s="304"/>
      <c r="F705" s="304"/>
      <c r="G705" s="304"/>
      <c r="H705" s="304"/>
      <c r="I705" s="304"/>
      <c r="J705" s="304"/>
      <c r="K705" s="304"/>
      <c r="L705" s="304"/>
      <c r="M705" s="304"/>
      <c r="N705" s="304"/>
      <c r="O705" s="304"/>
      <c r="P705" s="304"/>
      <c r="Q705" s="304"/>
      <c r="R705" s="304"/>
      <c r="S705" s="304"/>
      <c r="T705" s="304"/>
    </row>
    <row r="706" spans="1:20" ht="13.5" hidden="1" customHeight="1" outlineLevel="2" thickBot="1" x14ac:dyDescent="0.3">
      <c r="A706" s="924"/>
      <c r="B706" s="204" t="s">
        <v>800</v>
      </c>
      <c r="C706" s="186"/>
      <c r="D706" s="305"/>
      <c r="E706" s="305"/>
      <c r="F706" s="305"/>
      <c r="G706" s="305"/>
      <c r="H706" s="305"/>
      <c r="I706" s="305"/>
      <c r="J706" s="305"/>
      <c r="K706" s="305"/>
      <c r="L706" s="305"/>
      <c r="M706" s="305"/>
      <c r="N706" s="305"/>
      <c r="O706" s="305"/>
      <c r="P706" s="305"/>
      <c r="Q706" s="305"/>
      <c r="R706" s="305"/>
      <c r="S706" s="305"/>
      <c r="T706" s="305"/>
    </row>
    <row r="707" spans="1:20" ht="13.5" hidden="1" customHeight="1" outlineLevel="2" thickBot="1" x14ac:dyDescent="0.3">
      <c r="A707" s="924"/>
      <c r="B707" s="638" t="s">
        <v>1301</v>
      </c>
      <c r="C707" s="236"/>
      <c r="D707" s="315"/>
      <c r="E707" s="315"/>
      <c r="F707" s="315"/>
      <c r="G707" s="315"/>
      <c r="H707" s="315"/>
      <c r="I707" s="315"/>
      <c r="J707" s="315"/>
      <c r="K707" s="315"/>
      <c r="L707" s="315"/>
      <c r="M707" s="315"/>
      <c r="N707" s="315"/>
      <c r="O707" s="315"/>
      <c r="P707" s="315"/>
      <c r="Q707" s="315"/>
      <c r="R707" s="315"/>
      <c r="S707" s="315"/>
      <c r="T707" s="315"/>
    </row>
    <row r="708" spans="1:20" ht="12.75" hidden="1" customHeight="1" outlineLevel="2" x14ac:dyDescent="0.25">
      <c r="A708" s="924"/>
      <c r="B708" s="192" t="s">
        <v>799</v>
      </c>
      <c r="C708" s="184"/>
      <c r="D708" s="304"/>
      <c r="E708" s="304"/>
      <c r="F708" s="304"/>
      <c r="G708" s="304"/>
      <c r="H708" s="304"/>
      <c r="I708" s="304"/>
      <c r="J708" s="304"/>
      <c r="K708" s="304"/>
      <c r="L708" s="304"/>
      <c r="M708" s="304"/>
      <c r="N708" s="304"/>
      <c r="O708" s="304"/>
      <c r="P708" s="304"/>
      <c r="Q708" s="304"/>
      <c r="R708" s="304"/>
      <c r="S708" s="304"/>
      <c r="T708" s="304"/>
    </row>
    <row r="709" spans="1:20" ht="13.5" hidden="1" customHeight="1" outlineLevel="2" thickBot="1" x14ac:dyDescent="0.3">
      <c r="A709" s="924"/>
      <c r="B709" s="204" t="s">
        <v>800</v>
      </c>
      <c r="C709" s="186"/>
      <c r="D709" s="305"/>
      <c r="E709" s="305"/>
      <c r="F709" s="305"/>
      <c r="G709" s="305"/>
      <c r="H709" s="305"/>
      <c r="I709" s="305"/>
      <c r="J709" s="305"/>
      <c r="K709" s="305"/>
      <c r="L709" s="305"/>
      <c r="M709" s="305"/>
      <c r="N709" s="305"/>
      <c r="O709" s="305"/>
      <c r="P709" s="305"/>
      <c r="Q709" s="305"/>
      <c r="R709" s="305"/>
      <c r="S709" s="305"/>
      <c r="T709" s="305"/>
    </row>
    <row r="710" spans="1:20" ht="13.5" hidden="1" customHeight="1" outlineLevel="2" collapsed="1" thickBot="1" x14ac:dyDescent="0.3">
      <c r="A710" s="924"/>
      <c r="B710" s="629" t="str">
        <f>"DELTA " &amp; A663</f>
        <v>DELTA CAS DE CHARGE GENERIQUE A RECOPIER !!!!</v>
      </c>
      <c r="C710" s="182"/>
      <c r="D710" s="310" t="e">
        <f t="shared" ref="D710:T712" si="1870">SUM(D682,D686,D690,D694,D698,D701,D704,D707)</f>
        <v>#VALUE!</v>
      </c>
      <c r="E710" s="310" t="e">
        <f t="shared" si="1870"/>
        <v>#VALUE!</v>
      </c>
      <c r="F710" s="310" t="e">
        <f t="shared" ref="F710:G710" si="1871">SUM(F682,F686,F690,F694,F698,F701,F704,F707)</f>
        <v>#VALUE!</v>
      </c>
      <c r="G710" s="310" t="e">
        <f t="shared" si="1871"/>
        <v>#VALUE!</v>
      </c>
      <c r="H710" s="310" t="e">
        <f t="shared" si="1870"/>
        <v>#VALUE!</v>
      </c>
      <c r="I710" s="310" t="e">
        <f t="shared" si="1870"/>
        <v>#VALUE!</v>
      </c>
      <c r="J710" s="310" t="e">
        <f t="shared" ref="J710:K710" si="1872">SUM(J682,J686,J690,J694,J698,J701,J704,J707)</f>
        <v>#VALUE!</v>
      </c>
      <c r="K710" s="310" t="e">
        <f t="shared" si="1872"/>
        <v>#VALUE!</v>
      </c>
      <c r="L710" s="310" t="e">
        <f t="shared" ref="L710:P710" si="1873">SUM(L682,L686,L690,L694,L698,L701,L704,L707)</f>
        <v>#VALUE!</v>
      </c>
      <c r="M710" s="310" t="e">
        <f t="shared" si="1873"/>
        <v>#VALUE!</v>
      </c>
      <c r="N710" s="310" t="e">
        <f t="shared" si="1873"/>
        <v>#VALUE!</v>
      </c>
      <c r="O710" s="310" t="e">
        <f t="shared" ref="O710" si="1874">SUM(O682,O686,O690,O694,O698,O701,O704,O707)</f>
        <v>#VALUE!</v>
      </c>
      <c r="P710" s="310" t="e">
        <f t="shared" si="1873"/>
        <v>#VALUE!</v>
      </c>
      <c r="Q710" s="310" t="e">
        <f t="shared" ref="Q710:R710" si="1875">SUM(Q682,Q686,Q690,Q694,Q698,Q701,Q704,Q707)</f>
        <v>#VALUE!</v>
      </c>
      <c r="R710" s="310" t="e">
        <f t="shared" si="1875"/>
        <v>#VALUE!</v>
      </c>
      <c r="S710" s="310" t="e">
        <f t="shared" si="1870"/>
        <v>#VALUE!</v>
      </c>
      <c r="T710" s="310" t="e">
        <f t="shared" si="1870"/>
        <v>#VALUE!</v>
      </c>
    </row>
    <row r="711" spans="1:20" ht="13.5" hidden="1" customHeight="1" outlineLevel="2" x14ac:dyDescent="0.25">
      <c r="A711" s="924"/>
      <c r="B711" s="192" t="s">
        <v>799</v>
      </c>
      <c r="C711" s="184"/>
      <c r="D711" s="311" t="e">
        <f t="shared" si="1870"/>
        <v>#VALUE!</v>
      </c>
      <c r="E711" s="311" t="e">
        <f t="shared" si="1870"/>
        <v>#VALUE!</v>
      </c>
      <c r="F711" s="311" t="e">
        <f t="shared" ref="F711:G711" si="1876">SUM(F683,F687,F691,F695,F699,F702,F705,F708)</f>
        <v>#VALUE!</v>
      </c>
      <c r="G711" s="311" t="e">
        <f t="shared" si="1876"/>
        <v>#VALUE!</v>
      </c>
      <c r="H711" s="311" t="e">
        <f t="shared" si="1870"/>
        <v>#VALUE!</v>
      </c>
      <c r="I711" s="311" t="e">
        <f t="shared" si="1870"/>
        <v>#VALUE!</v>
      </c>
      <c r="J711" s="311" t="e">
        <f t="shared" ref="J711:K711" si="1877">SUM(J683,J687,J691,J695,J699,J702,J705,J708)</f>
        <v>#VALUE!</v>
      </c>
      <c r="K711" s="311" t="e">
        <f t="shared" si="1877"/>
        <v>#VALUE!</v>
      </c>
      <c r="L711" s="311" t="e">
        <f t="shared" ref="L711:P711" si="1878">SUM(L683,L687,L691,L695,L699,L702,L705,L708)</f>
        <v>#VALUE!</v>
      </c>
      <c r="M711" s="311" t="e">
        <f t="shared" si="1878"/>
        <v>#VALUE!</v>
      </c>
      <c r="N711" s="311" t="e">
        <f t="shared" si="1878"/>
        <v>#VALUE!</v>
      </c>
      <c r="O711" s="311" t="e">
        <f t="shared" ref="O711" si="1879">SUM(O683,O687,O691,O695,O699,O702,O705,O708)</f>
        <v>#VALUE!</v>
      </c>
      <c r="P711" s="311" t="e">
        <f t="shared" si="1878"/>
        <v>#VALUE!</v>
      </c>
      <c r="Q711" s="311" t="e">
        <f t="shared" ref="Q711:R711" si="1880">SUM(Q683,Q687,Q691,Q695,Q699,Q702,Q705,Q708)</f>
        <v>#VALUE!</v>
      </c>
      <c r="R711" s="311" t="e">
        <f t="shared" si="1880"/>
        <v>#VALUE!</v>
      </c>
      <c r="S711" s="311" t="e">
        <f t="shared" si="1870"/>
        <v>#VALUE!</v>
      </c>
      <c r="T711" s="311" t="e">
        <f t="shared" si="1870"/>
        <v>#VALUE!</v>
      </c>
    </row>
    <row r="712" spans="1:20" ht="13.5" hidden="1" customHeight="1" outlineLevel="2" thickBot="1" x14ac:dyDescent="0.3">
      <c r="A712" s="925"/>
      <c r="B712" s="204" t="s">
        <v>800</v>
      </c>
      <c r="C712" s="186"/>
      <c r="D712" s="316" t="e">
        <f t="shared" si="1870"/>
        <v>#VALUE!</v>
      </c>
      <c r="E712" s="316" t="e">
        <f t="shared" si="1870"/>
        <v>#VALUE!</v>
      </c>
      <c r="F712" s="316" t="e">
        <f t="shared" ref="F712:G712" si="1881">SUM(F684,F688,F692,F696,F700,F703,F706,F709)</f>
        <v>#VALUE!</v>
      </c>
      <c r="G712" s="316" t="e">
        <f t="shared" si="1881"/>
        <v>#VALUE!</v>
      </c>
      <c r="H712" s="316" t="e">
        <f t="shared" si="1870"/>
        <v>#VALUE!</v>
      </c>
      <c r="I712" s="316" t="e">
        <f t="shared" si="1870"/>
        <v>#VALUE!</v>
      </c>
      <c r="J712" s="316" t="e">
        <f t="shared" ref="J712:K712" si="1882">SUM(J684,J688,J692,J696,J700,J703,J706,J709)</f>
        <v>#VALUE!</v>
      </c>
      <c r="K712" s="316" t="e">
        <f t="shared" si="1882"/>
        <v>#VALUE!</v>
      </c>
      <c r="L712" s="316" t="e">
        <f t="shared" ref="L712:P712" si="1883">SUM(L684,L688,L692,L696,L700,L703,L706,L709)</f>
        <v>#VALUE!</v>
      </c>
      <c r="M712" s="316" t="e">
        <f t="shared" si="1883"/>
        <v>#VALUE!</v>
      </c>
      <c r="N712" s="316" t="e">
        <f t="shared" si="1883"/>
        <v>#VALUE!</v>
      </c>
      <c r="O712" s="316" t="e">
        <f t="shared" ref="O712" si="1884">SUM(O684,O688,O692,O696,O700,O703,O706,O709)</f>
        <v>#VALUE!</v>
      </c>
      <c r="P712" s="316" t="e">
        <f t="shared" si="1883"/>
        <v>#VALUE!</v>
      </c>
      <c r="Q712" s="316" t="e">
        <f t="shared" ref="Q712:R712" si="1885">SUM(Q684,Q688,Q692,Q696,Q700,Q703,Q706,Q709)</f>
        <v>#VALUE!</v>
      </c>
      <c r="R712" s="316" t="e">
        <f t="shared" si="1885"/>
        <v>#VALUE!</v>
      </c>
      <c r="S712" s="316" t="e">
        <f t="shared" si="1870"/>
        <v>#VALUE!</v>
      </c>
      <c r="T712" s="316" t="e">
        <f t="shared" si="1870"/>
        <v>#VALUE!</v>
      </c>
    </row>
    <row r="713" spans="1:20" ht="14.85" hidden="1" customHeight="1" outlineLevel="1" thickTop="1" x14ac:dyDescent="0.25">
      <c r="A713" s="317" t="str">
        <f>A663</f>
        <v>CAS DE CHARGE GENERIQUE A RECOPIER !!!!</v>
      </c>
      <c r="B713" s="651"/>
      <c r="C713" s="290"/>
      <c r="D713" s="319" t="e">
        <f t="shared" ref="D713:T713" si="1886">D$572+D710</f>
        <v>#REF!</v>
      </c>
      <c r="E713" s="319" t="e">
        <f t="shared" si="1886"/>
        <v>#REF!</v>
      </c>
      <c r="F713" s="319" t="e">
        <f t="shared" ref="F713:G713" si="1887">F$572+F710</f>
        <v>#REF!</v>
      </c>
      <c r="G713" s="319" t="e">
        <f t="shared" si="1887"/>
        <v>#REF!</v>
      </c>
      <c r="H713" s="319" t="e">
        <f t="shared" si="1886"/>
        <v>#REF!</v>
      </c>
      <c r="I713" s="319" t="e">
        <f t="shared" si="1886"/>
        <v>#REF!</v>
      </c>
      <c r="J713" s="319" t="e">
        <f t="shared" ref="J713:K713" si="1888">J$572+J710</f>
        <v>#REF!</v>
      </c>
      <c r="K713" s="319" t="e">
        <f t="shared" si="1888"/>
        <v>#REF!</v>
      </c>
      <c r="L713" s="319" t="e">
        <f t="shared" ref="L713:P713" si="1889">L$572+L710</f>
        <v>#REF!</v>
      </c>
      <c r="M713" s="319" t="e">
        <f t="shared" si="1889"/>
        <v>#REF!</v>
      </c>
      <c r="N713" s="319" t="e">
        <f t="shared" si="1889"/>
        <v>#REF!</v>
      </c>
      <c r="O713" s="319" t="e">
        <f t="shared" ref="O713" si="1890">O$572+O710</f>
        <v>#REF!</v>
      </c>
      <c r="P713" s="319" t="e">
        <f t="shared" si="1889"/>
        <v>#REF!</v>
      </c>
      <c r="Q713" s="319" t="e">
        <f t="shared" ref="Q713:R713" si="1891">Q$572+Q710</f>
        <v>#REF!</v>
      </c>
      <c r="R713" s="319" t="e">
        <f t="shared" si="1891"/>
        <v>#REF!</v>
      </c>
      <c r="S713" s="319" t="e">
        <f t="shared" si="1886"/>
        <v>#REF!</v>
      </c>
      <c r="T713" s="319" t="e">
        <f t="shared" si="1886"/>
        <v>#REF!</v>
      </c>
    </row>
    <row r="714" spans="1:20" ht="13.5" hidden="1" customHeight="1" outlineLevel="1" x14ac:dyDescent="0.25">
      <c r="A714" s="318"/>
      <c r="B714" s="652"/>
      <c r="C714" s="299"/>
      <c r="D714" s="320" t="e">
        <f t="shared" ref="D714:T714" si="1892">"(" &amp; D676+D677 &amp;"+"&amp; D678+D679&amp;"+"&amp;D680+D681&amp;")"</f>
        <v>#VALUE!</v>
      </c>
      <c r="E714" s="320" t="e">
        <f t="shared" si="1892"/>
        <v>#VALUE!</v>
      </c>
      <c r="F714" s="320" t="e">
        <f t="shared" ref="F714:G714" si="1893">"(" &amp; F676+F677 &amp;"+"&amp; F678+F679&amp;"+"&amp;F680+F681&amp;")"</f>
        <v>#VALUE!</v>
      </c>
      <c r="G714" s="320" t="e">
        <f t="shared" si="1893"/>
        <v>#VALUE!</v>
      </c>
      <c r="H714" s="320" t="e">
        <f t="shared" si="1892"/>
        <v>#VALUE!</v>
      </c>
      <c r="I714" s="320" t="e">
        <f t="shared" si="1892"/>
        <v>#VALUE!</v>
      </c>
      <c r="J714" s="320" t="e">
        <f t="shared" ref="J714:K714" si="1894">"(" &amp; J676+J677 &amp;"+"&amp; J678+J679&amp;"+"&amp;J680+J681&amp;")"</f>
        <v>#VALUE!</v>
      </c>
      <c r="K714" s="320" t="e">
        <f t="shared" si="1894"/>
        <v>#VALUE!</v>
      </c>
      <c r="L714" s="320" t="e">
        <f t="shared" ref="L714:P714" si="1895">"(" &amp; L676+L677 &amp;"+"&amp; L678+L679&amp;"+"&amp;L680+L681&amp;")"</f>
        <v>#VALUE!</v>
      </c>
      <c r="M714" s="320" t="e">
        <f t="shared" si="1895"/>
        <v>#VALUE!</v>
      </c>
      <c r="N714" s="320" t="e">
        <f t="shared" si="1895"/>
        <v>#VALUE!</v>
      </c>
      <c r="O714" s="320" t="e">
        <f t="shared" ref="O714" si="1896">"(" &amp; O676+O677 &amp;"+"&amp; O678+O679&amp;"+"&amp;O680+O681&amp;")"</f>
        <v>#VALUE!</v>
      </c>
      <c r="P714" s="320" t="e">
        <f t="shared" si="1895"/>
        <v>#VALUE!</v>
      </c>
      <c r="Q714" s="320" t="e">
        <f t="shared" ref="Q714:R714" si="1897">"(" &amp; Q676+Q677 &amp;"+"&amp; Q678+Q679&amp;"+"&amp;Q680+Q681&amp;")"</f>
        <v>#VALUE!</v>
      </c>
      <c r="R714" s="320" t="e">
        <f t="shared" si="1897"/>
        <v>#VALUE!</v>
      </c>
      <c r="S714" s="320" t="e">
        <f t="shared" si="1892"/>
        <v>#VALUE!</v>
      </c>
      <c r="T714" s="320" t="e">
        <f t="shared" si="1892"/>
        <v>#VALUE!</v>
      </c>
    </row>
    <row r="715" spans="1:20" ht="13.5" hidden="1" customHeight="1" outlineLevel="1" x14ac:dyDescent="0.25">
      <c r="A715" s="321"/>
      <c r="B715" s="653" t="s">
        <v>1383</v>
      </c>
      <c r="C715" s="265"/>
      <c r="D715" s="322" t="e">
        <f t="shared" ref="D715:T715" si="1898">D$573+D711</f>
        <v>#REF!</v>
      </c>
      <c r="E715" s="322" t="e">
        <f t="shared" si="1898"/>
        <v>#REF!</v>
      </c>
      <c r="F715" s="322" t="e">
        <f t="shared" ref="F715:G715" si="1899">F$573+F711</f>
        <v>#REF!</v>
      </c>
      <c r="G715" s="322" t="e">
        <f t="shared" si="1899"/>
        <v>#REF!</v>
      </c>
      <c r="H715" s="322" t="e">
        <f t="shared" si="1898"/>
        <v>#REF!</v>
      </c>
      <c r="I715" s="322" t="e">
        <f t="shared" si="1898"/>
        <v>#REF!</v>
      </c>
      <c r="J715" s="322" t="e">
        <f t="shared" ref="J715:K715" si="1900">J$573+J711</f>
        <v>#REF!</v>
      </c>
      <c r="K715" s="322" t="e">
        <f t="shared" si="1900"/>
        <v>#REF!</v>
      </c>
      <c r="L715" s="322" t="e">
        <f t="shared" ref="L715:P715" si="1901">L$573+L711</f>
        <v>#REF!</v>
      </c>
      <c r="M715" s="322" t="e">
        <f t="shared" si="1901"/>
        <v>#REF!</v>
      </c>
      <c r="N715" s="322" t="e">
        <f t="shared" si="1901"/>
        <v>#REF!</v>
      </c>
      <c r="O715" s="322" t="e">
        <f t="shared" ref="O715" si="1902">O$573+O711</f>
        <v>#REF!</v>
      </c>
      <c r="P715" s="322" t="e">
        <f t="shared" si="1901"/>
        <v>#REF!</v>
      </c>
      <c r="Q715" s="322" t="e">
        <f t="shared" ref="Q715:R715" si="1903">Q$573+Q711</f>
        <v>#REF!</v>
      </c>
      <c r="R715" s="322" t="e">
        <f t="shared" si="1903"/>
        <v>#REF!</v>
      </c>
      <c r="S715" s="322" t="e">
        <f t="shared" si="1898"/>
        <v>#REF!</v>
      </c>
      <c r="T715" s="322" t="e">
        <f t="shared" si="1898"/>
        <v>#REF!</v>
      </c>
    </row>
    <row r="716" spans="1:20" ht="13.5" hidden="1" customHeight="1" outlineLevel="1" thickBot="1" x14ac:dyDescent="0.3">
      <c r="A716" s="323"/>
      <c r="B716" s="654" t="s">
        <v>1384</v>
      </c>
      <c r="C716" s="268"/>
      <c r="D716" s="324" t="e">
        <f t="shared" ref="D716:T716" si="1904">D$574+D712</f>
        <v>#REF!</v>
      </c>
      <c r="E716" s="324" t="e">
        <f t="shared" si="1904"/>
        <v>#REF!</v>
      </c>
      <c r="F716" s="324" t="e">
        <f t="shared" ref="F716:G716" si="1905">F$574+F712</f>
        <v>#REF!</v>
      </c>
      <c r="G716" s="324" t="e">
        <f t="shared" si="1905"/>
        <v>#REF!</v>
      </c>
      <c r="H716" s="324" t="e">
        <f t="shared" si="1904"/>
        <v>#REF!</v>
      </c>
      <c r="I716" s="324" t="e">
        <f t="shared" si="1904"/>
        <v>#REF!</v>
      </c>
      <c r="J716" s="324" t="e">
        <f t="shared" ref="J716:K716" si="1906">J$574+J712</f>
        <v>#REF!</v>
      </c>
      <c r="K716" s="324" t="e">
        <f t="shared" si="1906"/>
        <v>#REF!</v>
      </c>
      <c r="L716" s="324" t="e">
        <f t="shared" ref="L716:P716" si="1907">L$574+L712</f>
        <v>#REF!</v>
      </c>
      <c r="M716" s="324" t="e">
        <f t="shared" si="1907"/>
        <v>#REF!</v>
      </c>
      <c r="N716" s="324" t="e">
        <f t="shared" si="1907"/>
        <v>#REF!</v>
      </c>
      <c r="O716" s="324" t="e">
        <f t="shared" ref="O716" si="1908">O$574+O712</f>
        <v>#REF!</v>
      </c>
      <c r="P716" s="324" t="e">
        <f t="shared" si="1907"/>
        <v>#REF!</v>
      </c>
      <c r="Q716" s="324" t="e">
        <f t="shared" ref="Q716:R716" si="1909">Q$574+Q712</f>
        <v>#REF!</v>
      </c>
      <c r="R716" s="324" t="e">
        <f t="shared" si="1909"/>
        <v>#REF!</v>
      </c>
      <c r="S716" s="324" t="e">
        <f t="shared" si="1904"/>
        <v>#REF!</v>
      </c>
      <c r="T716" s="324" t="e">
        <f t="shared" si="1904"/>
        <v>#REF!</v>
      </c>
    </row>
    <row r="717" spans="1:20" ht="25.5" hidden="1" customHeight="1" outlineLevel="2" thickTop="1" x14ac:dyDescent="0.25">
      <c r="A717" s="902" t="str">
        <f>A767</f>
        <v>DIMENSIONNEMENT EN ENDURANCE VP (68 + 7 kg) (Endurance mass)</v>
      </c>
      <c r="B717" s="634" t="s">
        <v>1292</v>
      </c>
      <c r="C717" s="225"/>
      <c r="D717" s="224">
        <v>68</v>
      </c>
      <c r="E717" s="224">
        <v>68</v>
      </c>
      <c r="F717" s="224">
        <v>68</v>
      </c>
      <c r="G717" s="224">
        <v>68</v>
      </c>
      <c r="H717" s="224">
        <v>68</v>
      </c>
      <c r="I717" s="224">
        <v>68</v>
      </c>
      <c r="J717" s="224">
        <v>68</v>
      </c>
      <c r="K717" s="224">
        <v>68</v>
      </c>
      <c r="L717" s="224">
        <v>68</v>
      </c>
      <c r="M717" s="224">
        <v>68</v>
      </c>
      <c r="N717" s="224">
        <v>68</v>
      </c>
      <c r="O717" s="224">
        <v>68</v>
      </c>
      <c r="P717" s="224">
        <v>68</v>
      </c>
      <c r="Q717" s="224">
        <v>68</v>
      </c>
      <c r="R717" s="224">
        <v>68</v>
      </c>
      <c r="S717" s="224">
        <v>68</v>
      </c>
      <c r="T717" s="224">
        <v>68</v>
      </c>
    </row>
    <row r="718" spans="1:20" ht="12.75" hidden="1" customHeight="1" outlineLevel="2" x14ac:dyDescent="0.25">
      <c r="A718" s="903"/>
      <c r="B718" s="635" t="s">
        <v>1293</v>
      </c>
      <c r="C718" s="227"/>
      <c r="D718" s="220">
        <v>68</v>
      </c>
      <c r="E718" s="220">
        <v>68</v>
      </c>
      <c r="F718" s="220">
        <v>68</v>
      </c>
      <c r="G718" s="220">
        <v>68</v>
      </c>
      <c r="H718" s="220">
        <v>68</v>
      </c>
      <c r="I718" s="220">
        <v>68</v>
      </c>
      <c r="J718" s="220">
        <v>68</v>
      </c>
      <c r="K718" s="220">
        <v>68</v>
      </c>
      <c r="L718" s="220">
        <v>68</v>
      </c>
      <c r="M718" s="220">
        <v>68</v>
      </c>
      <c r="N718" s="220">
        <v>68</v>
      </c>
      <c r="O718" s="220">
        <v>68</v>
      </c>
      <c r="P718" s="220">
        <v>68</v>
      </c>
      <c r="Q718" s="220">
        <v>68</v>
      </c>
      <c r="R718" s="220">
        <v>68</v>
      </c>
      <c r="S718" s="220">
        <v>68</v>
      </c>
      <c r="T718" s="220">
        <v>68</v>
      </c>
    </row>
    <row r="719" spans="1:20" ht="12.75" hidden="1" customHeight="1" outlineLevel="2" x14ac:dyDescent="0.25">
      <c r="A719" s="903"/>
      <c r="B719" s="635" t="s">
        <v>1294</v>
      </c>
      <c r="C719" s="227"/>
      <c r="D719" s="220">
        <v>68</v>
      </c>
      <c r="E719" s="220">
        <v>68</v>
      </c>
      <c r="F719" s="220">
        <v>68</v>
      </c>
      <c r="G719" s="220">
        <v>68</v>
      </c>
      <c r="H719" s="220">
        <v>68</v>
      </c>
      <c r="I719" s="220">
        <v>68</v>
      </c>
      <c r="J719" s="220">
        <v>68</v>
      </c>
      <c r="K719" s="220">
        <v>68</v>
      </c>
      <c r="L719" s="220">
        <v>68</v>
      </c>
      <c r="M719" s="220">
        <v>68</v>
      </c>
      <c r="N719" s="220">
        <v>68</v>
      </c>
      <c r="O719" s="220">
        <v>68</v>
      </c>
      <c r="P719" s="220">
        <v>68</v>
      </c>
      <c r="Q719" s="220">
        <v>68</v>
      </c>
      <c r="R719" s="220">
        <v>68</v>
      </c>
      <c r="S719" s="220">
        <v>68</v>
      </c>
      <c r="T719" s="220">
        <v>68</v>
      </c>
    </row>
    <row r="720" spans="1:20" ht="12.75" hidden="1" customHeight="1" outlineLevel="2" x14ac:dyDescent="0.25">
      <c r="A720" s="903"/>
      <c r="B720" s="635" t="s">
        <v>1293</v>
      </c>
      <c r="C720" s="227"/>
      <c r="D720" s="220">
        <v>68</v>
      </c>
      <c r="E720" s="220">
        <v>68</v>
      </c>
      <c r="F720" s="220">
        <v>68</v>
      </c>
      <c r="G720" s="220">
        <v>68</v>
      </c>
      <c r="H720" s="220">
        <v>68</v>
      </c>
      <c r="I720" s="220">
        <v>68</v>
      </c>
      <c r="J720" s="220">
        <v>68</v>
      </c>
      <c r="K720" s="220">
        <v>68</v>
      </c>
      <c r="L720" s="220">
        <v>68</v>
      </c>
      <c r="M720" s="220">
        <v>68</v>
      </c>
      <c r="N720" s="220">
        <v>68</v>
      </c>
      <c r="O720" s="220">
        <v>68</v>
      </c>
      <c r="P720" s="220">
        <v>68</v>
      </c>
      <c r="Q720" s="220">
        <v>68</v>
      </c>
      <c r="R720" s="220">
        <v>68</v>
      </c>
      <c r="S720" s="220">
        <v>68</v>
      </c>
      <c r="T720" s="220">
        <v>68</v>
      </c>
    </row>
    <row r="721" spans="1:20" ht="12.75" hidden="1" customHeight="1" outlineLevel="2" x14ac:dyDescent="0.25">
      <c r="A721" s="903"/>
      <c r="B721" s="635" t="s">
        <v>1295</v>
      </c>
      <c r="C721" s="227"/>
      <c r="D721" s="220">
        <v>68</v>
      </c>
      <c r="E721" s="220">
        <v>68</v>
      </c>
      <c r="F721" s="220">
        <v>68</v>
      </c>
      <c r="G721" s="220">
        <v>68</v>
      </c>
      <c r="H721" s="220">
        <v>68</v>
      </c>
      <c r="I721" s="220">
        <v>68</v>
      </c>
      <c r="J721" s="220">
        <v>68</v>
      </c>
      <c r="K721" s="220">
        <v>68</v>
      </c>
      <c r="L721" s="220">
        <v>68</v>
      </c>
      <c r="M721" s="220">
        <v>68</v>
      </c>
      <c r="N721" s="220">
        <v>68</v>
      </c>
      <c r="O721" s="220">
        <v>68</v>
      </c>
      <c r="P721" s="220">
        <v>68</v>
      </c>
      <c r="Q721" s="671">
        <v>50</v>
      </c>
      <c r="R721" s="671">
        <v>50</v>
      </c>
      <c r="S721" s="671">
        <v>50</v>
      </c>
      <c r="T721" s="671">
        <v>50</v>
      </c>
    </row>
    <row r="722" spans="1:20" ht="13.5" hidden="1" customHeight="1" outlineLevel="2" thickBot="1" x14ac:dyDescent="0.3">
      <c r="A722" s="903"/>
      <c r="B722" s="636" t="s">
        <v>1293</v>
      </c>
      <c r="C722" s="229"/>
      <c r="D722" s="223">
        <v>68</v>
      </c>
      <c r="E722" s="223">
        <v>68</v>
      </c>
      <c r="F722" s="223">
        <v>68</v>
      </c>
      <c r="G722" s="223">
        <v>68</v>
      </c>
      <c r="H722" s="223">
        <v>68</v>
      </c>
      <c r="I722" s="223">
        <v>68</v>
      </c>
      <c r="J722" s="223">
        <v>68</v>
      </c>
      <c r="K722" s="223">
        <v>68</v>
      </c>
      <c r="L722" s="223">
        <v>68</v>
      </c>
      <c r="M722" s="223">
        <v>68</v>
      </c>
      <c r="N722" s="223">
        <v>68</v>
      </c>
      <c r="O722" s="223">
        <v>68</v>
      </c>
      <c r="P722" s="223">
        <v>68</v>
      </c>
      <c r="Q722" s="672">
        <v>50</v>
      </c>
      <c r="R722" s="672">
        <v>50</v>
      </c>
      <c r="S722" s="672">
        <v>50</v>
      </c>
      <c r="T722" s="672">
        <v>50</v>
      </c>
    </row>
    <row r="723" spans="1:20" ht="12.75" hidden="1" customHeight="1" outlineLevel="2" x14ac:dyDescent="0.25">
      <c r="A723" s="903"/>
      <c r="B723" s="637" t="s">
        <v>1307</v>
      </c>
      <c r="C723" s="226"/>
      <c r="D723" s="220">
        <v>7</v>
      </c>
      <c r="E723" s="220">
        <v>7</v>
      </c>
      <c r="F723" s="220">
        <v>7</v>
      </c>
      <c r="G723" s="220">
        <v>7</v>
      </c>
      <c r="H723" s="220">
        <v>7</v>
      </c>
      <c r="I723" s="220">
        <v>7</v>
      </c>
      <c r="J723" s="220">
        <v>7</v>
      </c>
      <c r="K723" s="220">
        <v>7</v>
      </c>
      <c r="L723" s="220">
        <v>7</v>
      </c>
      <c r="M723" s="220">
        <v>7</v>
      </c>
      <c r="N723" s="220">
        <v>7</v>
      </c>
      <c r="O723" s="220">
        <v>7</v>
      </c>
      <c r="P723" s="220">
        <v>7</v>
      </c>
      <c r="Q723" s="220">
        <v>7</v>
      </c>
      <c r="R723" s="220">
        <v>7</v>
      </c>
      <c r="S723" s="220">
        <v>7</v>
      </c>
      <c r="T723" s="220">
        <v>7</v>
      </c>
    </row>
    <row r="724" spans="1:20" ht="12.75" hidden="1" customHeight="1" outlineLevel="2" x14ac:dyDescent="0.25">
      <c r="A724" s="903"/>
      <c r="B724" s="635" t="s">
        <v>1293</v>
      </c>
      <c r="C724" s="227"/>
      <c r="D724" s="220">
        <v>7</v>
      </c>
      <c r="E724" s="220">
        <v>7</v>
      </c>
      <c r="F724" s="220">
        <v>7</v>
      </c>
      <c r="G724" s="220">
        <v>7</v>
      </c>
      <c r="H724" s="220">
        <v>7</v>
      </c>
      <c r="I724" s="220">
        <v>7</v>
      </c>
      <c r="J724" s="220">
        <v>7</v>
      </c>
      <c r="K724" s="220">
        <v>7</v>
      </c>
      <c r="L724" s="220">
        <v>7</v>
      </c>
      <c r="M724" s="220">
        <v>7</v>
      </c>
      <c r="N724" s="220">
        <v>7</v>
      </c>
      <c r="O724" s="220">
        <v>7</v>
      </c>
      <c r="P724" s="220">
        <v>7</v>
      </c>
      <c r="Q724" s="220">
        <v>7</v>
      </c>
      <c r="R724" s="220">
        <v>7</v>
      </c>
      <c r="S724" s="220">
        <v>7</v>
      </c>
      <c r="T724" s="220">
        <v>7</v>
      </c>
    </row>
    <row r="725" spans="1:20" ht="12.75" hidden="1" customHeight="1" outlineLevel="2" x14ac:dyDescent="0.25">
      <c r="A725" s="903"/>
      <c r="B725" s="635" t="s">
        <v>1294</v>
      </c>
      <c r="C725" s="227"/>
      <c r="D725" s="220">
        <v>7</v>
      </c>
      <c r="E725" s="220">
        <v>7</v>
      </c>
      <c r="F725" s="220">
        <v>7</v>
      </c>
      <c r="G725" s="220">
        <v>7</v>
      </c>
      <c r="H725" s="220">
        <v>7</v>
      </c>
      <c r="I725" s="220">
        <v>7</v>
      </c>
      <c r="J725" s="220">
        <v>7</v>
      </c>
      <c r="K725" s="220">
        <v>7</v>
      </c>
      <c r="L725" s="220">
        <v>7</v>
      </c>
      <c r="M725" s="220">
        <v>7</v>
      </c>
      <c r="N725" s="220">
        <v>7</v>
      </c>
      <c r="O725" s="220">
        <v>7</v>
      </c>
      <c r="P725" s="220">
        <v>7</v>
      </c>
      <c r="Q725" s="220">
        <v>7</v>
      </c>
      <c r="R725" s="220">
        <v>7</v>
      </c>
      <c r="S725" s="220">
        <v>7</v>
      </c>
      <c r="T725" s="220">
        <v>7</v>
      </c>
    </row>
    <row r="726" spans="1:20" ht="12.75" hidden="1" customHeight="1" outlineLevel="2" x14ac:dyDescent="0.25">
      <c r="A726" s="903"/>
      <c r="B726" s="635" t="s">
        <v>1293</v>
      </c>
      <c r="C726" s="227"/>
      <c r="D726" s="220">
        <v>7</v>
      </c>
      <c r="E726" s="220">
        <v>7</v>
      </c>
      <c r="F726" s="220">
        <v>7</v>
      </c>
      <c r="G726" s="220">
        <v>7</v>
      </c>
      <c r="H726" s="220">
        <v>7</v>
      </c>
      <c r="I726" s="220">
        <v>7</v>
      </c>
      <c r="J726" s="220">
        <v>7</v>
      </c>
      <c r="K726" s="220">
        <v>7</v>
      </c>
      <c r="L726" s="220">
        <v>7</v>
      </c>
      <c r="M726" s="220">
        <v>7</v>
      </c>
      <c r="N726" s="220">
        <v>7</v>
      </c>
      <c r="O726" s="220">
        <v>7</v>
      </c>
      <c r="P726" s="220">
        <v>7</v>
      </c>
      <c r="Q726" s="220">
        <v>7</v>
      </c>
      <c r="R726" s="220">
        <v>7</v>
      </c>
      <c r="S726" s="220">
        <v>7</v>
      </c>
      <c r="T726" s="220">
        <v>7</v>
      </c>
    </row>
    <row r="727" spans="1:20" ht="12.75" hidden="1" customHeight="1" outlineLevel="2" x14ac:dyDescent="0.25">
      <c r="A727" s="903"/>
      <c r="B727" s="635" t="s">
        <v>1295</v>
      </c>
      <c r="C727" s="227"/>
      <c r="D727" s="220">
        <v>7</v>
      </c>
      <c r="E727" s="220">
        <v>7</v>
      </c>
      <c r="F727" s="220">
        <v>7</v>
      </c>
      <c r="G727" s="220">
        <v>7</v>
      </c>
      <c r="H727" s="220">
        <v>7</v>
      </c>
      <c r="I727" s="220">
        <v>7</v>
      </c>
      <c r="J727" s="220">
        <v>7</v>
      </c>
      <c r="K727" s="220">
        <v>7</v>
      </c>
      <c r="L727" s="220">
        <v>7</v>
      </c>
      <c r="M727" s="220">
        <v>7</v>
      </c>
      <c r="N727" s="220">
        <v>7</v>
      </c>
      <c r="O727" s="220">
        <v>7</v>
      </c>
      <c r="P727" s="220">
        <v>7</v>
      </c>
      <c r="Q727" s="220">
        <v>7</v>
      </c>
      <c r="R727" s="220">
        <v>7</v>
      </c>
      <c r="S727" s="220">
        <v>7</v>
      </c>
      <c r="T727" s="220">
        <v>7</v>
      </c>
    </row>
    <row r="728" spans="1:20" ht="13.5" hidden="1" customHeight="1" outlineLevel="2" thickBot="1" x14ac:dyDescent="0.3">
      <c r="A728" s="903"/>
      <c r="B728" s="635" t="s">
        <v>1293</v>
      </c>
      <c r="C728" s="227"/>
      <c r="D728" s="220">
        <v>7</v>
      </c>
      <c r="E728" s="220">
        <v>7</v>
      </c>
      <c r="F728" s="220">
        <v>7</v>
      </c>
      <c r="G728" s="220">
        <v>7</v>
      </c>
      <c r="H728" s="220">
        <v>7</v>
      </c>
      <c r="I728" s="220">
        <v>7</v>
      </c>
      <c r="J728" s="220">
        <v>7</v>
      </c>
      <c r="K728" s="220">
        <v>7</v>
      </c>
      <c r="L728" s="220">
        <v>7</v>
      </c>
      <c r="M728" s="220">
        <v>7</v>
      </c>
      <c r="N728" s="220">
        <v>7</v>
      </c>
      <c r="O728" s="220">
        <v>7</v>
      </c>
      <c r="P728" s="220">
        <v>7</v>
      </c>
      <c r="Q728" s="220">
        <v>7</v>
      </c>
      <c r="R728" s="220">
        <v>7</v>
      </c>
      <c r="S728" s="220">
        <v>7</v>
      </c>
      <c r="T728" s="220">
        <v>7</v>
      </c>
    </row>
    <row r="729" spans="1:20" ht="12.75" hidden="1" customHeight="1" outlineLevel="2" x14ac:dyDescent="0.25">
      <c r="A729" s="903"/>
      <c r="B729" s="634" t="s">
        <v>1296</v>
      </c>
      <c r="C729" s="225"/>
      <c r="D729" s="228">
        <f t="shared" ref="D729:E729" si="1910">SUM(D730:D735)</f>
        <v>5</v>
      </c>
      <c r="E729" s="228">
        <f t="shared" si="1910"/>
        <v>5</v>
      </c>
      <c r="F729" s="228">
        <f t="shared" ref="F729:G729" si="1911">SUM(F730:F735)</f>
        <v>5</v>
      </c>
      <c r="G729" s="228">
        <f t="shared" si="1911"/>
        <v>5</v>
      </c>
      <c r="H729" s="228">
        <f t="shared" ref="H729:T729" si="1912">SUM(H730:H735)</f>
        <v>5</v>
      </c>
      <c r="I729" s="228">
        <f t="shared" si="1912"/>
        <v>5</v>
      </c>
      <c r="J729" s="228">
        <f t="shared" ref="J729:K729" si="1913">SUM(J730:J735)</f>
        <v>5</v>
      </c>
      <c r="K729" s="228">
        <f t="shared" si="1913"/>
        <v>5</v>
      </c>
      <c r="L729" s="228">
        <f t="shared" ref="L729:P729" si="1914">SUM(L730:L735)</f>
        <v>5</v>
      </c>
      <c r="M729" s="228">
        <f t="shared" si="1914"/>
        <v>5</v>
      </c>
      <c r="N729" s="228">
        <f t="shared" si="1914"/>
        <v>5</v>
      </c>
      <c r="O729" s="228">
        <f t="shared" ref="O729" si="1915">SUM(O730:O735)</f>
        <v>5</v>
      </c>
      <c r="P729" s="228">
        <f t="shared" si="1914"/>
        <v>5</v>
      </c>
      <c r="Q729" s="228">
        <f t="shared" ref="Q729:R729" si="1916">SUM(Q730:Q735)</f>
        <v>7</v>
      </c>
      <c r="R729" s="228">
        <f t="shared" si="1916"/>
        <v>7</v>
      </c>
      <c r="S729" s="228">
        <f t="shared" si="1912"/>
        <v>7</v>
      </c>
      <c r="T729" s="228">
        <f t="shared" si="1912"/>
        <v>7</v>
      </c>
    </row>
    <row r="730" spans="1:20" ht="12.75" hidden="1" customHeight="1" outlineLevel="2" x14ac:dyDescent="0.25">
      <c r="A730" s="903"/>
      <c r="B730" s="635" t="s">
        <v>1297</v>
      </c>
      <c r="C730" s="227"/>
      <c r="D730" s="325">
        <f t="shared" ref="D730:T735" si="1917">D290</f>
        <v>2</v>
      </c>
      <c r="E730" s="325">
        <f t="shared" si="1917"/>
        <v>2</v>
      </c>
      <c r="F730" s="325">
        <f t="shared" ref="F730:G730" si="1918">F290</f>
        <v>2</v>
      </c>
      <c r="G730" s="325">
        <f t="shared" si="1918"/>
        <v>2</v>
      </c>
      <c r="H730" s="325">
        <f t="shared" si="1917"/>
        <v>2</v>
      </c>
      <c r="I730" s="325">
        <f t="shared" si="1917"/>
        <v>2</v>
      </c>
      <c r="J730" s="325">
        <f t="shared" ref="J730:K730" si="1919">J290</f>
        <v>2</v>
      </c>
      <c r="K730" s="325">
        <f t="shared" si="1919"/>
        <v>2</v>
      </c>
      <c r="L730" s="325">
        <f t="shared" ref="L730:P730" si="1920">L290</f>
        <v>2</v>
      </c>
      <c r="M730" s="325">
        <f t="shared" si="1920"/>
        <v>2</v>
      </c>
      <c r="N730" s="325">
        <f t="shared" si="1920"/>
        <v>2</v>
      </c>
      <c r="O730" s="325">
        <f t="shared" ref="O730" si="1921">O290</f>
        <v>2</v>
      </c>
      <c r="P730" s="325">
        <f t="shared" si="1920"/>
        <v>2</v>
      </c>
      <c r="Q730" s="325">
        <f t="shared" ref="Q730:R730" si="1922">Q290</f>
        <v>2</v>
      </c>
      <c r="R730" s="325">
        <f t="shared" si="1922"/>
        <v>2</v>
      </c>
      <c r="S730" s="325">
        <f t="shared" si="1917"/>
        <v>2</v>
      </c>
      <c r="T730" s="325">
        <f t="shared" si="1917"/>
        <v>2</v>
      </c>
    </row>
    <row r="731" spans="1:20" ht="12.75" hidden="1" customHeight="1" outlineLevel="2" x14ac:dyDescent="0.25">
      <c r="A731" s="903"/>
      <c r="B731" s="635" t="s">
        <v>1293</v>
      </c>
      <c r="C731" s="227"/>
      <c r="D731" s="325">
        <f t="shared" si="1917"/>
        <v>0</v>
      </c>
      <c r="E731" s="325">
        <f t="shared" si="1917"/>
        <v>0</v>
      </c>
      <c r="F731" s="325">
        <f t="shared" ref="F731:G731" si="1923">F291</f>
        <v>0</v>
      </c>
      <c r="G731" s="325">
        <f t="shared" si="1923"/>
        <v>0</v>
      </c>
      <c r="H731" s="325">
        <f t="shared" si="1917"/>
        <v>0</v>
      </c>
      <c r="I731" s="325">
        <f t="shared" si="1917"/>
        <v>0</v>
      </c>
      <c r="J731" s="325">
        <f t="shared" ref="J731:K731" si="1924">J291</f>
        <v>0</v>
      </c>
      <c r="K731" s="325">
        <f t="shared" si="1924"/>
        <v>0</v>
      </c>
      <c r="L731" s="325">
        <f t="shared" ref="L731:P731" si="1925">L291</f>
        <v>0</v>
      </c>
      <c r="M731" s="325">
        <f t="shared" si="1925"/>
        <v>0</v>
      </c>
      <c r="N731" s="325">
        <f t="shared" si="1925"/>
        <v>0</v>
      </c>
      <c r="O731" s="325">
        <f t="shared" ref="O731" si="1926">O291</f>
        <v>0</v>
      </c>
      <c r="P731" s="325">
        <f t="shared" si="1925"/>
        <v>0</v>
      </c>
      <c r="Q731" s="325">
        <f t="shared" ref="Q731:R731" si="1927">Q291</f>
        <v>0</v>
      </c>
      <c r="R731" s="325">
        <f t="shared" si="1927"/>
        <v>0</v>
      </c>
      <c r="S731" s="325">
        <f t="shared" si="1917"/>
        <v>0</v>
      </c>
      <c r="T731" s="325">
        <f t="shared" si="1917"/>
        <v>0</v>
      </c>
    </row>
    <row r="732" spans="1:20" ht="12.75" hidden="1" customHeight="1" outlineLevel="2" x14ac:dyDescent="0.25">
      <c r="A732" s="903"/>
      <c r="B732" s="635" t="s">
        <v>1294</v>
      </c>
      <c r="C732" s="227"/>
      <c r="D732" s="325">
        <f t="shared" si="1917"/>
        <v>2</v>
      </c>
      <c r="E732" s="325">
        <f t="shared" si="1917"/>
        <v>2</v>
      </c>
      <c r="F732" s="325">
        <f t="shared" ref="F732:G732" si="1928">F292</f>
        <v>2</v>
      </c>
      <c r="G732" s="325">
        <f t="shared" si="1928"/>
        <v>2</v>
      </c>
      <c r="H732" s="325">
        <f t="shared" si="1917"/>
        <v>2</v>
      </c>
      <c r="I732" s="325">
        <f t="shared" si="1917"/>
        <v>2</v>
      </c>
      <c r="J732" s="325">
        <f t="shared" ref="J732:K732" si="1929">J292</f>
        <v>2</v>
      </c>
      <c r="K732" s="325">
        <f t="shared" si="1929"/>
        <v>2</v>
      </c>
      <c r="L732" s="325">
        <f t="shared" ref="L732:P732" si="1930">L292</f>
        <v>2</v>
      </c>
      <c r="M732" s="325">
        <f t="shared" si="1930"/>
        <v>2</v>
      </c>
      <c r="N732" s="325">
        <f t="shared" si="1930"/>
        <v>2</v>
      </c>
      <c r="O732" s="325">
        <f t="shared" ref="O732" si="1931">O292</f>
        <v>2</v>
      </c>
      <c r="P732" s="325">
        <f t="shared" si="1930"/>
        <v>2</v>
      </c>
      <c r="Q732" s="325">
        <f t="shared" ref="Q732:R732" si="1932">Q292</f>
        <v>2</v>
      </c>
      <c r="R732" s="325">
        <f t="shared" si="1932"/>
        <v>2</v>
      </c>
      <c r="S732" s="325">
        <f t="shared" si="1917"/>
        <v>2</v>
      </c>
      <c r="T732" s="325">
        <f t="shared" si="1917"/>
        <v>2</v>
      </c>
    </row>
    <row r="733" spans="1:20" ht="12.75" hidden="1" customHeight="1" outlineLevel="2" x14ac:dyDescent="0.25">
      <c r="A733" s="903"/>
      <c r="B733" s="635" t="s">
        <v>1293</v>
      </c>
      <c r="C733" s="227"/>
      <c r="D733" s="325">
        <f t="shared" si="1917"/>
        <v>1</v>
      </c>
      <c r="E733" s="325">
        <f t="shared" si="1917"/>
        <v>1</v>
      </c>
      <c r="F733" s="325">
        <f t="shared" ref="F733:G733" si="1933">F293</f>
        <v>1</v>
      </c>
      <c r="G733" s="325">
        <f t="shared" si="1933"/>
        <v>1</v>
      </c>
      <c r="H733" s="325">
        <f t="shared" si="1917"/>
        <v>1</v>
      </c>
      <c r="I733" s="325">
        <f t="shared" si="1917"/>
        <v>1</v>
      </c>
      <c r="J733" s="325">
        <f t="shared" ref="J733:K733" si="1934">J293</f>
        <v>1</v>
      </c>
      <c r="K733" s="325">
        <f t="shared" si="1934"/>
        <v>1</v>
      </c>
      <c r="L733" s="325">
        <f t="shared" ref="L733:P733" si="1935">L293</f>
        <v>1</v>
      </c>
      <c r="M733" s="325">
        <f t="shared" si="1935"/>
        <v>1</v>
      </c>
      <c r="N733" s="325">
        <f t="shared" si="1935"/>
        <v>1</v>
      </c>
      <c r="O733" s="325">
        <f t="shared" ref="O733" si="1936">O293</f>
        <v>1</v>
      </c>
      <c r="P733" s="325">
        <f t="shared" si="1935"/>
        <v>1</v>
      </c>
      <c r="Q733" s="325">
        <f t="shared" ref="Q733:R733" si="1937">Q293</f>
        <v>1</v>
      </c>
      <c r="R733" s="325">
        <f t="shared" si="1937"/>
        <v>1</v>
      </c>
      <c r="S733" s="325">
        <f t="shared" si="1917"/>
        <v>1</v>
      </c>
      <c r="T733" s="325">
        <f t="shared" si="1917"/>
        <v>1</v>
      </c>
    </row>
    <row r="734" spans="1:20" ht="12.75" hidden="1" customHeight="1" outlineLevel="2" x14ac:dyDescent="0.25">
      <c r="A734" s="903"/>
      <c r="B734" s="635" t="s">
        <v>1295</v>
      </c>
      <c r="C734" s="227"/>
      <c r="D734" s="325">
        <f t="shared" si="1917"/>
        <v>0</v>
      </c>
      <c r="E734" s="325">
        <f t="shared" si="1917"/>
        <v>0</v>
      </c>
      <c r="F734" s="325">
        <f t="shared" ref="F734:G734" si="1938">F294</f>
        <v>0</v>
      </c>
      <c r="G734" s="325">
        <f t="shared" si="1938"/>
        <v>0</v>
      </c>
      <c r="H734" s="325">
        <f t="shared" si="1917"/>
        <v>0</v>
      </c>
      <c r="I734" s="325">
        <f t="shared" si="1917"/>
        <v>0</v>
      </c>
      <c r="J734" s="325">
        <f t="shared" ref="J734:K734" si="1939">J294</f>
        <v>0</v>
      </c>
      <c r="K734" s="325">
        <f t="shared" si="1939"/>
        <v>0</v>
      </c>
      <c r="L734" s="325">
        <f t="shared" ref="L734:P734" si="1940">L294</f>
        <v>0</v>
      </c>
      <c r="M734" s="325">
        <f t="shared" si="1940"/>
        <v>0</v>
      </c>
      <c r="N734" s="325">
        <f t="shared" si="1940"/>
        <v>0</v>
      </c>
      <c r="O734" s="325">
        <f t="shared" ref="O734" si="1941">O294</f>
        <v>0</v>
      </c>
      <c r="P734" s="325">
        <f t="shared" si="1940"/>
        <v>0</v>
      </c>
      <c r="Q734" s="325">
        <f t="shared" ref="Q734:R734" si="1942">Q294</f>
        <v>2</v>
      </c>
      <c r="R734" s="325">
        <f t="shared" si="1942"/>
        <v>2</v>
      </c>
      <c r="S734" s="325">
        <f t="shared" si="1917"/>
        <v>2</v>
      </c>
      <c r="T734" s="325">
        <f t="shared" si="1917"/>
        <v>2</v>
      </c>
    </row>
    <row r="735" spans="1:20" ht="13.5" hidden="1" customHeight="1" outlineLevel="2" thickBot="1" x14ac:dyDescent="0.3">
      <c r="A735" s="903"/>
      <c r="B735" s="636" t="s">
        <v>1293</v>
      </c>
      <c r="C735" s="229"/>
      <c r="D735" s="325">
        <f t="shared" si="1917"/>
        <v>0</v>
      </c>
      <c r="E735" s="325">
        <f t="shared" si="1917"/>
        <v>0</v>
      </c>
      <c r="F735" s="325">
        <f t="shared" ref="F735:G735" si="1943">F295</f>
        <v>0</v>
      </c>
      <c r="G735" s="325">
        <f t="shared" si="1943"/>
        <v>0</v>
      </c>
      <c r="H735" s="325">
        <f t="shared" si="1917"/>
        <v>0</v>
      </c>
      <c r="I735" s="325">
        <f t="shared" si="1917"/>
        <v>0</v>
      </c>
      <c r="J735" s="325">
        <f t="shared" ref="J735:K735" si="1944">J295</f>
        <v>0</v>
      </c>
      <c r="K735" s="325">
        <f t="shared" si="1944"/>
        <v>0</v>
      </c>
      <c r="L735" s="325">
        <f t="shared" ref="L735:P735" si="1945">L295</f>
        <v>0</v>
      </c>
      <c r="M735" s="325">
        <f t="shared" si="1945"/>
        <v>0</v>
      </c>
      <c r="N735" s="325">
        <f t="shared" si="1945"/>
        <v>0</v>
      </c>
      <c r="O735" s="325">
        <f t="shared" ref="O735" si="1946">O295</f>
        <v>0</v>
      </c>
      <c r="P735" s="325">
        <f t="shared" si="1945"/>
        <v>0</v>
      </c>
      <c r="Q735" s="325">
        <f t="shared" ref="Q735:R735" si="1947">Q295</f>
        <v>0</v>
      </c>
      <c r="R735" s="325">
        <f t="shared" si="1947"/>
        <v>0</v>
      </c>
      <c r="S735" s="325">
        <f t="shared" si="1917"/>
        <v>0</v>
      </c>
      <c r="T735" s="325">
        <f t="shared" si="1917"/>
        <v>0</v>
      </c>
    </row>
    <row r="736" spans="1:20" ht="13.5" hidden="1" customHeight="1" outlineLevel="2" thickBot="1" x14ac:dyDescent="0.3">
      <c r="A736" s="903"/>
      <c r="B736" s="655" t="s">
        <v>1401</v>
      </c>
      <c r="D736" s="230">
        <f t="shared" ref="D736:T736" si="1948">(D730*D717+D731*D718+D732*D719+D733*D720+D734*D721+D735*D722)+(D730*D723+D731*D724+D732*D725+D733*D726+D734*D727+D735*D728)</f>
        <v>375</v>
      </c>
      <c r="E736" s="230">
        <f t="shared" si="1948"/>
        <v>375</v>
      </c>
      <c r="F736" s="230">
        <f t="shared" ref="F736:G736" si="1949">(F730*F717+F731*F718+F732*F719+F733*F720+F734*F721+F735*F722)+(F730*F723+F731*F724+F732*F725+F733*F726+F734*F727+F735*F728)</f>
        <v>375</v>
      </c>
      <c r="G736" s="230">
        <f t="shared" si="1949"/>
        <v>375</v>
      </c>
      <c r="H736" s="230">
        <f t="shared" si="1948"/>
        <v>375</v>
      </c>
      <c r="I736" s="230">
        <f t="shared" si="1948"/>
        <v>375</v>
      </c>
      <c r="J736" s="230">
        <f t="shared" ref="J736:K736" si="1950">(J730*J717+J731*J718+J732*J719+J733*J720+J734*J721+J735*J722)+(J730*J723+J731*J724+J732*J725+J733*J726+J734*J727+J735*J728)</f>
        <v>375</v>
      </c>
      <c r="K736" s="230">
        <f t="shared" si="1950"/>
        <v>375</v>
      </c>
      <c r="L736" s="230">
        <f t="shared" ref="L736:P736" si="1951">(L730*L717+L731*L718+L732*L719+L733*L720+L734*L721+L735*L722)+(L730*L723+L731*L724+L732*L725+L733*L726+L734*L727+L735*L728)</f>
        <v>375</v>
      </c>
      <c r="M736" s="230">
        <f t="shared" si="1951"/>
        <v>375</v>
      </c>
      <c r="N736" s="230">
        <f t="shared" si="1951"/>
        <v>375</v>
      </c>
      <c r="O736" s="230">
        <f t="shared" ref="O736" si="1952">(O730*O717+O731*O718+O732*O719+O733*O720+O734*O721+O735*O722)+(O730*O723+O731*O724+O732*O725+O733*O726+O734*O727+O735*O728)</f>
        <v>375</v>
      </c>
      <c r="P736" s="230">
        <f t="shared" si="1951"/>
        <v>375</v>
      </c>
      <c r="Q736" s="230">
        <f t="shared" ref="Q736:R736" si="1953">(Q730*Q717+Q731*Q718+Q732*Q719+Q733*Q720+Q734*Q721+Q735*Q722)+(Q730*Q723+Q731*Q724+Q732*Q725+Q733*Q726+Q734*Q727+Q735*Q728)</f>
        <v>489</v>
      </c>
      <c r="R736" s="230">
        <f t="shared" si="1953"/>
        <v>489</v>
      </c>
      <c r="S736" s="230">
        <f t="shared" si="1948"/>
        <v>489</v>
      </c>
      <c r="T736" s="230">
        <f t="shared" si="1948"/>
        <v>489</v>
      </c>
    </row>
    <row r="737" spans="1:20" ht="12.75" hidden="1" customHeight="1" outlineLevel="2" x14ac:dyDescent="0.25">
      <c r="A737" s="903"/>
      <c r="B737" s="192" t="s">
        <v>799</v>
      </c>
      <c r="C737" s="184"/>
      <c r="D737" s="220">
        <f t="shared" ref="D737:T737" si="1954">D736-D738</f>
        <v>116.19999999999999</v>
      </c>
      <c r="E737" s="220">
        <f t="shared" si="1954"/>
        <v>116.19999999999999</v>
      </c>
      <c r="F737" s="220">
        <f t="shared" ref="F737:G737" si="1955">F736-F738</f>
        <v>116.19999999999999</v>
      </c>
      <c r="G737" s="220">
        <f t="shared" si="1955"/>
        <v>116.19999999999999</v>
      </c>
      <c r="H737" s="220">
        <f t="shared" si="1954"/>
        <v>116.94999999999999</v>
      </c>
      <c r="I737" s="220">
        <f t="shared" si="1954"/>
        <v>116.94999999999999</v>
      </c>
      <c r="J737" s="220">
        <f t="shared" ref="J737:K737" si="1956">J736-J738</f>
        <v>117.31</v>
      </c>
      <c r="K737" s="220">
        <f t="shared" si="1956"/>
        <v>117.31</v>
      </c>
      <c r="L737" s="220">
        <f t="shared" ref="L737:P737" si="1957">L736-L738</f>
        <v>107.55000000000001</v>
      </c>
      <c r="M737" s="220">
        <f t="shared" si="1957"/>
        <v>107.55000000000001</v>
      </c>
      <c r="N737" s="220">
        <f t="shared" si="1957"/>
        <v>116</v>
      </c>
      <c r="O737" s="220">
        <f t="shared" ref="O737" si="1958">O736-O738</f>
        <v>116</v>
      </c>
      <c r="P737" s="220">
        <f t="shared" si="1957"/>
        <v>116</v>
      </c>
      <c r="Q737" s="220">
        <f t="shared" ref="Q737:R737" si="1959">Q736-Q738</f>
        <v>125.26999999999998</v>
      </c>
      <c r="R737" s="220">
        <f t="shared" si="1959"/>
        <v>125.26999999999998</v>
      </c>
      <c r="S737" s="220">
        <f t="shared" si="1954"/>
        <v>125.26999999999998</v>
      </c>
      <c r="T737" s="220">
        <f t="shared" si="1954"/>
        <v>125.26999999999998</v>
      </c>
    </row>
    <row r="738" spans="1:20" ht="13.5" hidden="1" customHeight="1" outlineLevel="2" thickBot="1" x14ac:dyDescent="0.3">
      <c r="A738" s="903"/>
      <c r="B738" s="204" t="s">
        <v>800</v>
      </c>
      <c r="C738" s="186"/>
      <c r="D738" s="223">
        <f t="shared" ref="D738:T738" si="1960">ROUND(((D730*D717*D$61+D731*D718*D$62+D732*D719*D$63+D733*D720*D$64+D734*D721*D$65+D735*D722*D$66)+(D730*D723+D731*D724+D732*D725+D733*D726+D734*D727+D735*D728)*D$56)/D$29,2)</f>
        <v>258.8</v>
      </c>
      <c r="E738" s="223">
        <f t="shared" si="1960"/>
        <v>258.8</v>
      </c>
      <c r="F738" s="223">
        <f t="shared" ref="F738:G738" si="1961">ROUND(((F730*F717*F$61+F731*F718*F$62+F732*F719*F$63+F733*F720*F$64+F734*F721*F$65+F735*F722*F$66)+(F730*F723+F731*F724+F732*F725+F733*F726+F734*F727+F735*F728)*F$56)/F$29,2)</f>
        <v>258.8</v>
      </c>
      <c r="G738" s="223">
        <f t="shared" si="1961"/>
        <v>258.8</v>
      </c>
      <c r="H738" s="223">
        <f t="shared" si="1960"/>
        <v>258.05</v>
      </c>
      <c r="I738" s="223">
        <f t="shared" si="1960"/>
        <v>258.05</v>
      </c>
      <c r="J738" s="223">
        <f t="shared" ref="J738:K738" si="1962">ROUND(((J730*J717*J$61+J731*J718*J$62+J732*J719*J$63+J733*J720*J$64+J734*J721*J$65+J735*J722*J$66)+(J730*J723+J731*J724+J732*J725+J733*J726+J734*J727+J735*J728)*J$56)/J$29,2)</f>
        <v>257.69</v>
      </c>
      <c r="K738" s="223">
        <f t="shared" si="1962"/>
        <v>257.69</v>
      </c>
      <c r="L738" s="223">
        <f t="shared" ref="L738:P738" si="1963">ROUND(((L730*L717*L$61+L731*L718*L$62+L732*L719*L$63+L733*L720*L$64+L734*L721*L$65+L735*L722*L$66)+(L730*L723+L731*L724+L732*L725+L733*L726+L734*L727+L735*L728)*L$56)/L$29,2)</f>
        <v>267.45</v>
      </c>
      <c r="M738" s="223">
        <f t="shared" si="1963"/>
        <v>267.45</v>
      </c>
      <c r="N738" s="223">
        <f t="shared" si="1963"/>
        <v>259</v>
      </c>
      <c r="O738" s="223">
        <f t="shared" ref="O738" si="1964">ROUND(((O730*O717*O$61+O731*O718*O$62+O732*O719*O$63+O733*O720*O$64+O734*O721*O$65+O735*O722*O$66)+(O730*O723+O731*O724+O732*O725+O733*O726+O734*O727+O735*O728)*O$56)/O$29,2)</f>
        <v>259</v>
      </c>
      <c r="P738" s="223">
        <f t="shared" si="1963"/>
        <v>259</v>
      </c>
      <c r="Q738" s="223">
        <f t="shared" ref="Q738:R738" si="1965">ROUND(((Q730*Q717*Q$61+Q731*Q718*Q$62+Q732*Q719*Q$63+Q733*Q720*Q$64+Q734*Q721*Q$65+Q735*Q722*Q$66)+(Q730*Q723+Q731*Q724+Q732*Q725+Q733*Q726+Q734*Q727+Q735*Q728)*Q$56)/Q$29,2)</f>
        <v>363.73</v>
      </c>
      <c r="R738" s="223">
        <f t="shared" si="1965"/>
        <v>363.73</v>
      </c>
      <c r="S738" s="223">
        <f t="shared" si="1960"/>
        <v>363.73</v>
      </c>
      <c r="T738" s="223">
        <f t="shared" si="1960"/>
        <v>363.73</v>
      </c>
    </row>
    <row r="739" spans="1:20" ht="13.5" hidden="1" customHeight="1" outlineLevel="2" thickBot="1" x14ac:dyDescent="0.3">
      <c r="A739" s="903"/>
      <c r="B739" s="637" t="s">
        <v>244</v>
      </c>
      <c r="C739" s="227"/>
      <c r="D739" s="220" t="s">
        <v>1402</v>
      </c>
      <c r="E739" s="220" t="s">
        <v>1402</v>
      </c>
      <c r="F739" s="220" t="s">
        <v>1402</v>
      </c>
      <c r="G739" s="220" t="s">
        <v>1402</v>
      </c>
      <c r="H739" s="220" t="s">
        <v>1402</v>
      </c>
      <c r="I739" s="220" t="s">
        <v>1402</v>
      </c>
      <c r="J739" s="220" t="s">
        <v>1402</v>
      </c>
      <c r="K739" s="220" t="s">
        <v>1402</v>
      </c>
      <c r="L739" s="220" t="s">
        <v>1402</v>
      </c>
      <c r="M739" s="220" t="s">
        <v>1402</v>
      </c>
      <c r="N739" s="220" t="s">
        <v>1402</v>
      </c>
      <c r="O739" s="220" t="s">
        <v>1402</v>
      </c>
      <c r="P739" s="220" t="s">
        <v>1402</v>
      </c>
      <c r="Q739" s="220" t="s">
        <v>1402</v>
      </c>
      <c r="R739" s="220" t="s">
        <v>1402</v>
      </c>
      <c r="S739" s="220" t="s">
        <v>1402</v>
      </c>
      <c r="T739" s="220" t="s">
        <v>1402</v>
      </c>
    </row>
    <row r="740" spans="1:20" ht="13.5" hidden="1" customHeight="1" outlineLevel="2" thickBot="1" x14ac:dyDescent="0.3">
      <c r="A740" s="903"/>
      <c r="D740" s="231">
        <f t="shared" ref="D740:T740" si="1966">IF(D739="X",D$19,)</f>
        <v>44.1</v>
      </c>
      <c r="E740" s="231">
        <f t="shared" si="1966"/>
        <v>84.1</v>
      </c>
      <c r="F740" s="231">
        <f t="shared" ref="F740:G740" si="1967">IF(F739="X",F$19,)</f>
        <v>102.4</v>
      </c>
      <c r="G740" s="231">
        <f t="shared" si="1967"/>
        <v>108.10000000000001</v>
      </c>
      <c r="H740" s="231">
        <f t="shared" si="1966"/>
        <v>55.238999999999997</v>
      </c>
      <c r="I740" s="231">
        <f t="shared" si="1966"/>
        <v>99.835999999999999</v>
      </c>
      <c r="J740" s="231">
        <f t="shared" ref="J740:K740" si="1968">IF(J739="X",J$19,)</f>
        <v>70.510000000000005</v>
      </c>
      <c r="K740" s="231">
        <f t="shared" si="1968"/>
        <v>64.045999999999992</v>
      </c>
      <c r="L740" s="231">
        <f t="shared" ref="L740:P740" si="1969">IF(L739="X",L$19,)</f>
        <v>97.009000000000029</v>
      </c>
      <c r="M740" s="231">
        <f t="shared" si="1969"/>
        <v>83.270999999999987</v>
      </c>
      <c r="N740" s="231">
        <f t="shared" si="1969"/>
        <v>61.876999999999995</v>
      </c>
      <c r="O740" s="231">
        <f t="shared" ref="O740" si="1970">IF(O739="X",O$19,)</f>
        <v>79.625</v>
      </c>
      <c r="P740" s="231">
        <f t="shared" si="1969"/>
        <v>80.403999999999996</v>
      </c>
      <c r="Q740" s="231">
        <f t="shared" ref="Q740:R740" si="1971">IF(Q739="X",Q$19,)</f>
        <v>46.500000000000007</v>
      </c>
      <c r="R740" s="231">
        <f t="shared" si="1971"/>
        <v>79.999999999999986</v>
      </c>
      <c r="S740" s="231">
        <f t="shared" si="1966"/>
        <v>102.80000000000001</v>
      </c>
      <c r="T740" s="231">
        <f t="shared" si="1966"/>
        <v>107</v>
      </c>
    </row>
    <row r="741" spans="1:20" ht="12.75" hidden="1" customHeight="1" outlineLevel="2" x14ac:dyDescent="0.25">
      <c r="A741" s="903"/>
      <c r="B741" s="192" t="s">
        <v>799</v>
      </c>
      <c r="C741" s="184"/>
      <c r="D741" s="325">
        <f t="shared" ref="D741:T741" si="1972">D740-D742</f>
        <v>8.1000000000000014</v>
      </c>
      <c r="E741" s="325">
        <f t="shared" si="1972"/>
        <v>20.699999999999996</v>
      </c>
      <c r="F741" s="325">
        <f t="shared" ref="F741:G741" si="1973">F740-F742</f>
        <v>22.700000000000003</v>
      </c>
      <c r="G741" s="325">
        <f t="shared" si="1973"/>
        <v>24.700000000000003</v>
      </c>
      <c r="H741" s="325">
        <f t="shared" si="1972"/>
        <v>8.2189999999999941</v>
      </c>
      <c r="I741" s="325">
        <f t="shared" si="1972"/>
        <v>22.655999999999992</v>
      </c>
      <c r="J741" s="325">
        <f t="shared" ref="J741:K741" si="1974">J740-J742</f>
        <v>35.180000000000007</v>
      </c>
      <c r="K741" s="325">
        <f t="shared" si="1974"/>
        <v>30.91599999999999</v>
      </c>
      <c r="L741" s="325">
        <f t="shared" ref="L741:P741" si="1975">L740-L742</f>
        <v>26.239000000000033</v>
      </c>
      <c r="M741" s="325">
        <f t="shared" si="1975"/>
        <v>19.770999999999987</v>
      </c>
      <c r="N741" s="325">
        <f t="shared" si="1975"/>
        <v>7.1969999999999956</v>
      </c>
      <c r="O741" s="325">
        <f t="shared" ref="O741" si="1976">O740-O742</f>
        <v>16.634999999999998</v>
      </c>
      <c r="P741" s="325">
        <f t="shared" si="1975"/>
        <v>11.903999999999996</v>
      </c>
      <c r="Q741" s="325">
        <f t="shared" ref="Q741:R741" si="1977">Q740-Q742</f>
        <v>8.0000000000000071</v>
      </c>
      <c r="R741" s="325">
        <f t="shared" si="1977"/>
        <v>20.099999999999987</v>
      </c>
      <c r="S741" s="325">
        <f t="shared" si="1972"/>
        <v>22.700000000000017</v>
      </c>
      <c r="T741" s="325">
        <f t="shared" si="1972"/>
        <v>24.900000000000006</v>
      </c>
    </row>
    <row r="742" spans="1:20" ht="13.5" hidden="1" customHeight="1" outlineLevel="2" thickBot="1" x14ac:dyDescent="0.3">
      <c r="A742" s="903"/>
      <c r="B742" s="204" t="s">
        <v>800</v>
      </c>
      <c r="C742" s="186"/>
      <c r="D742" s="326">
        <f t="shared" ref="D742:T742" si="1978">IF(D739="X",ROUND(D$21,2),)</f>
        <v>36</v>
      </c>
      <c r="E742" s="326">
        <f t="shared" si="1978"/>
        <v>63.4</v>
      </c>
      <c r="F742" s="326">
        <f t="shared" ref="F742:G742" si="1979">IF(F739="X",ROUND(F$21,2),)</f>
        <v>79.7</v>
      </c>
      <c r="G742" s="326">
        <f t="shared" si="1979"/>
        <v>83.4</v>
      </c>
      <c r="H742" s="326">
        <f t="shared" si="1978"/>
        <v>47.02</v>
      </c>
      <c r="I742" s="326">
        <f t="shared" si="1978"/>
        <v>77.180000000000007</v>
      </c>
      <c r="J742" s="326">
        <f t="shared" ref="J742:K742" si="1980">IF(J739="X",ROUND(J$21,2),)</f>
        <v>35.33</v>
      </c>
      <c r="K742" s="326">
        <f t="shared" si="1980"/>
        <v>33.130000000000003</v>
      </c>
      <c r="L742" s="326">
        <f t="shared" ref="L742:P742" si="1981">IF(L739="X",ROUND(L$21,2),)</f>
        <v>70.77</v>
      </c>
      <c r="M742" s="326">
        <f t="shared" si="1981"/>
        <v>63.5</v>
      </c>
      <c r="N742" s="326">
        <f t="shared" si="1981"/>
        <v>54.68</v>
      </c>
      <c r="O742" s="326">
        <f t="shared" ref="O742" si="1982">IF(O739="X",ROUND(O$21,2),)</f>
        <v>62.99</v>
      </c>
      <c r="P742" s="326">
        <f t="shared" si="1981"/>
        <v>68.5</v>
      </c>
      <c r="Q742" s="326">
        <f t="shared" ref="Q742:R742" si="1983">IF(Q739="X",ROUND(Q$21,2),)</f>
        <v>38.5</v>
      </c>
      <c r="R742" s="326">
        <f t="shared" si="1983"/>
        <v>59.9</v>
      </c>
      <c r="S742" s="326">
        <f t="shared" si="1978"/>
        <v>80.099999999999994</v>
      </c>
      <c r="T742" s="326">
        <f t="shared" si="1978"/>
        <v>82.1</v>
      </c>
    </row>
    <row r="743" spans="1:20" ht="13.5" hidden="1" customHeight="1" outlineLevel="2" thickBot="1" x14ac:dyDescent="0.3">
      <c r="A743" s="903"/>
      <c r="B743" s="637" t="s">
        <v>1298</v>
      </c>
      <c r="C743" s="227"/>
      <c r="D743" s="326" t="s">
        <v>794</v>
      </c>
      <c r="E743" s="326" t="s">
        <v>794</v>
      </c>
      <c r="F743" s="326" t="s">
        <v>794</v>
      </c>
      <c r="G743" s="326" t="s">
        <v>794</v>
      </c>
      <c r="H743" s="326" t="s">
        <v>794</v>
      </c>
      <c r="I743" s="326" t="s">
        <v>794</v>
      </c>
      <c r="J743" s="326" t="s">
        <v>794</v>
      </c>
      <c r="K743" s="326" t="s">
        <v>794</v>
      </c>
      <c r="L743" s="326" t="s">
        <v>794</v>
      </c>
      <c r="M743" s="326" t="s">
        <v>794</v>
      </c>
      <c r="N743" s="326" t="s">
        <v>794</v>
      </c>
      <c r="O743" s="326" t="s">
        <v>794</v>
      </c>
      <c r="P743" s="326" t="s">
        <v>794</v>
      </c>
      <c r="Q743" s="326" t="s">
        <v>794</v>
      </c>
      <c r="R743" s="326" t="s">
        <v>794</v>
      </c>
      <c r="S743" s="326" t="s">
        <v>794</v>
      </c>
      <c r="T743" s="326" t="s">
        <v>794</v>
      </c>
    </row>
    <row r="744" spans="1:20" ht="13.5" hidden="1" customHeight="1" outlineLevel="2" thickBot="1" x14ac:dyDescent="0.3">
      <c r="A744" s="903"/>
      <c r="D744" s="326" t="e">
        <f t="shared" ref="D744:T744" si="1984">IF(D743="X",D$596,)</f>
        <v>#REF!</v>
      </c>
      <c r="E744" s="326" t="e">
        <f t="shared" si="1984"/>
        <v>#REF!</v>
      </c>
      <c r="F744" s="326" t="e">
        <f t="shared" ref="F744:G744" si="1985">IF(F743="X",F$596,)</f>
        <v>#REF!</v>
      </c>
      <c r="G744" s="326" t="e">
        <f t="shared" si="1985"/>
        <v>#REF!</v>
      </c>
      <c r="H744" s="326" t="e">
        <f t="shared" si="1984"/>
        <v>#REF!</v>
      </c>
      <c r="I744" s="326" t="e">
        <f t="shared" si="1984"/>
        <v>#REF!</v>
      </c>
      <c r="J744" s="326" t="e">
        <f t="shared" ref="J744:K744" si="1986">IF(J743="X",J$596,)</f>
        <v>#REF!</v>
      </c>
      <c r="K744" s="326" t="e">
        <f t="shared" si="1986"/>
        <v>#REF!</v>
      </c>
      <c r="L744" s="326" t="e">
        <f t="shared" ref="L744:P744" si="1987">IF(L743="X",L$596,)</f>
        <v>#REF!</v>
      </c>
      <c r="M744" s="326" t="e">
        <f t="shared" si="1987"/>
        <v>#REF!</v>
      </c>
      <c r="N744" s="326" t="e">
        <f t="shared" si="1987"/>
        <v>#REF!</v>
      </c>
      <c r="O744" s="326" t="e">
        <f t="shared" ref="O744" si="1988">IF(O743="X",O$596,)</f>
        <v>#REF!</v>
      </c>
      <c r="P744" s="326" t="e">
        <f t="shared" si="1987"/>
        <v>#REF!</v>
      </c>
      <c r="Q744" s="326" t="e">
        <f t="shared" ref="Q744:R744" si="1989">IF(Q743="X",Q$596,)</f>
        <v>#REF!</v>
      </c>
      <c r="R744" s="326" t="e">
        <f t="shared" si="1989"/>
        <v>#REF!</v>
      </c>
      <c r="S744" s="326" t="e">
        <f t="shared" si="1984"/>
        <v>#REF!</v>
      </c>
      <c r="T744" s="326" t="e">
        <f t="shared" si="1984"/>
        <v>#REF!</v>
      </c>
    </row>
    <row r="745" spans="1:20" ht="12.75" hidden="1" customHeight="1" outlineLevel="2" x14ac:dyDescent="0.25">
      <c r="A745" s="903"/>
      <c r="B745" s="192" t="s">
        <v>799</v>
      </c>
      <c r="C745" s="184"/>
      <c r="D745" s="325" t="e">
        <f t="shared" ref="D745:T745" si="1990">IF(D743="X",D$597,)</f>
        <v>#REF!</v>
      </c>
      <c r="E745" s="325" t="e">
        <f t="shared" si="1990"/>
        <v>#REF!</v>
      </c>
      <c r="F745" s="325" t="e">
        <f t="shared" ref="F745:G745" si="1991">IF(F743="X",F$597,)</f>
        <v>#REF!</v>
      </c>
      <c r="G745" s="325" t="e">
        <f t="shared" si="1991"/>
        <v>#REF!</v>
      </c>
      <c r="H745" s="325" t="e">
        <f t="shared" si="1990"/>
        <v>#REF!</v>
      </c>
      <c r="I745" s="325" t="e">
        <f t="shared" si="1990"/>
        <v>#REF!</v>
      </c>
      <c r="J745" s="325" t="e">
        <f t="shared" ref="J745:K745" si="1992">IF(J743="X",J$597,)</f>
        <v>#REF!</v>
      </c>
      <c r="K745" s="325" t="e">
        <f t="shared" si="1992"/>
        <v>#REF!</v>
      </c>
      <c r="L745" s="325" t="e">
        <f t="shared" ref="L745:P745" si="1993">IF(L743="X",L$597,)</f>
        <v>#REF!</v>
      </c>
      <c r="M745" s="325" t="e">
        <f t="shared" si="1993"/>
        <v>#REF!</v>
      </c>
      <c r="N745" s="325" t="e">
        <f t="shared" si="1993"/>
        <v>#REF!</v>
      </c>
      <c r="O745" s="325" t="e">
        <f t="shared" ref="O745" si="1994">IF(O743="X",O$597,)</f>
        <v>#REF!</v>
      </c>
      <c r="P745" s="325" t="e">
        <f t="shared" si="1993"/>
        <v>#REF!</v>
      </c>
      <c r="Q745" s="325" t="e">
        <f t="shared" ref="Q745:R745" si="1995">IF(Q743="X",Q$597,)</f>
        <v>#REF!</v>
      </c>
      <c r="R745" s="325" t="e">
        <f t="shared" si="1995"/>
        <v>#REF!</v>
      </c>
      <c r="S745" s="325" t="e">
        <f t="shared" si="1990"/>
        <v>#REF!</v>
      </c>
      <c r="T745" s="325" t="e">
        <f t="shared" si="1990"/>
        <v>#REF!</v>
      </c>
    </row>
    <row r="746" spans="1:20" ht="13.5" hidden="1" customHeight="1" outlineLevel="2" thickBot="1" x14ac:dyDescent="0.3">
      <c r="A746" s="903"/>
      <c r="B746" s="204" t="s">
        <v>800</v>
      </c>
      <c r="C746" s="186"/>
      <c r="D746" s="326" t="e">
        <f t="shared" ref="D746:T746" si="1996">IF(D743="X",D$598,)</f>
        <v>#REF!</v>
      </c>
      <c r="E746" s="326" t="e">
        <f t="shared" si="1996"/>
        <v>#REF!</v>
      </c>
      <c r="F746" s="326" t="e">
        <f t="shared" ref="F746:G746" si="1997">IF(F743="X",F$598,)</f>
        <v>#REF!</v>
      </c>
      <c r="G746" s="326" t="e">
        <f t="shared" si="1997"/>
        <v>#REF!</v>
      </c>
      <c r="H746" s="326" t="e">
        <f t="shared" si="1996"/>
        <v>#REF!</v>
      </c>
      <c r="I746" s="326" t="e">
        <f t="shared" si="1996"/>
        <v>#REF!</v>
      </c>
      <c r="J746" s="326" t="e">
        <f t="shared" ref="J746:K746" si="1998">IF(J743="X",J$598,)</f>
        <v>#REF!</v>
      </c>
      <c r="K746" s="326" t="e">
        <f t="shared" si="1998"/>
        <v>#REF!</v>
      </c>
      <c r="L746" s="326" t="e">
        <f t="shared" ref="L746:P746" si="1999">IF(L743="X",L$598,)</f>
        <v>#REF!</v>
      </c>
      <c r="M746" s="326" t="e">
        <f t="shared" si="1999"/>
        <v>#REF!</v>
      </c>
      <c r="N746" s="326" t="e">
        <f t="shared" si="1999"/>
        <v>#REF!</v>
      </c>
      <c r="O746" s="326" t="e">
        <f t="shared" ref="O746" si="2000">IF(O743="X",O$598,)</f>
        <v>#REF!</v>
      </c>
      <c r="P746" s="326" t="e">
        <f t="shared" si="1999"/>
        <v>#REF!</v>
      </c>
      <c r="Q746" s="326" t="e">
        <f t="shared" ref="Q746:R746" si="2001">IF(Q743="X",Q$598,)</f>
        <v>#REF!</v>
      </c>
      <c r="R746" s="326" t="e">
        <f t="shared" si="2001"/>
        <v>#REF!</v>
      </c>
      <c r="S746" s="326" t="e">
        <f t="shared" si="1996"/>
        <v>#REF!</v>
      </c>
      <c r="T746" s="326" t="e">
        <f t="shared" si="1996"/>
        <v>#REF!</v>
      </c>
    </row>
    <row r="747" spans="1:20" ht="13.5" hidden="1" customHeight="1" outlineLevel="2" thickBot="1" x14ac:dyDescent="0.3">
      <c r="A747" s="903"/>
      <c r="B747" s="637" t="s">
        <v>1403</v>
      </c>
      <c r="C747" s="227"/>
      <c r="D747" s="326"/>
      <c r="E747" s="326"/>
      <c r="F747" s="326"/>
      <c r="G747" s="326"/>
      <c r="H747" s="326"/>
      <c r="I747" s="326"/>
      <c r="J747" s="326"/>
      <c r="K747" s="326"/>
      <c r="L747" s="326"/>
      <c r="M747" s="326"/>
      <c r="N747" s="326"/>
      <c r="O747" s="326"/>
      <c r="P747" s="326"/>
      <c r="Q747" s="326"/>
      <c r="R747" s="326"/>
      <c r="S747" s="326"/>
      <c r="T747" s="326"/>
    </row>
    <row r="748" spans="1:20" ht="13.5" hidden="1" customHeight="1" outlineLevel="2" thickBot="1" x14ac:dyDescent="0.3">
      <c r="A748" s="903"/>
      <c r="D748" s="326">
        <v>75</v>
      </c>
      <c r="E748" s="326">
        <v>75</v>
      </c>
      <c r="F748" s="326">
        <v>75</v>
      </c>
      <c r="G748" s="326">
        <v>75</v>
      </c>
      <c r="H748" s="326">
        <v>75</v>
      </c>
      <c r="I748" s="326">
        <v>75</v>
      </c>
      <c r="J748" s="326">
        <v>75</v>
      </c>
      <c r="K748" s="326">
        <v>75</v>
      </c>
      <c r="L748" s="326">
        <v>75</v>
      </c>
      <c r="M748" s="326">
        <v>75</v>
      </c>
      <c r="N748" s="326">
        <v>75</v>
      </c>
      <c r="O748" s="326">
        <v>75</v>
      </c>
      <c r="P748" s="326">
        <v>75</v>
      </c>
      <c r="Q748" s="326">
        <v>75</v>
      </c>
      <c r="R748" s="326">
        <v>75</v>
      </c>
      <c r="S748" s="326">
        <v>75</v>
      </c>
      <c r="T748" s="326">
        <v>75</v>
      </c>
    </row>
    <row r="749" spans="1:20" ht="12.75" hidden="1" customHeight="1" outlineLevel="2" x14ac:dyDescent="0.25">
      <c r="A749" s="903"/>
      <c r="B749" s="192" t="s">
        <v>799</v>
      </c>
      <c r="C749" s="184"/>
      <c r="D749" s="325">
        <f t="shared" ref="D749:T749" si="2002">D748-D750</f>
        <v>36</v>
      </c>
      <c r="E749" s="325">
        <f t="shared" si="2002"/>
        <v>36</v>
      </c>
      <c r="F749" s="325">
        <f t="shared" ref="F749:G749" si="2003">F748-F750</f>
        <v>36</v>
      </c>
      <c r="G749" s="325">
        <f t="shared" si="2003"/>
        <v>36</v>
      </c>
      <c r="H749" s="325">
        <f t="shared" si="2002"/>
        <v>37</v>
      </c>
      <c r="I749" s="325">
        <f t="shared" si="2002"/>
        <v>37</v>
      </c>
      <c r="J749" s="325">
        <f t="shared" ref="J749:K749" si="2004">J748-J750</f>
        <v>37</v>
      </c>
      <c r="K749" s="325">
        <f t="shared" si="2004"/>
        <v>37</v>
      </c>
      <c r="L749" s="325">
        <f t="shared" ref="L749:P749" si="2005">L748-L750</f>
        <v>34</v>
      </c>
      <c r="M749" s="325">
        <f t="shared" si="2005"/>
        <v>34</v>
      </c>
      <c r="N749" s="325">
        <f t="shared" si="2005"/>
        <v>37</v>
      </c>
      <c r="O749" s="325">
        <f t="shared" ref="O749" si="2006">O748-O750</f>
        <v>37</v>
      </c>
      <c r="P749" s="325">
        <f t="shared" si="2005"/>
        <v>37</v>
      </c>
      <c r="Q749" s="325">
        <f t="shared" ref="Q749:R749" si="2007">Q748-Q750</f>
        <v>37</v>
      </c>
      <c r="R749" s="325">
        <f t="shared" si="2007"/>
        <v>37</v>
      </c>
      <c r="S749" s="325">
        <f t="shared" si="2002"/>
        <v>37</v>
      </c>
      <c r="T749" s="325">
        <f t="shared" si="2002"/>
        <v>37</v>
      </c>
    </row>
    <row r="750" spans="1:20" ht="13.5" hidden="1" customHeight="1" outlineLevel="2" thickBot="1" x14ac:dyDescent="0.3">
      <c r="A750" s="903"/>
      <c r="B750" s="204" t="s">
        <v>800</v>
      </c>
      <c r="C750" s="186"/>
      <c r="D750" s="326">
        <f t="shared" ref="D750:T750" si="2008">ROUND((D717*D$61+D723*D$43)/D$29,0)</f>
        <v>39</v>
      </c>
      <c r="E750" s="326">
        <f t="shared" si="2008"/>
        <v>39</v>
      </c>
      <c r="F750" s="326">
        <f t="shared" ref="F750:G750" si="2009">ROUND((F717*F$61+F723*F$43)/F$29,0)</f>
        <v>39</v>
      </c>
      <c r="G750" s="326">
        <f t="shared" si="2009"/>
        <v>39</v>
      </c>
      <c r="H750" s="326">
        <f t="shared" si="2008"/>
        <v>38</v>
      </c>
      <c r="I750" s="326">
        <f t="shared" si="2008"/>
        <v>38</v>
      </c>
      <c r="J750" s="326">
        <f t="shared" ref="J750:K750" si="2010">ROUND((J717*J$61+J723*J$43)/J$29,0)</f>
        <v>38</v>
      </c>
      <c r="K750" s="326">
        <f t="shared" si="2010"/>
        <v>38</v>
      </c>
      <c r="L750" s="326">
        <f t="shared" ref="L750:P750" si="2011">ROUND((L717*L$61+L723*L$43)/L$29,0)</f>
        <v>41</v>
      </c>
      <c r="M750" s="326">
        <f t="shared" si="2011"/>
        <v>41</v>
      </c>
      <c r="N750" s="326">
        <f t="shared" si="2011"/>
        <v>38</v>
      </c>
      <c r="O750" s="326">
        <f t="shared" ref="O750" si="2012">ROUND((O717*O$61+O723*O$43)/O$29,0)</f>
        <v>38</v>
      </c>
      <c r="P750" s="326">
        <f t="shared" si="2011"/>
        <v>38</v>
      </c>
      <c r="Q750" s="326">
        <f t="shared" ref="Q750:R750" si="2013">ROUND((Q717*Q$61+Q723*Q$43)/Q$29,0)</f>
        <v>38</v>
      </c>
      <c r="R750" s="326">
        <f t="shared" si="2013"/>
        <v>38</v>
      </c>
      <c r="S750" s="326">
        <f t="shared" si="2008"/>
        <v>38</v>
      </c>
      <c r="T750" s="326">
        <f t="shared" si="2008"/>
        <v>38</v>
      </c>
    </row>
    <row r="751" spans="1:20" ht="13.5" hidden="1" customHeight="1" outlineLevel="2" thickBot="1" x14ac:dyDescent="0.3">
      <c r="A751" s="903"/>
      <c r="B751" s="637" t="s">
        <v>1300</v>
      </c>
      <c r="C751" s="227"/>
      <c r="D751" s="326"/>
      <c r="E751" s="326"/>
      <c r="F751" s="326"/>
      <c r="G751" s="326"/>
      <c r="H751" s="326"/>
      <c r="I751" s="326"/>
      <c r="J751" s="326"/>
      <c r="K751" s="326"/>
      <c r="L751" s="326"/>
      <c r="M751" s="326"/>
      <c r="N751" s="326"/>
      <c r="O751" s="326"/>
      <c r="P751" s="326"/>
      <c r="Q751" s="326"/>
      <c r="R751" s="326"/>
      <c r="S751" s="326"/>
      <c r="T751" s="326"/>
    </row>
    <row r="752" spans="1:20" ht="13.5" hidden="1" customHeight="1" outlineLevel="2" thickBot="1" x14ac:dyDescent="0.3">
      <c r="A752" s="903"/>
      <c r="D752" s="326">
        <f t="shared" ref="D752:T752" si="2014">IF(D751="X",-(D$32-5)*D$33,)</f>
        <v>0</v>
      </c>
      <c r="E752" s="326">
        <f t="shared" si="2014"/>
        <v>0</v>
      </c>
      <c r="F752" s="326">
        <f t="shared" ref="F752:G752" si="2015">IF(F751="X",-(F$32-5)*F$33,)</f>
        <v>0</v>
      </c>
      <c r="G752" s="326">
        <f t="shared" si="2015"/>
        <v>0</v>
      </c>
      <c r="H752" s="326">
        <f t="shared" si="2014"/>
        <v>0</v>
      </c>
      <c r="I752" s="326">
        <f t="shared" si="2014"/>
        <v>0</v>
      </c>
      <c r="J752" s="326">
        <f t="shared" ref="J752:K752" si="2016">IF(J751="X",-(J$32-5)*J$33,)</f>
        <v>0</v>
      </c>
      <c r="K752" s="326">
        <f t="shared" si="2016"/>
        <v>0</v>
      </c>
      <c r="L752" s="326">
        <f t="shared" ref="L752:P752" si="2017">IF(L751="X",-(L$32-5)*L$33,)</f>
        <v>0</v>
      </c>
      <c r="M752" s="326">
        <f t="shared" si="2017"/>
        <v>0</v>
      </c>
      <c r="N752" s="326">
        <f t="shared" si="2017"/>
        <v>0</v>
      </c>
      <c r="O752" s="326">
        <f t="shared" ref="O752" si="2018">IF(O751="X",-(O$32-5)*O$33,)</f>
        <v>0</v>
      </c>
      <c r="P752" s="326">
        <f t="shared" si="2017"/>
        <v>0</v>
      </c>
      <c r="Q752" s="326">
        <f t="shared" ref="Q752:R752" si="2019">IF(Q751="X",-(Q$32-5)*Q$33,)</f>
        <v>0</v>
      </c>
      <c r="R752" s="326">
        <f t="shared" si="2019"/>
        <v>0</v>
      </c>
      <c r="S752" s="326">
        <f t="shared" si="2014"/>
        <v>0</v>
      </c>
      <c r="T752" s="326">
        <f t="shared" si="2014"/>
        <v>0</v>
      </c>
    </row>
    <row r="753" spans="1:20" ht="12.75" hidden="1" customHeight="1" outlineLevel="2" x14ac:dyDescent="0.25">
      <c r="A753" s="903"/>
      <c r="B753" s="192" t="s">
        <v>799</v>
      </c>
      <c r="C753" s="184"/>
      <c r="D753" s="325">
        <f t="shared" ref="D753:T753" si="2020">D752-D754</f>
        <v>0</v>
      </c>
      <c r="E753" s="325">
        <f t="shared" si="2020"/>
        <v>0</v>
      </c>
      <c r="F753" s="325">
        <f t="shared" ref="F753:G753" si="2021">F752-F754</f>
        <v>0</v>
      </c>
      <c r="G753" s="325">
        <f t="shared" si="2021"/>
        <v>0</v>
      </c>
      <c r="H753" s="325">
        <f t="shared" si="2020"/>
        <v>0</v>
      </c>
      <c r="I753" s="325">
        <f t="shared" si="2020"/>
        <v>0</v>
      </c>
      <c r="J753" s="325">
        <f t="shared" ref="J753:K753" si="2022">J752-J754</f>
        <v>0</v>
      </c>
      <c r="K753" s="325">
        <f t="shared" si="2022"/>
        <v>0</v>
      </c>
      <c r="L753" s="325">
        <f t="shared" ref="L753:P753" si="2023">L752-L754</f>
        <v>0</v>
      </c>
      <c r="M753" s="325">
        <f t="shared" si="2023"/>
        <v>0</v>
      </c>
      <c r="N753" s="325">
        <f t="shared" si="2023"/>
        <v>0</v>
      </c>
      <c r="O753" s="325">
        <f t="shared" ref="O753" si="2024">O752-O754</f>
        <v>0</v>
      </c>
      <c r="P753" s="325">
        <f t="shared" si="2023"/>
        <v>0</v>
      </c>
      <c r="Q753" s="325">
        <f t="shared" ref="Q753:R753" si="2025">Q752-Q754</f>
        <v>0</v>
      </c>
      <c r="R753" s="325">
        <f t="shared" si="2025"/>
        <v>0</v>
      </c>
      <c r="S753" s="325">
        <f t="shared" si="2020"/>
        <v>0</v>
      </c>
      <c r="T753" s="325">
        <f t="shared" si="2020"/>
        <v>0</v>
      </c>
    </row>
    <row r="754" spans="1:20" ht="13.5" hidden="1" customHeight="1" outlineLevel="2" thickBot="1" x14ac:dyDescent="0.3">
      <c r="A754" s="903"/>
      <c r="B754" s="204" t="s">
        <v>800</v>
      </c>
      <c r="C754" s="186"/>
      <c r="D754" s="326">
        <f t="shared" ref="D754:T754" si="2026">IF(D751="X",ROUND(D752*D$55/D$29,2),)</f>
        <v>0</v>
      </c>
      <c r="E754" s="326">
        <f t="shared" si="2026"/>
        <v>0</v>
      </c>
      <c r="F754" s="326">
        <f t="shared" ref="F754:G754" si="2027">IF(F751="X",ROUND(F752*F$55/F$29,2),)</f>
        <v>0</v>
      </c>
      <c r="G754" s="326">
        <f t="shared" si="2027"/>
        <v>0</v>
      </c>
      <c r="H754" s="326">
        <f t="shared" si="2026"/>
        <v>0</v>
      </c>
      <c r="I754" s="326">
        <f t="shared" si="2026"/>
        <v>0</v>
      </c>
      <c r="J754" s="326">
        <f t="shared" ref="J754:K754" si="2028">IF(J751="X",ROUND(J752*J$55/J$29,2),)</f>
        <v>0</v>
      </c>
      <c r="K754" s="326">
        <f t="shared" si="2028"/>
        <v>0</v>
      </c>
      <c r="L754" s="326">
        <f t="shared" ref="L754:P754" si="2029">IF(L751="X",ROUND(L752*L$55/L$29,2),)</f>
        <v>0</v>
      </c>
      <c r="M754" s="326">
        <f t="shared" si="2029"/>
        <v>0</v>
      </c>
      <c r="N754" s="326">
        <f t="shared" si="2029"/>
        <v>0</v>
      </c>
      <c r="O754" s="326">
        <f t="shared" ref="O754" si="2030">IF(O751="X",ROUND(O752*O$55/O$29,2),)</f>
        <v>0</v>
      </c>
      <c r="P754" s="326">
        <f t="shared" si="2029"/>
        <v>0</v>
      </c>
      <c r="Q754" s="326">
        <f t="shared" ref="Q754:R754" si="2031">IF(Q751="X",ROUND(Q752*Q$55/Q$29,2),)</f>
        <v>0</v>
      </c>
      <c r="R754" s="326">
        <f t="shared" si="2031"/>
        <v>0</v>
      </c>
      <c r="S754" s="326">
        <f t="shared" si="2026"/>
        <v>0</v>
      </c>
      <c r="T754" s="326">
        <f t="shared" si="2026"/>
        <v>0</v>
      </c>
    </row>
    <row r="755" spans="1:20" ht="13.5" hidden="1" customHeight="1" outlineLevel="2" thickBot="1" x14ac:dyDescent="0.3">
      <c r="A755" s="903"/>
      <c r="B755" s="655" t="s">
        <v>1404</v>
      </c>
      <c r="C755" s="236"/>
      <c r="D755" s="326" t="e">
        <f t="shared" ref="D755:T757" si="2032">D572+D740+D736</f>
        <v>#REF!</v>
      </c>
      <c r="E755" s="326" t="e">
        <f t="shared" si="2032"/>
        <v>#REF!</v>
      </c>
      <c r="F755" s="326" t="e">
        <f t="shared" ref="F755:G755" si="2033">F572+F740+F736</f>
        <v>#REF!</v>
      </c>
      <c r="G755" s="326" t="e">
        <f t="shared" si="2033"/>
        <v>#REF!</v>
      </c>
      <c r="H755" s="326" t="e">
        <f t="shared" si="2032"/>
        <v>#REF!</v>
      </c>
      <c r="I755" s="326" t="e">
        <f t="shared" si="2032"/>
        <v>#REF!</v>
      </c>
      <c r="J755" s="326" t="e">
        <f t="shared" ref="J755:K755" si="2034">J572+J740+J736</f>
        <v>#REF!</v>
      </c>
      <c r="K755" s="326" t="e">
        <f t="shared" si="2034"/>
        <v>#REF!</v>
      </c>
      <c r="L755" s="326" t="e">
        <f t="shared" ref="L755:P755" si="2035">L572+L740+L736</f>
        <v>#REF!</v>
      </c>
      <c r="M755" s="326" t="e">
        <f t="shared" si="2035"/>
        <v>#REF!</v>
      </c>
      <c r="N755" s="326" t="e">
        <f t="shared" si="2035"/>
        <v>#REF!</v>
      </c>
      <c r="O755" s="326" t="e">
        <f t="shared" ref="O755" si="2036">O572+O740+O736</f>
        <v>#REF!</v>
      </c>
      <c r="P755" s="326" t="e">
        <f t="shared" si="2035"/>
        <v>#REF!</v>
      </c>
      <c r="Q755" s="326" t="e">
        <f t="shared" ref="Q755:R755" si="2037">Q572+Q740+Q736</f>
        <v>#REF!</v>
      </c>
      <c r="R755" s="326" t="e">
        <f t="shared" si="2037"/>
        <v>#REF!</v>
      </c>
      <c r="S755" s="326" t="e">
        <f t="shared" si="2032"/>
        <v>#REF!</v>
      </c>
      <c r="T755" s="326" t="e">
        <f t="shared" si="2032"/>
        <v>#REF!</v>
      </c>
    </row>
    <row r="756" spans="1:20" ht="12.75" hidden="1" customHeight="1" outlineLevel="2" x14ac:dyDescent="0.25">
      <c r="A756" s="903"/>
      <c r="B756" s="192" t="s">
        <v>799</v>
      </c>
      <c r="C756" s="184"/>
      <c r="D756" s="325" t="e">
        <f t="shared" si="2032"/>
        <v>#REF!</v>
      </c>
      <c r="E756" s="325" t="e">
        <f t="shared" si="2032"/>
        <v>#REF!</v>
      </c>
      <c r="F756" s="325" t="e">
        <f t="shared" ref="F756:G756" si="2038">F573+F741+F737</f>
        <v>#REF!</v>
      </c>
      <c r="G756" s="325" t="e">
        <f t="shared" si="2038"/>
        <v>#REF!</v>
      </c>
      <c r="H756" s="325" t="e">
        <f t="shared" si="2032"/>
        <v>#REF!</v>
      </c>
      <c r="I756" s="325" t="e">
        <f t="shared" si="2032"/>
        <v>#REF!</v>
      </c>
      <c r="J756" s="325" t="e">
        <f t="shared" ref="J756:K756" si="2039">J573+J741+J737</f>
        <v>#REF!</v>
      </c>
      <c r="K756" s="325" t="e">
        <f t="shared" si="2039"/>
        <v>#REF!</v>
      </c>
      <c r="L756" s="325" t="e">
        <f t="shared" ref="L756:P756" si="2040">L573+L741+L737</f>
        <v>#REF!</v>
      </c>
      <c r="M756" s="325" t="e">
        <f t="shared" si="2040"/>
        <v>#REF!</v>
      </c>
      <c r="N756" s="325" t="e">
        <f t="shared" si="2040"/>
        <v>#REF!</v>
      </c>
      <c r="O756" s="325" t="e">
        <f t="shared" ref="O756" si="2041">O573+O741+O737</f>
        <v>#REF!</v>
      </c>
      <c r="P756" s="325" t="e">
        <f t="shared" si="2040"/>
        <v>#REF!</v>
      </c>
      <c r="Q756" s="325" t="e">
        <f t="shared" ref="Q756:R756" si="2042">Q573+Q741+Q737</f>
        <v>#REF!</v>
      </c>
      <c r="R756" s="325" t="e">
        <f t="shared" si="2042"/>
        <v>#REF!</v>
      </c>
      <c r="S756" s="325" t="e">
        <f t="shared" si="2032"/>
        <v>#REF!</v>
      </c>
      <c r="T756" s="325" t="e">
        <f t="shared" si="2032"/>
        <v>#REF!</v>
      </c>
    </row>
    <row r="757" spans="1:20" ht="13.5" hidden="1" customHeight="1" outlineLevel="2" thickBot="1" x14ac:dyDescent="0.3">
      <c r="A757" s="903"/>
      <c r="B757" s="204" t="s">
        <v>800</v>
      </c>
      <c r="C757" s="186"/>
      <c r="D757" s="326" t="e">
        <f t="shared" si="2032"/>
        <v>#REF!</v>
      </c>
      <c r="E757" s="326" t="e">
        <f t="shared" si="2032"/>
        <v>#REF!</v>
      </c>
      <c r="F757" s="326" t="e">
        <f t="shared" ref="F757:G757" si="2043">F574+F742+F738</f>
        <v>#REF!</v>
      </c>
      <c r="G757" s="326" t="e">
        <f t="shared" si="2043"/>
        <v>#REF!</v>
      </c>
      <c r="H757" s="326" t="e">
        <f t="shared" si="2032"/>
        <v>#REF!</v>
      </c>
      <c r="I757" s="326" t="e">
        <f t="shared" si="2032"/>
        <v>#REF!</v>
      </c>
      <c r="J757" s="326" t="e">
        <f t="shared" ref="J757:K757" si="2044">J574+J742+J738</f>
        <v>#REF!</v>
      </c>
      <c r="K757" s="326" t="e">
        <f t="shared" si="2044"/>
        <v>#REF!</v>
      </c>
      <c r="L757" s="326" t="e">
        <f t="shared" ref="L757:P757" si="2045">L574+L742+L738</f>
        <v>#REF!</v>
      </c>
      <c r="M757" s="326" t="e">
        <f t="shared" si="2045"/>
        <v>#REF!</v>
      </c>
      <c r="N757" s="326" t="e">
        <f t="shared" si="2045"/>
        <v>#REF!</v>
      </c>
      <c r="O757" s="326" t="e">
        <f t="shared" ref="O757" si="2046">O574+O742+O738</f>
        <v>#REF!</v>
      </c>
      <c r="P757" s="326" t="e">
        <f t="shared" si="2045"/>
        <v>#REF!</v>
      </c>
      <c r="Q757" s="326" t="e">
        <f t="shared" ref="Q757:R757" si="2047">Q574+Q742+Q738</f>
        <v>#REF!</v>
      </c>
      <c r="R757" s="326" t="e">
        <f t="shared" si="2047"/>
        <v>#REF!</v>
      </c>
      <c r="S757" s="326" t="e">
        <f t="shared" si="2032"/>
        <v>#REF!</v>
      </c>
      <c r="T757" s="326" t="e">
        <f t="shared" si="2032"/>
        <v>#REF!</v>
      </c>
    </row>
    <row r="758" spans="1:20" ht="13.5" hidden="1" customHeight="1" outlineLevel="2" thickBot="1" x14ac:dyDescent="0.3">
      <c r="A758" s="903"/>
      <c r="B758" s="655" t="s">
        <v>1405</v>
      </c>
      <c r="C758" s="236"/>
      <c r="D758" s="326" t="e">
        <f t="shared" ref="D758:T760" si="2048">D755+D744</f>
        <v>#REF!</v>
      </c>
      <c r="E758" s="326" t="e">
        <f t="shared" si="2048"/>
        <v>#REF!</v>
      </c>
      <c r="F758" s="326" t="e">
        <f t="shared" ref="F758:G758" si="2049">F755+F744</f>
        <v>#REF!</v>
      </c>
      <c r="G758" s="326" t="e">
        <f t="shared" si="2049"/>
        <v>#REF!</v>
      </c>
      <c r="H758" s="326" t="e">
        <f t="shared" si="2048"/>
        <v>#REF!</v>
      </c>
      <c r="I758" s="326" t="e">
        <f t="shared" si="2048"/>
        <v>#REF!</v>
      </c>
      <c r="J758" s="326" t="e">
        <f t="shared" ref="J758:K758" si="2050">J755+J744</f>
        <v>#REF!</v>
      </c>
      <c r="K758" s="326" t="e">
        <f t="shared" si="2050"/>
        <v>#REF!</v>
      </c>
      <c r="L758" s="326" t="e">
        <f t="shared" ref="L758:P758" si="2051">L755+L744</f>
        <v>#REF!</v>
      </c>
      <c r="M758" s="326" t="e">
        <f t="shared" si="2051"/>
        <v>#REF!</v>
      </c>
      <c r="N758" s="326" t="e">
        <f t="shared" si="2051"/>
        <v>#REF!</v>
      </c>
      <c r="O758" s="326" t="e">
        <f t="shared" ref="O758" si="2052">O755+O744</f>
        <v>#REF!</v>
      </c>
      <c r="P758" s="326" t="e">
        <f t="shared" si="2051"/>
        <v>#REF!</v>
      </c>
      <c r="Q758" s="326" t="e">
        <f t="shared" ref="Q758:R758" si="2053">Q755+Q744</f>
        <v>#REF!</v>
      </c>
      <c r="R758" s="326" t="e">
        <f t="shared" si="2053"/>
        <v>#REF!</v>
      </c>
      <c r="S758" s="326" t="e">
        <f t="shared" si="2048"/>
        <v>#REF!</v>
      </c>
      <c r="T758" s="326" t="e">
        <f t="shared" si="2048"/>
        <v>#REF!</v>
      </c>
    </row>
    <row r="759" spans="1:20" ht="12.75" hidden="1" customHeight="1" outlineLevel="2" x14ac:dyDescent="0.25">
      <c r="A759" s="903"/>
      <c r="B759" s="192" t="s">
        <v>799</v>
      </c>
      <c r="C759" s="184"/>
      <c r="D759" s="325" t="e">
        <f t="shared" si="2048"/>
        <v>#REF!</v>
      </c>
      <c r="E759" s="325" t="e">
        <f t="shared" si="2048"/>
        <v>#REF!</v>
      </c>
      <c r="F759" s="325" t="e">
        <f t="shared" ref="F759:G759" si="2054">F756+F745</f>
        <v>#REF!</v>
      </c>
      <c r="G759" s="325" t="e">
        <f t="shared" si="2054"/>
        <v>#REF!</v>
      </c>
      <c r="H759" s="325" t="e">
        <f t="shared" si="2048"/>
        <v>#REF!</v>
      </c>
      <c r="I759" s="325" t="e">
        <f t="shared" si="2048"/>
        <v>#REF!</v>
      </c>
      <c r="J759" s="325" t="e">
        <f t="shared" ref="J759:K759" si="2055">J756+J745</f>
        <v>#REF!</v>
      </c>
      <c r="K759" s="325" t="e">
        <f t="shared" si="2055"/>
        <v>#REF!</v>
      </c>
      <c r="L759" s="325" t="e">
        <f t="shared" ref="L759:P759" si="2056">L756+L745</f>
        <v>#REF!</v>
      </c>
      <c r="M759" s="325" t="e">
        <f t="shared" si="2056"/>
        <v>#REF!</v>
      </c>
      <c r="N759" s="325" t="e">
        <f t="shared" si="2056"/>
        <v>#REF!</v>
      </c>
      <c r="O759" s="325" t="e">
        <f t="shared" ref="O759" si="2057">O756+O745</f>
        <v>#REF!</v>
      </c>
      <c r="P759" s="325" t="e">
        <f t="shared" si="2056"/>
        <v>#REF!</v>
      </c>
      <c r="Q759" s="325" t="e">
        <f t="shared" ref="Q759:R759" si="2058">Q756+Q745</f>
        <v>#REF!</v>
      </c>
      <c r="R759" s="325" t="e">
        <f t="shared" si="2058"/>
        <v>#REF!</v>
      </c>
      <c r="S759" s="325" t="e">
        <f t="shared" si="2048"/>
        <v>#REF!</v>
      </c>
      <c r="T759" s="325" t="e">
        <f t="shared" si="2048"/>
        <v>#REF!</v>
      </c>
    </row>
    <row r="760" spans="1:20" ht="13.5" hidden="1" customHeight="1" outlineLevel="2" thickBot="1" x14ac:dyDescent="0.3">
      <c r="A760" s="903"/>
      <c r="B760" s="204" t="s">
        <v>800</v>
      </c>
      <c r="C760" s="186"/>
      <c r="D760" s="326" t="e">
        <f t="shared" si="2048"/>
        <v>#REF!</v>
      </c>
      <c r="E760" s="326" t="e">
        <f t="shared" si="2048"/>
        <v>#REF!</v>
      </c>
      <c r="F760" s="326" t="e">
        <f t="shared" ref="F760:G760" si="2059">F757+F746</f>
        <v>#REF!</v>
      </c>
      <c r="G760" s="326" t="e">
        <f t="shared" si="2059"/>
        <v>#REF!</v>
      </c>
      <c r="H760" s="326" t="e">
        <f t="shared" si="2048"/>
        <v>#REF!</v>
      </c>
      <c r="I760" s="326" t="e">
        <f t="shared" si="2048"/>
        <v>#REF!</v>
      </c>
      <c r="J760" s="326" t="e">
        <f t="shared" ref="J760:K760" si="2060">J757+J746</f>
        <v>#REF!</v>
      </c>
      <c r="K760" s="326" t="e">
        <f t="shared" si="2060"/>
        <v>#REF!</v>
      </c>
      <c r="L760" s="326" t="e">
        <f t="shared" ref="L760:P760" si="2061">L757+L746</f>
        <v>#REF!</v>
      </c>
      <c r="M760" s="326" t="e">
        <f t="shared" si="2061"/>
        <v>#REF!</v>
      </c>
      <c r="N760" s="326" t="e">
        <f t="shared" si="2061"/>
        <v>#REF!</v>
      </c>
      <c r="O760" s="326" t="e">
        <f t="shared" ref="O760" si="2062">O757+O746</f>
        <v>#REF!</v>
      </c>
      <c r="P760" s="326" t="e">
        <f t="shared" si="2061"/>
        <v>#REF!</v>
      </c>
      <c r="Q760" s="326" t="e">
        <f t="shared" ref="Q760:R760" si="2063">Q757+Q746</f>
        <v>#REF!</v>
      </c>
      <c r="R760" s="326" t="e">
        <f t="shared" si="2063"/>
        <v>#REF!</v>
      </c>
      <c r="S760" s="326" t="e">
        <f t="shared" si="2048"/>
        <v>#REF!</v>
      </c>
      <c r="T760" s="326" t="e">
        <f t="shared" si="2048"/>
        <v>#REF!</v>
      </c>
    </row>
    <row r="761" spans="1:20" ht="13.5" hidden="1" customHeight="1" outlineLevel="2" thickBot="1" x14ac:dyDescent="0.3">
      <c r="A761" s="903"/>
      <c r="B761" s="655" t="s">
        <v>1406</v>
      </c>
      <c r="C761" s="236"/>
      <c r="D761" s="326" t="e">
        <f t="shared" ref="D761:T761" si="2064">D762+D763</f>
        <v>#REF!</v>
      </c>
      <c r="E761" s="326" t="e">
        <f t="shared" si="2064"/>
        <v>#REF!</v>
      </c>
      <c r="F761" s="326" t="e">
        <f t="shared" ref="F761:G761" si="2065">F762+F763</f>
        <v>#REF!</v>
      </c>
      <c r="G761" s="326" t="e">
        <f t="shared" si="2065"/>
        <v>#REF!</v>
      </c>
      <c r="H761" s="326" t="e">
        <f t="shared" si="2064"/>
        <v>#REF!</v>
      </c>
      <c r="I761" s="326" t="e">
        <f t="shared" si="2064"/>
        <v>#REF!</v>
      </c>
      <c r="J761" s="326" t="e">
        <f t="shared" ref="J761:K761" si="2066">J762+J763</f>
        <v>#REF!</v>
      </c>
      <c r="K761" s="326" t="e">
        <f t="shared" si="2066"/>
        <v>#REF!</v>
      </c>
      <c r="L761" s="326" t="e">
        <f t="shared" ref="L761:P761" si="2067">L762+L763</f>
        <v>#REF!</v>
      </c>
      <c r="M761" s="326" t="e">
        <f t="shared" si="2067"/>
        <v>#REF!</v>
      </c>
      <c r="N761" s="326" t="e">
        <f t="shared" si="2067"/>
        <v>#REF!</v>
      </c>
      <c r="O761" s="326" t="e">
        <f t="shared" ref="O761" si="2068">O762+O763</f>
        <v>#REF!</v>
      </c>
      <c r="P761" s="326" t="e">
        <f t="shared" si="2067"/>
        <v>#REF!</v>
      </c>
      <c r="Q761" s="326" t="e">
        <f t="shared" ref="Q761:R761" si="2069">Q762+Q763</f>
        <v>#REF!</v>
      </c>
      <c r="R761" s="326" t="e">
        <f t="shared" si="2069"/>
        <v>#REF!</v>
      </c>
      <c r="S761" s="326" t="e">
        <f t="shared" si="2064"/>
        <v>#REF!</v>
      </c>
      <c r="T761" s="326" t="e">
        <f t="shared" si="2064"/>
        <v>#REF!</v>
      </c>
    </row>
    <row r="762" spans="1:20" ht="12.75" hidden="1" customHeight="1" outlineLevel="2" x14ac:dyDescent="0.25">
      <c r="A762" s="903"/>
      <c r="B762" s="192" t="s">
        <v>799</v>
      </c>
      <c r="C762" s="184"/>
      <c r="D762" s="325" t="e">
        <f t="shared" ref="D762:T763" si="2070">D573+D749</f>
        <v>#REF!</v>
      </c>
      <c r="E762" s="325" t="e">
        <f t="shared" si="2070"/>
        <v>#REF!</v>
      </c>
      <c r="F762" s="325" t="e">
        <f t="shared" ref="F762:G762" si="2071">F573+F749</f>
        <v>#REF!</v>
      </c>
      <c r="G762" s="325" t="e">
        <f t="shared" si="2071"/>
        <v>#REF!</v>
      </c>
      <c r="H762" s="325" t="e">
        <f t="shared" si="2070"/>
        <v>#REF!</v>
      </c>
      <c r="I762" s="325" t="e">
        <f t="shared" si="2070"/>
        <v>#REF!</v>
      </c>
      <c r="J762" s="325" t="e">
        <f t="shared" ref="J762:K762" si="2072">J573+J749</f>
        <v>#REF!</v>
      </c>
      <c r="K762" s="325" t="e">
        <f t="shared" si="2072"/>
        <v>#REF!</v>
      </c>
      <c r="L762" s="325" t="e">
        <f t="shared" ref="L762:P762" si="2073">L573+L749</f>
        <v>#REF!</v>
      </c>
      <c r="M762" s="325" t="e">
        <f t="shared" si="2073"/>
        <v>#REF!</v>
      </c>
      <c r="N762" s="325" t="e">
        <f t="shared" si="2073"/>
        <v>#REF!</v>
      </c>
      <c r="O762" s="325" t="e">
        <f t="shared" ref="O762" si="2074">O573+O749</f>
        <v>#REF!</v>
      </c>
      <c r="P762" s="325" t="e">
        <f t="shared" si="2073"/>
        <v>#REF!</v>
      </c>
      <c r="Q762" s="325" t="e">
        <f t="shared" ref="Q762:R762" si="2075">Q573+Q749</f>
        <v>#REF!</v>
      </c>
      <c r="R762" s="325" t="e">
        <f t="shared" si="2075"/>
        <v>#REF!</v>
      </c>
      <c r="S762" s="325" t="e">
        <f t="shared" si="2070"/>
        <v>#REF!</v>
      </c>
      <c r="T762" s="325" t="e">
        <f t="shared" si="2070"/>
        <v>#REF!</v>
      </c>
    </row>
    <row r="763" spans="1:20" ht="13.5" hidden="1" customHeight="1" outlineLevel="2" thickBot="1" x14ac:dyDescent="0.3">
      <c r="A763" s="903"/>
      <c r="B763" s="204" t="s">
        <v>800</v>
      </c>
      <c r="C763" s="186"/>
      <c r="D763" s="326" t="e">
        <f t="shared" si="2070"/>
        <v>#REF!</v>
      </c>
      <c r="E763" s="326" t="e">
        <f t="shared" si="2070"/>
        <v>#REF!</v>
      </c>
      <c r="F763" s="326" t="e">
        <f t="shared" ref="F763:G763" si="2076">F574+F750</f>
        <v>#REF!</v>
      </c>
      <c r="G763" s="326" t="e">
        <f t="shared" si="2076"/>
        <v>#REF!</v>
      </c>
      <c r="H763" s="326" t="e">
        <f t="shared" si="2070"/>
        <v>#REF!</v>
      </c>
      <c r="I763" s="326" t="e">
        <f t="shared" si="2070"/>
        <v>#REF!</v>
      </c>
      <c r="J763" s="326" t="e">
        <f t="shared" ref="J763:K763" si="2077">J574+J750</f>
        <v>#REF!</v>
      </c>
      <c r="K763" s="326" t="e">
        <f t="shared" si="2077"/>
        <v>#REF!</v>
      </c>
      <c r="L763" s="326" t="e">
        <f t="shared" ref="L763:P763" si="2078">L574+L750</f>
        <v>#REF!</v>
      </c>
      <c r="M763" s="326" t="e">
        <f t="shared" si="2078"/>
        <v>#REF!</v>
      </c>
      <c r="N763" s="326" t="e">
        <f t="shared" si="2078"/>
        <v>#REF!</v>
      </c>
      <c r="O763" s="326" t="e">
        <f t="shared" ref="O763" si="2079">O574+O750</f>
        <v>#REF!</v>
      </c>
      <c r="P763" s="326" t="e">
        <f t="shared" si="2078"/>
        <v>#REF!</v>
      </c>
      <c r="Q763" s="326" t="e">
        <f t="shared" ref="Q763:R763" si="2080">Q574+Q750</f>
        <v>#REF!</v>
      </c>
      <c r="R763" s="326" t="e">
        <f t="shared" si="2080"/>
        <v>#REF!</v>
      </c>
      <c r="S763" s="326" t="e">
        <f t="shared" si="2070"/>
        <v>#REF!</v>
      </c>
      <c r="T763" s="326" t="e">
        <f t="shared" si="2070"/>
        <v>#REF!</v>
      </c>
    </row>
    <row r="764" spans="1:20" ht="13.5" hidden="1" customHeight="1" outlineLevel="2" collapsed="1" thickBot="1" x14ac:dyDescent="0.3">
      <c r="A764" s="903"/>
      <c r="B764" s="629" t="str">
        <f>"DELTA " &amp; A717</f>
        <v>DELTA DIMENSIONNEMENT EN ENDURANCE VP (68 + 7 kg) (Endurance mass)</v>
      </c>
      <c r="C764" s="182"/>
      <c r="D764" s="326" t="e">
        <f t="shared" ref="D764:T766" si="2081">IF(D$6="VP Pro",D758,D761+(D758-D761)*0.6)</f>
        <v>#REF!</v>
      </c>
      <c r="E764" s="326" t="e">
        <f t="shared" si="2081"/>
        <v>#REF!</v>
      </c>
      <c r="F764" s="326" t="e">
        <f t="shared" ref="F764:G764" si="2082">IF(F$6="VP Pro",F758,F761+(F758-F761)*0.6)</f>
        <v>#REF!</v>
      </c>
      <c r="G764" s="326" t="e">
        <f t="shared" si="2082"/>
        <v>#REF!</v>
      </c>
      <c r="H764" s="326" t="e">
        <f t="shared" si="2081"/>
        <v>#REF!</v>
      </c>
      <c r="I764" s="326" t="e">
        <f t="shared" si="2081"/>
        <v>#REF!</v>
      </c>
      <c r="J764" s="326" t="e">
        <f t="shared" ref="J764:K764" si="2083">IF(J$6="VP Pro",J758,J761+(J758-J761)*0.6)</f>
        <v>#REF!</v>
      </c>
      <c r="K764" s="326" t="e">
        <f t="shared" si="2083"/>
        <v>#REF!</v>
      </c>
      <c r="L764" s="326" t="e">
        <f t="shared" ref="L764:P764" si="2084">IF(L$6="VP Pro",L758,L761+(L758-L761)*0.6)</f>
        <v>#REF!</v>
      </c>
      <c r="M764" s="326" t="e">
        <f t="shared" si="2084"/>
        <v>#REF!</v>
      </c>
      <c r="N764" s="326" t="e">
        <f t="shared" si="2084"/>
        <v>#REF!</v>
      </c>
      <c r="O764" s="326" t="e">
        <f t="shared" ref="O764" si="2085">IF(O$6="VP Pro",O758,O761+(O758-O761)*0.6)</f>
        <v>#REF!</v>
      </c>
      <c r="P764" s="326" t="e">
        <f t="shared" si="2084"/>
        <v>#REF!</v>
      </c>
      <c r="Q764" s="326" t="e">
        <f t="shared" ref="Q764:R764" si="2086">IF(Q$6="VP Pro",Q758,Q761+(Q758-Q761)*0.6)</f>
        <v>#REF!</v>
      </c>
      <c r="R764" s="326" t="e">
        <f t="shared" si="2086"/>
        <v>#REF!</v>
      </c>
      <c r="S764" s="326" t="e">
        <f t="shared" si="2081"/>
        <v>#REF!</v>
      </c>
      <c r="T764" s="326" t="e">
        <f t="shared" si="2081"/>
        <v>#REF!</v>
      </c>
    </row>
    <row r="765" spans="1:20" ht="13.5" hidden="1" customHeight="1" outlineLevel="2" x14ac:dyDescent="0.25">
      <c r="A765" s="903"/>
      <c r="B765" s="192" t="s">
        <v>799</v>
      </c>
      <c r="C765" s="184"/>
      <c r="D765" s="325" t="e">
        <f t="shared" si="2081"/>
        <v>#REF!</v>
      </c>
      <c r="E765" s="325" t="e">
        <f t="shared" si="2081"/>
        <v>#REF!</v>
      </c>
      <c r="F765" s="325" t="e">
        <f t="shared" ref="F765:G765" si="2087">IF(F$6="VP Pro",F759,F762+(F759-F762)*0.6)</f>
        <v>#REF!</v>
      </c>
      <c r="G765" s="325" t="e">
        <f t="shared" si="2087"/>
        <v>#REF!</v>
      </c>
      <c r="H765" s="325" t="e">
        <f t="shared" si="2081"/>
        <v>#REF!</v>
      </c>
      <c r="I765" s="325" t="e">
        <f t="shared" si="2081"/>
        <v>#REF!</v>
      </c>
      <c r="J765" s="325" t="e">
        <f t="shared" ref="J765:K765" si="2088">IF(J$6="VP Pro",J759,J762+(J759-J762)*0.6)</f>
        <v>#REF!</v>
      </c>
      <c r="K765" s="325" t="e">
        <f t="shared" si="2088"/>
        <v>#REF!</v>
      </c>
      <c r="L765" s="325" t="e">
        <f t="shared" ref="L765:P765" si="2089">IF(L$6="VP Pro",L759,L762+(L759-L762)*0.6)</f>
        <v>#REF!</v>
      </c>
      <c r="M765" s="325" t="e">
        <f t="shared" si="2089"/>
        <v>#REF!</v>
      </c>
      <c r="N765" s="325" t="e">
        <f t="shared" si="2089"/>
        <v>#REF!</v>
      </c>
      <c r="O765" s="325" t="e">
        <f t="shared" ref="O765" si="2090">IF(O$6="VP Pro",O759,O762+(O759-O762)*0.6)</f>
        <v>#REF!</v>
      </c>
      <c r="P765" s="325" t="e">
        <f t="shared" si="2089"/>
        <v>#REF!</v>
      </c>
      <c r="Q765" s="325" t="e">
        <f t="shared" ref="Q765:R765" si="2091">IF(Q$6="VP Pro",Q759,Q762+(Q759-Q762)*0.6)</f>
        <v>#REF!</v>
      </c>
      <c r="R765" s="325" t="e">
        <f t="shared" si="2091"/>
        <v>#REF!</v>
      </c>
      <c r="S765" s="325" t="e">
        <f t="shared" si="2081"/>
        <v>#REF!</v>
      </c>
      <c r="T765" s="325" t="e">
        <f t="shared" si="2081"/>
        <v>#REF!</v>
      </c>
    </row>
    <row r="766" spans="1:20" ht="13.5" hidden="1" customHeight="1" outlineLevel="2" thickBot="1" x14ac:dyDescent="0.3">
      <c r="A766" s="916"/>
      <c r="B766" s="204" t="s">
        <v>800</v>
      </c>
      <c r="C766" s="186"/>
      <c r="D766" s="327" t="e">
        <f t="shared" si="2081"/>
        <v>#REF!</v>
      </c>
      <c r="E766" s="327" t="e">
        <f t="shared" si="2081"/>
        <v>#REF!</v>
      </c>
      <c r="F766" s="327" t="e">
        <f t="shared" ref="F766:G766" si="2092">IF(F$6="VP Pro",F760,F763+(F760-F763)*0.6)</f>
        <v>#REF!</v>
      </c>
      <c r="G766" s="327" t="e">
        <f t="shared" si="2092"/>
        <v>#REF!</v>
      </c>
      <c r="H766" s="327" t="e">
        <f t="shared" si="2081"/>
        <v>#REF!</v>
      </c>
      <c r="I766" s="327" t="e">
        <f t="shared" si="2081"/>
        <v>#REF!</v>
      </c>
      <c r="J766" s="327" t="e">
        <f t="shared" ref="J766:K766" si="2093">IF(J$6="VP Pro",J760,J763+(J760-J763)*0.6)</f>
        <v>#REF!</v>
      </c>
      <c r="K766" s="327" t="e">
        <f t="shared" si="2093"/>
        <v>#REF!</v>
      </c>
      <c r="L766" s="327" t="e">
        <f t="shared" ref="L766:P766" si="2094">IF(L$6="VP Pro",L760,L763+(L760-L763)*0.6)</f>
        <v>#REF!</v>
      </c>
      <c r="M766" s="327" t="e">
        <f t="shared" si="2094"/>
        <v>#REF!</v>
      </c>
      <c r="N766" s="327" t="e">
        <f t="shared" si="2094"/>
        <v>#REF!</v>
      </c>
      <c r="O766" s="327" t="e">
        <f t="shared" ref="O766" si="2095">IF(O$6="VP Pro",O760,O763+(O760-O763)*0.6)</f>
        <v>#REF!</v>
      </c>
      <c r="P766" s="327" t="e">
        <f t="shared" si="2094"/>
        <v>#REF!</v>
      </c>
      <c r="Q766" s="327" t="e">
        <f t="shared" ref="Q766:R766" si="2096">IF(Q$6="VP Pro",Q760,Q763+(Q760-Q763)*0.6)</f>
        <v>#REF!</v>
      </c>
      <c r="R766" s="327" t="e">
        <f t="shared" si="2096"/>
        <v>#REF!</v>
      </c>
      <c r="S766" s="327" t="e">
        <f t="shared" si="2081"/>
        <v>#REF!</v>
      </c>
      <c r="T766" s="327" t="e">
        <f t="shared" si="2081"/>
        <v>#REF!</v>
      </c>
    </row>
    <row r="767" spans="1:20" ht="14.85" hidden="1" customHeight="1" outlineLevel="1" thickTop="1" x14ac:dyDescent="0.25">
      <c r="A767" s="570" t="s">
        <v>1388</v>
      </c>
      <c r="B767" s="656"/>
      <c r="C767" s="290"/>
      <c r="D767" s="263" t="e">
        <f t="shared" ref="D767:T767" si="2097">D764</f>
        <v>#REF!</v>
      </c>
      <c r="E767" s="263" t="e">
        <f t="shared" si="2097"/>
        <v>#REF!</v>
      </c>
      <c r="F767" s="263" t="e">
        <f t="shared" ref="F767:G767" si="2098">F764</f>
        <v>#REF!</v>
      </c>
      <c r="G767" s="263" t="e">
        <f t="shared" si="2098"/>
        <v>#REF!</v>
      </c>
      <c r="H767" s="263" t="e">
        <f t="shared" si="2097"/>
        <v>#REF!</v>
      </c>
      <c r="I767" s="263" t="e">
        <f t="shared" si="2097"/>
        <v>#REF!</v>
      </c>
      <c r="J767" s="263" t="e">
        <f t="shared" ref="J767:K767" si="2099">J764</f>
        <v>#REF!</v>
      </c>
      <c r="K767" s="263" t="e">
        <f t="shared" si="2099"/>
        <v>#REF!</v>
      </c>
      <c r="L767" s="263" t="e">
        <f t="shared" ref="L767:P767" si="2100">L764</f>
        <v>#REF!</v>
      </c>
      <c r="M767" s="263" t="e">
        <f t="shared" si="2100"/>
        <v>#REF!</v>
      </c>
      <c r="N767" s="263" t="e">
        <f t="shared" si="2100"/>
        <v>#REF!</v>
      </c>
      <c r="O767" s="263" t="e">
        <f t="shared" ref="O767" si="2101">O764</f>
        <v>#REF!</v>
      </c>
      <c r="P767" s="263" t="e">
        <f t="shared" si="2100"/>
        <v>#REF!</v>
      </c>
      <c r="Q767" s="263" t="e">
        <f t="shared" ref="Q767:R767" si="2102">Q764</f>
        <v>#REF!</v>
      </c>
      <c r="R767" s="263" t="e">
        <f t="shared" si="2102"/>
        <v>#REF!</v>
      </c>
      <c r="S767" s="263" t="e">
        <f t="shared" si="2097"/>
        <v>#REF!</v>
      </c>
      <c r="T767" s="263" t="e">
        <f t="shared" si="2097"/>
        <v>#REF!</v>
      </c>
    </row>
    <row r="768" spans="1:20" ht="13.35" hidden="1" customHeight="1" outlineLevel="1" x14ac:dyDescent="0.25">
      <c r="A768" s="328"/>
      <c r="B768" s="643" t="s">
        <v>1359</v>
      </c>
      <c r="C768" s="299"/>
      <c r="D768" s="266" t="str">
        <f t="shared" ref="D768:T768" si="2103">"(" &amp; D730+D731 &amp;"+"&amp; D732+D733&amp;"+"&amp;D734+D735&amp;")"</f>
        <v>(2+3+0)</v>
      </c>
      <c r="E768" s="266" t="str">
        <f t="shared" si="2103"/>
        <v>(2+3+0)</v>
      </c>
      <c r="F768" s="266" t="str">
        <f t="shared" ref="F768:G768" si="2104">"(" &amp; F730+F731 &amp;"+"&amp; F732+F733&amp;"+"&amp;F734+F735&amp;")"</f>
        <v>(2+3+0)</v>
      </c>
      <c r="G768" s="266" t="str">
        <f t="shared" si="2104"/>
        <v>(2+3+0)</v>
      </c>
      <c r="H768" s="266" t="str">
        <f t="shared" si="2103"/>
        <v>(2+3+0)</v>
      </c>
      <c r="I768" s="266" t="str">
        <f t="shared" si="2103"/>
        <v>(2+3+0)</v>
      </c>
      <c r="J768" s="266" t="str">
        <f t="shared" ref="J768:K768" si="2105">"(" &amp; J730+J731 &amp;"+"&amp; J732+J733&amp;"+"&amp;J734+J735&amp;")"</f>
        <v>(2+3+0)</v>
      </c>
      <c r="K768" s="266" t="str">
        <f t="shared" si="2105"/>
        <v>(2+3+0)</v>
      </c>
      <c r="L768" s="266" t="str">
        <f t="shared" ref="L768:P768" si="2106">"(" &amp; L730+L731 &amp;"+"&amp; L732+L733&amp;"+"&amp;L734+L735&amp;")"</f>
        <v>(2+3+0)</v>
      </c>
      <c r="M768" s="266" t="str">
        <f t="shared" si="2106"/>
        <v>(2+3+0)</v>
      </c>
      <c r="N768" s="266" t="str">
        <f t="shared" si="2106"/>
        <v>(2+3+0)</v>
      </c>
      <c r="O768" s="266" t="str">
        <f t="shared" ref="O768" si="2107">"(" &amp; O730+O731 &amp;"+"&amp; O732+O733&amp;"+"&amp;O734+O735&amp;")"</f>
        <v>(2+3+0)</v>
      </c>
      <c r="P768" s="266" t="str">
        <f t="shared" si="2106"/>
        <v>(2+3+0)</v>
      </c>
      <c r="Q768" s="266" t="str">
        <f t="shared" ref="Q768:R768" si="2108">"(" &amp; Q730+Q731 &amp;"+"&amp; Q732+Q733&amp;"+"&amp;Q734+Q735&amp;")"</f>
        <v>(2+3+2)</v>
      </c>
      <c r="R768" s="266" t="str">
        <f t="shared" si="2108"/>
        <v>(2+3+2)</v>
      </c>
      <c r="S768" s="266" t="str">
        <f t="shared" si="2103"/>
        <v>(2+3+2)</v>
      </c>
      <c r="T768" s="266" t="str">
        <f t="shared" si="2103"/>
        <v>(2+3+2)</v>
      </c>
    </row>
    <row r="769" spans="1:20" ht="13.35" hidden="1" customHeight="1" outlineLevel="1" x14ac:dyDescent="0.25">
      <c r="A769" s="328"/>
      <c r="B769" s="641" t="s">
        <v>1356</v>
      </c>
      <c r="C769" s="265"/>
      <c r="D769" s="266" t="e">
        <f t="shared" ref="D769:T770" si="2109">D765</f>
        <v>#REF!</v>
      </c>
      <c r="E769" s="266" t="e">
        <f t="shared" si="2109"/>
        <v>#REF!</v>
      </c>
      <c r="F769" s="266" t="e">
        <f t="shared" ref="F769:G769" si="2110">F765</f>
        <v>#REF!</v>
      </c>
      <c r="G769" s="266" t="e">
        <f t="shared" si="2110"/>
        <v>#REF!</v>
      </c>
      <c r="H769" s="266" t="e">
        <f t="shared" si="2109"/>
        <v>#REF!</v>
      </c>
      <c r="I769" s="266" t="e">
        <f t="shared" si="2109"/>
        <v>#REF!</v>
      </c>
      <c r="J769" s="266" t="e">
        <f t="shared" ref="J769:K769" si="2111">J765</f>
        <v>#REF!</v>
      </c>
      <c r="K769" s="266" t="e">
        <f t="shared" si="2111"/>
        <v>#REF!</v>
      </c>
      <c r="L769" s="266" t="e">
        <f t="shared" ref="L769:P769" si="2112">L765</f>
        <v>#REF!</v>
      </c>
      <c r="M769" s="266" t="e">
        <f t="shared" si="2112"/>
        <v>#REF!</v>
      </c>
      <c r="N769" s="266" t="e">
        <f t="shared" si="2112"/>
        <v>#REF!</v>
      </c>
      <c r="O769" s="266" t="e">
        <f t="shared" ref="O769" si="2113">O765</f>
        <v>#REF!</v>
      </c>
      <c r="P769" s="266" t="e">
        <f t="shared" si="2112"/>
        <v>#REF!</v>
      </c>
      <c r="Q769" s="266" t="e">
        <f t="shared" ref="Q769:R769" si="2114">Q765</f>
        <v>#REF!</v>
      </c>
      <c r="R769" s="266" t="e">
        <f t="shared" si="2114"/>
        <v>#REF!</v>
      </c>
      <c r="S769" s="266" t="e">
        <f t="shared" si="2109"/>
        <v>#REF!</v>
      </c>
      <c r="T769" s="266" t="e">
        <f t="shared" si="2109"/>
        <v>#REF!</v>
      </c>
    </row>
    <row r="770" spans="1:20" ht="13.5" hidden="1" customHeight="1" outlineLevel="1" thickBot="1" x14ac:dyDescent="0.3">
      <c r="A770" s="329"/>
      <c r="B770" s="642" t="s">
        <v>1357</v>
      </c>
      <c r="C770" s="268"/>
      <c r="D770" s="269" t="e">
        <f t="shared" si="2109"/>
        <v>#REF!</v>
      </c>
      <c r="E770" s="269" t="e">
        <f t="shared" si="2109"/>
        <v>#REF!</v>
      </c>
      <c r="F770" s="269" t="e">
        <f t="shared" ref="F770:G770" si="2115">F766</f>
        <v>#REF!</v>
      </c>
      <c r="G770" s="269" t="e">
        <f t="shared" si="2115"/>
        <v>#REF!</v>
      </c>
      <c r="H770" s="269" t="e">
        <f t="shared" si="2109"/>
        <v>#REF!</v>
      </c>
      <c r="I770" s="269" t="e">
        <f t="shared" si="2109"/>
        <v>#REF!</v>
      </c>
      <c r="J770" s="269" t="e">
        <f t="shared" ref="J770:K770" si="2116">J766</f>
        <v>#REF!</v>
      </c>
      <c r="K770" s="269" t="e">
        <f t="shared" si="2116"/>
        <v>#REF!</v>
      </c>
      <c r="L770" s="269" t="e">
        <f t="shared" ref="L770:P770" si="2117">L766</f>
        <v>#REF!</v>
      </c>
      <c r="M770" s="269" t="e">
        <f t="shared" si="2117"/>
        <v>#REF!</v>
      </c>
      <c r="N770" s="269" t="e">
        <f t="shared" si="2117"/>
        <v>#REF!</v>
      </c>
      <c r="O770" s="269" t="e">
        <f t="shared" ref="O770" si="2118">O766</f>
        <v>#REF!</v>
      </c>
      <c r="P770" s="269" t="e">
        <f t="shared" si="2117"/>
        <v>#REF!</v>
      </c>
      <c r="Q770" s="269" t="e">
        <f t="shared" ref="Q770:R770" si="2119">Q766</f>
        <v>#REF!</v>
      </c>
      <c r="R770" s="269" t="e">
        <f t="shared" si="2119"/>
        <v>#REF!</v>
      </c>
      <c r="S770" s="269" t="e">
        <f t="shared" si="2109"/>
        <v>#REF!</v>
      </c>
      <c r="T770" s="269" t="e">
        <f t="shared" si="2109"/>
        <v>#REF!</v>
      </c>
    </row>
    <row r="771" spans="1:20" ht="17.649999999999999" hidden="1" customHeight="1" outlineLevel="2" thickTop="1" x14ac:dyDescent="0.25">
      <c r="A771" s="902" t="str">
        <f>A821</f>
        <v>MTAC VEHICULE NON TRACTEUR AVEC DISPOSITIF D'ATTELAGE (GVW for vehicle without trailer but with coupling device)</v>
      </c>
      <c r="B771" s="634" t="s">
        <v>1292</v>
      </c>
      <c r="C771" s="225"/>
      <c r="D771" s="224">
        <v>75</v>
      </c>
      <c r="E771" s="224">
        <v>75</v>
      </c>
      <c r="F771" s="224">
        <v>75</v>
      </c>
      <c r="G771" s="224">
        <v>75</v>
      </c>
      <c r="H771" s="224">
        <v>75</v>
      </c>
      <c r="I771" s="224">
        <v>75</v>
      </c>
      <c r="J771" s="224">
        <v>75</v>
      </c>
      <c r="K771" s="224">
        <v>75</v>
      </c>
      <c r="L771" s="224">
        <v>75</v>
      </c>
      <c r="M771" s="224">
        <v>75</v>
      </c>
      <c r="N771" s="224">
        <v>75</v>
      </c>
      <c r="O771" s="224">
        <v>75</v>
      </c>
      <c r="P771" s="224">
        <v>75</v>
      </c>
      <c r="Q771" s="224">
        <v>75</v>
      </c>
      <c r="R771" s="224">
        <v>75</v>
      </c>
      <c r="S771" s="224">
        <v>75</v>
      </c>
      <c r="T771" s="224">
        <v>75</v>
      </c>
    </row>
    <row r="772" spans="1:20" ht="13.5" hidden="1" customHeight="1" outlineLevel="2" x14ac:dyDescent="0.25">
      <c r="A772" s="903"/>
      <c r="B772" s="635" t="s">
        <v>1293</v>
      </c>
      <c r="C772" s="227"/>
      <c r="D772" s="220">
        <v>75</v>
      </c>
      <c r="E772" s="220">
        <v>75</v>
      </c>
      <c r="F772" s="220">
        <v>75</v>
      </c>
      <c r="G772" s="220">
        <v>75</v>
      </c>
      <c r="H772" s="220">
        <v>75</v>
      </c>
      <c r="I772" s="220">
        <v>75</v>
      </c>
      <c r="J772" s="220">
        <v>75</v>
      </c>
      <c r="K772" s="220">
        <v>75</v>
      </c>
      <c r="L772" s="220">
        <v>75</v>
      </c>
      <c r="M772" s="220">
        <v>75</v>
      </c>
      <c r="N772" s="220">
        <v>75</v>
      </c>
      <c r="O772" s="220">
        <v>75</v>
      </c>
      <c r="P772" s="220">
        <v>75</v>
      </c>
      <c r="Q772" s="220">
        <v>75</v>
      </c>
      <c r="R772" s="220">
        <v>75</v>
      </c>
      <c r="S772" s="220">
        <v>75</v>
      </c>
      <c r="T772" s="220">
        <v>75</v>
      </c>
    </row>
    <row r="773" spans="1:20" ht="13.5" hidden="1" customHeight="1" outlineLevel="2" x14ac:dyDescent="0.25">
      <c r="A773" s="903"/>
      <c r="B773" s="635" t="s">
        <v>1294</v>
      </c>
      <c r="C773" s="227"/>
      <c r="D773" s="220">
        <v>75</v>
      </c>
      <c r="E773" s="220">
        <v>75</v>
      </c>
      <c r="F773" s="220">
        <v>75</v>
      </c>
      <c r="G773" s="220">
        <v>75</v>
      </c>
      <c r="H773" s="220">
        <v>75</v>
      </c>
      <c r="I773" s="220">
        <v>75</v>
      </c>
      <c r="J773" s="220">
        <v>75</v>
      </c>
      <c r="K773" s="220">
        <v>75</v>
      </c>
      <c r="L773" s="220">
        <v>75</v>
      </c>
      <c r="M773" s="220">
        <v>75</v>
      </c>
      <c r="N773" s="220">
        <v>75</v>
      </c>
      <c r="O773" s="220">
        <v>75</v>
      </c>
      <c r="P773" s="220">
        <v>75</v>
      </c>
      <c r="Q773" s="220">
        <v>75</v>
      </c>
      <c r="R773" s="220">
        <v>75</v>
      </c>
      <c r="S773" s="220">
        <v>75</v>
      </c>
      <c r="T773" s="220">
        <v>75</v>
      </c>
    </row>
    <row r="774" spans="1:20" hidden="1" outlineLevel="2" x14ac:dyDescent="0.25">
      <c r="A774" s="903"/>
      <c r="B774" s="635" t="s">
        <v>1293</v>
      </c>
      <c r="C774" s="227"/>
      <c r="D774" s="220">
        <v>75</v>
      </c>
      <c r="E774" s="220">
        <v>75</v>
      </c>
      <c r="F774" s="220">
        <v>75</v>
      </c>
      <c r="G774" s="220">
        <v>75</v>
      </c>
      <c r="H774" s="220">
        <v>75</v>
      </c>
      <c r="I774" s="220">
        <v>75</v>
      </c>
      <c r="J774" s="220">
        <v>75</v>
      </c>
      <c r="K774" s="220">
        <v>75</v>
      </c>
      <c r="L774" s="220">
        <v>75</v>
      </c>
      <c r="M774" s="220">
        <v>75</v>
      </c>
      <c r="N774" s="220">
        <v>75</v>
      </c>
      <c r="O774" s="220">
        <v>75</v>
      </c>
      <c r="P774" s="220">
        <v>75</v>
      </c>
      <c r="Q774" s="220">
        <v>75</v>
      </c>
      <c r="R774" s="220">
        <v>75</v>
      </c>
      <c r="S774" s="220">
        <v>75</v>
      </c>
      <c r="T774" s="220">
        <v>75</v>
      </c>
    </row>
    <row r="775" spans="1:20" hidden="1" outlineLevel="2" x14ac:dyDescent="0.25">
      <c r="A775" s="903"/>
      <c r="B775" s="635" t="s">
        <v>1295</v>
      </c>
      <c r="C775" s="227"/>
      <c r="D775" s="220">
        <v>75</v>
      </c>
      <c r="E775" s="220">
        <v>75</v>
      </c>
      <c r="F775" s="220">
        <v>75</v>
      </c>
      <c r="G775" s="220">
        <v>75</v>
      </c>
      <c r="H775" s="220">
        <v>75</v>
      </c>
      <c r="I775" s="220">
        <v>75</v>
      </c>
      <c r="J775" s="220">
        <v>75</v>
      </c>
      <c r="K775" s="220">
        <v>75</v>
      </c>
      <c r="L775" s="220">
        <v>75</v>
      </c>
      <c r="M775" s="220">
        <v>75</v>
      </c>
      <c r="N775" s="220">
        <v>75</v>
      </c>
      <c r="O775" s="220">
        <v>75</v>
      </c>
      <c r="P775" s="220">
        <v>75</v>
      </c>
      <c r="Q775" s="220">
        <v>75</v>
      </c>
      <c r="R775" s="220">
        <v>75</v>
      </c>
      <c r="S775" s="220">
        <v>75</v>
      </c>
      <c r="T775" s="220">
        <v>75</v>
      </c>
    </row>
    <row r="776" spans="1:20" ht="13.5" hidden="1" outlineLevel="2" thickBot="1" x14ac:dyDescent="0.3">
      <c r="A776" s="903"/>
      <c r="B776" s="636" t="s">
        <v>1293</v>
      </c>
      <c r="C776" s="229"/>
      <c r="D776" s="223">
        <v>75</v>
      </c>
      <c r="E776" s="223">
        <v>75</v>
      </c>
      <c r="F776" s="223">
        <v>75</v>
      </c>
      <c r="G776" s="223">
        <v>75</v>
      </c>
      <c r="H776" s="223">
        <v>75</v>
      </c>
      <c r="I776" s="223">
        <v>75</v>
      </c>
      <c r="J776" s="223">
        <v>75</v>
      </c>
      <c r="K776" s="223">
        <v>75</v>
      </c>
      <c r="L776" s="223">
        <v>75</v>
      </c>
      <c r="M776" s="223">
        <v>75</v>
      </c>
      <c r="N776" s="223">
        <v>75</v>
      </c>
      <c r="O776" s="223">
        <v>75</v>
      </c>
      <c r="P776" s="223">
        <v>75</v>
      </c>
      <c r="Q776" s="223">
        <v>75</v>
      </c>
      <c r="R776" s="223">
        <v>75</v>
      </c>
      <c r="S776" s="223">
        <v>75</v>
      </c>
      <c r="T776" s="223">
        <v>75</v>
      </c>
    </row>
    <row r="777" spans="1:20" hidden="1" outlineLevel="2" x14ac:dyDescent="0.25">
      <c r="A777" s="903"/>
      <c r="B777" s="637" t="s">
        <v>1307</v>
      </c>
      <c r="C777" s="226"/>
      <c r="D777" s="220">
        <v>0</v>
      </c>
      <c r="E777" s="220">
        <v>0</v>
      </c>
      <c r="F777" s="220">
        <v>0</v>
      </c>
      <c r="G777" s="220">
        <v>0</v>
      </c>
      <c r="H777" s="220">
        <v>0</v>
      </c>
      <c r="I777" s="220">
        <v>0</v>
      </c>
      <c r="J777" s="220">
        <v>0</v>
      </c>
      <c r="K777" s="220">
        <v>0</v>
      </c>
      <c r="L777" s="220">
        <v>0</v>
      </c>
      <c r="M777" s="220">
        <v>0</v>
      </c>
      <c r="N777" s="220">
        <v>0</v>
      </c>
      <c r="O777" s="220">
        <v>0</v>
      </c>
      <c r="P777" s="220">
        <v>0</v>
      </c>
      <c r="Q777" s="220">
        <v>0</v>
      </c>
      <c r="R777" s="220">
        <v>0</v>
      </c>
      <c r="S777" s="220">
        <v>0</v>
      </c>
      <c r="T777" s="220">
        <v>0</v>
      </c>
    </row>
    <row r="778" spans="1:20" hidden="1" outlineLevel="2" x14ac:dyDescent="0.25">
      <c r="A778" s="903"/>
      <c r="B778" s="635" t="s">
        <v>1293</v>
      </c>
      <c r="C778" s="227"/>
      <c r="D778" s="220">
        <v>0</v>
      </c>
      <c r="E778" s="220">
        <v>0</v>
      </c>
      <c r="F778" s="220">
        <v>0</v>
      </c>
      <c r="G778" s="220">
        <v>0</v>
      </c>
      <c r="H778" s="220">
        <v>0</v>
      </c>
      <c r="I778" s="220">
        <v>0</v>
      </c>
      <c r="J778" s="220">
        <v>0</v>
      </c>
      <c r="K778" s="220">
        <v>0</v>
      </c>
      <c r="L778" s="220">
        <v>0</v>
      </c>
      <c r="M778" s="220">
        <v>0</v>
      </c>
      <c r="N778" s="220">
        <v>0</v>
      </c>
      <c r="O778" s="220">
        <v>0</v>
      </c>
      <c r="P778" s="220">
        <v>0</v>
      </c>
      <c r="Q778" s="220">
        <v>0</v>
      </c>
      <c r="R778" s="220">
        <v>0</v>
      </c>
      <c r="S778" s="220">
        <v>0</v>
      </c>
      <c r="T778" s="220">
        <v>0</v>
      </c>
    </row>
    <row r="779" spans="1:20" hidden="1" outlineLevel="2" x14ac:dyDescent="0.25">
      <c r="A779" s="903"/>
      <c r="B779" s="635" t="s">
        <v>1294</v>
      </c>
      <c r="C779" s="227"/>
      <c r="D779" s="220">
        <v>0</v>
      </c>
      <c r="E779" s="220">
        <v>0</v>
      </c>
      <c r="F779" s="220">
        <v>0</v>
      </c>
      <c r="G779" s="220">
        <v>0</v>
      </c>
      <c r="H779" s="220">
        <v>0</v>
      </c>
      <c r="I779" s="220">
        <v>0</v>
      </c>
      <c r="J779" s="220">
        <v>0</v>
      </c>
      <c r="K779" s="220">
        <v>0</v>
      </c>
      <c r="L779" s="220">
        <v>0</v>
      </c>
      <c r="M779" s="220">
        <v>0</v>
      </c>
      <c r="N779" s="220">
        <v>0</v>
      </c>
      <c r="O779" s="220">
        <v>0</v>
      </c>
      <c r="P779" s="220">
        <v>0</v>
      </c>
      <c r="Q779" s="220">
        <v>0</v>
      </c>
      <c r="R779" s="220">
        <v>0</v>
      </c>
      <c r="S779" s="220">
        <v>0</v>
      </c>
      <c r="T779" s="220">
        <v>0</v>
      </c>
    </row>
    <row r="780" spans="1:20" hidden="1" outlineLevel="2" x14ac:dyDescent="0.25">
      <c r="A780" s="903"/>
      <c r="B780" s="635" t="s">
        <v>1293</v>
      </c>
      <c r="C780" s="227"/>
      <c r="D780" s="220">
        <v>0</v>
      </c>
      <c r="E780" s="220">
        <v>0</v>
      </c>
      <c r="F780" s="220">
        <v>0</v>
      </c>
      <c r="G780" s="220">
        <v>0</v>
      </c>
      <c r="H780" s="220">
        <v>0</v>
      </c>
      <c r="I780" s="220">
        <v>0</v>
      </c>
      <c r="J780" s="220">
        <v>0</v>
      </c>
      <c r="K780" s="220">
        <v>0</v>
      </c>
      <c r="L780" s="220">
        <v>0</v>
      </c>
      <c r="M780" s="220">
        <v>0</v>
      </c>
      <c r="N780" s="220">
        <v>0</v>
      </c>
      <c r="O780" s="220">
        <v>0</v>
      </c>
      <c r="P780" s="220">
        <v>0</v>
      </c>
      <c r="Q780" s="220">
        <v>0</v>
      </c>
      <c r="R780" s="220">
        <v>0</v>
      </c>
      <c r="S780" s="220">
        <v>0</v>
      </c>
      <c r="T780" s="220">
        <v>0</v>
      </c>
    </row>
    <row r="781" spans="1:20" hidden="1" outlineLevel="2" x14ac:dyDescent="0.25">
      <c r="A781" s="903"/>
      <c r="B781" s="635" t="s">
        <v>1295</v>
      </c>
      <c r="C781" s="227"/>
      <c r="D781" s="220">
        <v>0</v>
      </c>
      <c r="E781" s="220">
        <v>0</v>
      </c>
      <c r="F781" s="220">
        <v>0</v>
      </c>
      <c r="G781" s="220">
        <v>0</v>
      </c>
      <c r="H781" s="220">
        <v>0</v>
      </c>
      <c r="I781" s="220">
        <v>0</v>
      </c>
      <c r="J781" s="220">
        <v>0</v>
      </c>
      <c r="K781" s="220">
        <v>0</v>
      </c>
      <c r="L781" s="220">
        <v>0</v>
      </c>
      <c r="M781" s="220">
        <v>0</v>
      </c>
      <c r="N781" s="220">
        <v>0</v>
      </c>
      <c r="O781" s="220">
        <v>0</v>
      </c>
      <c r="P781" s="220">
        <v>0</v>
      </c>
      <c r="Q781" s="220">
        <v>0</v>
      </c>
      <c r="R781" s="220">
        <v>0</v>
      </c>
      <c r="S781" s="220">
        <v>0</v>
      </c>
      <c r="T781" s="220">
        <v>0</v>
      </c>
    </row>
    <row r="782" spans="1:20" ht="13.5" hidden="1" outlineLevel="2" thickBot="1" x14ac:dyDescent="0.3">
      <c r="A782" s="903"/>
      <c r="B782" s="635" t="s">
        <v>1293</v>
      </c>
      <c r="C782" s="227"/>
      <c r="D782" s="220">
        <v>0</v>
      </c>
      <c r="E782" s="220">
        <v>0</v>
      </c>
      <c r="F782" s="220">
        <v>0</v>
      </c>
      <c r="G782" s="220">
        <v>0</v>
      </c>
      <c r="H782" s="220">
        <v>0</v>
      </c>
      <c r="I782" s="220">
        <v>0</v>
      </c>
      <c r="J782" s="220">
        <v>0</v>
      </c>
      <c r="K782" s="220">
        <v>0</v>
      </c>
      <c r="L782" s="220">
        <v>0</v>
      </c>
      <c r="M782" s="220">
        <v>0</v>
      </c>
      <c r="N782" s="220">
        <v>0</v>
      </c>
      <c r="O782" s="220">
        <v>0</v>
      </c>
      <c r="P782" s="220">
        <v>0</v>
      </c>
      <c r="Q782" s="220">
        <v>0</v>
      </c>
      <c r="R782" s="220">
        <v>0</v>
      </c>
      <c r="S782" s="220">
        <v>0</v>
      </c>
      <c r="T782" s="220">
        <v>0</v>
      </c>
    </row>
    <row r="783" spans="1:20" hidden="1" outlineLevel="2" x14ac:dyDescent="0.25">
      <c r="A783" s="903"/>
      <c r="B783" s="634" t="s">
        <v>1296</v>
      </c>
      <c r="C783" s="225"/>
      <c r="D783" s="228">
        <f t="shared" ref="D783:E783" si="2120">SUM(D784:D789)</f>
        <v>5</v>
      </c>
      <c r="E783" s="228">
        <f t="shared" si="2120"/>
        <v>5</v>
      </c>
      <c r="F783" s="228">
        <f t="shared" ref="F783:G783" si="2121">SUM(F784:F789)</f>
        <v>5</v>
      </c>
      <c r="G783" s="228">
        <f t="shared" si="2121"/>
        <v>5</v>
      </c>
      <c r="H783" s="228">
        <f t="shared" ref="H783:T783" si="2122">SUM(H784:H789)</f>
        <v>5</v>
      </c>
      <c r="I783" s="228">
        <f t="shared" si="2122"/>
        <v>5</v>
      </c>
      <c r="J783" s="228">
        <f t="shared" ref="J783:K783" si="2123">SUM(J784:J789)</f>
        <v>5</v>
      </c>
      <c r="K783" s="228">
        <f t="shared" si="2123"/>
        <v>5</v>
      </c>
      <c r="L783" s="228">
        <f t="shared" ref="L783:P783" si="2124">SUM(L784:L789)</f>
        <v>5</v>
      </c>
      <c r="M783" s="228">
        <f t="shared" si="2124"/>
        <v>5</v>
      </c>
      <c r="N783" s="228">
        <f t="shared" si="2124"/>
        <v>5</v>
      </c>
      <c r="O783" s="228">
        <f t="shared" ref="O783" si="2125">SUM(O784:O789)</f>
        <v>5</v>
      </c>
      <c r="P783" s="228">
        <f t="shared" si="2124"/>
        <v>5</v>
      </c>
      <c r="Q783" s="228">
        <f t="shared" ref="Q783:R783" si="2126">SUM(Q784:Q789)</f>
        <v>7</v>
      </c>
      <c r="R783" s="228">
        <f t="shared" si="2126"/>
        <v>7</v>
      </c>
      <c r="S783" s="228">
        <f t="shared" si="2122"/>
        <v>7</v>
      </c>
      <c r="T783" s="228">
        <f t="shared" si="2122"/>
        <v>7</v>
      </c>
    </row>
    <row r="784" spans="1:20" hidden="1" outlineLevel="2" x14ac:dyDescent="0.25">
      <c r="A784" s="903"/>
      <c r="B784" s="635" t="s">
        <v>1297</v>
      </c>
      <c r="C784" s="227"/>
      <c r="D784" s="246">
        <f t="shared" ref="D784:T789" si="2127">D290</f>
        <v>2</v>
      </c>
      <c r="E784" s="246">
        <f t="shared" si="2127"/>
        <v>2</v>
      </c>
      <c r="F784" s="246">
        <f t="shared" ref="F784:G784" si="2128">F290</f>
        <v>2</v>
      </c>
      <c r="G784" s="246">
        <f t="shared" si="2128"/>
        <v>2</v>
      </c>
      <c r="H784" s="246">
        <f t="shared" si="2127"/>
        <v>2</v>
      </c>
      <c r="I784" s="246">
        <f t="shared" si="2127"/>
        <v>2</v>
      </c>
      <c r="J784" s="246">
        <f t="shared" ref="J784:K784" si="2129">J290</f>
        <v>2</v>
      </c>
      <c r="K784" s="246">
        <f t="shared" si="2129"/>
        <v>2</v>
      </c>
      <c r="L784" s="246">
        <f t="shared" ref="L784:P784" si="2130">L290</f>
        <v>2</v>
      </c>
      <c r="M784" s="246">
        <f t="shared" si="2130"/>
        <v>2</v>
      </c>
      <c r="N784" s="246">
        <f t="shared" si="2130"/>
        <v>2</v>
      </c>
      <c r="O784" s="246">
        <f t="shared" ref="O784" si="2131">O290</f>
        <v>2</v>
      </c>
      <c r="P784" s="246">
        <f t="shared" si="2130"/>
        <v>2</v>
      </c>
      <c r="Q784" s="246">
        <f t="shared" ref="Q784:R784" si="2132">Q290</f>
        <v>2</v>
      </c>
      <c r="R784" s="246">
        <f t="shared" si="2132"/>
        <v>2</v>
      </c>
      <c r="S784" s="246">
        <f t="shared" si="2127"/>
        <v>2</v>
      </c>
      <c r="T784" s="246">
        <f t="shared" si="2127"/>
        <v>2</v>
      </c>
    </row>
    <row r="785" spans="1:20" hidden="1" outlineLevel="2" x14ac:dyDescent="0.25">
      <c r="A785" s="903"/>
      <c r="B785" s="635" t="s">
        <v>1293</v>
      </c>
      <c r="C785" s="227"/>
      <c r="D785" s="246">
        <f t="shared" si="2127"/>
        <v>0</v>
      </c>
      <c r="E785" s="246">
        <f t="shared" si="2127"/>
        <v>0</v>
      </c>
      <c r="F785" s="246">
        <f t="shared" ref="F785:G785" si="2133">F291</f>
        <v>0</v>
      </c>
      <c r="G785" s="246">
        <f t="shared" si="2133"/>
        <v>0</v>
      </c>
      <c r="H785" s="246">
        <f t="shared" si="2127"/>
        <v>0</v>
      </c>
      <c r="I785" s="246">
        <f t="shared" si="2127"/>
        <v>0</v>
      </c>
      <c r="J785" s="246">
        <f t="shared" ref="J785:K785" si="2134">J291</f>
        <v>0</v>
      </c>
      <c r="K785" s="246">
        <f t="shared" si="2134"/>
        <v>0</v>
      </c>
      <c r="L785" s="246">
        <f t="shared" ref="L785:P785" si="2135">L291</f>
        <v>0</v>
      </c>
      <c r="M785" s="246">
        <f t="shared" si="2135"/>
        <v>0</v>
      </c>
      <c r="N785" s="246">
        <f t="shared" si="2135"/>
        <v>0</v>
      </c>
      <c r="O785" s="246">
        <f t="shared" ref="O785" si="2136">O291</f>
        <v>0</v>
      </c>
      <c r="P785" s="246">
        <f t="shared" si="2135"/>
        <v>0</v>
      </c>
      <c r="Q785" s="246">
        <f t="shared" ref="Q785:R785" si="2137">Q291</f>
        <v>0</v>
      </c>
      <c r="R785" s="246">
        <f t="shared" si="2137"/>
        <v>0</v>
      </c>
      <c r="S785" s="246">
        <f t="shared" si="2127"/>
        <v>0</v>
      </c>
      <c r="T785" s="246">
        <f t="shared" si="2127"/>
        <v>0</v>
      </c>
    </row>
    <row r="786" spans="1:20" hidden="1" outlineLevel="2" x14ac:dyDescent="0.25">
      <c r="A786" s="903"/>
      <c r="B786" s="635" t="s">
        <v>1294</v>
      </c>
      <c r="C786" s="227"/>
      <c r="D786" s="246">
        <f t="shared" si="2127"/>
        <v>2</v>
      </c>
      <c r="E786" s="246">
        <f t="shared" si="2127"/>
        <v>2</v>
      </c>
      <c r="F786" s="246">
        <f t="shared" ref="F786:G786" si="2138">F292</f>
        <v>2</v>
      </c>
      <c r="G786" s="246">
        <f t="shared" si="2138"/>
        <v>2</v>
      </c>
      <c r="H786" s="246">
        <f t="shared" si="2127"/>
        <v>2</v>
      </c>
      <c r="I786" s="246">
        <f t="shared" si="2127"/>
        <v>2</v>
      </c>
      <c r="J786" s="246">
        <f t="shared" ref="J786:K786" si="2139">J292</f>
        <v>2</v>
      </c>
      <c r="K786" s="246">
        <f t="shared" si="2139"/>
        <v>2</v>
      </c>
      <c r="L786" s="246">
        <f t="shared" ref="L786:P786" si="2140">L292</f>
        <v>2</v>
      </c>
      <c r="M786" s="246">
        <f t="shared" si="2140"/>
        <v>2</v>
      </c>
      <c r="N786" s="246">
        <f t="shared" si="2140"/>
        <v>2</v>
      </c>
      <c r="O786" s="246">
        <f t="shared" ref="O786" si="2141">O292</f>
        <v>2</v>
      </c>
      <c r="P786" s="246">
        <f t="shared" si="2140"/>
        <v>2</v>
      </c>
      <c r="Q786" s="246">
        <f t="shared" ref="Q786:R786" si="2142">Q292</f>
        <v>2</v>
      </c>
      <c r="R786" s="246">
        <f t="shared" si="2142"/>
        <v>2</v>
      </c>
      <c r="S786" s="246">
        <f t="shared" si="2127"/>
        <v>2</v>
      </c>
      <c r="T786" s="246">
        <f t="shared" si="2127"/>
        <v>2</v>
      </c>
    </row>
    <row r="787" spans="1:20" hidden="1" outlineLevel="2" x14ac:dyDescent="0.25">
      <c r="A787" s="903"/>
      <c r="B787" s="635" t="s">
        <v>1293</v>
      </c>
      <c r="C787" s="227"/>
      <c r="D787" s="246">
        <f t="shared" si="2127"/>
        <v>1</v>
      </c>
      <c r="E787" s="246">
        <f t="shared" si="2127"/>
        <v>1</v>
      </c>
      <c r="F787" s="246">
        <f t="shared" ref="F787:G787" si="2143">F293</f>
        <v>1</v>
      </c>
      <c r="G787" s="246">
        <f t="shared" si="2143"/>
        <v>1</v>
      </c>
      <c r="H787" s="246">
        <f t="shared" si="2127"/>
        <v>1</v>
      </c>
      <c r="I787" s="246">
        <f t="shared" si="2127"/>
        <v>1</v>
      </c>
      <c r="J787" s="246">
        <f t="shared" ref="J787:K787" si="2144">J293</f>
        <v>1</v>
      </c>
      <c r="K787" s="246">
        <f t="shared" si="2144"/>
        <v>1</v>
      </c>
      <c r="L787" s="246">
        <f t="shared" ref="L787:P787" si="2145">L293</f>
        <v>1</v>
      </c>
      <c r="M787" s="246">
        <f t="shared" si="2145"/>
        <v>1</v>
      </c>
      <c r="N787" s="246">
        <f t="shared" si="2145"/>
        <v>1</v>
      </c>
      <c r="O787" s="246">
        <f t="shared" ref="O787" si="2146">O293</f>
        <v>1</v>
      </c>
      <c r="P787" s="246">
        <f t="shared" si="2145"/>
        <v>1</v>
      </c>
      <c r="Q787" s="246">
        <f t="shared" ref="Q787:R787" si="2147">Q293</f>
        <v>1</v>
      </c>
      <c r="R787" s="246">
        <f t="shared" si="2147"/>
        <v>1</v>
      </c>
      <c r="S787" s="246">
        <f t="shared" si="2127"/>
        <v>1</v>
      </c>
      <c r="T787" s="246">
        <f t="shared" si="2127"/>
        <v>1</v>
      </c>
    </row>
    <row r="788" spans="1:20" hidden="1" outlineLevel="2" x14ac:dyDescent="0.25">
      <c r="A788" s="903"/>
      <c r="B788" s="635" t="s">
        <v>1295</v>
      </c>
      <c r="C788" s="227"/>
      <c r="D788" s="246">
        <f t="shared" si="2127"/>
        <v>0</v>
      </c>
      <c r="E788" s="246">
        <f t="shared" si="2127"/>
        <v>0</v>
      </c>
      <c r="F788" s="246">
        <f t="shared" ref="F788:G788" si="2148">F294</f>
        <v>0</v>
      </c>
      <c r="G788" s="246">
        <f t="shared" si="2148"/>
        <v>0</v>
      </c>
      <c r="H788" s="246">
        <f t="shared" si="2127"/>
        <v>0</v>
      </c>
      <c r="I788" s="246">
        <f t="shared" si="2127"/>
        <v>0</v>
      </c>
      <c r="J788" s="246">
        <f t="shared" ref="J788:K788" si="2149">J294</f>
        <v>0</v>
      </c>
      <c r="K788" s="246">
        <f t="shared" si="2149"/>
        <v>0</v>
      </c>
      <c r="L788" s="246">
        <f t="shared" ref="L788:P788" si="2150">L294</f>
        <v>0</v>
      </c>
      <c r="M788" s="246">
        <f t="shared" si="2150"/>
        <v>0</v>
      </c>
      <c r="N788" s="246">
        <f t="shared" si="2150"/>
        <v>0</v>
      </c>
      <c r="O788" s="246">
        <f t="shared" ref="O788" si="2151">O294</f>
        <v>0</v>
      </c>
      <c r="P788" s="246">
        <f t="shared" si="2150"/>
        <v>0</v>
      </c>
      <c r="Q788" s="246">
        <f t="shared" ref="Q788:R788" si="2152">Q294</f>
        <v>2</v>
      </c>
      <c r="R788" s="246">
        <f t="shared" si="2152"/>
        <v>2</v>
      </c>
      <c r="S788" s="246">
        <f t="shared" si="2127"/>
        <v>2</v>
      </c>
      <c r="T788" s="246">
        <f t="shared" si="2127"/>
        <v>2</v>
      </c>
    </row>
    <row r="789" spans="1:20" ht="13.5" hidden="1" outlineLevel="2" thickBot="1" x14ac:dyDescent="0.3">
      <c r="A789" s="903"/>
      <c r="B789" s="636" t="s">
        <v>1293</v>
      </c>
      <c r="C789" s="229"/>
      <c r="D789" s="247">
        <f t="shared" si="2127"/>
        <v>0</v>
      </c>
      <c r="E789" s="247">
        <f t="shared" si="2127"/>
        <v>0</v>
      </c>
      <c r="F789" s="247">
        <f t="shared" ref="F789:G789" si="2153">F295</f>
        <v>0</v>
      </c>
      <c r="G789" s="247">
        <f t="shared" si="2153"/>
        <v>0</v>
      </c>
      <c r="H789" s="247">
        <f t="shared" si="2127"/>
        <v>0</v>
      </c>
      <c r="I789" s="247">
        <f t="shared" si="2127"/>
        <v>0</v>
      </c>
      <c r="J789" s="247">
        <f t="shared" ref="J789:K789" si="2154">J295</f>
        <v>0</v>
      </c>
      <c r="K789" s="247">
        <f t="shared" si="2154"/>
        <v>0</v>
      </c>
      <c r="L789" s="247">
        <f t="shared" ref="L789:P789" si="2155">L295</f>
        <v>0</v>
      </c>
      <c r="M789" s="247">
        <f t="shared" si="2155"/>
        <v>0</v>
      </c>
      <c r="N789" s="247">
        <f t="shared" si="2155"/>
        <v>0</v>
      </c>
      <c r="O789" s="247">
        <f t="shared" ref="O789" si="2156">O295</f>
        <v>0</v>
      </c>
      <c r="P789" s="247">
        <f t="shared" si="2155"/>
        <v>0</v>
      </c>
      <c r="Q789" s="247">
        <f t="shared" ref="Q789:R789" si="2157">Q295</f>
        <v>0</v>
      </c>
      <c r="R789" s="247">
        <f t="shared" si="2157"/>
        <v>0</v>
      </c>
      <c r="S789" s="247">
        <f t="shared" si="2127"/>
        <v>0</v>
      </c>
      <c r="T789" s="247">
        <f t="shared" si="2127"/>
        <v>0</v>
      </c>
    </row>
    <row r="790" spans="1:20" ht="13.5" hidden="1" outlineLevel="2" thickBot="1" x14ac:dyDescent="0.3">
      <c r="A790" s="903"/>
      <c r="D790" s="326">
        <f t="shared" ref="D790:T790" si="2158">(D784*D771+D785*D772+D786*D773+D787*D774+D788*D775+D789*D776)+(D784*D777+D785*D778+D786*D779+D787*D780+D788*D781+D789*D782)</f>
        <v>375</v>
      </c>
      <c r="E790" s="326">
        <f t="shared" si="2158"/>
        <v>375</v>
      </c>
      <c r="F790" s="326">
        <f t="shared" ref="F790:G790" si="2159">(F784*F771+F785*F772+F786*F773+F787*F774+F788*F775+F789*F776)+(F784*F777+F785*F778+F786*F779+F787*F780+F788*F781+F789*F782)</f>
        <v>375</v>
      </c>
      <c r="G790" s="326">
        <f t="shared" si="2159"/>
        <v>375</v>
      </c>
      <c r="H790" s="326">
        <f t="shared" si="2158"/>
        <v>375</v>
      </c>
      <c r="I790" s="326">
        <f t="shared" si="2158"/>
        <v>375</v>
      </c>
      <c r="J790" s="326">
        <f t="shared" ref="J790:K790" si="2160">(J784*J771+J785*J772+J786*J773+J787*J774+J788*J775+J789*J776)+(J784*J777+J785*J778+J786*J779+J787*J780+J788*J781+J789*J782)</f>
        <v>375</v>
      </c>
      <c r="K790" s="326">
        <f t="shared" si="2160"/>
        <v>375</v>
      </c>
      <c r="L790" s="326">
        <f t="shared" ref="L790:P790" si="2161">(L784*L771+L785*L772+L786*L773+L787*L774+L788*L775+L789*L776)+(L784*L777+L785*L778+L786*L779+L787*L780+L788*L781+L789*L782)</f>
        <v>375</v>
      </c>
      <c r="M790" s="326">
        <f t="shared" si="2161"/>
        <v>375</v>
      </c>
      <c r="N790" s="326">
        <f t="shared" si="2161"/>
        <v>375</v>
      </c>
      <c r="O790" s="326">
        <f t="shared" ref="O790" si="2162">(O784*O771+O785*O772+O786*O773+O787*O774+O788*O775+O789*O776)+(O784*O777+O785*O778+O786*O779+O787*O780+O788*O781+O789*O782)</f>
        <v>375</v>
      </c>
      <c r="P790" s="326">
        <f t="shared" si="2161"/>
        <v>375</v>
      </c>
      <c r="Q790" s="326">
        <f t="shared" ref="Q790:R790" si="2163">(Q784*Q771+Q785*Q772+Q786*Q773+Q787*Q774+Q788*Q775+Q789*Q776)+(Q784*Q777+Q785*Q778+Q786*Q779+Q787*Q780+Q788*Q781+Q789*Q782)</f>
        <v>525</v>
      </c>
      <c r="R790" s="326">
        <f t="shared" si="2163"/>
        <v>525</v>
      </c>
      <c r="S790" s="326">
        <f t="shared" si="2158"/>
        <v>525</v>
      </c>
      <c r="T790" s="326">
        <f t="shared" si="2158"/>
        <v>525</v>
      </c>
    </row>
    <row r="791" spans="1:20" hidden="1" outlineLevel="2" x14ac:dyDescent="0.25">
      <c r="A791" s="903"/>
      <c r="B791" s="192" t="s">
        <v>799</v>
      </c>
      <c r="C791" s="184"/>
      <c r="D791" s="325">
        <f t="shared" ref="D791:T791" si="2164">D790-D792</f>
        <v>120.35</v>
      </c>
      <c r="E791" s="325">
        <f t="shared" si="2164"/>
        <v>120.35</v>
      </c>
      <c r="F791" s="325">
        <f t="shared" ref="F791:G791" si="2165">F790-F792</f>
        <v>120.35</v>
      </c>
      <c r="G791" s="325">
        <f t="shared" si="2165"/>
        <v>120.35</v>
      </c>
      <c r="H791" s="325">
        <f t="shared" si="2164"/>
        <v>121.61000000000001</v>
      </c>
      <c r="I791" s="325">
        <f t="shared" si="2164"/>
        <v>121.61000000000001</v>
      </c>
      <c r="J791" s="325">
        <f t="shared" ref="J791:K791" si="2166">J790-J792</f>
        <v>121.97</v>
      </c>
      <c r="K791" s="325">
        <f t="shared" si="2166"/>
        <v>121.97</v>
      </c>
      <c r="L791" s="325">
        <f t="shared" ref="L791:P791" si="2167">L790-L792</f>
        <v>120.66</v>
      </c>
      <c r="M791" s="325">
        <f t="shared" si="2167"/>
        <v>120.66</v>
      </c>
      <c r="N791" s="325">
        <f t="shared" si="2167"/>
        <v>121.07</v>
      </c>
      <c r="O791" s="325">
        <f t="shared" ref="O791" si="2168">O790-O792</f>
        <v>121.07</v>
      </c>
      <c r="P791" s="325">
        <f t="shared" si="2167"/>
        <v>121.07</v>
      </c>
      <c r="Q791" s="325">
        <f t="shared" ref="Q791:R791" si="2169">Q790-Q792</f>
        <v>131.95999999999998</v>
      </c>
      <c r="R791" s="325">
        <f t="shared" si="2169"/>
        <v>131.95999999999998</v>
      </c>
      <c r="S791" s="325">
        <f t="shared" si="2164"/>
        <v>131.95999999999998</v>
      </c>
      <c r="T791" s="325">
        <f t="shared" si="2164"/>
        <v>131.95999999999998</v>
      </c>
    </row>
    <row r="792" spans="1:20" ht="13.5" hidden="1" outlineLevel="2" thickBot="1" x14ac:dyDescent="0.3">
      <c r="A792" s="903"/>
      <c r="B792" s="204" t="s">
        <v>800</v>
      </c>
      <c r="C792" s="186"/>
      <c r="D792" s="326">
        <f t="shared" ref="D792:T792" si="2170">ROUND(((D784*D771*D$67+D785*D772*D$68+D786*D773*D$69+D787*D774*D$70+D788*D775*D$71+D789*D776*D$72)+(D784*D777+D785*D778+D786*D779+D787*D780+D788*D781+D789*D782)*D$56)/D$29,2)</f>
        <v>254.65</v>
      </c>
      <c r="E792" s="326">
        <f t="shared" si="2170"/>
        <v>254.65</v>
      </c>
      <c r="F792" s="326">
        <f t="shared" ref="F792:G792" si="2171">ROUND(((F784*F771*F$67+F785*F772*F$68+F786*F773*F$69+F787*F774*F$70+F788*F775*F$71+F789*F776*F$72)+(F784*F777+F785*F778+F786*F779+F787*F780+F788*F781+F789*F782)*F$56)/F$29,2)</f>
        <v>254.65</v>
      </c>
      <c r="G792" s="326">
        <f t="shared" si="2171"/>
        <v>254.65</v>
      </c>
      <c r="H792" s="326">
        <f t="shared" si="2170"/>
        <v>253.39</v>
      </c>
      <c r="I792" s="326">
        <f t="shared" si="2170"/>
        <v>253.39</v>
      </c>
      <c r="J792" s="326">
        <f t="shared" ref="J792:K792" si="2172">ROUND(((J784*J771*J$67+J785*J772*J$68+J786*J773*J$69+J787*J774*J$70+J788*J775*J$71+J789*J776*J$72)+(J784*J777+J785*J778+J786*J779+J787*J780+J788*J781+J789*J782)*J$56)/J$29,2)</f>
        <v>253.03</v>
      </c>
      <c r="K792" s="326">
        <f t="shared" si="2172"/>
        <v>253.03</v>
      </c>
      <c r="L792" s="326">
        <f t="shared" ref="L792:P792" si="2173">ROUND(((L784*L771*L$67+L785*L772*L$68+L786*L773*L$69+L787*L774*L$70+L788*L775*L$71+L789*L776*L$72)+(L784*L777+L785*L778+L786*L779+L787*L780+L788*L781+L789*L782)*L$56)/L$29,2)</f>
        <v>254.34</v>
      </c>
      <c r="M792" s="326">
        <f t="shared" si="2173"/>
        <v>254.34</v>
      </c>
      <c r="N792" s="326">
        <f t="shared" si="2173"/>
        <v>253.93</v>
      </c>
      <c r="O792" s="326">
        <f t="shared" ref="O792" si="2174">ROUND(((O784*O771*O$67+O785*O772*O$68+O786*O773*O$69+O787*O774*O$70+O788*O775*O$71+O789*O776*O$72)+(O784*O777+O785*O778+O786*O779+O787*O780+O788*O781+O789*O782)*O$56)/O$29,2)</f>
        <v>253.93</v>
      </c>
      <c r="P792" s="326">
        <f t="shared" si="2173"/>
        <v>253.93</v>
      </c>
      <c r="Q792" s="326">
        <f t="shared" ref="Q792:R792" si="2175">ROUND(((Q784*Q771*Q$67+Q785*Q772*Q$68+Q786*Q773*Q$69+Q787*Q774*Q$70+Q788*Q775*Q$71+Q789*Q776*Q$72)+(Q784*Q777+Q785*Q778+Q786*Q779+Q787*Q780+Q788*Q781+Q789*Q782)*Q$56)/Q$29,2)</f>
        <v>393.04</v>
      </c>
      <c r="R792" s="326">
        <f t="shared" si="2175"/>
        <v>393.04</v>
      </c>
      <c r="S792" s="326">
        <f t="shared" si="2170"/>
        <v>393.04</v>
      </c>
      <c r="T792" s="326">
        <f t="shared" si="2170"/>
        <v>393.04</v>
      </c>
    </row>
    <row r="793" spans="1:20" ht="13.5" hidden="1" outlineLevel="2" thickBot="1" x14ac:dyDescent="0.3">
      <c r="A793" s="903"/>
      <c r="B793" s="637" t="s">
        <v>244</v>
      </c>
      <c r="C793" s="227"/>
      <c r="D793" s="326"/>
      <c r="E793" s="326"/>
      <c r="F793" s="326"/>
      <c r="G793" s="326"/>
      <c r="H793" s="326"/>
      <c r="I793" s="326"/>
      <c r="J793" s="326"/>
      <c r="K793" s="326"/>
      <c r="L793" s="326"/>
      <c r="M793" s="326"/>
      <c r="N793" s="326"/>
      <c r="O793" s="326"/>
      <c r="P793" s="326"/>
      <c r="Q793" s="326"/>
      <c r="R793" s="326"/>
      <c r="S793" s="326"/>
      <c r="T793" s="326"/>
    </row>
    <row r="794" spans="1:20" ht="13.5" hidden="1" outlineLevel="2" thickBot="1" x14ac:dyDescent="0.3">
      <c r="A794" s="903"/>
      <c r="D794" s="326">
        <f t="shared" ref="D794:T794" si="2176">IF(D793="X",D$19,)</f>
        <v>0</v>
      </c>
      <c r="E794" s="326">
        <f t="shared" si="2176"/>
        <v>0</v>
      </c>
      <c r="F794" s="326">
        <f t="shared" ref="F794:G794" si="2177">IF(F793="X",F$19,)</f>
        <v>0</v>
      </c>
      <c r="G794" s="326">
        <f t="shared" si="2177"/>
        <v>0</v>
      </c>
      <c r="H794" s="326">
        <f t="shared" si="2176"/>
        <v>0</v>
      </c>
      <c r="I794" s="326">
        <f t="shared" si="2176"/>
        <v>0</v>
      </c>
      <c r="J794" s="326">
        <f t="shared" ref="J794:K794" si="2178">IF(J793="X",J$19,)</f>
        <v>0</v>
      </c>
      <c r="K794" s="326">
        <f t="shared" si="2178"/>
        <v>0</v>
      </c>
      <c r="L794" s="326">
        <f t="shared" ref="L794:P794" si="2179">IF(L793="X",L$19,)</f>
        <v>0</v>
      </c>
      <c r="M794" s="326">
        <f t="shared" si="2179"/>
        <v>0</v>
      </c>
      <c r="N794" s="326">
        <f t="shared" si="2179"/>
        <v>0</v>
      </c>
      <c r="O794" s="326">
        <f t="shared" ref="O794" si="2180">IF(O793="X",O$19,)</f>
        <v>0</v>
      </c>
      <c r="P794" s="326">
        <f t="shared" si="2179"/>
        <v>0</v>
      </c>
      <c r="Q794" s="326">
        <f t="shared" ref="Q794:R794" si="2181">IF(Q793="X",Q$19,)</f>
        <v>0</v>
      </c>
      <c r="R794" s="326">
        <f t="shared" si="2181"/>
        <v>0</v>
      </c>
      <c r="S794" s="326">
        <f t="shared" si="2176"/>
        <v>0</v>
      </c>
      <c r="T794" s="326">
        <f t="shared" si="2176"/>
        <v>0</v>
      </c>
    </row>
    <row r="795" spans="1:20" hidden="1" outlineLevel="2" x14ac:dyDescent="0.25">
      <c r="A795" s="903"/>
      <c r="B795" s="192" t="s">
        <v>799</v>
      </c>
      <c r="C795" s="184"/>
      <c r="D795" s="325">
        <f t="shared" ref="D795:T795" si="2182">D794-D796</f>
        <v>0</v>
      </c>
      <c r="E795" s="325">
        <f t="shared" si="2182"/>
        <v>0</v>
      </c>
      <c r="F795" s="325">
        <f t="shared" ref="F795:G795" si="2183">F794-F796</f>
        <v>0</v>
      </c>
      <c r="G795" s="325">
        <f t="shared" si="2183"/>
        <v>0</v>
      </c>
      <c r="H795" s="325">
        <f t="shared" si="2182"/>
        <v>0</v>
      </c>
      <c r="I795" s="325">
        <f t="shared" si="2182"/>
        <v>0</v>
      </c>
      <c r="J795" s="325">
        <f t="shared" ref="J795:K795" si="2184">J794-J796</f>
        <v>0</v>
      </c>
      <c r="K795" s="325">
        <f t="shared" si="2184"/>
        <v>0</v>
      </c>
      <c r="L795" s="325">
        <f t="shared" ref="L795:P795" si="2185">L794-L796</f>
        <v>0</v>
      </c>
      <c r="M795" s="325">
        <f t="shared" si="2185"/>
        <v>0</v>
      </c>
      <c r="N795" s="325">
        <f t="shared" si="2185"/>
        <v>0</v>
      </c>
      <c r="O795" s="325">
        <f t="shared" ref="O795" si="2186">O794-O796</f>
        <v>0</v>
      </c>
      <c r="P795" s="325">
        <f t="shared" si="2185"/>
        <v>0</v>
      </c>
      <c r="Q795" s="325">
        <f t="shared" ref="Q795:R795" si="2187">Q794-Q796</f>
        <v>0</v>
      </c>
      <c r="R795" s="325">
        <f t="shared" si="2187"/>
        <v>0</v>
      </c>
      <c r="S795" s="325">
        <f t="shared" si="2182"/>
        <v>0</v>
      </c>
      <c r="T795" s="325">
        <f t="shared" si="2182"/>
        <v>0</v>
      </c>
    </row>
    <row r="796" spans="1:20" ht="13.5" hidden="1" outlineLevel="2" thickBot="1" x14ac:dyDescent="0.3">
      <c r="A796" s="903"/>
      <c r="B796" s="204" t="s">
        <v>800</v>
      </c>
      <c r="C796" s="186"/>
      <c r="D796" s="326">
        <f t="shared" ref="D796:T796" si="2188">IF(D793="X",ROUND(D$21,2),)</f>
        <v>0</v>
      </c>
      <c r="E796" s="326">
        <f t="shared" si="2188"/>
        <v>0</v>
      </c>
      <c r="F796" s="326">
        <f t="shared" ref="F796:G796" si="2189">IF(F793="X",ROUND(F$21,2),)</f>
        <v>0</v>
      </c>
      <c r="G796" s="326">
        <f t="shared" si="2189"/>
        <v>0</v>
      </c>
      <c r="H796" s="326">
        <f t="shared" si="2188"/>
        <v>0</v>
      </c>
      <c r="I796" s="326">
        <f t="shared" si="2188"/>
        <v>0</v>
      </c>
      <c r="J796" s="326">
        <f t="shared" ref="J796:K796" si="2190">IF(J793="X",ROUND(J$21,2),)</f>
        <v>0</v>
      </c>
      <c r="K796" s="326">
        <f t="shared" si="2190"/>
        <v>0</v>
      </c>
      <c r="L796" s="326">
        <f t="shared" ref="L796:P796" si="2191">IF(L793="X",ROUND(L$21,2),)</f>
        <v>0</v>
      </c>
      <c r="M796" s="326">
        <f t="shared" si="2191"/>
        <v>0</v>
      </c>
      <c r="N796" s="326">
        <f t="shared" si="2191"/>
        <v>0</v>
      </c>
      <c r="O796" s="326">
        <f t="shared" ref="O796" si="2192">IF(O793="X",ROUND(O$21,2),)</f>
        <v>0</v>
      </c>
      <c r="P796" s="326">
        <f t="shared" si="2191"/>
        <v>0</v>
      </c>
      <c r="Q796" s="326">
        <f t="shared" ref="Q796:R796" si="2193">IF(Q793="X",ROUND(Q$21,2),)</f>
        <v>0</v>
      </c>
      <c r="R796" s="326">
        <f t="shared" si="2193"/>
        <v>0</v>
      </c>
      <c r="S796" s="326">
        <f t="shared" si="2188"/>
        <v>0</v>
      </c>
      <c r="T796" s="326">
        <f t="shared" si="2188"/>
        <v>0</v>
      </c>
    </row>
    <row r="797" spans="1:20" ht="13.5" hidden="1" outlineLevel="2" thickBot="1" x14ac:dyDescent="0.3">
      <c r="A797" s="903"/>
      <c r="B797" s="657" t="s">
        <v>1407</v>
      </c>
      <c r="C797" s="330" t="str">
        <f>$C$47</f>
        <v>O</v>
      </c>
      <c r="D797" s="326">
        <f t="shared" ref="D797:T797" si="2194">IF($C$797="N",D$35,0)</f>
        <v>0</v>
      </c>
      <c r="E797" s="326">
        <f t="shared" si="2194"/>
        <v>0</v>
      </c>
      <c r="F797" s="326">
        <f t="shared" si="2194"/>
        <v>0</v>
      </c>
      <c r="G797" s="326">
        <f t="shared" si="2194"/>
        <v>0</v>
      </c>
      <c r="H797" s="326">
        <f t="shared" si="2194"/>
        <v>0</v>
      </c>
      <c r="I797" s="326">
        <f t="shared" si="2194"/>
        <v>0</v>
      </c>
      <c r="J797" s="326">
        <f t="shared" si="2194"/>
        <v>0</v>
      </c>
      <c r="K797" s="326">
        <f t="shared" si="2194"/>
        <v>0</v>
      </c>
      <c r="L797" s="326">
        <f t="shared" si="2194"/>
        <v>0</v>
      </c>
      <c r="M797" s="326">
        <f t="shared" si="2194"/>
        <v>0</v>
      </c>
      <c r="N797" s="326">
        <f t="shared" si="2194"/>
        <v>0</v>
      </c>
      <c r="O797" s="326">
        <f t="shared" si="2194"/>
        <v>0</v>
      </c>
      <c r="P797" s="326">
        <f t="shared" si="2194"/>
        <v>0</v>
      </c>
      <c r="Q797" s="326">
        <f t="shared" si="2194"/>
        <v>0</v>
      </c>
      <c r="R797" s="326">
        <f t="shared" si="2194"/>
        <v>0</v>
      </c>
      <c r="S797" s="326">
        <f t="shared" si="2194"/>
        <v>0</v>
      </c>
      <c r="T797" s="326">
        <f t="shared" si="2194"/>
        <v>0</v>
      </c>
    </row>
    <row r="798" spans="1:20" hidden="1" outlineLevel="2" x14ac:dyDescent="0.25">
      <c r="A798" s="903"/>
      <c r="B798" s="192" t="s">
        <v>799</v>
      </c>
      <c r="C798" s="184"/>
      <c r="D798" s="325">
        <f t="shared" ref="D798:T798" si="2195">D797-D799</f>
        <v>0</v>
      </c>
      <c r="E798" s="325">
        <f t="shared" si="2195"/>
        <v>0</v>
      </c>
      <c r="F798" s="325">
        <f t="shared" ref="F798:G798" si="2196">F797-F799</f>
        <v>0</v>
      </c>
      <c r="G798" s="325">
        <f t="shared" si="2196"/>
        <v>0</v>
      </c>
      <c r="H798" s="325">
        <f t="shared" si="2195"/>
        <v>0</v>
      </c>
      <c r="I798" s="325">
        <f t="shared" si="2195"/>
        <v>0</v>
      </c>
      <c r="J798" s="325">
        <f t="shared" ref="J798:K798" si="2197">J797-J799</f>
        <v>0</v>
      </c>
      <c r="K798" s="325">
        <f t="shared" si="2197"/>
        <v>0</v>
      </c>
      <c r="L798" s="325">
        <f t="shared" ref="L798:P798" si="2198">L797-L799</f>
        <v>0</v>
      </c>
      <c r="M798" s="325">
        <f t="shared" si="2198"/>
        <v>0</v>
      </c>
      <c r="N798" s="325">
        <f t="shared" si="2198"/>
        <v>0</v>
      </c>
      <c r="O798" s="325">
        <f t="shared" ref="O798" si="2199">O797-O799</f>
        <v>0</v>
      </c>
      <c r="P798" s="325">
        <f t="shared" si="2198"/>
        <v>0</v>
      </c>
      <c r="Q798" s="325">
        <f t="shared" ref="Q798:R798" si="2200">Q797-Q799</f>
        <v>0</v>
      </c>
      <c r="R798" s="325">
        <f t="shared" si="2200"/>
        <v>0</v>
      </c>
      <c r="S798" s="325">
        <f t="shared" si="2195"/>
        <v>0</v>
      </c>
      <c r="T798" s="325">
        <f t="shared" si="2195"/>
        <v>0</v>
      </c>
    </row>
    <row r="799" spans="1:20" ht="13.5" hidden="1" outlineLevel="2" thickBot="1" x14ac:dyDescent="0.3">
      <c r="A799" s="903"/>
      <c r="B799" s="204" t="s">
        <v>800</v>
      </c>
      <c r="C799" s="186"/>
      <c r="D799" s="326">
        <f t="shared" ref="D799:T799" si="2201">D797*D$60/D$29</f>
        <v>0</v>
      </c>
      <c r="E799" s="326">
        <f t="shared" si="2201"/>
        <v>0</v>
      </c>
      <c r="F799" s="326">
        <f t="shared" ref="F799:G799" si="2202">F797*F$60/F$29</f>
        <v>0</v>
      </c>
      <c r="G799" s="326">
        <f t="shared" si="2202"/>
        <v>0</v>
      </c>
      <c r="H799" s="326">
        <f t="shared" si="2201"/>
        <v>0</v>
      </c>
      <c r="I799" s="326">
        <f t="shared" si="2201"/>
        <v>0</v>
      </c>
      <c r="J799" s="326">
        <f t="shared" ref="J799:K799" si="2203">J797*J$60/J$29</f>
        <v>0</v>
      </c>
      <c r="K799" s="326">
        <f t="shared" si="2203"/>
        <v>0</v>
      </c>
      <c r="L799" s="326">
        <f t="shared" ref="L799:P799" si="2204">L797*L$60/L$29</f>
        <v>0</v>
      </c>
      <c r="M799" s="326">
        <f t="shared" si="2204"/>
        <v>0</v>
      </c>
      <c r="N799" s="326">
        <f t="shared" si="2204"/>
        <v>0</v>
      </c>
      <c r="O799" s="326">
        <f t="shared" ref="O799" si="2205">O797*O$60/O$29</f>
        <v>0</v>
      </c>
      <c r="P799" s="326">
        <f t="shared" si="2204"/>
        <v>0</v>
      </c>
      <c r="Q799" s="326">
        <f t="shared" ref="Q799:R799" si="2206">Q797*Q$60/Q$29</f>
        <v>0</v>
      </c>
      <c r="R799" s="326">
        <f t="shared" si="2206"/>
        <v>0</v>
      </c>
      <c r="S799" s="326">
        <f t="shared" si="2201"/>
        <v>0</v>
      </c>
      <c r="T799" s="326">
        <f t="shared" si="2201"/>
        <v>0</v>
      </c>
    </row>
    <row r="800" spans="1:20" ht="13.5" hidden="1" outlineLevel="2" thickBot="1" x14ac:dyDescent="0.3">
      <c r="A800" s="903"/>
      <c r="B800" s="204" t="s">
        <v>800</v>
      </c>
      <c r="C800" s="186"/>
      <c r="D800" s="326">
        <f t="shared" ref="D800:T800" si="2207">IF(D797="X",D$555,)</f>
        <v>0</v>
      </c>
      <c r="E800" s="326">
        <f t="shared" si="2207"/>
        <v>0</v>
      </c>
      <c r="F800" s="326">
        <f t="shared" ref="F800:G800" si="2208">IF(F797="X",F$555,)</f>
        <v>0</v>
      </c>
      <c r="G800" s="326">
        <f t="shared" si="2208"/>
        <v>0</v>
      </c>
      <c r="H800" s="326">
        <f t="shared" si="2207"/>
        <v>0</v>
      </c>
      <c r="I800" s="326">
        <f t="shared" si="2207"/>
        <v>0</v>
      </c>
      <c r="J800" s="326">
        <f t="shared" ref="J800:K800" si="2209">IF(J797="X",J$555,)</f>
        <v>0</v>
      </c>
      <c r="K800" s="326">
        <f t="shared" si="2209"/>
        <v>0</v>
      </c>
      <c r="L800" s="326">
        <f t="shared" ref="L800:P800" si="2210">IF(L797="X",L$555,)</f>
        <v>0</v>
      </c>
      <c r="M800" s="326">
        <f t="shared" si="2210"/>
        <v>0</v>
      </c>
      <c r="N800" s="326">
        <f t="shared" si="2210"/>
        <v>0</v>
      </c>
      <c r="O800" s="326">
        <f t="shared" ref="O800" si="2211">IF(O797="X",O$555,)</f>
        <v>0</v>
      </c>
      <c r="P800" s="326">
        <f t="shared" si="2210"/>
        <v>0</v>
      </c>
      <c r="Q800" s="326">
        <f t="shared" ref="Q800:R800" si="2212">IF(Q797="X",Q$555,)</f>
        <v>0</v>
      </c>
      <c r="R800" s="326">
        <f t="shared" si="2212"/>
        <v>0</v>
      </c>
      <c r="S800" s="326">
        <f t="shared" si="2207"/>
        <v>0</v>
      </c>
      <c r="T800" s="326">
        <f t="shared" si="2207"/>
        <v>0</v>
      </c>
    </row>
    <row r="801" spans="1:20" ht="13.5" hidden="1" outlineLevel="2" thickBot="1" x14ac:dyDescent="0.3">
      <c r="A801" s="903"/>
      <c r="B801" s="637" t="s">
        <v>1299</v>
      </c>
      <c r="C801" s="227"/>
      <c r="D801" s="326"/>
      <c r="E801" s="326"/>
      <c r="F801" s="326"/>
      <c r="G801" s="326"/>
      <c r="H801" s="326"/>
      <c r="I801" s="326"/>
      <c r="J801" s="326"/>
      <c r="K801" s="326"/>
      <c r="L801" s="326"/>
      <c r="M801" s="326"/>
      <c r="N801" s="326"/>
      <c r="O801" s="326"/>
      <c r="P801" s="326"/>
      <c r="Q801" s="326"/>
      <c r="R801" s="326"/>
      <c r="S801" s="326"/>
      <c r="T801" s="326"/>
    </row>
    <row r="802" spans="1:20" ht="13.5" hidden="1" outlineLevel="2" thickBot="1" x14ac:dyDescent="0.3">
      <c r="A802" s="903"/>
      <c r="D802" s="326">
        <f t="shared" ref="D802:T802" si="2213">IF(D801="X",D$119,)</f>
        <v>0</v>
      </c>
      <c r="E802" s="326">
        <f t="shared" si="2213"/>
        <v>0</v>
      </c>
      <c r="F802" s="326">
        <f t="shared" ref="F802:G802" si="2214">IF(F801="X",F$119,)</f>
        <v>0</v>
      </c>
      <c r="G802" s="326">
        <f t="shared" si="2214"/>
        <v>0</v>
      </c>
      <c r="H802" s="326">
        <f t="shared" si="2213"/>
        <v>0</v>
      </c>
      <c r="I802" s="326">
        <f t="shared" si="2213"/>
        <v>0</v>
      </c>
      <c r="J802" s="326">
        <f t="shared" ref="J802:K802" si="2215">IF(J801="X",J$119,)</f>
        <v>0</v>
      </c>
      <c r="K802" s="326">
        <f t="shared" si="2215"/>
        <v>0</v>
      </c>
      <c r="L802" s="326">
        <f t="shared" ref="L802:P802" si="2216">IF(L801="X",L$119,)</f>
        <v>0</v>
      </c>
      <c r="M802" s="326">
        <f t="shared" si="2216"/>
        <v>0</v>
      </c>
      <c r="N802" s="326">
        <f t="shared" si="2216"/>
        <v>0</v>
      </c>
      <c r="O802" s="326">
        <f t="shared" ref="O802" si="2217">IF(O801="X",O$119,)</f>
        <v>0</v>
      </c>
      <c r="P802" s="326">
        <f t="shared" si="2216"/>
        <v>0</v>
      </c>
      <c r="Q802" s="326">
        <f t="shared" ref="Q802:R802" si="2218">IF(Q801="X",Q$119,)</f>
        <v>0</v>
      </c>
      <c r="R802" s="326">
        <f t="shared" si="2218"/>
        <v>0</v>
      </c>
      <c r="S802" s="326">
        <f t="shared" si="2213"/>
        <v>0</v>
      </c>
      <c r="T802" s="326">
        <f t="shared" si="2213"/>
        <v>0</v>
      </c>
    </row>
    <row r="803" spans="1:20" hidden="1" outlineLevel="2" x14ac:dyDescent="0.25">
      <c r="A803" s="903"/>
      <c r="B803" s="192" t="s">
        <v>799</v>
      </c>
      <c r="C803" s="184"/>
      <c r="D803" s="325">
        <f t="shared" ref="D803:T803" si="2219">IF(D801="X",D$120,)</f>
        <v>0</v>
      </c>
      <c r="E803" s="325">
        <f t="shared" si="2219"/>
        <v>0</v>
      </c>
      <c r="F803" s="325">
        <f t="shared" ref="F803:G803" si="2220">IF(F801="X",F$120,)</f>
        <v>0</v>
      </c>
      <c r="G803" s="325">
        <f t="shared" si="2220"/>
        <v>0</v>
      </c>
      <c r="H803" s="325">
        <f t="shared" si="2219"/>
        <v>0</v>
      </c>
      <c r="I803" s="325">
        <f t="shared" si="2219"/>
        <v>0</v>
      </c>
      <c r="J803" s="325">
        <f t="shared" ref="J803:K803" si="2221">IF(J801="X",J$120,)</f>
        <v>0</v>
      </c>
      <c r="K803" s="325">
        <f t="shared" si="2221"/>
        <v>0</v>
      </c>
      <c r="L803" s="325">
        <f t="shared" ref="L803:P803" si="2222">IF(L801="X",L$120,)</f>
        <v>0</v>
      </c>
      <c r="M803" s="325">
        <f t="shared" si="2222"/>
        <v>0</v>
      </c>
      <c r="N803" s="325">
        <f t="shared" si="2222"/>
        <v>0</v>
      </c>
      <c r="O803" s="325">
        <f t="shared" ref="O803" si="2223">IF(O801="X",O$120,)</f>
        <v>0</v>
      </c>
      <c r="P803" s="325">
        <f t="shared" si="2222"/>
        <v>0</v>
      </c>
      <c r="Q803" s="325">
        <f t="shared" ref="Q803:R803" si="2224">IF(Q801="X",Q$120,)</f>
        <v>0</v>
      </c>
      <c r="R803" s="325">
        <f t="shared" si="2224"/>
        <v>0</v>
      </c>
      <c r="S803" s="325">
        <f t="shared" si="2219"/>
        <v>0</v>
      </c>
      <c r="T803" s="325">
        <f t="shared" si="2219"/>
        <v>0</v>
      </c>
    </row>
    <row r="804" spans="1:20" ht="13.5" hidden="1" outlineLevel="2" thickBot="1" x14ac:dyDescent="0.3">
      <c r="A804" s="903"/>
      <c r="B804" s="204" t="s">
        <v>800</v>
      </c>
      <c r="C804" s="186"/>
      <c r="D804" s="326">
        <f t="shared" ref="D804:T804" si="2225">IF(D801="X",D$121,)</f>
        <v>0</v>
      </c>
      <c r="E804" s="326">
        <f t="shared" si="2225"/>
        <v>0</v>
      </c>
      <c r="F804" s="326">
        <f t="shared" ref="F804:G804" si="2226">IF(F801="X",F$121,)</f>
        <v>0</v>
      </c>
      <c r="G804" s="326">
        <f t="shared" si="2226"/>
        <v>0</v>
      </c>
      <c r="H804" s="326">
        <f t="shared" si="2225"/>
        <v>0</v>
      </c>
      <c r="I804" s="326">
        <f t="shared" si="2225"/>
        <v>0</v>
      </c>
      <c r="J804" s="326">
        <f t="shared" ref="J804:K804" si="2227">IF(J801="X",J$121,)</f>
        <v>0</v>
      </c>
      <c r="K804" s="326">
        <f t="shared" si="2227"/>
        <v>0</v>
      </c>
      <c r="L804" s="326">
        <f t="shared" ref="L804:P804" si="2228">IF(L801="X",L$121,)</f>
        <v>0</v>
      </c>
      <c r="M804" s="326">
        <f t="shared" si="2228"/>
        <v>0</v>
      </c>
      <c r="N804" s="326">
        <f t="shared" si="2228"/>
        <v>0</v>
      </c>
      <c r="O804" s="326">
        <f t="shared" ref="O804" si="2229">IF(O801="X",O$121,)</f>
        <v>0</v>
      </c>
      <c r="P804" s="326">
        <f t="shared" si="2228"/>
        <v>0</v>
      </c>
      <c r="Q804" s="326">
        <f t="shared" ref="Q804:R804" si="2230">IF(Q801="X",Q$121,)</f>
        <v>0</v>
      </c>
      <c r="R804" s="326">
        <f t="shared" si="2230"/>
        <v>0</v>
      </c>
      <c r="S804" s="326">
        <f t="shared" si="2225"/>
        <v>0</v>
      </c>
      <c r="T804" s="326">
        <f t="shared" si="2225"/>
        <v>0</v>
      </c>
    </row>
    <row r="805" spans="1:20" ht="13.5" hidden="1" outlineLevel="2" thickBot="1" x14ac:dyDescent="0.3">
      <c r="A805" s="903"/>
      <c r="B805" s="637" t="s">
        <v>1300</v>
      </c>
      <c r="C805" s="227"/>
      <c r="D805" s="326"/>
      <c r="E805" s="326"/>
      <c r="F805" s="326"/>
      <c r="G805" s="326"/>
      <c r="H805" s="326"/>
      <c r="I805" s="326"/>
      <c r="J805" s="326"/>
      <c r="K805" s="326"/>
      <c r="L805" s="326"/>
      <c r="M805" s="326"/>
      <c r="N805" s="326"/>
      <c r="O805" s="326"/>
      <c r="P805" s="326"/>
      <c r="Q805" s="326"/>
      <c r="R805" s="326"/>
      <c r="S805" s="326"/>
      <c r="T805" s="326"/>
    </row>
    <row r="806" spans="1:20" ht="13.5" hidden="1" outlineLevel="2" thickBot="1" x14ac:dyDescent="0.3">
      <c r="A806" s="903"/>
      <c r="D806" s="326">
        <f t="shared" ref="D806:T806" si="2231">IF(D805="X",-(D$32-5)*D$33,)</f>
        <v>0</v>
      </c>
      <c r="E806" s="326">
        <f t="shared" si="2231"/>
        <v>0</v>
      </c>
      <c r="F806" s="326">
        <f t="shared" ref="F806:G806" si="2232">IF(F805="X",-(F$32-5)*F$33,)</f>
        <v>0</v>
      </c>
      <c r="G806" s="326">
        <f t="shared" si="2232"/>
        <v>0</v>
      </c>
      <c r="H806" s="326">
        <f t="shared" si="2231"/>
        <v>0</v>
      </c>
      <c r="I806" s="326">
        <f t="shared" si="2231"/>
        <v>0</v>
      </c>
      <c r="J806" s="326">
        <f t="shared" ref="J806:K806" si="2233">IF(J805="X",-(J$32-5)*J$33,)</f>
        <v>0</v>
      </c>
      <c r="K806" s="326">
        <f t="shared" si="2233"/>
        <v>0</v>
      </c>
      <c r="L806" s="326">
        <f t="shared" ref="L806:P806" si="2234">IF(L805="X",-(L$32-5)*L$33,)</f>
        <v>0</v>
      </c>
      <c r="M806" s="326">
        <f t="shared" si="2234"/>
        <v>0</v>
      </c>
      <c r="N806" s="326">
        <f t="shared" si="2234"/>
        <v>0</v>
      </c>
      <c r="O806" s="326">
        <f t="shared" ref="O806" si="2235">IF(O805="X",-(O$32-5)*O$33,)</f>
        <v>0</v>
      </c>
      <c r="P806" s="326">
        <f t="shared" si="2234"/>
        <v>0</v>
      </c>
      <c r="Q806" s="326">
        <f t="shared" ref="Q806:R806" si="2236">IF(Q805="X",-(Q$32-5)*Q$33,)</f>
        <v>0</v>
      </c>
      <c r="R806" s="326">
        <f t="shared" si="2236"/>
        <v>0</v>
      </c>
      <c r="S806" s="326">
        <f t="shared" si="2231"/>
        <v>0</v>
      </c>
      <c r="T806" s="326">
        <f t="shared" si="2231"/>
        <v>0</v>
      </c>
    </row>
    <row r="807" spans="1:20" hidden="1" outlineLevel="2" x14ac:dyDescent="0.25">
      <c r="A807" s="903"/>
      <c r="B807" s="192" t="s">
        <v>799</v>
      </c>
      <c r="C807" s="184"/>
      <c r="D807" s="325">
        <f t="shared" ref="D807:T807" si="2237">D806-D808</f>
        <v>0</v>
      </c>
      <c r="E807" s="325">
        <f t="shared" si="2237"/>
        <v>0</v>
      </c>
      <c r="F807" s="325">
        <f t="shared" ref="F807:G807" si="2238">F806-F808</f>
        <v>0</v>
      </c>
      <c r="G807" s="325">
        <f t="shared" si="2238"/>
        <v>0</v>
      </c>
      <c r="H807" s="325">
        <f t="shared" si="2237"/>
        <v>0</v>
      </c>
      <c r="I807" s="325">
        <f t="shared" si="2237"/>
        <v>0</v>
      </c>
      <c r="J807" s="325">
        <f t="shared" ref="J807:K807" si="2239">J806-J808</f>
        <v>0</v>
      </c>
      <c r="K807" s="325">
        <f t="shared" si="2239"/>
        <v>0</v>
      </c>
      <c r="L807" s="325">
        <f t="shared" ref="L807:P807" si="2240">L806-L808</f>
        <v>0</v>
      </c>
      <c r="M807" s="325">
        <f t="shared" si="2240"/>
        <v>0</v>
      </c>
      <c r="N807" s="325">
        <f t="shared" si="2240"/>
        <v>0</v>
      </c>
      <c r="O807" s="325">
        <f t="shared" ref="O807" si="2241">O806-O808</f>
        <v>0</v>
      </c>
      <c r="P807" s="325">
        <f t="shared" si="2240"/>
        <v>0</v>
      </c>
      <c r="Q807" s="325">
        <f t="shared" ref="Q807:R807" si="2242">Q806-Q808</f>
        <v>0</v>
      </c>
      <c r="R807" s="325">
        <f t="shared" si="2242"/>
        <v>0</v>
      </c>
      <c r="S807" s="325">
        <f t="shared" si="2237"/>
        <v>0</v>
      </c>
      <c r="T807" s="325">
        <f t="shared" si="2237"/>
        <v>0</v>
      </c>
    </row>
    <row r="808" spans="1:20" ht="13.5" hidden="1" outlineLevel="2" thickBot="1" x14ac:dyDescent="0.3">
      <c r="A808" s="903"/>
      <c r="B808" s="204" t="s">
        <v>800</v>
      </c>
      <c r="C808" s="186"/>
      <c r="D808" s="326">
        <f t="shared" ref="D808:T808" si="2243">IF(D805="X",ROUND(D806*D$55/D$29,2),)</f>
        <v>0</v>
      </c>
      <c r="E808" s="326">
        <f t="shared" si="2243"/>
        <v>0</v>
      </c>
      <c r="F808" s="326">
        <f t="shared" ref="F808:G808" si="2244">IF(F805="X",ROUND(F806*F$55/F$29,2),)</f>
        <v>0</v>
      </c>
      <c r="G808" s="326">
        <f t="shared" si="2244"/>
        <v>0</v>
      </c>
      <c r="H808" s="326">
        <f t="shared" si="2243"/>
        <v>0</v>
      </c>
      <c r="I808" s="326">
        <f t="shared" si="2243"/>
        <v>0</v>
      </c>
      <c r="J808" s="326">
        <f t="shared" ref="J808:K808" si="2245">IF(J805="X",ROUND(J806*J$55/J$29,2),)</f>
        <v>0</v>
      </c>
      <c r="K808" s="326">
        <f t="shared" si="2245"/>
        <v>0</v>
      </c>
      <c r="L808" s="326">
        <f t="shared" ref="L808:P808" si="2246">IF(L805="X",ROUND(L806*L$55/L$29,2),)</f>
        <v>0</v>
      </c>
      <c r="M808" s="326">
        <f t="shared" si="2246"/>
        <v>0</v>
      </c>
      <c r="N808" s="326">
        <f t="shared" si="2246"/>
        <v>0</v>
      </c>
      <c r="O808" s="326">
        <f t="shared" ref="O808" si="2247">IF(O805="X",ROUND(O806*O$55/O$29,2),)</f>
        <v>0</v>
      </c>
      <c r="P808" s="326">
        <f t="shared" si="2246"/>
        <v>0</v>
      </c>
      <c r="Q808" s="326">
        <f t="shared" ref="Q808:R808" si="2248">IF(Q805="X",ROUND(Q806*Q$55/Q$29,2),)</f>
        <v>0</v>
      </c>
      <c r="R808" s="326">
        <f t="shared" si="2248"/>
        <v>0</v>
      </c>
      <c r="S808" s="326">
        <f t="shared" si="2243"/>
        <v>0</v>
      </c>
      <c r="T808" s="326">
        <f t="shared" si="2243"/>
        <v>0</v>
      </c>
    </row>
    <row r="809" spans="1:20" ht="13.5" hidden="1" outlineLevel="2" thickBot="1" x14ac:dyDescent="0.3">
      <c r="A809" s="903"/>
      <c r="B809" s="638" t="s">
        <v>1208</v>
      </c>
      <c r="C809" s="236"/>
      <c r="D809" s="331">
        <f>HLOOKUP(D$14,'CdC-Inputs VP'!$D$13:$AEP$108,MATCH($B809,'CdC-Inputs VP'!$A$13:$A$108,0),FALSE)</f>
        <v>0</v>
      </c>
      <c r="E809" s="331">
        <f>HLOOKUP(E$14,'CdC-Inputs VP'!$D$13:$AEP$108,MATCH($B809,'CdC-Inputs VP'!$A$13:$A$108,0),FALSE)</f>
        <v>0</v>
      </c>
      <c r="F809" s="331">
        <f>HLOOKUP(F$14,'CdC-Inputs VP'!$D$13:$AEP$108,MATCH($B809,'CdC-Inputs VP'!$A$13:$A$108,0),FALSE)</f>
        <v>0</v>
      </c>
      <c r="G809" s="331">
        <f>HLOOKUP(G$14,'CdC-Inputs VP'!$D$13:$AEP$108,MATCH($B809,'CdC-Inputs VP'!$A$13:$A$108,0),FALSE)</f>
        <v>0</v>
      </c>
      <c r="H809" s="331">
        <f>HLOOKUP(H$14,'CdC-Inputs VP'!$D$13:$AEP$108,MATCH($B809,'CdC-Inputs VP'!$A$13:$A$108,0),FALSE)</f>
        <v>0</v>
      </c>
      <c r="I809" s="331">
        <f>HLOOKUP(I$14,'CdC-Inputs VP'!$D$13:$AEP$108,MATCH($B809,'CdC-Inputs VP'!$A$13:$A$108,0),FALSE)</f>
        <v>0</v>
      </c>
      <c r="J809" s="331">
        <f>HLOOKUP(J$14,'CdC-Inputs VP'!$D$13:$AEP$108,MATCH($B809,'CdC-Inputs VP'!$A$13:$A$108,0),FALSE)</f>
        <v>0</v>
      </c>
      <c r="K809" s="331">
        <f>HLOOKUP(K$14,'CdC-Inputs VP'!$D$13:$AEP$108,MATCH($B809,'CdC-Inputs VP'!$A$13:$A$108,0),FALSE)</f>
        <v>0</v>
      </c>
      <c r="L809" s="331">
        <f>HLOOKUP(L$14,'CdC-Inputs VP'!$D$13:$AEP$108,MATCH($B809,'CdC-Inputs VP'!$A$13:$A$108,0),FALSE)</f>
        <v>0</v>
      </c>
      <c r="M809" s="331">
        <f>HLOOKUP(M$14,'CdC-Inputs VP'!$D$13:$AEP$108,MATCH($B809,'CdC-Inputs VP'!$A$13:$A$108,0),FALSE)</f>
        <v>0</v>
      </c>
      <c r="N809" s="331">
        <f>HLOOKUP(N$14,'CdC-Inputs VP'!$D$13:$AEP$108,MATCH($B809,'CdC-Inputs VP'!$A$13:$A$108,0),FALSE)</f>
        <v>0</v>
      </c>
      <c r="O809" s="331">
        <f>HLOOKUP(O$14,'CdC-Inputs VP'!$D$13:$AEP$108,MATCH($B809,'CdC-Inputs VP'!$A$13:$A$108,0),FALSE)</f>
        <v>0</v>
      </c>
      <c r="P809" s="331">
        <f>HLOOKUP(P$14,'CdC-Inputs VP'!$D$13:$AEP$108,MATCH($B809,'CdC-Inputs VP'!$A$13:$A$108,0),FALSE)</f>
        <v>0</v>
      </c>
      <c r="Q809" s="331">
        <f>HLOOKUP(Q$14,'CdC-Inputs VP'!$D$13:$AEP$108,MATCH($B809,'CdC-Inputs VP'!$A$13:$A$108,0),FALSE)</f>
        <v>0</v>
      </c>
      <c r="R809" s="331">
        <f>HLOOKUP(R$14,'CdC-Inputs VP'!$D$13:$AEP$108,MATCH($B809,'CdC-Inputs VP'!$A$13:$A$108,0),FALSE)</f>
        <v>0</v>
      </c>
      <c r="S809" s="331">
        <f>HLOOKUP(S$14,'CdC-Inputs VP'!$D$13:$AEP$108,MATCH($B809,'CdC-Inputs VP'!$A$13:$A$108,0),FALSE)</f>
        <v>0</v>
      </c>
      <c r="T809" s="331">
        <f>HLOOKUP(T$14,'CdC-Inputs VP'!$D$13:$AEP$108,MATCH($B809,'CdC-Inputs VP'!$A$13:$A$108,0),FALSE)</f>
        <v>0</v>
      </c>
    </row>
    <row r="810" spans="1:20" hidden="1" outlineLevel="2" x14ac:dyDescent="0.25">
      <c r="A810" s="903"/>
      <c r="B810" s="192" t="s">
        <v>799</v>
      </c>
      <c r="C810" s="184"/>
      <c r="D810" s="325" t="e">
        <f t="shared" ref="D810:T810" si="2249">D$809*D$18</f>
        <v>#REF!</v>
      </c>
      <c r="E810" s="325" t="e">
        <f t="shared" si="2249"/>
        <v>#REF!</v>
      </c>
      <c r="F810" s="325" t="e">
        <f t="shared" si="2249"/>
        <v>#REF!</v>
      </c>
      <c r="G810" s="325" t="e">
        <f t="shared" si="2249"/>
        <v>#REF!</v>
      </c>
      <c r="H810" s="325" t="e">
        <f t="shared" si="2249"/>
        <v>#REF!</v>
      </c>
      <c r="I810" s="325" t="e">
        <f t="shared" si="2249"/>
        <v>#REF!</v>
      </c>
      <c r="J810" s="325" t="e">
        <f t="shared" si="2249"/>
        <v>#REF!</v>
      </c>
      <c r="K810" s="325" t="e">
        <f t="shared" si="2249"/>
        <v>#REF!</v>
      </c>
      <c r="L810" s="325" t="e">
        <f t="shared" si="2249"/>
        <v>#REF!</v>
      </c>
      <c r="M810" s="325" t="e">
        <f t="shared" si="2249"/>
        <v>#REF!</v>
      </c>
      <c r="N810" s="325" t="e">
        <f t="shared" si="2249"/>
        <v>#REF!</v>
      </c>
      <c r="O810" s="325" t="e">
        <f t="shared" si="2249"/>
        <v>#REF!</v>
      </c>
      <c r="P810" s="325" t="e">
        <f t="shared" si="2249"/>
        <v>#REF!</v>
      </c>
      <c r="Q810" s="325" t="e">
        <f t="shared" si="2249"/>
        <v>#REF!</v>
      </c>
      <c r="R810" s="325" t="e">
        <f t="shared" si="2249"/>
        <v>#REF!</v>
      </c>
      <c r="S810" s="325" t="e">
        <f t="shared" si="2249"/>
        <v>#REF!</v>
      </c>
      <c r="T810" s="325" t="e">
        <f t="shared" si="2249"/>
        <v>#REF!</v>
      </c>
    </row>
    <row r="811" spans="1:20" ht="13.5" hidden="1" outlineLevel="2" thickBot="1" x14ac:dyDescent="0.3">
      <c r="A811" s="903"/>
      <c r="B811" s="204" t="s">
        <v>800</v>
      </c>
      <c r="C811" s="186"/>
      <c r="D811" s="326" t="e">
        <f t="shared" ref="D811:T811" si="2250">D$809-D$810</f>
        <v>#REF!</v>
      </c>
      <c r="E811" s="326" t="e">
        <f t="shared" si="2250"/>
        <v>#REF!</v>
      </c>
      <c r="F811" s="326" t="e">
        <f t="shared" si="2250"/>
        <v>#REF!</v>
      </c>
      <c r="G811" s="326" t="e">
        <f t="shared" si="2250"/>
        <v>#REF!</v>
      </c>
      <c r="H811" s="326" t="e">
        <f t="shared" si="2250"/>
        <v>#REF!</v>
      </c>
      <c r="I811" s="326" t="e">
        <f t="shared" si="2250"/>
        <v>#REF!</v>
      </c>
      <c r="J811" s="326" t="e">
        <f t="shared" si="2250"/>
        <v>#REF!</v>
      </c>
      <c r="K811" s="326" t="e">
        <f t="shared" si="2250"/>
        <v>#REF!</v>
      </c>
      <c r="L811" s="326" t="e">
        <f t="shared" si="2250"/>
        <v>#REF!</v>
      </c>
      <c r="M811" s="326" t="e">
        <f t="shared" si="2250"/>
        <v>#REF!</v>
      </c>
      <c r="N811" s="326" t="e">
        <f t="shared" si="2250"/>
        <v>#REF!</v>
      </c>
      <c r="O811" s="326" t="e">
        <f t="shared" si="2250"/>
        <v>#REF!</v>
      </c>
      <c r="P811" s="326" t="e">
        <f t="shared" si="2250"/>
        <v>#REF!</v>
      </c>
      <c r="Q811" s="326" t="e">
        <f t="shared" si="2250"/>
        <v>#REF!</v>
      </c>
      <c r="R811" s="326" t="e">
        <f t="shared" si="2250"/>
        <v>#REF!</v>
      </c>
      <c r="S811" s="326" t="e">
        <f t="shared" si="2250"/>
        <v>#REF!</v>
      </c>
      <c r="T811" s="326" t="e">
        <f t="shared" si="2250"/>
        <v>#REF!</v>
      </c>
    </row>
    <row r="812" spans="1:20" ht="13.5" hidden="1" outlineLevel="2" thickBot="1" x14ac:dyDescent="0.3">
      <c r="A812" s="903"/>
      <c r="B812" s="638" t="s">
        <v>1408</v>
      </c>
      <c r="C812" s="236"/>
      <c r="D812" s="326" t="e">
        <f t="shared" ref="D812:T812" si="2251">D$592-D$790-D$809</f>
        <v>#REF!</v>
      </c>
      <c r="E812" s="326" t="e">
        <f t="shared" si="2251"/>
        <v>#REF!</v>
      </c>
      <c r="F812" s="326" t="e">
        <f t="shared" si="2251"/>
        <v>#REF!</v>
      </c>
      <c r="G812" s="326" t="e">
        <f t="shared" si="2251"/>
        <v>#REF!</v>
      </c>
      <c r="H812" s="326" t="e">
        <f t="shared" si="2251"/>
        <v>#REF!</v>
      </c>
      <c r="I812" s="326" t="e">
        <f t="shared" si="2251"/>
        <v>#REF!</v>
      </c>
      <c r="J812" s="326" t="e">
        <f t="shared" si="2251"/>
        <v>#REF!</v>
      </c>
      <c r="K812" s="326" t="e">
        <f t="shared" si="2251"/>
        <v>#REF!</v>
      </c>
      <c r="L812" s="326" t="e">
        <f t="shared" si="2251"/>
        <v>#REF!</v>
      </c>
      <c r="M812" s="326" t="e">
        <f t="shared" si="2251"/>
        <v>#REF!</v>
      </c>
      <c r="N812" s="326" t="e">
        <f t="shared" si="2251"/>
        <v>#REF!</v>
      </c>
      <c r="O812" s="326" t="e">
        <f t="shared" si="2251"/>
        <v>#REF!</v>
      </c>
      <c r="P812" s="326" t="e">
        <f t="shared" si="2251"/>
        <v>#REF!</v>
      </c>
      <c r="Q812" s="326" t="e">
        <f t="shared" si="2251"/>
        <v>#REF!</v>
      </c>
      <c r="R812" s="326" t="e">
        <f t="shared" si="2251"/>
        <v>#REF!</v>
      </c>
      <c r="S812" s="326" t="e">
        <f t="shared" si="2251"/>
        <v>#REF!</v>
      </c>
      <c r="T812" s="326" t="e">
        <f t="shared" si="2251"/>
        <v>#REF!</v>
      </c>
    </row>
    <row r="813" spans="1:20" hidden="1" outlineLevel="2" x14ac:dyDescent="0.25">
      <c r="A813" s="903"/>
      <c r="B813" s="192" t="s">
        <v>799</v>
      </c>
      <c r="C813" s="184"/>
      <c r="D813" s="325" t="e">
        <f t="shared" ref="D813:T813" si="2252">D$594-D$791-D$810</f>
        <v>#REF!</v>
      </c>
      <c r="E813" s="325" t="e">
        <f t="shared" si="2252"/>
        <v>#REF!</v>
      </c>
      <c r="F813" s="325" t="e">
        <f t="shared" si="2252"/>
        <v>#REF!</v>
      </c>
      <c r="G813" s="325" t="e">
        <f t="shared" si="2252"/>
        <v>#REF!</v>
      </c>
      <c r="H813" s="325" t="e">
        <f t="shared" si="2252"/>
        <v>#REF!</v>
      </c>
      <c r="I813" s="325" t="e">
        <f t="shared" si="2252"/>
        <v>#REF!</v>
      </c>
      <c r="J813" s="325" t="e">
        <f t="shared" si="2252"/>
        <v>#REF!</v>
      </c>
      <c r="K813" s="325" t="e">
        <f t="shared" si="2252"/>
        <v>#REF!</v>
      </c>
      <c r="L813" s="325" t="e">
        <f t="shared" si="2252"/>
        <v>#REF!</v>
      </c>
      <c r="M813" s="325" t="e">
        <f t="shared" si="2252"/>
        <v>#REF!</v>
      </c>
      <c r="N813" s="325" t="e">
        <f t="shared" si="2252"/>
        <v>#REF!</v>
      </c>
      <c r="O813" s="325" t="e">
        <f t="shared" si="2252"/>
        <v>#REF!</v>
      </c>
      <c r="P813" s="325" t="e">
        <f t="shared" si="2252"/>
        <v>#REF!</v>
      </c>
      <c r="Q813" s="325" t="e">
        <f t="shared" si="2252"/>
        <v>#REF!</v>
      </c>
      <c r="R813" s="325" t="e">
        <f t="shared" si="2252"/>
        <v>#REF!</v>
      </c>
      <c r="S813" s="325" t="e">
        <f t="shared" si="2252"/>
        <v>#REF!</v>
      </c>
      <c r="T813" s="325" t="e">
        <f t="shared" si="2252"/>
        <v>#REF!</v>
      </c>
    </row>
    <row r="814" spans="1:20" ht="13.5" hidden="1" outlineLevel="2" thickBot="1" x14ac:dyDescent="0.3">
      <c r="A814" s="903"/>
      <c r="B814" s="204" t="s">
        <v>800</v>
      </c>
      <c r="C814" s="186"/>
      <c r="D814" s="326" t="e">
        <f t="shared" ref="D814:T814" si="2253">D$595-D$792-D$811</f>
        <v>#REF!</v>
      </c>
      <c r="E814" s="326" t="e">
        <f t="shared" si="2253"/>
        <v>#REF!</v>
      </c>
      <c r="F814" s="326" t="e">
        <f t="shared" si="2253"/>
        <v>#REF!</v>
      </c>
      <c r="G814" s="326" t="e">
        <f t="shared" si="2253"/>
        <v>#REF!</v>
      </c>
      <c r="H814" s="326" t="e">
        <f t="shared" si="2253"/>
        <v>#REF!</v>
      </c>
      <c r="I814" s="326" t="e">
        <f t="shared" si="2253"/>
        <v>#REF!</v>
      </c>
      <c r="J814" s="326" t="e">
        <f t="shared" si="2253"/>
        <v>#REF!</v>
      </c>
      <c r="K814" s="326" t="e">
        <f t="shared" si="2253"/>
        <v>#REF!</v>
      </c>
      <c r="L814" s="326" t="e">
        <f t="shared" si="2253"/>
        <v>#REF!</v>
      </c>
      <c r="M814" s="326" t="e">
        <f t="shared" si="2253"/>
        <v>#REF!</v>
      </c>
      <c r="N814" s="326" t="e">
        <f t="shared" si="2253"/>
        <v>#REF!</v>
      </c>
      <c r="O814" s="326" t="e">
        <f t="shared" si="2253"/>
        <v>#REF!</v>
      </c>
      <c r="P814" s="326" t="e">
        <f t="shared" si="2253"/>
        <v>#REF!</v>
      </c>
      <c r="Q814" s="326" t="e">
        <f t="shared" si="2253"/>
        <v>#REF!</v>
      </c>
      <c r="R814" s="326" t="e">
        <f t="shared" si="2253"/>
        <v>#REF!</v>
      </c>
      <c r="S814" s="326" t="e">
        <f t="shared" si="2253"/>
        <v>#REF!</v>
      </c>
      <c r="T814" s="326" t="e">
        <f t="shared" si="2253"/>
        <v>#REF!</v>
      </c>
    </row>
    <row r="815" spans="1:20" ht="13.5" hidden="1" outlineLevel="2" thickBot="1" x14ac:dyDescent="0.3">
      <c r="A815" s="903"/>
      <c r="B815" s="638" t="s">
        <v>1409</v>
      </c>
      <c r="C815" s="236"/>
      <c r="D815" s="326" t="e">
        <f t="shared" ref="D815:T815" si="2254">D812-D797</f>
        <v>#REF!</v>
      </c>
      <c r="E815" s="326" t="e">
        <f t="shared" si="2254"/>
        <v>#REF!</v>
      </c>
      <c r="F815" s="326" t="e">
        <f t="shared" ref="F815:G815" si="2255">F812-F797</f>
        <v>#REF!</v>
      </c>
      <c r="G815" s="326" t="e">
        <f t="shared" si="2255"/>
        <v>#REF!</v>
      </c>
      <c r="H815" s="326" t="e">
        <f t="shared" si="2254"/>
        <v>#REF!</v>
      </c>
      <c r="I815" s="326" t="e">
        <f t="shared" si="2254"/>
        <v>#REF!</v>
      </c>
      <c r="J815" s="326" t="e">
        <f t="shared" ref="J815:K815" si="2256">J812-J797</f>
        <v>#REF!</v>
      </c>
      <c r="K815" s="326" t="e">
        <f t="shared" si="2256"/>
        <v>#REF!</v>
      </c>
      <c r="L815" s="326" t="e">
        <f t="shared" ref="L815:P815" si="2257">L812-L797</f>
        <v>#REF!</v>
      </c>
      <c r="M815" s="326" t="e">
        <f t="shared" si="2257"/>
        <v>#REF!</v>
      </c>
      <c r="N815" s="326" t="e">
        <f t="shared" si="2257"/>
        <v>#REF!</v>
      </c>
      <c r="O815" s="326" t="e">
        <f t="shared" ref="O815" si="2258">O812-O797</f>
        <v>#REF!</v>
      </c>
      <c r="P815" s="326" t="e">
        <f t="shared" si="2257"/>
        <v>#REF!</v>
      </c>
      <c r="Q815" s="326" t="e">
        <f t="shared" ref="Q815:R815" si="2259">Q812-Q797</f>
        <v>#REF!</v>
      </c>
      <c r="R815" s="326" t="e">
        <f t="shared" si="2259"/>
        <v>#REF!</v>
      </c>
      <c r="S815" s="326" t="e">
        <f t="shared" si="2254"/>
        <v>#REF!</v>
      </c>
      <c r="T815" s="326" t="e">
        <f t="shared" si="2254"/>
        <v>#REF!</v>
      </c>
    </row>
    <row r="816" spans="1:20" hidden="1" outlineLevel="2" x14ac:dyDescent="0.25">
      <c r="A816" s="903"/>
      <c r="B816" s="192" t="s">
        <v>799</v>
      </c>
      <c r="C816" s="184"/>
      <c r="D816" s="325" t="e">
        <f t="shared" ref="D816:T816" si="2260">D815-D817</f>
        <v>#REF!</v>
      </c>
      <c r="E816" s="325" t="e">
        <f t="shared" si="2260"/>
        <v>#REF!</v>
      </c>
      <c r="F816" s="325" t="e">
        <f t="shared" ref="F816:G816" si="2261">F815-F817</f>
        <v>#REF!</v>
      </c>
      <c r="G816" s="325" t="e">
        <f t="shared" si="2261"/>
        <v>#REF!</v>
      </c>
      <c r="H816" s="325" t="e">
        <f t="shared" si="2260"/>
        <v>#REF!</v>
      </c>
      <c r="I816" s="325" t="e">
        <f t="shared" si="2260"/>
        <v>#REF!</v>
      </c>
      <c r="J816" s="325" t="e">
        <f t="shared" ref="J816:K816" si="2262">J815-J817</f>
        <v>#REF!</v>
      </c>
      <c r="K816" s="325" t="e">
        <f t="shared" si="2262"/>
        <v>#REF!</v>
      </c>
      <c r="L816" s="325" t="e">
        <f t="shared" ref="L816:P816" si="2263">L815-L817</f>
        <v>#REF!</v>
      </c>
      <c r="M816" s="325" t="e">
        <f t="shared" si="2263"/>
        <v>#REF!</v>
      </c>
      <c r="N816" s="325" t="e">
        <f t="shared" si="2263"/>
        <v>#REF!</v>
      </c>
      <c r="O816" s="325" t="e">
        <f t="shared" ref="O816" si="2264">O815-O817</f>
        <v>#REF!</v>
      </c>
      <c r="P816" s="325" t="e">
        <f t="shared" si="2263"/>
        <v>#REF!</v>
      </c>
      <c r="Q816" s="325" t="e">
        <f t="shared" ref="Q816:R816" si="2265">Q815-Q817</f>
        <v>#REF!</v>
      </c>
      <c r="R816" s="325" t="e">
        <f t="shared" si="2265"/>
        <v>#REF!</v>
      </c>
      <c r="S816" s="325" t="e">
        <f t="shared" si="2260"/>
        <v>#REF!</v>
      </c>
      <c r="T816" s="325" t="e">
        <f t="shared" si="2260"/>
        <v>#REF!</v>
      </c>
    </row>
    <row r="817" spans="1:20" ht="13.5" hidden="1" outlineLevel="2" thickBot="1" x14ac:dyDescent="0.3">
      <c r="A817" s="903"/>
      <c r="B817" s="204" t="s">
        <v>800</v>
      </c>
      <c r="C817" s="186"/>
      <c r="D817" s="326" t="e">
        <f t="shared" ref="D817:T817" si="2266">D815*D814/D812</f>
        <v>#REF!</v>
      </c>
      <c r="E817" s="326" t="e">
        <f t="shared" si="2266"/>
        <v>#REF!</v>
      </c>
      <c r="F817" s="326" t="e">
        <f t="shared" ref="F817:G817" si="2267">F815*F814/F812</f>
        <v>#REF!</v>
      </c>
      <c r="G817" s="326" t="e">
        <f t="shared" si="2267"/>
        <v>#REF!</v>
      </c>
      <c r="H817" s="326" t="e">
        <f t="shared" si="2266"/>
        <v>#REF!</v>
      </c>
      <c r="I817" s="326" t="e">
        <f t="shared" si="2266"/>
        <v>#REF!</v>
      </c>
      <c r="J817" s="326" t="e">
        <f t="shared" ref="J817:K817" si="2268">J815*J814/J812</f>
        <v>#REF!</v>
      </c>
      <c r="K817" s="326" t="e">
        <f t="shared" si="2268"/>
        <v>#REF!</v>
      </c>
      <c r="L817" s="326" t="e">
        <f t="shared" ref="L817:P817" si="2269">L815*L814/L812</f>
        <v>#REF!</v>
      </c>
      <c r="M817" s="326" t="e">
        <f t="shared" si="2269"/>
        <v>#REF!</v>
      </c>
      <c r="N817" s="326" t="e">
        <f t="shared" si="2269"/>
        <v>#REF!</v>
      </c>
      <c r="O817" s="326" t="e">
        <f t="shared" ref="O817" si="2270">O815*O814/O812</f>
        <v>#REF!</v>
      </c>
      <c r="P817" s="326" t="e">
        <f t="shared" si="2269"/>
        <v>#REF!</v>
      </c>
      <c r="Q817" s="326" t="e">
        <f t="shared" ref="Q817:R817" si="2271">Q815*Q814/Q812</f>
        <v>#REF!</v>
      </c>
      <c r="R817" s="326" t="e">
        <f t="shared" si="2271"/>
        <v>#REF!</v>
      </c>
      <c r="S817" s="326" t="e">
        <f t="shared" si="2266"/>
        <v>#REF!</v>
      </c>
      <c r="T817" s="326" t="e">
        <f t="shared" si="2266"/>
        <v>#REF!</v>
      </c>
    </row>
    <row r="818" spans="1:20" ht="13.5" hidden="1" outlineLevel="2" thickBot="1" x14ac:dyDescent="0.3">
      <c r="A818" s="903"/>
      <c r="B818" s="629" t="str">
        <f>"DELTA " &amp; A771</f>
        <v>DELTA MTAC VEHICULE NON TRACTEUR AVEC DISPOSITIF D'ATTELAGE (GVW for vehicle without trailer but with coupling device)</v>
      </c>
      <c r="C818" s="182"/>
      <c r="D818" s="326" t="str">
        <f t="shared" ref="D818:T820" si="2272">IF(D809=0,"Non Calculé",D809+D790+D797+D815)</f>
        <v>Non Calculé</v>
      </c>
      <c r="E818" s="326" t="str">
        <f t="shared" si="2272"/>
        <v>Non Calculé</v>
      </c>
      <c r="F818" s="326" t="str">
        <f t="shared" ref="F818:G818" si="2273">IF(F809=0,"Non Calculé",F809+F790+F797+F815)</f>
        <v>Non Calculé</v>
      </c>
      <c r="G818" s="326" t="str">
        <f t="shared" si="2273"/>
        <v>Non Calculé</v>
      </c>
      <c r="H818" s="326" t="str">
        <f t="shared" si="2272"/>
        <v>Non Calculé</v>
      </c>
      <c r="I818" s="326" t="str">
        <f t="shared" si="2272"/>
        <v>Non Calculé</v>
      </c>
      <c r="J818" s="326" t="str">
        <f t="shared" ref="J818:K818" si="2274">IF(J809=0,"Non Calculé",J809+J790+J797+J815)</f>
        <v>Non Calculé</v>
      </c>
      <c r="K818" s="326" t="str">
        <f t="shared" si="2274"/>
        <v>Non Calculé</v>
      </c>
      <c r="L818" s="326" t="str">
        <f t="shared" ref="L818:P818" si="2275">IF(L809=0,"Non Calculé",L809+L790+L797+L815)</f>
        <v>Non Calculé</v>
      </c>
      <c r="M818" s="326" t="str">
        <f t="shared" si="2275"/>
        <v>Non Calculé</v>
      </c>
      <c r="N818" s="326" t="str">
        <f t="shared" si="2275"/>
        <v>Non Calculé</v>
      </c>
      <c r="O818" s="326" t="str">
        <f t="shared" ref="O818" si="2276">IF(O809=0,"Non Calculé",O809+O790+O797+O815)</f>
        <v>Non Calculé</v>
      </c>
      <c r="P818" s="326" t="str">
        <f t="shared" si="2275"/>
        <v>Non Calculé</v>
      </c>
      <c r="Q818" s="326" t="str">
        <f t="shared" ref="Q818:R818" si="2277">IF(Q809=0,"Non Calculé",Q809+Q790+Q797+Q815)</f>
        <v>Non Calculé</v>
      </c>
      <c r="R818" s="326" t="str">
        <f t="shared" si="2277"/>
        <v>Non Calculé</v>
      </c>
      <c r="S818" s="326" t="str">
        <f t="shared" si="2272"/>
        <v>Non Calculé</v>
      </c>
      <c r="T818" s="326" t="str">
        <f t="shared" si="2272"/>
        <v>Non Calculé</v>
      </c>
    </row>
    <row r="819" spans="1:20" hidden="1" outlineLevel="2" x14ac:dyDescent="0.25">
      <c r="A819" s="903"/>
      <c r="B819" s="192" t="s">
        <v>799</v>
      </c>
      <c r="C819" s="184"/>
      <c r="D819" s="325" t="e">
        <f t="shared" si="2272"/>
        <v>#REF!</v>
      </c>
      <c r="E819" s="325" t="e">
        <f t="shared" si="2272"/>
        <v>#REF!</v>
      </c>
      <c r="F819" s="325" t="e">
        <f t="shared" ref="F819:G819" si="2278">IF(F810=0,"Non Calculé",F810+F791+F798+F816)</f>
        <v>#REF!</v>
      </c>
      <c r="G819" s="325" t="e">
        <f t="shared" si="2278"/>
        <v>#REF!</v>
      </c>
      <c r="H819" s="325" t="e">
        <f t="shared" si="2272"/>
        <v>#REF!</v>
      </c>
      <c r="I819" s="325" t="e">
        <f t="shared" si="2272"/>
        <v>#REF!</v>
      </c>
      <c r="J819" s="325" t="e">
        <f t="shared" ref="J819:K819" si="2279">IF(J810=0,"Non Calculé",J810+J791+J798+J816)</f>
        <v>#REF!</v>
      </c>
      <c r="K819" s="325" t="e">
        <f t="shared" si="2279"/>
        <v>#REF!</v>
      </c>
      <c r="L819" s="325" t="e">
        <f t="shared" ref="L819:P819" si="2280">IF(L810=0,"Non Calculé",L810+L791+L798+L816)</f>
        <v>#REF!</v>
      </c>
      <c r="M819" s="325" t="e">
        <f t="shared" si="2280"/>
        <v>#REF!</v>
      </c>
      <c r="N819" s="325" t="e">
        <f t="shared" si="2280"/>
        <v>#REF!</v>
      </c>
      <c r="O819" s="325" t="e">
        <f t="shared" ref="O819" si="2281">IF(O810=0,"Non Calculé",O810+O791+O798+O816)</f>
        <v>#REF!</v>
      </c>
      <c r="P819" s="325" t="e">
        <f t="shared" si="2280"/>
        <v>#REF!</v>
      </c>
      <c r="Q819" s="325" t="e">
        <f t="shared" ref="Q819:R819" si="2282">IF(Q810=0,"Non Calculé",Q810+Q791+Q798+Q816)</f>
        <v>#REF!</v>
      </c>
      <c r="R819" s="325" t="e">
        <f t="shared" si="2282"/>
        <v>#REF!</v>
      </c>
      <c r="S819" s="325" t="e">
        <f t="shared" si="2272"/>
        <v>#REF!</v>
      </c>
      <c r="T819" s="325" t="e">
        <f t="shared" si="2272"/>
        <v>#REF!</v>
      </c>
    </row>
    <row r="820" spans="1:20" ht="13.5" hidden="1" outlineLevel="2" thickBot="1" x14ac:dyDescent="0.3">
      <c r="A820" s="916"/>
      <c r="B820" s="204" t="s">
        <v>800</v>
      </c>
      <c r="C820" s="186"/>
      <c r="D820" s="325" t="e">
        <f t="shared" si="2272"/>
        <v>#REF!</v>
      </c>
      <c r="E820" s="325" t="e">
        <f t="shared" si="2272"/>
        <v>#REF!</v>
      </c>
      <c r="F820" s="325" t="e">
        <f t="shared" ref="F820:G820" si="2283">IF(F811=0,"Non Calculé",F811+F792+F799+F817)</f>
        <v>#REF!</v>
      </c>
      <c r="G820" s="325" t="e">
        <f t="shared" si="2283"/>
        <v>#REF!</v>
      </c>
      <c r="H820" s="325" t="e">
        <f t="shared" si="2272"/>
        <v>#REF!</v>
      </c>
      <c r="I820" s="325" t="e">
        <f t="shared" si="2272"/>
        <v>#REF!</v>
      </c>
      <c r="J820" s="325" t="e">
        <f t="shared" ref="J820:K820" si="2284">IF(J811=0,"Non Calculé",J811+J792+J799+J817)</f>
        <v>#REF!</v>
      </c>
      <c r="K820" s="325" t="e">
        <f t="shared" si="2284"/>
        <v>#REF!</v>
      </c>
      <c r="L820" s="325" t="e">
        <f t="shared" ref="L820:P820" si="2285">IF(L811=0,"Non Calculé",L811+L792+L799+L817)</f>
        <v>#REF!</v>
      </c>
      <c r="M820" s="325" t="e">
        <f t="shared" si="2285"/>
        <v>#REF!</v>
      </c>
      <c r="N820" s="325" t="e">
        <f t="shared" si="2285"/>
        <v>#REF!</v>
      </c>
      <c r="O820" s="325" t="e">
        <f t="shared" ref="O820" si="2286">IF(O811=0,"Non Calculé",O811+O792+O799+O817)</f>
        <v>#REF!</v>
      </c>
      <c r="P820" s="325" t="e">
        <f t="shared" si="2285"/>
        <v>#REF!</v>
      </c>
      <c r="Q820" s="325" t="e">
        <f t="shared" ref="Q820:R820" si="2287">IF(Q811=0,"Non Calculé",Q811+Q792+Q799+Q817)</f>
        <v>#REF!</v>
      </c>
      <c r="R820" s="325" t="e">
        <f t="shared" si="2287"/>
        <v>#REF!</v>
      </c>
      <c r="S820" s="325" t="e">
        <f t="shared" si="2272"/>
        <v>#REF!</v>
      </c>
      <c r="T820" s="325" t="e">
        <f t="shared" si="2272"/>
        <v>#REF!</v>
      </c>
    </row>
    <row r="821" spans="1:20" ht="14.85" customHeight="1" thickTop="1" x14ac:dyDescent="0.25">
      <c r="A821" s="570" t="s">
        <v>1410</v>
      </c>
      <c r="B821" s="650"/>
      <c r="C821" s="290"/>
      <c r="D821" s="263" t="str">
        <f t="shared" ref="D821:T821" si="2288">D818</f>
        <v>Non Calculé</v>
      </c>
      <c r="E821" s="263" t="str">
        <f t="shared" si="2288"/>
        <v>Non Calculé</v>
      </c>
      <c r="F821" s="263" t="str">
        <f t="shared" ref="F821:G821" si="2289">F818</f>
        <v>Non Calculé</v>
      </c>
      <c r="G821" s="263" t="str">
        <f t="shared" si="2289"/>
        <v>Non Calculé</v>
      </c>
      <c r="H821" s="263" t="str">
        <f t="shared" si="2288"/>
        <v>Non Calculé</v>
      </c>
      <c r="I821" s="263" t="str">
        <f t="shared" si="2288"/>
        <v>Non Calculé</v>
      </c>
      <c r="J821" s="263" t="str">
        <f t="shared" ref="J821:K821" si="2290">J818</f>
        <v>Non Calculé</v>
      </c>
      <c r="K821" s="263" t="str">
        <f t="shared" si="2290"/>
        <v>Non Calculé</v>
      </c>
      <c r="L821" s="263" t="str">
        <f t="shared" ref="L821:P821" si="2291">L818</f>
        <v>Non Calculé</v>
      </c>
      <c r="M821" s="263" t="str">
        <f t="shared" si="2291"/>
        <v>Non Calculé</v>
      </c>
      <c r="N821" s="263" t="str">
        <f t="shared" si="2291"/>
        <v>Non Calculé</v>
      </c>
      <c r="O821" s="263" t="str">
        <f t="shared" ref="O821" si="2292">O818</f>
        <v>Non Calculé</v>
      </c>
      <c r="P821" s="263" t="str">
        <f t="shared" si="2291"/>
        <v>Non Calculé</v>
      </c>
      <c r="Q821" s="263" t="str">
        <f t="shared" ref="Q821:R821" si="2293">Q818</f>
        <v>Non Calculé</v>
      </c>
      <c r="R821" s="263" t="str">
        <f t="shared" si="2293"/>
        <v>Non Calculé</v>
      </c>
      <c r="S821" s="263" t="str">
        <f t="shared" si="2288"/>
        <v>Non Calculé</v>
      </c>
      <c r="T821" s="263" t="str">
        <f t="shared" si="2288"/>
        <v>Non Calculé</v>
      </c>
    </row>
    <row r="822" spans="1:20" ht="15.6" customHeight="1" x14ac:dyDescent="0.25">
      <c r="A822" s="298"/>
      <c r="B822" s="643" t="s">
        <v>1359</v>
      </c>
      <c r="C822" s="299"/>
      <c r="D822" s="332" t="str">
        <f t="shared" ref="D822:T822" si="2294">"(" &amp; D784+D785 &amp;"+"&amp; D786+D787&amp;"+"&amp;D788+D789&amp;")"</f>
        <v>(2+3+0)</v>
      </c>
      <c r="E822" s="332" t="str">
        <f t="shared" si="2294"/>
        <v>(2+3+0)</v>
      </c>
      <c r="F822" s="332" t="str">
        <f t="shared" ref="F822:G822" si="2295">"(" &amp; F784+F785 &amp;"+"&amp; F786+F787&amp;"+"&amp;F788+F789&amp;")"</f>
        <v>(2+3+0)</v>
      </c>
      <c r="G822" s="332" t="str">
        <f t="shared" si="2295"/>
        <v>(2+3+0)</v>
      </c>
      <c r="H822" s="332" t="str">
        <f t="shared" si="2294"/>
        <v>(2+3+0)</v>
      </c>
      <c r="I822" s="332" t="str">
        <f t="shared" si="2294"/>
        <v>(2+3+0)</v>
      </c>
      <c r="J822" s="332" t="str">
        <f t="shared" ref="J822:K822" si="2296">"(" &amp; J784+J785 &amp;"+"&amp; J786+J787&amp;"+"&amp;J788+J789&amp;")"</f>
        <v>(2+3+0)</v>
      </c>
      <c r="K822" s="332" t="str">
        <f t="shared" si="2296"/>
        <v>(2+3+0)</v>
      </c>
      <c r="L822" s="332" t="str">
        <f t="shared" ref="L822:P822" si="2297">"(" &amp; L784+L785 &amp;"+"&amp; L786+L787&amp;"+"&amp;L788+L789&amp;")"</f>
        <v>(2+3+0)</v>
      </c>
      <c r="M822" s="332" t="str">
        <f t="shared" si="2297"/>
        <v>(2+3+0)</v>
      </c>
      <c r="N822" s="332" t="str">
        <f t="shared" si="2297"/>
        <v>(2+3+0)</v>
      </c>
      <c r="O822" s="332" t="str">
        <f t="shared" ref="O822" si="2298">"(" &amp; O784+O785 &amp;"+"&amp; O786+O787&amp;"+"&amp;O788+O789&amp;")"</f>
        <v>(2+3+0)</v>
      </c>
      <c r="P822" s="332" t="str">
        <f t="shared" si="2297"/>
        <v>(2+3+0)</v>
      </c>
      <c r="Q822" s="332" t="str">
        <f t="shared" ref="Q822:R822" si="2299">"(" &amp; Q784+Q785 &amp;"+"&amp; Q786+Q787&amp;"+"&amp;Q788+Q789&amp;")"</f>
        <v>(2+3+2)</v>
      </c>
      <c r="R822" s="332" t="str">
        <f t="shared" si="2299"/>
        <v>(2+3+2)</v>
      </c>
      <c r="S822" s="332" t="str">
        <f t="shared" si="2294"/>
        <v>(2+3+2)</v>
      </c>
      <c r="T822" s="332" t="str">
        <f t="shared" si="2294"/>
        <v>(2+3+2)</v>
      </c>
    </row>
    <row r="823" spans="1:20" x14ac:dyDescent="0.25">
      <c r="A823" s="274"/>
      <c r="B823" s="641" t="s">
        <v>1356</v>
      </c>
      <c r="C823" s="265"/>
      <c r="D823" s="266" t="e">
        <f t="shared" ref="D823:T824" si="2300">D819</f>
        <v>#REF!</v>
      </c>
      <c r="E823" s="266" t="e">
        <f t="shared" si="2300"/>
        <v>#REF!</v>
      </c>
      <c r="F823" s="266" t="e">
        <f t="shared" ref="F823:G823" si="2301">F819</f>
        <v>#REF!</v>
      </c>
      <c r="G823" s="266" t="e">
        <f t="shared" si="2301"/>
        <v>#REF!</v>
      </c>
      <c r="H823" s="266" t="e">
        <f t="shared" si="2300"/>
        <v>#REF!</v>
      </c>
      <c r="I823" s="266" t="e">
        <f t="shared" si="2300"/>
        <v>#REF!</v>
      </c>
      <c r="J823" s="266" t="e">
        <f t="shared" ref="J823:K823" si="2302">J819</f>
        <v>#REF!</v>
      </c>
      <c r="K823" s="266" t="e">
        <f t="shared" si="2302"/>
        <v>#REF!</v>
      </c>
      <c r="L823" s="266" t="e">
        <f t="shared" ref="L823:P823" si="2303">L819</f>
        <v>#REF!</v>
      </c>
      <c r="M823" s="266" t="e">
        <f t="shared" si="2303"/>
        <v>#REF!</v>
      </c>
      <c r="N823" s="266" t="e">
        <f t="shared" si="2303"/>
        <v>#REF!</v>
      </c>
      <c r="O823" s="266" t="e">
        <f t="shared" ref="O823" si="2304">O819</f>
        <v>#REF!</v>
      </c>
      <c r="P823" s="266" t="e">
        <f t="shared" si="2303"/>
        <v>#REF!</v>
      </c>
      <c r="Q823" s="266" t="e">
        <f t="shared" ref="Q823:R823" si="2305">Q819</f>
        <v>#REF!</v>
      </c>
      <c r="R823" s="266" t="e">
        <f t="shared" si="2305"/>
        <v>#REF!</v>
      </c>
      <c r="S823" s="266" t="e">
        <f t="shared" si="2300"/>
        <v>#REF!</v>
      </c>
      <c r="T823" s="266" t="e">
        <f t="shared" si="2300"/>
        <v>#REF!</v>
      </c>
    </row>
    <row r="824" spans="1:20" ht="13.5" collapsed="1" thickBot="1" x14ac:dyDescent="0.3">
      <c r="A824" s="275"/>
      <c r="B824" s="642" t="s">
        <v>1357</v>
      </c>
      <c r="C824" s="268"/>
      <c r="D824" s="269" t="e">
        <f t="shared" si="2300"/>
        <v>#REF!</v>
      </c>
      <c r="E824" s="269" t="e">
        <f t="shared" si="2300"/>
        <v>#REF!</v>
      </c>
      <c r="F824" s="269" t="e">
        <f t="shared" ref="F824:G824" si="2306">F820</f>
        <v>#REF!</v>
      </c>
      <c r="G824" s="269" t="e">
        <f t="shared" si="2306"/>
        <v>#REF!</v>
      </c>
      <c r="H824" s="269" t="e">
        <f t="shared" si="2300"/>
        <v>#REF!</v>
      </c>
      <c r="I824" s="269" t="e">
        <f t="shared" si="2300"/>
        <v>#REF!</v>
      </c>
      <c r="J824" s="269" t="e">
        <f t="shared" ref="J824:K824" si="2307">J820</f>
        <v>#REF!</v>
      </c>
      <c r="K824" s="269" t="e">
        <f t="shared" si="2307"/>
        <v>#REF!</v>
      </c>
      <c r="L824" s="269" t="e">
        <f t="shared" ref="L824:P824" si="2308">L820</f>
        <v>#REF!</v>
      </c>
      <c r="M824" s="269" t="e">
        <f t="shared" si="2308"/>
        <v>#REF!</v>
      </c>
      <c r="N824" s="269" t="e">
        <f t="shared" si="2308"/>
        <v>#REF!</v>
      </c>
      <c r="O824" s="269" t="e">
        <f t="shared" ref="O824" si="2309">O820</f>
        <v>#REF!</v>
      </c>
      <c r="P824" s="269" t="e">
        <f t="shared" si="2308"/>
        <v>#REF!</v>
      </c>
      <c r="Q824" s="269" t="e">
        <f t="shared" ref="Q824:R824" si="2310">Q820</f>
        <v>#REF!</v>
      </c>
      <c r="R824" s="269" t="e">
        <f t="shared" si="2310"/>
        <v>#REF!</v>
      </c>
      <c r="S824" s="269" t="e">
        <f t="shared" si="2300"/>
        <v>#REF!</v>
      </c>
      <c r="T824" s="269" t="e">
        <f t="shared" si="2300"/>
        <v>#REF!</v>
      </c>
    </row>
    <row r="825" spans="1:20" ht="25.5" hidden="1" customHeight="1" outlineLevel="1" thickTop="1" x14ac:dyDescent="0.25">
      <c r="A825" s="902" t="s">
        <v>1411</v>
      </c>
      <c r="B825" s="634" t="s">
        <v>1292</v>
      </c>
      <c r="C825" s="225"/>
      <c r="D825" s="224">
        <v>75</v>
      </c>
      <c r="E825" s="224">
        <v>75</v>
      </c>
      <c r="F825" s="224">
        <v>75</v>
      </c>
      <c r="G825" s="224">
        <v>75</v>
      </c>
      <c r="H825" s="224">
        <v>75</v>
      </c>
      <c r="I825" s="224">
        <v>75</v>
      </c>
      <c r="J825" s="224">
        <v>75</v>
      </c>
      <c r="K825" s="224">
        <v>75</v>
      </c>
      <c r="L825" s="224">
        <v>75</v>
      </c>
      <c r="M825" s="224">
        <v>75</v>
      </c>
      <c r="N825" s="224">
        <v>75</v>
      </c>
      <c r="O825" s="224">
        <v>75</v>
      </c>
      <c r="P825" s="224">
        <v>75</v>
      </c>
      <c r="Q825" s="224">
        <v>75</v>
      </c>
      <c r="R825" s="224">
        <v>75</v>
      </c>
      <c r="S825" s="224">
        <v>75</v>
      </c>
      <c r="T825" s="224">
        <v>75</v>
      </c>
    </row>
    <row r="826" spans="1:20" ht="12.75" hidden="1" customHeight="1" outlineLevel="1" x14ac:dyDescent="0.25">
      <c r="A826" s="903"/>
      <c r="B826" s="635" t="s">
        <v>1293</v>
      </c>
      <c r="C826" s="227"/>
      <c r="D826" s="220">
        <v>75</v>
      </c>
      <c r="E826" s="220">
        <v>75</v>
      </c>
      <c r="F826" s="220">
        <v>75</v>
      </c>
      <c r="G826" s="220">
        <v>75</v>
      </c>
      <c r="H826" s="220">
        <v>75</v>
      </c>
      <c r="I826" s="220">
        <v>75</v>
      </c>
      <c r="J826" s="220">
        <v>75</v>
      </c>
      <c r="K826" s="220">
        <v>75</v>
      </c>
      <c r="L826" s="220">
        <v>75</v>
      </c>
      <c r="M826" s="220">
        <v>75</v>
      </c>
      <c r="N826" s="220">
        <v>75</v>
      </c>
      <c r="O826" s="220">
        <v>75</v>
      </c>
      <c r="P826" s="220">
        <v>75</v>
      </c>
      <c r="Q826" s="220">
        <v>75</v>
      </c>
      <c r="R826" s="220">
        <v>75</v>
      </c>
      <c r="S826" s="220">
        <v>75</v>
      </c>
      <c r="T826" s="220">
        <v>75</v>
      </c>
    </row>
    <row r="827" spans="1:20" ht="12.75" hidden="1" customHeight="1" outlineLevel="1" x14ac:dyDescent="0.25">
      <c r="A827" s="903"/>
      <c r="B827" s="635" t="s">
        <v>1294</v>
      </c>
      <c r="C827" s="227"/>
      <c r="D827" s="220">
        <v>75</v>
      </c>
      <c r="E827" s="220">
        <v>75</v>
      </c>
      <c r="F827" s="220">
        <v>75</v>
      </c>
      <c r="G827" s="220">
        <v>75</v>
      </c>
      <c r="H827" s="220">
        <v>75</v>
      </c>
      <c r="I827" s="220">
        <v>75</v>
      </c>
      <c r="J827" s="220">
        <v>75</v>
      </c>
      <c r="K827" s="220">
        <v>75</v>
      </c>
      <c r="L827" s="220">
        <v>75</v>
      </c>
      <c r="M827" s="220">
        <v>75</v>
      </c>
      <c r="N827" s="220">
        <v>75</v>
      </c>
      <c r="O827" s="220">
        <v>75</v>
      </c>
      <c r="P827" s="220">
        <v>75</v>
      </c>
      <c r="Q827" s="220">
        <v>75</v>
      </c>
      <c r="R827" s="220">
        <v>75</v>
      </c>
      <c r="S827" s="220">
        <v>75</v>
      </c>
      <c r="T827" s="220">
        <v>75</v>
      </c>
    </row>
    <row r="828" spans="1:20" ht="12.75" hidden="1" customHeight="1" outlineLevel="1" x14ac:dyDescent="0.25">
      <c r="A828" s="903"/>
      <c r="B828" s="635" t="s">
        <v>1293</v>
      </c>
      <c r="C828" s="227"/>
      <c r="D828" s="220">
        <v>75</v>
      </c>
      <c r="E828" s="220">
        <v>75</v>
      </c>
      <c r="F828" s="220">
        <v>75</v>
      </c>
      <c r="G828" s="220">
        <v>75</v>
      </c>
      <c r="H828" s="220">
        <v>75</v>
      </c>
      <c r="I828" s="220">
        <v>75</v>
      </c>
      <c r="J828" s="220">
        <v>75</v>
      </c>
      <c r="K828" s="220">
        <v>75</v>
      </c>
      <c r="L828" s="220">
        <v>75</v>
      </c>
      <c r="M828" s="220">
        <v>75</v>
      </c>
      <c r="N828" s="220">
        <v>75</v>
      </c>
      <c r="O828" s="220">
        <v>75</v>
      </c>
      <c r="P828" s="220">
        <v>75</v>
      </c>
      <c r="Q828" s="220">
        <v>75</v>
      </c>
      <c r="R828" s="220">
        <v>75</v>
      </c>
      <c r="S828" s="220">
        <v>75</v>
      </c>
      <c r="T828" s="220">
        <v>75</v>
      </c>
    </row>
    <row r="829" spans="1:20" ht="12.75" hidden="1" customHeight="1" outlineLevel="1" x14ac:dyDescent="0.25">
      <c r="A829" s="903"/>
      <c r="B829" s="635" t="s">
        <v>1295</v>
      </c>
      <c r="C829" s="227"/>
      <c r="D829" s="220">
        <v>75</v>
      </c>
      <c r="E829" s="220">
        <v>75</v>
      </c>
      <c r="F829" s="220">
        <v>75</v>
      </c>
      <c r="G829" s="220">
        <v>75</v>
      </c>
      <c r="H829" s="220">
        <v>75</v>
      </c>
      <c r="I829" s="220">
        <v>75</v>
      </c>
      <c r="J829" s="220">
        <v>75</v>
      </c>
      <c r="K829" s="220">
        <v>75</v>
      </c>
      <c r="L829" s="220">
        <v>75</v>
      </c>
      <c r="M829" s="220">
        <v>75</v>
      </c>
      <c r="N829" s="220">
        <v>75</v>
      </c>
      <c r="O829" s="220">
        <v>75</v>
      </c>
      <c r="P829" s="220">
        <v>75</v>
      </c>
      <c r="Q829" s="220">
        <v>75</v>
      </c>
      <c r="R829" s="220">
        <v>75</v>
      </c>
      <c r="S829" s="220">
        <v>75</v>
      </c>
      <c r="T829" s="220">
        <v>75</v>
      </c>
    </row>
    <row r="830" spans="1:20" ht="13.5" hidden="1" customHeight="1" outlineLevel="1" thickBot="1" x14ac:dyDescent="0.3">
      <c r="A830" s="903"/>
      <c r="B830" s="636" t="s">
        <v>1293</v>
      </c>
      <c r="C830" s="229"/>
      <c r="D830" s="223">
        <v>75</v>
      </c>
      <c r="E830" s="223">
        <v>75</v>
      </c>
      <c r="F830" s="223">
        <v>75</v>
      </c>
      <c r="G830" s="223">
        <v>75</v>
      </c>
      <c r="H830" s="223">
        <v>75</v>
      </c>
      <c r="I830" s="223">
        <v>75</v>
      </c>
      <c r="J830" s="223">
        <v>75</v>
      </c>
      <c r="K830" s="223">
        <v>75</v>
      </c>
      <c r="L830" s="223">
        <v>75</v>
      </c>
      <c r="M830" s="223">
        <v>75</v>
      </c>
      <c r="N830" s="223">
        <v>75</v>
      </c>
      <c r="O830" s="223">
        <v>75</v>
      </c>
      <c r="P830" s="223">
        <v>75</v>
      </c>
      <c r="Q830" s="223">
        <v>75</v>
      </c>
      <c r="R830" s="223">
        <v>75</v>
      </c>
      <c r="S830" s="223">
        <v>75</v>
      </c>
      <c r="T830" s="223">
        <v>75</v>
      </c>
    </row>
    <row r="831" spans="1:20" ht="12.75" hidden="1" customHeight="1" outlineLevel="1" x14ac:dyDescent="0.25">
      <c r="A831" s="903"/>
      <c r="B831" s="637" t="s">
        <v>1307</v>
      </c>
      <c r="C831" s="226"/>
      <c r="D831" s="220">
        <v>0</v>
      </c>
      <c r="E831" s="220">
        <v>0</v>
      </c>
      <c r="F831" s="220">
        <v>0</v>
      </c>
      <c r="G831" s="220">
        <v>0</v>
      </c>
      <c r="H831" s="220">
        <v>0</v>
      </c>
      <c r="I831" s="220">
        <v>0</v>
      </c>
      <c r="J831" s="220">
        <v>0</v>
      </c>
      <c r="K831" s="220">
        <v>0</v>
      </c>
      <c r="L831" s="220">
        <v>0</v>
      </c>
      <c r="M831" s="220">
        <v>0</v>
      </c>
      <c r="N831" s="220">
        <v>0</v>
      </c>
      <c r="O831" s="220">
        <v>0</v>
      </c>
      <c r="P831" s="220">
        <v>0</v>
      </c>
      <c r="Q831" s="220">
        <v>0</v>
      </c>
      <c r="R831" s="220">
        <v>0</v>
      </c>
      <c r="S831" s="220">
        <v>0</v>
      </c>
      <c r="T831" s="220">
        <v>0</v>
      </c>
    </row>
    <row r="832" spans="1:20" ht="12.75" hidden="1" customHeight="1" outlineLevel="1" x14ac:dyDescent="0.25">
      <c r="A832" s="903"/>
      <c r="B832" s="635" t="s">
        <v>1293</v>
      </c>
      <c r="C832" s="227"/>
      <c r="D832" s="220">
        <v>0</v>
      </c>
      <c r="E832" s="220">
        <v>0</v>
      </c>
      <c r="F832" s="220">
        <v>0</v>
      </c>
      <c r="G832" s="220">
        <v>0</v>
      </c>
      <c r="H832" s="220">
        <v>0</v>
      </c>
      <c r="I832" s="220">
        <v>0</v>
      </c>
      <c r="J832" s="220">
        <v>0</v>
      </c>
      <c r="K832" s="220">
        <v>0</v>
      </c>
      <c r="L832" s="220">
        <v>0</v>
      </c>
      <c r="M832" s="220">
        <v>0</v>
      </c>
      <c r="N832" s="220">
        <v>0</v>
      </c>
      <c r="O832" s="220">
        <v>0</v>
      </c>
      <c r="P832" s="220">
        <v>0</v>
      </c>
      <c r="Q832" s="220">
        <v>0</v>
      </c>
      <c r="R832" s="220">
        <v>0</v>
      </c>
      <c r="S832" s="220">
        <v>0</v>
      </c>
      <c r="T832" s="220">
        <v>0</v>
      </c>
    </row>
    <row r="833" spans="1:20" ht="12.75" hidden="1" customHeight="1" outlineLevel="1" x14ac:dyDescent="0.25">
      <c r="A833" s="903"/>
      <c r="B833" s="635" t="s">
        <v>1294</v>
      </c>
      <c r="C833" s="227"/>
      <c r="D833" s="220">
        <v>0</v>
      </c>
      <c r="E833" s="220">
        <v>0</v>
      </c>
      <c r="F833" s="220">
        <v>0</v>
      </c>
      <c r="G833" s="220">
        <v>0</v>
      </c>
      <c r="H833" s="220">
        <v>0</v>
      </c>
      <c r="I833" s="220">
        <v>0</v>
      </c>
      <c r="J833" s="220">
        <v>0</v>
      </c>
      <c r="K833" s="220">
        <v>0</v>
      </c>
      <c r="L833" s="220">
        <v>0</v>
      </c>
      <c r="M833" s="220">
        <v>0</v>
      </c>
      <c r="N833" s="220">
        <v>0</v>
      </c>
      <c r="O833" s="220">
        <v>0</v>
      </c>
      <c r="P833" s="220">
        <v>0</v>
      </c>
      <c r="Q833" s="220">
        <v>0</v>
      </c>
      <c r="R833" s="220">
        <v>0</v>
      </c>
      <c r="S833" s="220">
        <v>0</v>
      </c>
      <c r="T833" s="220">
        <v>0</v>
      </c>
    </row>
    <row r="834" spans="1:20" ht="12.75" hidden="1" customHeight="1" outlineLevel="1" x14ac:dyDescent="0.25">
      <c r="A834" s="903"/>
      <c r="B834" s="635" t="s">
        <v>1293</v>
      </c>
      <c r="C834" s="227"/>
      <c r="D834" s="220">
        <v>0</v>
      </c>
      <c r="E834" s="220">
        <v>0</v>
      </c>
      <c r="F834" s="220">
        <v>0</v>
      </c>
      <c r="G834" s="220">
        <v>0</v>
      </c>
      <c r="H834" s="220">
        <v>0</v>
      </c>
      <c r="I834" s="220">
        <v>0</v>
      </c>
      <c r="J834" s="220">
        <v>0</v>
      </c>
      <c r="K834" s="220">
        <v>0</v>
      </c>
      <c r="L834" s="220">
        <v>0</v>
      </c>
      <c r="M834" s="220">
        <v>0</v>
      </c>
      <c r="N834" s="220">
        <v>0</v>
      </c>
      <c r="O834" s="220">
        <v>0</v>
      </c>
      <c r="P834" s="220">
        <v>0</v>
      </c>
      <c r="Q834" s="220">
        <v>0</v>
      </c>
      <c r="R834" s="220">
        <v>0</v>
      </c>
      <c r="S834" s="220">
        <v>0</v>
      </c>
      <c r="T834" s="220">
        <v>0</v>
      </c>
    </row>
    <row r="835" spans="1:20" ht="12.75" hidden="1" customHeight="1" outlineLevel="1" x14ac:dyDescent="0.25">
      <c r="A835" s="903"/>
      <c r="B835" s="635" t="s">
        <v>1295</v>
      </c>
      <c r="C835" s="227"/>
      <c r="D835" s="220">
        <v>0</v>
      </c>
      <c r="E835" s="220">
        <v>0</v>
      </c>
      <c r="F835" s="220">
        <v>0</v>
      </c>
      <c r="G835" s="220">
        <v>0</v>
      </c>
      <c r="H835" s="220">
        <v>0</v>
      </c>
      <c r="I835" s="220">
        <v>0</v>
      </c>
      <c r="J835" s="220">
        <v>0</v>
      </c>
      <c r="K835" s="220">
        <v>0</v>
      </c>
      <c r="L835" s="220">
        <v>0</v>
      </c>
      <c r="M835" s="220">
        <v>0</v>
      </c>
      <c r="N835" s="220">
        <v>0</v>
      </c>
      <c r="O835" s="220">
        <v>0</v>
      </c>
      <c r="P835" s="220">
        <v>0</v>
      </c>
      <c r="Q835" s="220">
        <v>0</v>
      </c>
      <c r="R835" s="220">
        <v>0</v>
      </c>
      <c r="S835" s="220">
        <v>0</v>
      </c>
      <c r="T835" s="220">
        <v>0</v>
      </c>
    </row>
    <row r="836" spans="1:20" ht="13.5" hidden="1" customHeight="1" outlineLevel="1" thickBot="1" x14ac:dyDescent="0.3">
      <c r="A836" s="903"/>
      <c r="B836" s="635" t="s">
        <v>1293</v>
      </c>
      <c r="C836" s="227"/>
      <c r="D836" s="220">
        <v>0</v>
      </c>
      <c r="E836" s="220">
        <v>0</v>
      </c>
      <c r="F836" s="220">
        <v>0</v>
      </c>
      <c r="G836" s="220">
        <v>0</v>
      </c>
      <c r="H836" s="220">
        <v>0</v>
      </c>
      <c r="I836" s="220">
        <v>0</v>
      </c>
      <c r="J836" s="220">
        <v>0</v>
      </c>
      <c r="K836" s="220">
        <v>0</v>
      </c>
      <c r="L836" s="220">
        <v>0</v>
      </c>
      <c r="M836" s="220">
        <v>0</v>
      </c>
      <c r="N836" s="220">
        <v>0</v>
      </c>
      <c r="O836" s="220">
        <v>0</v>
      </c>
      <c r="P836" s="220">
        <v>0</v>
      </c>
      <c r="Q836" s="220">
        <v>0</v>
      </c>
      <c r="R836" s="220">
        <v>0</v>
      </c>
      <c r="S836" s="220">
        <v>0</v>
      </c>
      <c r="T836" s="220">
        <v>0</v>
      </c>
    </row>
    <row r="837" spans="1:20" ht="12.75" hidden="1" customHeight="1" outlineLevel="1" x14ac:dyDescent="0.25">
      <c r="A837" s="903"/>
      <c r="B837" s="634" t="s">
        <v>1296</v>
      </c>
      <c r="C837" s="225"/>
      <c r="D837" s="228">
        <f t="shared" ref="D837:E837" si="2311">SUM(D838:D843)</f>
        <v>5</v>
      </c>
      <c r="E837" s="228">
        <f t="shared" si="2311"/>
        <v>5</v>
      </c>
      <c r="F837" s="228">
        <f t="shared" ref="F837:G837" si="2312">SUM(F838:F843)</f>
        <v>5</v>
      </c>
      <c r="G837" s="228">
        <f t="shared" si="2312"/>
        <v>5</v>
      </c>
      <c r="H837" s="228">
        <f t="shared" ref="H837:T837" si="2313">SUM(H838:H843)</f>
        <v>5</v>
      </c>
      <c r="I837" s="228">
        <f t="shared" si="2313"/>
        <v>5</v>
      </c>
      <c r="J837" s="228">
        <f t="shared" ref="J837:K837" si="2314">SUM(J838:J843)</f>
        <v>5</v>
      </c>
      <c r="K837" s="228">
        <f t="shared" si="2314"/>
        <v>5</v>
      </c>
      <c r="L837" s="228">
        <f t="shared" ref="L837:P837" si="2315">SUM(L838:L843)</f>
        <v>5</v>
      </c>
      <c r="M837" s="228">
        <f t="shared" si="2315"/>
        <v>5</v>
      </c>
      <c r="N837" s="228">
        <f t="shared" si="2315"/>
        <v>5</v>
      </c>
      <c r="O837" s="228">
        <f t="shared" ref="O837" si="2316">SUM(O838:O843)</f>
        <v>5</v>
      </c>
      <c r="P837" s="228">
        <f t="shared" si="2315"/>
        <v>5</v>
      </c>
      <c r="Q837" s="228">
        <f t="shared" ref="Q837:R837" si="2317">SUM(Q838:Q843)</f>
        <v>7</v>
      </c>
      <c r="R837" s="228">
        <f t="shared" si="2317"/>
        <v>7</v>
      </c>
      <c r="S837" s="228">
        <f t="shared" si="2313"/>
        <v>7</v>
      </c>
      <c r="T837" s="228">
        <f t="shared" si="2313"/>
        <v>7</v>
      </c>
    </row>
    <row r="838" spans="1:20" ht="12.75" hidden="1" customHeight="1" outlineLevel="1" x14ac:dyDescent="0.25">
      <c r="A838" s="903"/>
      <c r="B838" s="635" t="s">
        <v>1297</v>
      </c>
      <c r="C838" s="227"/>
      <c r="D838" s="246">
        <f t="shared" ref="D838:T843" si="2318">D290</f>
        <v>2</v>
      </c>
      <c r="E838" s="246">
        <f t="shared" si="2318"/>
        <v>2</v>
      </c>
      <c r="F838" s="246">
        <f t="shared" ref="F838:G838" si="2319">F290</f>
        <v>2</v>
      </c>
      <c r="G838" s="246">
        <f t="shared" si="2319"/>
        <v>2</v>
      </c>
      <c r="H838" s="246">
        <f t="shared" si="2318"/>
        <v>2</v>
      </c>
      <c r="I838" s="246">
        <f t="shared" si="2318"/>
        <v>2</v>
      </c>
      <c r="J838" s="246">
        <f t="shared" ref="J838:K838" si="2320">J290</f>
        <v>2</v>
      </c>
      <c r="K838" s="246">
        <f t="shared" si="2320"/>
        <v>2</v>
      </c>
      <c r="L838" s="246">
        <f t="shared" ref="L838:P838" si="2321">L290</f>
        <v>2</v>
      </c>
      <c r="M838" s="246">
        <f t="shared" si="2321"/>
        <v>2</v>
      </c>
      <c r="N838" s="246">
        <f t="shared" si="2321"/>
        <v>2</v>
      </c>
      <c r="O838" s="246">
        <f t="shared" ref="O838" si="2322">O290</f>
        <v>2</v>
      </c>
      <c r="P838" s="246">
        <f t="shared" si="2321"/>
        <v>2</v>
      </c>
      <c r="Q838" s="246">
        <f t="shared" ref="Q838:R838" si="2323">Q290</f>
        <v>2</v>
      </c>
      <c r="R838" s="246">
        <f t="shared" si="2323"/>
        <v>2</v>
      </c>
      <c r="S838" s="246">
        <f t="shared" si="2318"/>
        <v>2</v>
      </c>
      <c r="T838" s="246">
        <f t="shared" si="2318"/>
        <v>2</v>
      </c>
    </row>
    <row r="839" spans="1:20" ht="12.75" hidden="1" customHeight="1" outlineLevel="1" x14ac:dyDescent="0.25">
      <c r="A839" s="903"/>
      <c r="B839" s="635" t="s">
        <v>1293</v>
      </c>
      <c r="C839" s="227"/>
      <c r="D839" s="246">
        <f t="shared" si="2318"/>
        <v>0</v>
      </c>
      <c r="E839" s="246">
        <f t="shared" si="2318"/>
        <v>0</v>
      </c>
      <c r="F839" s="246">
        <f t="shared" ref="F839:G839" si="2324">F291</f>
        <v>0</v>
      </c>
      <c r="G839" s="246">
        <f t="shared" si="2324"/>
        <v>0</v>
      </c>
      <c r="H839" s="246">
        <f t="shared" si="2318"/>
        <v>0</v>
      </c>
      <c r="I839" s="246">
        <f t="shared" si="2318"/>
        <v>0</v>
      </c>
      <c r="J839" s="246">
        <f t="shared" ref="J839:K839" si="2325">J291</f>
        <v>0</v>
      </c>
      <c r="K839" s="246">
        <f t="shared" si="2325"/>
        <v>0</v>
      </c>
      <c r="L839" s="246">
        <f t="shared" ref="L839:P839" si="2326">L291</f>
        <v>0</v>
      </c>
      <c r="M839" s="246">
        <f t="shared" si="2326"/>
        <v>0</v>
      </c>
      <c r="N839" s="246">
        <f t="shared" si="2326"/>
        <v>0</v>
      </c>
      <c r="O839" s="246">
        <f t="shared" ref="O839" si="2327">O291</f>
        <v>0</v>
      </c>
      <c r="P839" s="246">
        <f t="shared" si="2326"/>
        <v>0</v>
      </c>
      <c r="Q839" s="246">
        <f t="shared" ref="Q839:R839" si="2328">Q291</f>
        <v>0</v>
      </c>
      <c r="R839" s="246">
        <f t="shared" si="2328"/>
        <v>0</v>
      </c>
      <c r="S839" s="246">
        <f t="shared" si="2318"/>
        <v>0</v>
      </c>
      <c r="T839" s="246">
        <f t="shared" si="2318"/>
        <v>0</v>
      </c>
    </row>
    <row r="840" spans="1:20" ht="12.75" hidden="1" customHeight="1" outlineLevel="1" x14ac:dyDescent="0.25">
      <c r="A840" s="903"/>
      <c r="B840" s="635" t="s">
        <v>1294</v>
      </c>
      <c r="C840" s="227"/>
      <c r="D840" s="246">
        <f t="shared" si="2318"/>
        <v>2</v>
      </c>
      <c r="E840" s="246">
        <f t="shared" si="2318"/>
        <v>2</v>
      </c>
      <c r="F840" s="246">
        <f t="shared" ref="F840:G840" si="2329">F292</f>
        <v>2</v>
      </c>
      <c r="G840" s="246">
        <f t="shared" si="2329"/>
        <v>2</v>
      </c>
      <c r="H840" s="246">
        <f t="shared" si="2318"/>
        <v>2</v>
      </c>
      <c r="I840" s="246">
        <f t="shared" si="2318"/>
        <v>2</v>
      </c>
      <c r="J840" s="246">
        <f t="shared" ref="J840:K840" si="2330">J292</f>
        <v>2</v>
      </c>
      <c r="K840" s="246">
        <f t="shared" si="2330"/>
        <v>2</v>
      </c>
      <c r="L840" s="246">
        <f t="shared" ref="L840:P840" si="2331">L292</f>
        <v>2</v>
      </c>
      <c r="M840" s="246">
        <f t="shared" si="2331"/>
        <v>2</v>
      </c>
      <c r="N840" s="246">
        <f t="shared" si="2331"/>
        <v>2</v>
      </c>
      <c r="O840" s="246">
        <f t="shared" ref="O840" si="2332">O292</f>
        <v>2</v>
      </c>
      <c r="P840" s="246">
        <f t="shared" si="2331"/>
        <v>2</v>
      </c>
      <c r="Q840" s="246">
        <f t="shared" ref="Q840:R840" si="2333">Q292</f>
        <v>2</v>
      </c>
      <c r="R840" s="246">
        <f t="shared" si="2333"/>
        <v>2</v>
      </c>
      <c r="S840" s="246">
        <f t="shared" si="2318"/>
        <v>2</v>
      </c>
      <c r="T840" s="246">
        <f t="shared" si="2318"/>
        <v>2</v>
      </c>
    </row>
    <row r="841" spans="1:20" ht="12.75" hidden="1" customHeight="1" outlineLevel="1" x14ac:dyDescent="0.25">
      <c r="A841" s="903"/>
      <c r="B841" s="635" t="s">
        <v>1293</v>
      </c>
      <c r="C841" s="227"/>
      <c r="D841" s="246">
        <f t="shared" si="2318"/>
        <v>1</v>
      </c>
      <c r="E841" s="246">
        <f t="shared" si="2318"/>
        <v>1</v>
      </c>
      <c r="F841" s="246">
        <f t="shared" ref="F841:G841" si="2334">F293</f>
        <v>1</v>
      </c>
      <c r="G841" s="246">
        <f t="shared" si="2334"/>
        <v>1</v>
      </c>
      <c r="H841" s="246">
        <f t="shared" si="2318"/>
        <v>1</v>
      </c>
      <c r="I841" s="246">
        <f t="shared" si="2318"/>
        <v>1</v>
      </c>
      <c r="J841" s="246">
        <f t="shared" ref="J841:K841" si="2335">J293</f>
        <v>1</v>
      </c>
      <c r="K841" s="246">
        <f t="shared" si="2335"/>
        <v>1</v>
      </c>
      <c r="L841" s="246">
        <f t="shared" ref="L841:P841" si="2336">L293</f>
        <v>1</v>
      </c>
      <c r="M841" s="246">
        <f t="shared" si="2336"/>
        <v>1</v>
      </c>
      <c r="N841" s="246">
        <f t="shared" si="2336"/>
        <v>1</v>
      </c>
      <c r="O841" s="246">
        <f t="shared" ref="O841" si="2337">O293</f>
        <v>1</v>
      </c>
      <c r="P841" s="246">
        <f t="shared" si="2336"/>
        <v>1</v>
      </c>
      <c r="Q841" s="246">
        <f t="shared" ref="Q841:R841" si="2338">Q293</f>
        <v>1</v>
      </c>
      <c r="R841" s="246">
        <f t="shared" si="2338"/>
        <v>1</v>
      </c>
      <c r="S841" s="246">
        <f t="shared" si="2318"/>
        <v>1</v>
      </c>
      <c r="T841" s="246">
        <f t="shared" si="2318"/>
        <v>1</v>
      </c>
    </row>
    <row r="842" spans="1:20" ht="12.75" hidden="1" customHeight="1" outlineLevel="1" x14ac:dyDescent="0.25">
      <c r="A842" s="903"/>
      <c r="B842" s="635" t="s">
        <v>1295</v>
      </c>
      <c r="C842" s="227"/>
      <c r="D842" s="246">
        <f t="shared" si="2318"/>
        <v>0</v>
      </c>
      <c r="E842" s="246">
        <f t="shared" si="2318"/>
        <v>0</v>
      </c>
      <c r="F842" s="246">
        <f t="shared" ref="F842:G842" si="2339">F294</f>
        <v>0</v>
      </c>
      <c r="G842" s="246">
        <f t="shared" si="2339"/>
        <v>0</v>
      </c>
      <c r="H842" s="246">
        <f t="shared" si="2318"/>
        <v>0</v>
      </c>
      <c r="I842" s="246">
        <f t="shared" si="2318"/>
        <v>0</v>
      </c>
      <c r="J842" s="246">
        <f t="shared" ref="J842:K842" si="2340">J294</f>
        <v>0</v>
      </c>
      <c r="K842" s="246">
        <f t="shared" si="2340"/>
        <v>0</v>
      </c>
      <c r="L842" s="246">
        <f t="shared" ref="L842:P842" si="2341">L294</f>
        <v>0</v>
      </c>
      <c r="M842" s="246">
        <f t="shared" si="2341"/>
        <v>0</v>
      </c>
      <c r="N842" s="246">
        <f t="shared" si="2341"/>
        <v>0</v>
      </c>
      <c r="O842" s="246">
        <f t="shared" ref="O842" si="2342">O294</f>
        <v>0</v>
      </c>
      <c r="P842" s="246">
        <f t="shared" si="2341"/>
        <v>0</v>
      </c>
      <c r="Q842" s="246">
        <f t="shared" ref="Q842:R842" si="2343">Q294</f>
        <v>2</v>
      </c>
      <c r="R842" s="246">
        <f t="shared" si="2343"/>
        <v>2</v>
      </c>
      <c r="S842" s="246">
        <f t="shared" si="2318"/>
        <v>2</v>
      </c>
      <c r="T842" s="246">
        <f t="shared" si="2318"/>
        <v>2</v>
      </c>
    </row>
    <row r="843" spans="1:20" ht="13.5" hidden="1" customHeight="1" outlineLevel="1" thickBot="1" x14ac:dyDescent="0.3">
      <c r="A843" s="903"/>
      <c r="B843" s="636" t="s">
        <v>1293</v>
      </c>
      <c r="C843" s="229"/>
      <c r="D843" s="247">
        <f t="shared" si="2318"/>
        <v>0</v>
      </c>
      <c r="E843" s="247">
        <f t="shared" si="2318"/>
        <v>0</v>
      </c>
      <c r="F843" s="247">
        <f t="shared" ref="F843:G843" si="2344">F295</f>
        <v>0</v>
      </c>
      <c r="G843" s="247">
        <f t="shared" si="2344"/>
        <v>0</v>
      </c>
      <c r="H843" s="247">
        <f t="shared" si="2318"/>
        <v>0</v>
      </c>
      <c r="I843" s="247">
        <f t="shared" si="2318"/>
        <v>0</v>
      </c>
      <c r="J843" s="247">
        <f t="shared" ref="J843:K843" si="2345">J295</f>
        <v>0</v>
      </c>
      <c r="K843" s="247">
        <f t="shared" si="2345"/>
        <v>0</v>
      </c>
      <c r="L843" s="247">
        <f t="shared" ref="L843:P843" si="2346">L295</f>
        <v>0</v>
      </c>
      <c r="M843" s="247">
        <f t="shared" si="2346"/>
        <v>0</v>
      </c>
      <c r="N843" s="247">
        <f t="shared" si="2346"/>
        <v>0</v>
      </c>
      <c r="O843" s="247">
        <f t="shared" ref="O843" si="2347">O295</f>
        <v>0</v>
      </c>
      <c r="P843" s="247">
        <f t="shared" si="2346"/>
        <v>0</v>
      </c>
      <c r="Q843" s="247">
        <f t="shared" ref="Q843:R843" si="2348">Q295</f>
        <v>0</v>
      </c>
      <c r="R843" s="247">
        <f t="shared" si="2348"/>
        <v>0</v>
      </c>
      <c r="S843" s="247">
        <f t="shared" si="2318"/>
        <v>0</v>
      </c>
      <c r="T843" s="247">
        <f t="shared" si="2318"/>
        <v>0</v>
      </c>
    </row>
    <row r="844" spans="1:20" ht="13.5" hidden="1" customHeight="1" outlineLevel="1" thickBot="1" x14ac:dyDescent="0.3">
      <c r="A844" s="903"/>
      <c r="D844" s="326">
        <f t="shared" ref="D844:T844" si="2349">(D838*D825+D839*D826+D840*D827+D841*D828+D842*D829+D843*D830)+(D838*D831+D839*D832+D840*D833+D841*D834+D842*D835+D843*D836)</f>
        <v>375</v>
      </c>
      <c r="E844" s="326">
        <f t="shared" si="2349"/>
        <v>375</v>
      </c>
      <c r="F844" s="326">
        <f t="shared" ref="F844:G844" si="2350">(F838*F825+F839*F826+F840*F827+F841*F828+F842*F829+F843*F830)+(F838*F831+F839*F832+F840*F833+F841*F834+F842*F835+F843*F836)</f>
        <v>375</v>
      </c>
      <c r="G844" s="326">
        <f t="shared" si="2350"/>
        <v>375</v>
      </c>
      <c r="H844" s="326">
        <f t="shared" si="2349"/>
        <v>375</v>
      </c>
      <c r="I844" s="326">
        <f t="shared" si="2349"/>
        <v>375</v>
      </c>
      <c r="J844" s="326">
        <f t="shared" ref="J844:K844" si="2351">(J838*J825+J839*J826+J840*J827+J841*J828+J842*J829+J843*J830)+(J838*J831+J839*J832+J840*J833+J841*J834+J842*J835+J843*J836)</f>
        <v>375</v>
      </c>
      <c r="K844" s="326">
        <f t="shared" si="2351"/>
        <v>375</v>
      </c>
      <c r="L844" s="326">
        <f t="shared" ref="L844:P844" si="2352">(L838*L825+L839*L826+L840*L827+L841*L828+L842*L829+L843*L830)+(L838*L831+L839*L832+L840*L833+L841*L834+L842*L835+L843*L836)</f>
        <v>375</v>
      </c>
      <c r="M844" s="326">
        <f t="shared" si="2352"/>
        <v>375</v>
      </c>
      <c r="N844" s="326">
        <f t="shared" si="2352"/>
        <v>375</v>
      </c>
      <c r="O844" s="326">
        <f t="shared" ref="O844" si="2353">(O838*O825+O839*O826+O840*O827+O841*O828+O842*O829+O843*O830)+(O838*O831+O839*O832+O840*O833+O841*O834+O842*O835+O843*O836)</f>
        <v>375</v>
      </c>
      <c r="P844" s="326">
        <f t="shared" si="2352"/>
        <v>375</v>
      </c>
      <c r="Q844" s="326">
        <f t="shared" ref="Q844:R844" si="2354">(Q838*Q825+Q839*Q826+Q840*Q827+Q841*Q828+Q842*Q829+Q843*Q830)+(Q838*Q831+Q839*Q832+Q840*Q833+Q841*Q834+Q842*Q835+Q843*Q836)</f>
        <v>525</v>
      </c>
      <c r="R844" s="326">
        <f t="shared" si="2354"/>
        <v>525</v>
      </c>
      <c r="S844" s="326">
        <f t="shared" si="2349"/>
        <v>525</v>
      </c>
      <c r="T844" s="326">
        <f t="shared" si="2349"/>
        <v>525</v>
      </c>
    </row>
    <row r="845" spans="1:20" ht="12.75" hidden="1" customHeight="1" outlineLevel="1" x14ac:dyDescent="0.25">
      <c r="A845" s="903"/>
      <c r="B845" s="192" t="s">
        <v>799</v>
      </c>
      <c r="C845" s="184"/>
      <c r="D845" s="325">
        <f t="shared" ref="D845:T845" si="2355">D844-D846</f>
        <v>120.35</v>
      </c>
      <c r="E845" s="325">
        <f t="shared" si="2355"/>
        <v>120.35</v>
      </c>
      <c r="F845" s="325">
        <f t="shared" ref="F845:G845" si="2356">F844-F846</f>
        <v>120.35</v>
      </c>
      <c r="G845" s="325">
        <f t="shared" si="2356"/>
        <v>120.35</v>
      </c>
      <c r="H845" s="325">
        <f t="shared" si="2355"/>
        <v>121.61000000000001</v>
      </c>
      <c r="I845" s="325">
        <f t="shared" si="2355"/>
        <v>121.61000000000001</v>
      </c>
      <c r="J845" s="325">
        <f t="shared" ref="J845:K845" si="2357">J844-J846</f>
        <v>121.97</v>
      </c>
      <c r="K845" s="325">
        <f t="shared" si="2357"/>
        <v>121.97</v>
      </c>
      <c r="L845" s="325">
        <f t="shared" ref="L845:P845" si="2358">L844-L846</f>
        <v>120.66</v>
      </c>
      <c r="M845" s="325">
        <f t="shared" si="2358"/>
        <v>120.66</v>
      </c>
      <c r="N845" s="325">
        <f t="shared" si="2358"/>
        <v>121.07</v>
      </c>
      <c r="O845" s="325">
        <f t="shared" ref="O845" si="2359">O844-O846</f>
        <v>121.07</v>
      </c>
      <c r="P845" s="325">
        <f t="shared" si="2358"/>
        <v>121.07</v>
      </c>
      <c r="Q845" s="325">
        <f t="shared" ref="Q845:R845" si="2360">Q844-Q846</f>
        <v>131.95999999999998</v>
      </c>
      <c r="R845" s="325">
        <f t="shared" si="2360"/>
        <v>131.95999999999998</v>
      </c>
      <c r="S845" s="325">
        <f t="shared" si="2355"/>
        <v>131.95999999999998</v>
      </c>
      <c r="T845" s="325">
        <f t="shared" si="2355"/>
        <v>131.95999999999998</v>
      </c>
    </row>
    <row r="846" spans="1:20" ht="13.5" hidden="1" customHeight="1" outlineLevel="1" thickBot="1" x14ac:dyDescent="0.3">
      <c r="A846" s="903"/>
      <c r="B846" s="204" t="s">
        <v>800</v>
      </c>
      <c r="C846" s="186"/>
      <c r="D846" s="326">
        <f t="shared" ref="D846:T846" si="2361">ROUND(((D838*D825*D$67+D839*D826*D$68+D840*D827*D$69+D841*D828*D$70+D842*D829*D$71+D843*D830*D$72)+(D838*D831+D839*D832+D840*D833+D841*D834+D842*D835+D843*D836)*D$56)/D$29,2)</f>
        <v>254.65</v>
      </c>
      <c r="E846" s="326">
        <f t="shared" si="2361"/>
        <v>254.65</v>
      </c>
      <c r="F846" s="326">
        <f t="shared" ref="F846:G846" si="2362">ROUND(((F838*F825*F$67+F839*F826*F$68+F840*F827*F$69+F841*F828*F$70+F842*F829*F$71+F843*F830*F$72)+(F838*F831+F839*F832+F840*F833+F841*F834+F842*F835+F843*F836)*F$56)/F$29,2)</f>
        <v>254.65</v>
      </c>
      <c r="G846" s="326">
        <f t="shared" si="2362"/>
        <v>254.65</v>
      </c>
      <c r="H846" s="326">
        <f t="shared" si="2361"/>
        <v>253.39</v>
      </c>
      <c r="I846" s="326">
        <f t="shared" si="2361"/>
        <v>253.39</v>
      </c>
      <c r="J846" s="326">
        <f t="shared" ref="J846:K846" si="2363">ROUND(((J838*J825*J$67+J839*J826*J$68+J840*J827*J$69+J841*J828*J$70+J842*J829*J$71+J843*J830*J$72)+(J838*J831+J839*J832+J840*J833+J841*J834+J842*J835+J843*J836)*J$56)/J$29,2)</f>
        <v>253.03</v>
      </c>
      <c r="K846" s="326">
        <f t="shared" si="2363"/>
        <v>253.03</v>
      </c>
      <c r="L846" s="326">
        <f t="shared" ref="L846:P846" si="2364">ROUND(((L838*L825*L$67+L839*L826*L$68+L840*L827*L$69+L841*L828*L$70+L842*L829*L$71+L843*L830*L$72)+(L838*L831+L839*L832+L840*L833+L841*L834+L842*L835+L843*L836)*L$56)/L$29,2)</f>
        <v>254.34</v>
      </c>
      <c r="M846" s="326">
        <f t="shared" si="2364"/>
        <v>254.34</v>
      </c>
      <c r="N846" s="326">
        <f t="shared" si="2364"/>
        <v>253.93</v>
      </c>
      <c r="O846" s="326">
        <f t="shared" ref="O846" si="2365">ROUND(((O838*O825*O$67+O839*O826*O$68+O840*O827*O$69+O841*O828*O$70+O842*O829*O$71+O843*O830*O$72)+(O838*O831+O839*O832+O840*O833+O841*O834+O842*O835+O843*O836)*O$56)/O$29,2)</f>
        <v>253.93</v>
      </c>
      <c r="P846" s="326">
        <f t="shared" si="2364"/>
        <v>253.93</v>
      </c>
      <c r="Q846" s="326">
        <f t="shared" ref="Q846:R846" si="2366">ROUND(((Q838*Q825*Q$67+Q839*Q826*Q$68+Q840*Q827*Q$69+Q841*Q828*Q$70+Q842*Q829*Q$71+Q843*Q830*Q$72)+(Q838*Q831+Q839*Q832+Q840*Q833+Q841*Q834+Q842*Q835+Q843*Q836)*Q$56)/Q$29,2)</f>
        <v>393.04</v>
      </c>
      <c r="R846" s="326">
        <f t="shared" si="2366"/>
        <v>393.04</v>
      </c>
      <c r="S846" s="326">
        <f t="shared" si="2361"/>
        <v>393.04</v>
      </c>
      <c r="T846" s="326">
        <f t="shared" si="2361"/>
        <v>393.04</v>
      </c>
    </row>
    <row r="847" spans="1:20" ht="13.5" hidden="1" customHeight="1" outlineLevel="1" thickBot="1" x14ac:dyDescent="0.3">
      <c r="A847" s="903"/>
      <c r="B847" s="637" t="s">
        <v>244</v>
      </c>
      <c r="C847" s="227"/>
      <c r="D847" s="326"/>
      <c r="E847" s="326"/>
      <c r="F847" s="326"/>
      <c r="G847" s="326"/>
      <c r="H847" s="326"/>
      <c r="I847" s="326"/>
      <c r="J847" s="326"/>
      <c r="K847" s="326"/>
      <c r="L847" s="326"/>
      <c r="M847" s="326"/>
      <c r="N847" s="326"/>
      <c r="O847" s="326"/>
      <c r="P847" s="326"/>
      <c r="Q847" s="326"/>
      <c r="R847" s="326"/>
      <c r="S847" s="326"/>
      <c r="T847" s="326"/>
    </row>
    <row r="848" spans="1:20" ht="13.5" hidden="1" customHeight="1" outlineLevel="1" thickBot="1" x14ac:dyDescent="0.3">
      <c r="A848" s="903"/>
      <c r="D848" s="326">
        <f t="shared" ref="D848:T848" si="2367">IF(D847="X",D$19,)</f>
        <v>0</v>
      </c>
      <c r="E848" s="326">
        <f t="shared" si="2367"/>
        <v>0</v>
      </c>
      <c r="F848" s="326">
        <f t="shared" ref="F848:G848" si="2368">IF(F847="X",F$19,)</f>
        <v>0</v>
      </c>
      <c r="G848" s="326">
        <f t="shared" si="2368"/>
        <v>0</v>
      </c>
      <c r="H848" s="326">
        <f t="shared" si="2367"/>
        <v>0</v>
      </c>
      <c r="I848" s="326">
        <f t="shared" si="2367"/>
        <v>0</v>
      </c>
      <c r="J848" s="326">
        <f t="shared" ref="J848:K848" si="2369">IF(J847="X",J$19,)</f>
        <v>0</v>
      </c>
      <c r="K848" s="326">
        <f t="shared" si="2369"/>
        <v>0</v>
      </c>
      <c r="L848" s="326">
        <f t="shared" ref="L848:P848" si="2370">IF(L847="X",L$19,)</f>
        <v>0</v>
      </c>
      <c r="M848" s="326">
        <f t="shared" si="2370"/>
        <v>0</v>
      </c>
      <c r="N848" s="326">
        <f t="shared" si="2370"/>
        <v>0</v>
      </c>
      <c r="O848" s="326">
        <f t="shared" ref="O848" si="2371">IF(O847="X",O$19,)</f>
        <v>0</v>
      </c>
      <c r="P848" s="326">
        <f t="shared" si="2370"/>
        <v>0</v>
      </c>
      <c r="Q848" s="326">
        <f t="shared" ref="Q848:R848" si="2372">IF(Q847="X",Q$19,)</f>
        <v>0</v>
      </c>
      <c r="R848" s="326">
        <f t="shared" si="2372"/>
        <v>0</v>
      </c>
      <c r="S848" s="326">
        <f t="shared" si="2367"/>
        <v>0</v>
      </c>
      <c r="T848" s="326">
        <f t="shared" si="2367"/>
        <v>0</v>
      </c>
    </row>
    <row r="849" spans="1:20" ht="12.75" hidden="1" customHeight="1" outlineLevel="1" x14ac:dyDescent="0.25">
      <c r="A849" s="903"/>
      <c r="B849" s="192" t="s">
        <v>799</v>
      </c>
      <c r="C849" s="184"/>
      <c r="D849" s="325">
        <f t="shared" ref="D849:T849" si="2373">D848-D850</f>
        <v>0</v>
      </c>
      <c r="E849" s="325">
        <f t="shared" si="2373"/>
        <v>0</v>
      </c>
      <c r="F849" s="325">
        <f t="shared" ref="F849:G849" si="2374">F848-F850</f>
        <v>0</v>
      </c>
      <c r="G849" s="325">
        <f t="shared" si="2374"/>
        <v>0</v>
      </c>
      <c r="H849" s="325">
        <f t="shared" si="2373"/>
        <v>0</v>
      </c>
      <c r="I849" s="325">
        <f t="shared" si="2373"/>
        <v>0</v>
      </c>
      <c r="J849" s="325">
        <f t="shared" ref="J849:K849" si="2375">J848-J850</f>
        <v>0</v>
      </c>
      <c r="K849" s="325">
        <f t="shared" si="2375"/>
        <v>0</v>
      </c>
      <c r="L849" s="325">
        <f t="shared" ref="L849:P849" si="2376">L848-L850</f>
        <v>0</v>
      </c>
      <c r="M849" s="325">
        <f t="shared" si="2376"/>
        <v>0</v>
      </c>
      <c r="N849" s="325">
        <f t="shared" si="2376"/>
        <v>0</v>
      </c>
      <c r="O849" s="325">
        <f t="shared" ref="O849" si="2377">O848-O850</f>
        <v>0</v>
      </c>
      <c r="P849" s="325">
        <f t="shared" si="2376"/>
        <v>0</v>
      </c>
      <c r="Q849" s="325">
        <f t="shared" ref="Q849:R849" si="2378">Q848-Q850</f>
        <v>0</v>
      </c>
      <c r="R849" s="325">
        <f t="shared" si="2378"/>
        <v>0</v>
      </c>
      <c r="S849" s="325">
        <f t="shared" si="2373"/>
        <v>0</v>
      </c>
      <c r="T849" s="325">
        <f t="shared" si="2373"/>
        <v>0</v>
      </c>
    </row>
    <row r="850" spans="1:20" ht="13.5" hidden="1" customHeight="1" outlineLevel="1" thickBot="1" x14ac:dyDescent="0.3">
      <c r="A850" s="903"/>
      <c r="B850" s="204" t="s">
        <v>800</v>
      </c>
      <c r="C850" s="186"/>
      <c r="D850" s="326">
        <f t="shared" ref="D850:T850" si="2379">IF(D847="X",ROUND(D$21,2),)</f>
        <v>0</v>
      </c>
      <c r="E850" s="326">
        <f t="shared" si="2379"/>
        <v>0</v>
      </c>
      <c r="F850" s="326">
        <f t="shared" ref="F850:G850" si="2380">IF(F847="X",ROUND(F$21,2),)</f>
        <v>0</v>
      </c>
      <c r="G850" s="326">
        <f t="shared" si="2380"/>
        <v>0</v>
      </c>
      <c r="H850" s="326">
        <f t="shared" si="2379"/>
        <v>0</v>
      </c>
      <c r="I850" s="326">
        <f t="shared" si="2379"/>
        <v>0</v>
      </c>
      <c r="J850" s="326">
        <f t="shared" ref="J850:K850" si="2381">IF(J847="X",ROUND(J$21,2),)</f>
        <v>0</v>
      </c>
      <c r="K850" s="326">
        <f t="shared" si="2381"/>
        <v>0</v>
      </c>
      <c r="L850" s="326">
        <f t="shared" ref="L850:P850" si="2382">IF(L847="X",ROUND(L$21,2),)</f>
        <v>0</v>
      </c>
      <c r="M850" s="326">
        <f t="shared" si="2382"/>
        <v>0</v>
      </c>
      <c r="N850" s="326">
        <f t="shared" si="2382"/>
        <v>0</v>
      </c>
      <c r="O850" s="326">
        <f t="shared" ref="O850" si="2383">IF(O847="X",ROUND(O$21,2),)</f>
        <v>0</v>
      </c>
      <c r="P850" s="326">
        <f t="shared" si="2382"/>
        <v>0</v>
      </c>
      <c r="Q850" s="326">
        <f t="shared" ref="Q850:R850" si="2384">IF(Q847="X",ROUND(Q$21,2),)</f>
        <v>0</v>
      </c>
      <c r="R850" s="326">
        <f t="shared" si="2384"/>
        <v>0</v>
      </c>
      <c r="S850" s="326">
        <f t="shared" si="2379"/>
        <v>0</v>
      </c>
      <c r="T850" s="326">
        <f t="shared" si="2379"/>
        <v>0</v>
      </c>
    </row>
    <row r="851" spans="1:20" ht="13.5" hidden="1" customHeight="1" outlineLevel="1" thickBot="1" x14ac:dyDescent="0.3">
      <c r="A851" s="903"/>
      <c r="B851" s="637" t="s">
        <v>1298</v>
      </c>
      <c r="C851" s="227"/>
      <c r="D851" s="326"/>
      <c r="E851" s="326"/>
      <c r="F851" s="326"/>
      <c r="G851" s="326"/>
      <c r="H851" s="326"/>
      <c r="I851" s="326"/>
      <c r="J851" s="326"/>
      <c r="K851" s="326"/>
      <c r="L851" s="326"/>
      <c r="M851" s="326"/>
      <c r="N851" s="326"/>
      <c r="O851" s="326"/>
      <c r="P851" s="326"/>
      <c r="Q851" s="326"/>
      <c r="R851" s="326"/>
      <c r="S851" s="326"/>
      <c r="T851" s="326"/>
    </row>
    <row r="852" spans="1:20" ht="13.5" hidden="1" customHeight="1" outlineLevel="1" thickBot="1" x14ac:dyDescent="0.3">
      <c r="A852" s="903"/>
      <c r="D852" s="326">
        <f t="shared" ref="D852:T852" si="2385">IF(D851="X",D$553,)</f>
        <v>0</v>
      </c>
      <c r="E852" s="326">
        <f t="shared" si="2385"/>
        <v>0</v>
      </c>
      <c r="F852" s="326">
        <f t="shared" ref="F852:G852" si="2386">IF(F851="X",F$553,)</f>
        <v>0</v>
      </c>
      <c r="G852" s="326">
        <f t="shared" si="2386"/>
        <v>0</v>
      </c>
      <c r="H852" s="326">
        <f t="shared" si="2385"/>
        <v>0</v>
      </c>
      <c r="I852" s="326">
        <f t="shared" si="2385"/>
        <v>0</v>
      </c>
      <c r="J852" s="326">
        <f t="shared" ref="J852:K852" si="2387">IF(J851="X",J$553,)</f>
        <v>0</v>
      </c>
      <c r="K852" s="326">
        <f t="shared" si="2387"/>
        <v>0</v>
      </c>
      <c r="L852" s="326">
        <f t="shared" ref="L852:P852" si="2388">IF(L851="X",L$553,)</f>
        <v>0</v>
      </c>
      <c r="M852" s="326">
        <f t="shared" si="2388"/>
        <v>0</v>
      </c>
      <c r="N852" s="326">
        <f t="shared" si="2388"/>
        <v>0</v>
      </c>
      <c r="O852" s="326">
        <f t="shared" ref="O852" si="2389">IF(O851="X",O$553,)</f>
        <v>0</v>
      </c>
      <c r="P852" s="326">
        <f t="shared" si="2388"/>
        <v>0</v>
      </c>
      <c r="Q852" s="326">
        <f t="shared" ref="Q852:R852" si="2390">IF(Q851="X",Q$553,)</f>
        <v>0</v>
      </c>
      <c r="R852" s="326">
        <f t="shared" si="2390"/>
        <v>0</v>
      </c>
      <c r="S852" s="326">
        <f t="shared" si="2385"/>
        <v>0</v>
      </c>
      <c r="T852" s="326">
        <f t="shared" si="2385"/>
        <v>0</v>
      </c>
    </row>
    <row r="853" spans="1:20" ht="12.75" hidden="1" customHeight="1" outlineLevel="1" x14ac:dyDescent="0.25">
      <c r="A853" s="903"/>
      <c r="B853" s="192" t="s">
        <v>799</v>
      </c>
      <c r="C853" s="184"/>
      <c r="D853" s="325">
        <f t="shared" ref="D853:T853" si="2391">IF(D851="X",D$554,)</f>
        <v>0</v>
      </c>
      <c r="E853" s="325">
        <f t="shared" si="2391"/>
        <v>0</v>
      </c>
      <c r="F853" s="325">
        <f t="shared" ref="F853:G853" si="2392">IF(F851="X",F$554,)</f>
        <v>0</v>
      </c>
      <c r="G853" s="325">
        <f t="shared" si="2392"/>
        <v>0</v>
      </c>
      <c r="H853" s="325">
        <f t="shared" si="2391"/>
        <v>0</v>
      </c>
      <c r="I853" s="325">
        <f t="shared" si="2391"/>
        <v>0</v>
      </c>
      <c r="J853" s="325">
        <f t="shared" ref="J853:K853" si="2393">IF(J851="X",J$554,)</f>
        <v>0</v>
      </c>
      <c r="K853" s="325">
        <f t="shared" si="2393"/>
        <v>0</v>
      </c>
      <c r="L853" s="325">
        <f t="shared" ref="L853:P853" si="2394">IF(L851="X",L$554,)</f>
        <v>0</v>
      </c>
      <c r="M853" s="325">
        <f t="shared" si="2394"/>
        <v>0</v>
      </c>
      <c r="N853" s="325">
        <f t="shared" si="2394"/>
        <v>0</v>
      </c>
      <c r="O853" s="325">
        <f t="shared" ref="O853" si="2395">IF(O851="X",O$554,)</f>
        <v>0</v>
      </c>
      <c r="P853" s="325">
        <f t="shared" si="2394"/>
        <v>0</v>
      </c>
      <c r="Q853" s="325">
        <f t="shared" ref="Q853:R853" si="2396">IF(Q851="X",Q$554,)</f>
        <v>0</v>
      </c>
      <c r="R853" s="325">
        <f t="shared" si="2396"/>
        <v>0</v>
      </c>
      <c r="S853" s="325">
        <f t="shared" si="2391"/>
        <v>0</v>
      </c>
      <c r="T853" s="325">
        <f t="shared" si="2391"/>
        <v>0</v>
      </c>
    </row>
    <row r="854" spans="1:20" ht="13.5" hidden="1" customHeight="1" outlineLevel="1" thickBot="1" x14ac:dyDescent="0.3">
      <c r="A854" s="903"/>
      <c r="B854" s="204" t="s">
        <v>800</v>
      </c>
      <c r="C854" s="186"/>
      <c r="D854" s="326">
        <f t="shared" ref="D854:T854" si="2397">IF(D851="X",D$555,)</f>
        <v>0</v>
      </c>
      <c r="E854" s="326">
        <f t="shared" si="2397"/>
        <v>0</v>
      </c>
      <c r="F854" s="326">
        <f t="shared" ref="F854:G854" si="2398">IF(F851="X",F$555,)</f>
        <v>0</v>
      </c>
      <c r="G854" s="326">
        <f t="shared" si="2398"/>
        <v>0</v>
      </c>
      <c r="H854" s="326">
        <f t="shared" si="2397"/>
        <v>0</v>
      </c>
      <c r="I854" s="326">
        <f t="shared" si="2397"/>
        <v>0</v>
      </c>
      <c r="J854" s="326">
        <f t="shared" ref="J854:K854" si="2399">IF(J851="X",J$555,)</f>
        <v>0</v>
      </c>
      <c r="K854" s="326">
        <f t="shared" si="2399"/>
        <v>0</v>
      </c>
      <c r="L854" s="326">
        <f t="shared" ref="L854:P854" si="2400">IF(L851="X",L$555,)</f>
        <v>0</v>
      </c>
      <c r="M854" s="326">
        <f t="shared" si="2400"/>
        <v>0</v>
      </c>
      <c r="N854" s="326">
        <f t="shared" si="2400"/>
        <v>0</v>
      </c>
      <c r="O854" s="326">
        <f t="shared" ref="O854" si="2401">IF(O851="X",O$555,)</f>
        <v>0</v>
      </c>
      <c r="P854" s="326">
        <f t="shared" si="2400"/>
        <v>0</v>
      </c>
      <c r="Q854" s="326">
        <f t="shared" ref="Q854:R854" si="2402">IF(Q851="X",Q$555,)</f>
        <v>0</v>
      </c>
      <c r="R854" s="326">
        <f t="shared" si="2402"/>
        <v>0</v>
      </c>
      <c r="S854" s="326">
        <f t="shared" si="2397"/>
        <v>0</v>
      </c>
      <c r="T854" s="326">
        <f t="shared" si="2397"/>
        <v>0</v>
      </c>
    </row>
    <row r="855" spans="1:20" ht="13.5" hidden="1" customHeight="1" outlineLevel="1" thickBot="1" x14ac:dyDescent="0.3">
      <c r="A855" s="903"/>
      <c r="B855" s="637" t="s">
        <v>1299</v>
      </c>
      <c r="C855" s="227"/>
      <c r="D855" s="326"/>
      <c r="E855" s="326"/>
      <c r="F855" s="326"/>
      <c r="G855" s="326"/>
      <c r="H855" s="326"/>
      <c r="I855" s="326"/>
      <c r="J855" s="326"/>
      <c r="K855" s="326"/>
      <c r="L855" s="326"/>
      <c r="M855" s="326"/>
      <c r="N855" s="326"/>
      <c r="O855" s="326"/>
      <c r="P855" s="326"/>
      <c r="Q855" s="326"/>
      <c r="R855" s="326"/>
      <c r="S855" s="326"/>
      <c r="T855" s="326"/>
    </row>
    <row r="856" spans="1:20" ht="13.5" hidden="1" customHeight="1" outlineLevel="1" thickBot="1" x14ac:dyDescent="0.3">
      <c r="A856" s="903"/>
      <c r="D856" s="326">
        <f t="shared" ref="D856:T856" si="2403">IF(D855="X",D$119,)</f>
        <v>0</v>
      </c>
      <c r="E856" s="326">
        <f t="shared" si="2403"/>
        <v>0</v>
      </c>
      <c r="F856" s="326">
        <f t="shared" ref="F856:G856" si="2404">IF(F855="X",F$119,)</f>
        <v>0</v>
      </c>
      <c r="G856" s="326">
        <f t="shared" si="2404"/>
        <v>0</v>
      </c>
      <c r="H856" s="326">
        <f t="shared" si="2403"/>
        <v>0</v>
      </c>
      <c r="I856" s="326">
        <f t="shared" si="2403"/>
        <v>0</v>
      </c>
      <c r="J856" s="326">
        <f t="shared" ref="J856:K856" si="2405">IF(J855="X",J$119,)</f>
        <v>0</v>
      </c>
      <c r="K856" s="326">
        <f t="shared" si="2405"/>
        <v>0</v>
      </c>
      <c r="L856" s="326">
        <f t="shared" ref="L856:P856" si="2406">IF(L855="X",L$119,)</f>
        <v>0</v>
      </c>
      <c r="M856" s="326">
        <f t="shared" si="2406"/>
        <v>0</v>
      </c>
      <c r="N856" s="326">
        <f t="shared" si="2406"/>
        <v>0</v>
      </c>
      <c r="O856" s="326">
        <f t="shared" ref="O856" si="2407">IF(O855="X",O$119,)</f>
        <v>0</v>
      </c>
      <c r="P856" s="326">
        <f t="shared" si="2406"/>
        <v>0</v>
      </c>
      <c r="Q856" s="326">
        <f t="shared" ref="Q856:R856" si="2408">IF(Q855="X",Q$119,)</f>
        <v>0</v>
      </c>
      <c r="R856" s="326">
        <f t="shared" si="2408"/>
        <v>0</v>
      </c>
      <c r="S856" s="326">
        <f t="shared" si="2403"/>
        <v>0</v>
      </c>
      <c r="T856" s="326">
        <f t="shared" si="2403"/>
        <v>0</v>
      </c>
    </row>
    <row r="857" spans="1:20" ht="12.75" hidden="1" customHeight="1" outlineLevel="1" x14ac:dyDescent="0.25">
      <c r="A857" s="903"/>
      <c r="B857" s="192" t="s">
        <v>799</v>
      </c>
      <c r="C857" s="184"/>
      <c r="D857" s="325">
        <f t="shared" ref="D857:T857" si="2409">IF(D855="X",D$120,)</f>
        <v>0</v>
      </c>
      <c r="E857" s="325">
        <f t="shared" si="2409"/>
        <v>0</v>
      </c>
      <c r="F857" s="325">
        <f t="shared" ref="F857:G857" si="2410">IF(F855="X",F$120,)</f>
        <v>0</v>
      </c>
      <c r="G857" s="325">
        <f t="shared" si="2410"/>
        <v>0</v>
      </c>
      <c r="H857" s="325">
        <f t="shared" si="2409"/>
        <v>0</v>
      </c>
      <c r="I857" s="325">
        <f t="shared" si="2409"/>
        <v>0</v>
      </c>
      <c r="J857" s="325">
        <f t="shared" ref="J857:K857" si="2411">IF(J855="X",J$120,)</f>
        <v>0</v>
      </c>
      <c r="K857" s="325">
        <f t="shared" si="2411"/>
        <v>0</v>
      </c>
      <c r="L857" s="325">
        <f t="shared" ref="L857:P857" si="2412">IF(L855="X",L$120,)</f>
        <v>0</v>
      </c>
      <c r="M857" s="325">
        <f t="shared" si="2412"/>
        <v>0</v>
      </c>
      <c r="N857" s="325">
        <f t="shared" si="2412"/>
        <v>0</v>
      </c>
      <c r="O857" s="325">
        <f t="shared" ref="O857" si="2413">IF(O855="X",O$120,)</f>
        <v>0</v>
      </c>
      <c r="P857" s="325">
        <f t="shared" si="2412"/>
        <v>0</v>
      </c>
      <c r="Q857" s="325">
        <f t="shared" ref="Q857:R857" si="2414">IF(Q855="X",Q$120,)</f>
        <v>0</v>
      </c>
      <c r="R857" s="325">
        <f t="shared" si="2414"/>
        <v>0</v>
      </c>
      <c r="S857" s="325">
        <f t="shared" si="2409"/>
        <v>0</v>
      </c>
      <c r="T857" s="325">
        <f t="shared" si="2409"/>
        <v>0</v>
      </c>
    </row>
    <row r="858" spans="1:20" ht="13.5" hidden="1" customHeight="1" outlineLevel="1" thickBot="1" x14ac:dyDescent="0.3">
      <c r="A858" s="903"/>
      <c r="B858" s="204" t="s">
        <v>800</v>
      </c>
      <c r="C858" s="186"/>
      <c r="D858" s="326">
        <f t="shared" ref="D858:T858" si="2415">IF(D855="X",D$121,)</f>
        <v>0</v>
      </c>
      <c r="E858" s="326">
        <f t="shared" si="2415"/>
        <v>0</v>
      </c>
      <c r="F858" s="326">
        <f t="shared" ref="F858:G858" si="2416">IF(F855="X",F$121,)</f>
        <v>0</v>
      </c>
      <c r="G858" s="326">
        <f t="shared" si="2416"/>
        <v>0</v>
      </c>
      <c r="H858" s="326">
        <f t="shared" si="2415"/>
        <v>0</v>
      </c>
      <c r="I858" s="326">
        <f t="shared" si="2415"/>
        <v>0</v>
      </c>
      <c r="J858" s="326">
        <f t="shared" ref="J858:K858" si="2417">IF(J855="X",J$121,)</f>
        <v>0</v>
      </c>
      <c r="K858" s="326">
        <f t="shared" si="2417"/>
        <v>0</v>
      </c>
      <c r="L858" s="326">
        <f t="shared" ref="L858:P858" si="2418">IF(L855="X",L$121,)</f>
        <v>0</v>
      </c>
      <c r="M858" s="326">
        <f t="shared" si="2418"/>
        <v>0</v>
      </c>
      <c r="N858" s="326">
        <f t="shared" si="2418"/>
        <v>0</v>
      </c>
      <c r="O858" s="326">
        <f t="shared" ref="O858" si="2419">IF(O855="X",O$121,)</f>
        <v>0</v>
      </c>
      <c r="P858" s="326">
        <f t="shared" si="2418"/>
        <v>0</v>
      </c>
      <c r="Q858" s="326">
        <f t="shared" ref="Q858:R858" si="2420">IF(Q855="X",Q$121,)</f>
        <v>0</v>
      </c>
      <c r="R858" s="326">
        <f t="shared" si="2420"/>
        <v>0</v>
      </c>
      <c r="S858" s="326">
        <f t="shared" si="2415"/>
        <v>0</v>
      </c>
      <c r="T858" s="326">
        <f t="shared" si="2415"/>
        <v>0</v>
      </c>
    </row>
    <row r="859" spans="1:20" ht="13.5" hidden="1" customHeight="1" outlineLevel="1" thickBot="1" x14ac:dyDescent="0.3">
      <c r="A859" s="903"/>
      <c r="B859" s="637" t="s">
        <v>1300</v>
      </c>
      <c r="C859" s="227"/>
      <c r="D859" s="326"/>
      <c r="E859" s="326"/>
      <c r="F859" s="326"/>
      <c r="G859" s="326"/>
      <c r="H859" s="326"/>
      <c r="I859" s="326"/>
      <c r="J859" s="326"/>
      <c r="K859" s="326"/>
      <c r="L859" s="326"/>
      <c r="M859" s="326"/>
      <c r="N859" s="326"/>
      <c r="O859" s="326"/>
      <c r="P859" s="326"/>
      <c r="Q859" s="326"/>
      <c r="R859" s="326"/>
      <c r="S859" s="326"/>
      <c r="T859" s="326"/>
    </row>
    <row r="860" spans="1:20" ht="13.5" hidden="1" customHeight="1" outlineLevel="1" thickBot="1" x14ac:dyDescent="0.3">
      <c r="A860" s="903"/>
      <c r="D860" s="326">
        <f t="shared" ref="D860:T860" si="2421">IF(D859="X",-(D$32-5)*D$33,)</f>
        <v>0</v>
      </c>
      <c r="E860" s="326">
        <f t="shared" si="2421"/>
        <v>0</v>
      </c>
      <c r="F860" s="326">
        <f t="shared" ref="F860:G860" si="2422">IF(F859="X",-(F$32-5)*F$33,)</f>
        <v>0</v>
      </c>
      <c r="G860" s="326">
        <f t="shared" si="2422"/>
        <v>0</v>
      </c>
      <c r="H860" s="326">
        <f t="shared" si="2421"/>
        <v>0</v>
      </c>
      <c r="I860" s="326">
        <f t="shared" si="2421"/>
        <v>0</v>
      </c>
      <c r="J860" s="326">
        <f t="shared" ref="J860:K860" si="2423">IF(J859="X",-(J$32-5)*J$33,)</f>
        <v>0</v>
      </c>
      <c r="K860" s="326">
        <f t="shared" si="2423"/>
        <v>0</v>
      </c>
      <c r="L860" s="326">
        <f t="shared" ref="L860:P860" si="2424">IF(L859="X",-(L$32-5)*L$33,)</f>
        <v>0</v>
      </c>
      <c r="M860" s="326">
        <f t="shared" si="2424"/>
        <v>0</v>
      </c>
      <c r="N860" s="326">
        <f t="shared" si="2424"/>
        <v>0</v>
      </c>
      <c r="O860" s="326">
        <f t="shared" ref="O860" si="2425">IF(O859="X",-(O$32-5)*O$33,)</f>
        <v>0</v>
      </c>
      <c r="P860" s="326">
        <f t="shared" si="2424"/>
        <v>0</v>
      </c>
      <c r="Q860" s="326">
        <f t="shared" ref="Q860:R860" si="2426">IF(Q859="X",-(Q$32-5)*Q$33,)</f>
        <v>0</v>
      </c>
      <c r="R860" s="326">
        <f t="shared" si="2426"/>
        <v>0</v>
      </c>
      <c r="S860" s="326">
        <f t="shared" si="2421"/>
        <v>0</v>
      </c>
      <c r="T860" s="326">
        <f t="shared" si="2421"/>
        <v>0</v>
      </c>
    </row>
    <row r="861" spans="1:20" ht="12.75" hidden="1" customHeight="1" outlineLevel="1" x14ac:dyDescent="0.25">
      <c r="A861" s="903"/>
      <c r="B861" s="192" t="s">
        <v>799</v>
      </c>
      <c r="C861" s="184"/>
      <c r="D861" s="325">
        <f t="shared" ref="D861:T861" si="2427">D860-D862</f>
        <v>0</v>
      </c>
      <c r="E861" s="325">
        <f t="shared" si="2427"/>
        <v>0</v>
      </c>
      <c r="F861" s="325">
        <f t="shared" ref="F861:G861" si="2428">F860-F862</f>
        <v>0</v>
      </c>
      <c r="G861" s="325">
        <f t="shared" si="2428"/>
        <v>0</v>
      </c>
      <c r="H861" s="325">
        <f t="shared" si="2427"/>
        <v>0</v>
      </c>
      <c r="I861" s="325">
        <f t="shared" si="2427"/>
        <v>0</v>
      </c>
      <c r="J861" s="325">
        <f t="shared" ref="J861:K861" si="2429">J860-J862</f>
        <v>0</v>
      </c>
      <c r="K861" s="325">
        <f t="shared" si="2429"/>
        <v>0</v>
      </c>
      <c r="L861" s="325">
        <f t="shared" ref="L861:P861" si="2430">L860-L862</f>
        <v>0</v>
      </c>
      <c r="M861" s="325">
        <f t="shared" si="2430"/>
        <v>0</v>
      </c>
      <c r="N861" s="325">
        <f t="shared" si="2430"/>
        <v>0</v>
      </c>
      <c r="O861" s="325">
        <f t="shared" ref="O861" si="2431">O860-O862</f>
        <v>0</v>
      </c>
      <c r="P861" s="325">
        <f t="shared" si="2430"/>
        <v>0</v>
      </c>
      <c r="Q861" s="325">
        <f t="shared" ref="Q861:R861" si="2432">Q860-Q862</f>
        <v>0</v>
      </c>
      <c r="R861" s="325">
        <f t="shared" si="2432"/>
        <v>0</v>
      </c>
      <c r="S861" s="325">
        <f t="shared" si="2427"/>
        <v>0</v>
      </c>
      <c r="T861" s="325">
        <f t="shared" si="2427"/>
        <v>0</v>
      </c>
    </row>
    <row r="862" spans="1:20" ht="13.5" hidden="1" customHeight="1" outlineLevel="1" thickBot="1" x14ac:dyDescent="0.3">
      <c r="A862" s="903"/>
      <c r="B862" s="204" t="s">
        <v>800</v>
      </c>
      <c r="C862" s="186"/>
      <c r="D862" s="326">
        <f t="shared" ref="D862:T862" si="2433">IF(D859="X",ROUND(D860*D$55/D$29,2),)</f>
        <v>0</v>
      </c>
      <c r="E862" s="326">
        <f t="shared" si="2433"/>
        <v>0</v>
      </c>
      <c r="F862" s="326">
        <f t="shared" ref="F862:G862" si="2434">IF(F859="X",ROUND(F860*F$55/F$29,2),)</f>
        <v>0</v>
      </c>
      <c r="G862" s="326">
        <f t="shared" si="2434"/>
        <v>0</v>
      </c>
      <c r="H862" s="326">
        <f t="shared" si="2433"/>
        <v>0</v>
      </c>
      <c r="I862" s="326">
        <f t="shared" si="2433"/>
        <v>0</v>
      </c>
      <c r="J862" s="326">
        <f t="shared" ref="J862:K862" si="2435">IF(J859="X",ROUND(J860*J$55/J$29,2),)</f>
        <v>0</v>
      </c>
      <c r="K862" s="326">
        <f t="shared" si="2435"/>
        <v>0</v>
      </c>
      <c r="L862" s="326">
        <f t="shared" ref="L862:P862" si="2436">IF(L859="X",ROUND(L860*L$55/L$29,2),)</f>
        <v>0</v>
      </c>
      <c r="M862" s="326">
        <f t="shared" si="2436"/>
        <v>0</v>
      </c>
      <c r="N862" s="326">
        <f t="shared" si="2436"/>
        <v>0</v>
      </c>
      <c r="O862" s="326">
        <f t="shared" ref="O862" si="2437">IF(O859="X",ROUND(O860*O$55/O$29,2),)</f>
        <v>0</v>
      </c>
      <c r="P862" s="326">
        <f t="shared" si="2436"/>
        <v>0</v>
      </c>
      <c r="Q862" s="326">
        <f t="shared" ref="Q862:R862" si="2438">IF(Q859="X",ROUND(Q860*Q$55/Q$29,2),)</f>
        <v>0</v>
      </c>
      <c r="R862" s="326">
        <f t="shared" si="2438"/>
        <v>0</v>
      </c>
      <c r="S862" s="326">
        <f t="shared" si="2433"/>
        <v>0</v>
      </c>
      <c r="T862" s="326">
        <f t="shared" si="2433"/>
        <v>0</v>
      </c>
    </row>
    <row r="863" spans="1:20" ht="13.5" hidden="1" customHeight="1" outlineLevel="1" thickBot="1" x14ac:dyDescent="0.3">
      <c r="A863" s="903"/>
      <c r="B863" s="657" t="s">
        <v>1407</v>
      </c>
      <c r="C863" s="330" t="str">
        <f>$C$47</f>
        <v>O</v>
      </c>
      <c r="D863" s="326">
        <f t="shared" ref="D863:T863" si="2439">IF($C$863="N",D$35,0)</f>
        <v>0</v>
      </c>
      <c r="E863" s="326">
        <f t="shared" si="2439"/>
        <v>0</v>
      </c>
      <c r="F863" s="326">
        <f t="shared" si="2439"/>
        <v>0</v>
      </c>
      <c r="G863" s="326">
        <f t="shared" si="2439"/>
        <v>0</v>
      </c>
      <c r="H863" s="326">
        <f t="shared" si="2439"/>
        <v>0</v>
      </c>
      <c r="I863" s="326">
        <f t="shared" si="2439"/>
        <v>0</v>
      </c>
      <c r="J863" s="326">
        <f t="shared" si="2439"/>
        <v>0</v>
      </c>
      <c r="K863" s="326">
        <f t="shared" si="2439"/>
        <v>0</v>
      </c>
      <c r="L863" s="326">
        <f t="shared" si="2439"/>
        <v>0</v>
      </c>
      <c r="M863" s="326">
        <f t="shared" si="2439"/>
        <v>0</v>
      </c>
      <c r="N863" s="326">
        <f t="shared" si="2439"/>
        <v>0</v>
      </c>
      <c r="O863" s="326">
        <f t="shared" si="2439"/>
        <v>0</v>
      </c>
      <c r="P863" s="326">
        <f t="shared" si="2439"/>
        <v>0</v>
      </c>
      <c r="Q863" s="326">
        <f t="shared" si="2439"/>
        <v>0</v>
      </c>
      <c r="R863" s="326">
        <f t="shared" si="2439"/>
        <v>0</v>
      </c>
      <c r="S863" s="326">
        <f t="shared" si="2439"/>
        <v>0</v>
      </c>
      <c r="T863" s="326">
        <f t="shared" si="2439"/>
        <v>0</v>
      </c>
    </row>
    <row r="864" spans="1:20" ht="12.75" hidden="1" customHeight="1" outlineLevel="1" x14ac:dyDescent="0.25">
      <c r="A864" s="903"/>
      <c r="B864" s="192" t="s">
        <v>799</v>
      </c>
      <c r="C864" s="184"/>
      <c r="D864" s="325">
        <f t="shared" ref="D864:T864" si="2440">D863-D865</f>
        <v>0</v>
      </c>
      <c r="E864" s="325">
        <f t="shared" si="2440"/>
        <v>0</v>
      </c>
      <c r="F864" s="325">
        <f t="shared" ref="F864:G864" si="2441">F863-F865</f>
        <v>0</v>
      </c>
      <c r="G864" s="325">
        <f t="shared" si="2441"/>
        <v>0</v>
      </c>
      <c r="H864" s="325">
        <f t="shared" si="2440"/>
        <v>0</v>
      </c>
      <c r="I864" s="325">
        <f t="shared" si="2440"/>
        <v>0</v>
      </c>
      <c r="J864" s="325">
        <f t="shared" ref="J864:K864" si="2442">J863-J865</f>
        <v>0</v>
      </c>
      <c r="K864" s="325">
        <f t="shared" si="2442"/>
        <v>0</v>
      </c>
      <c r="L864" s="325">
        <f t="shared" ref="L864:P864" si="2443">L863-L865</f>
        <v>0</v>
      </c>
      <c r="M864" s="325">
        <f t="shared" si="2443"/>
        <v>0</v>
      </c>
      <c r="N864" s="325">
        <f t="shared" si="2443"/>
        <v>0</v>
      </c>
      <c r="O864" s="325">
        <f t="shared" ref="O864" si="2444">O863-O865</f>
        <v>0</v>
      </c>
      <c r="P864" s="325">
        <f t="shared" si="2443"/>
        <v>0</v>
      </c>
      <c r="Q864" s="325">
        <f t="shared" ref="Q864:R864" si="2445">Q863-Q865</f>
        <v>0</v>
      </c>
      <c r="R864" s="325">
        <f t="shared" si="2445"/>
        <v>0</v>
      </c>
      <c r="S864" s="325">
        <f t="shared" si="2440"/>
        <v>0</v>
      </c>
      <c r="T864" s="325">
        <f t="shared" si="2440"/>
        <v>0</v>
      </c>
    </row>
    <row r="865" spans="1:20" ht="13.5" hidden="1" customHeight="1" outlineLevel="1" thickBot="1" x14ac:dyDescent="0.3">
      <c r="A865" s="903"/>
      <c r="B865" s="204" t="s">
        <v>800</v>
      </c>
      <c r="C865" s="186"/>
      <c r="D865" s="326">
        <f t="shared" ref="D865:T865" si="2446">D863*D$60/D$29</f>
        <v>0</v>
      </c>
      <c r="E865" s="326">
        <f t="shared" si="2446"/>
        <v>0</v>
      </c>
      <c r="F865" s="326">
        <f t="shared" ref="F865:G865" si="2447">F863*F$60/F$29</f>
        <v>0</v>
      </c>
      <c r="G865" s="326">
        <f t="shared" si="2447"/>
        <v>0</v>
      </c>
      <c r="H865" s="326">
        <f t="shared" si="2446"/>
        <v>0</v>
      </c>
      <c r="I865" s="326">
        <f t="shared" si="2446"/>
        <v>0</v>
      </c>
      <c r="J865" s="326">
        <f t="shared" ref="J865:K865" si="2448">J863*J$60/J$29</f>
        <v>0</v>
      </c>
      <c r="K865" s="326">
        <f t="shared" si="2448"/>
        <v>0</v>
      </c>
      <c r="L865" s="326">
        <f t="shared" ref="L865:P865" si="2449">L863*L$60/L$29</f>
        <v>0</v>
      </c>
      <c r="M865" s="326">
        <f t="shared" si="2449"/>
        <v>0</v>
      </c>
      <c r="N865" s="326">
        <f t="shared" si="2449"/>
        <v>0</v>
      </c>
      <c r="O865" s="326">
        <f t="shared" ref="O865" si="2450">O863*O$60/O$29</f>
        <v>0</v>
      </c>
      <c r="P865" s="326">
        <f t="shared" si="2449"/>
        <v>0</v>
      </c>
      <c r="Q865" s="326">
        <f t="shared" ref="Q865:R865" si="2451">Q863*Q$60/Q$29</f>
        <v>0</v>
      </c>
      <c r="R865" s="326">
        <f t="shared" si="2451"/>
        <v>0</v>
      </c>
      <c r="S865" s="326">
        <f t="shared" si="2446"/>
        <v>0</v>
      </c>
      <c r="T865" s="326">
        <f t="shared" si="2446"/>
        <v>0</v>
      </c>
    </row>
    <row r="866" spans="1:20" ht="13.5" hidden="1" customHeight="1" outlineLevel="1" thickBot="1" x14ac:dyDescent="0.3">
      <c r="A866" s="903"/>
      <c r="B866" s="638" t="s">
        <v>1205</v>
      </c>
      <c r="C866" s="236"/>
      <c r="D866" s="326" t="e">
        <f t="shared" ref="D866:T866" si="2452">D$611</f>
        <v>#REF!</v>
      </c>
      <c r="E866" s="326" t="e">
        <f t="shared" si="2452"/>
        <v>#REF!</v>
      </c>
      <c r="F866" s="326" t="e">
        <f t="shared" si="2452"/>
        <v>#REF!</v>
      </c>
      <c r="G866" s="326" t="e">
        <f t="shared" si="2452"/>
        <v>#REF!</v>
      </c>
      <c r="H866" s="326" t="e">
        <f t="shared" si="2452"/>
        <v>#REF!</v>
      </c>
      <c r="I866" s="326" t="e">
        <f t="shared" si="2452"/>
        <v>#REF!</v>
      </c>
      <c r="J866" s="326" t="e">
        <f t="shared" si="2452"/>
        <v>#REF!</v>
      </c>
      <c r="K866" s="326" t="e">
        <f t="shared" si="2452"/>
        <v>#REF!</v>
      </c>
      <c r="L866" s="326" t="e">
        <f t="shared" si="2452"/>
        <v>#REF!</v>
      </c>
      <c r="M866" s="326" t="e">
        <f t="shared" si="2452"/>
        <v>#REF!</v>
      </c>
      <c r="N866" s="326" t="e">
        <f t="shared" si="2452"/>
        <v>#REF!</v>
      </c>
      <c r="O866" s="326" t="e">
        <f t="shared" si="2452"/>
        <v>#REF!</v>
      </c>
      <c r="P866" s="326" t="e">
        <f t="shared" si="2452"/>
        <v>#REF!</v>
      </c>
      <c r="Q866" s="326" t="e">
        <f t="shared" si="2452"/>
        <v>#REF!</v>
      </c>
      <c r="R866" s="326" t="e">
        <f t="shared" si="2452"/>
        <v>#REF!</v>
      </c>
      <c r="S866" s="326" t="e">
        <f t="shared" si="2452"/>
        <v>#REF!</v>
      </c>
      <c r="T866" s="326" t="e">
        <f t="shared" si="2452"/>
        <v>#REF!</v>
      </c>
    </row>
    <row r="867" spans="1:20" ht="12.75" hidden="1" customHeight="1" outlineLevel="1" x14ac:dyDescent="0.25">
      <c r="A867" s="903"/>
      <c r="B867" s="192" t="s">
        <v>799</v>
      </c>
      <c r="C867" s="184"/>
      <c r="D867" s="325" t="e">
        <f t="shared" ref="D867:T867" si="2453">D$612</f>
        <v>#REF!</v>
      </c>
      <c r="E867" s="325" t="e">
        <f t="shared" si="2453"/>
        <v>#REF!</v>
      </c>
      <c r="F867" s="325" t="e">
        <f t="shared" si="2453"/>
        <v>#REF!</v>
      </c>
      <c r="G867" s="325" t="e">
        <f t="shared" si="2453"/>
        <v>#REF!</v>
      </c>
      <c r="H867" s="325" t="e">
        <f t="shared" si="2453"/>
        <v>#REF!</v>
      </c>
      <c r="I867" s="325" t="e">
        <f t="shared" si="2453"/>
        <v>#REF!</v>
      </c>
      <c r="J867" s="325" t="e">
        <f t="shared" si="2453"/>
        <v>#REF!</v>
      </c>
      <c r="K867" s="325" t="e">
        <f t="shared" si="2453"/>
        <v>#REF!</v>
      </c>
      <c r="L867" s="325" t="e">
        <f t="shared" si="2453"/>
        <v>#REF!</v>
      </c>
      <c r="M867" s="325" t="e">
        <f t="shared" si="2453"/>
        <v>#REF!</v>
      </c>
      <c r="N867" s="325" t="e">
        <f t="shared" si="2453"/>
        <v>#REF!</v>
      </c>
      <c r="O867" s="325" t="e">
        <f t="shared" si="2453"/>
        <v>#REF!</v>
      </c>
      <c r="P867" s="325" t="e">
        <f t="shared" si="2453"/>
        <v>#REF!</v>
      </c>
      <c r="Q867" s="325" t="e">
        <f t="shared" si="2453"/>
        <v>#REF!</v>
      </c>
      <c r="R867" s="325" t="e">
        <f t="shared" si="2453"/>
        <v>#REF!</v>
      </c>
      <c r="S867" s="325" t="e">
        <f t="shared" si="2453"/>
        <v>#REF!</v>
      </c>
      <c r="T867" s="325" t="e">
        <f t="shared" si="2453"/>
        <v>#REF!</v>
      </c>
    </row>
    <row r="868" spans="1:20" ht="13.5" hidden="1" customHeight="1" outlineLevel="1" thickBot="1" x14ac:dyDescent="0.3">
      <c r="A868" s="903"/>
      <c r="B868" s="204" t="s">
        <v>800</v>
      </c>
      <c r="C868" s="186"/>
      <c r="D868" s="326" t="e">
        <f t="shared" ref="D868:T868" si="2454">D$613</f>
        <v>#REF!</v>
      </c>
      <c r="E868" s="326" t="e">
        <f t="shared" si="2454"/>
        <v>#REF!</v>
      </c>
      <c r="F868" s="326" t="e">
        <f t="shared" si="2454"/>
        <v>#REF!</v>
      </c>
      <c r="G868" s="326" t="e">
        <f t="shared" si="2454"/>
        <v>#REF!</v>
      </c>
      <c r="H868" s="326" t="e">
        <f t="shared" si="2454"/>
        <v>#REF!</v>
      </c>
      <c r="I868" s="326" t="e">
        <f t="shared" si="2454"/>
        <v>#REF!</v>
      </c>
      <c r="J868" s="326" t="e">
        <f t="shared" si="2454"/>
        <v>#REF!</v>
      </c>
      <c r="K868" s="326" t="e">
        <f t="shared" si="2454"/>
        <v>#REF!</v>
      </c>
      <c r="L868" s="326" t="e">
        <f t="shared" si="2454"/>
        <v>#REF!</v>
      </c>
      <c r="M868" s="326" t="e">
        <f t="shared" si="2454"/>
        <v>#REF!</v>
      </c>
      <c r="N868" s="326" t="e">
        <f t="shared" si="2454"/>
        <v>#REF!</v>
      </c>
      <c r="O868" s="326" t="e">
        <f t="shared" si="2454"/>
        <v>#REF!</v>
      </c>
      <c r="P868" s="326" t="e">
        <f t="shared" si="2454"/>
        <v>#REF!</v>
      </c>
      <c r="Q868" s="326" t="e">
        <f t="shared" si="2454"/>
        <v>#REF!</v>
      </c>
      <c r="R868" s="326" t="e">
        <f t="shared" si="2454"/>
        <v>#REF!</v>
      </c>
      <c r="S868" s="326" t="e">
        <f t="shared" si="2454"/>
        <v>#REF!</v>
      </c>
      <c r="T868" s="326" t="e">
        <f t="shared" si="2454"/>
        <v>#REF!</v>
      </c>
    </row>
    <row r="869" spans="1:20" ht="13.5" hidden="1" customHeight="1" outlineLevel="1" thickBot="1" x14ac:dyDescent="0.3">
      <c r="A869" s="903"/>
      <c r="B869" s="638" t="s">
        <v>1412</v>
      </c>
      <c r="C869" s="236"/>
      <c r="D869" s="326" t="e">
        <f t="shared" ref="D869:T869" si="2455">IF(D34=0,0,IF(D$553-D866-D863&lt;0,0,D$553-D866-D863))</f>
        <v>#REF!</v>
      </c>
      <c r="E869" s="326" t="e">
        <f t="shared" si="2455"/>
        <v>#REF!</v>
      </c>
      <c r="F869" s="326" t="e">
        <f t="shared" ref="F869:G869" si="2456">IF(F34=0,0,IF(F$553-F866-F863&lt;0,0,F$553-F866-F863))</f>
        <v>#REF!</v>
      </c>
      <c r="G869" s="326" t="e">
        <f t="shared" si="2456"/>
        <v>#REF!</v>
      </c>
      <c r="H869" s="326" t="e">
        <f t="shared" si="2455"/>
        <v>#REF!</v>
      </c>
      <c r="I869" s="326" t="e">
        <f t="shared" si="2455"/>
        <v>#REF!</v>
      </c>
      <c r="J869" s="326" t="e">
        <f t="shared" ref="J869:K869" si="2457">IF(J34=0,0,IF(J$553-J866-J863&lt;0,0,J$553-J866-J863))</f>
        <v>#REF!</v>
      </c>
      <c r="K869" s="326" t="e">
        <f t="shared" si="2457"/>
        <v>#REF!</v>
      </c>
      <c r="L869" s="326" t="e">
        <f t="shared" ref="L869:P869" si="2458">IF(L34=0,0,IF(L$553-L866-L863&lt;0,0,L$553-L866-L863))</f>
        <v>#REF!</v>
      </c>
      <c r="M869" s="326" t="e">
        <f t="shared" si="2458"/>
        <v>#REF!</v>
      </c>
      <c r="N869" s="326" t="e">
        <f t="shared" si="2458"/>
        <v>#REF!</v>
      </c>
      <c r="O869" s="326" t="e">
        <f t="shared" ref="O869" si="2459">IF(O34=0,0,IF(O$553-O866-O863&lt;0,0,O$553-O866-O863))</f>
        <v>#REF!</v>
      </c>
      <c r="P869" s="326" t="e">
        <f t="shared" si="2458"/>
        <v>#REF!</v>
      </c>
      <c r="Q869" s="326" t="e">
        <f t="shared" ref="Q869:R869" si="2460">IF(Q34=0,0,IF(Q$553-Q866-Q863&lt;0,0,Q$553-Q866-Q863))</f>
        <v>#REF!</v>
      </c>
      <c r="R869" s="326" t="e">
        <f t="shared" si="2460"/>
        <v>#REF!</v>
      </c>
      <c r="S869" s="326" t="e">
        <f t="shared" si="2455"/>
        <v>#REF!</v>
      </c>
      <c r="T869" s="326" t="e">
        <f t="shared" si="2455"/>
        <v>#REF!</v>
      </c>
    </row>
    <row r="870" spans="1:20" ht="12.75" hidden="1" customHeight="1" outlineLevel="1" x14ac:dyDescent="0.25">
      <c r="A870" s="903"/>
      <c r="B870" s="192" t="s">
        <v>799</v>
      </c>
      <c r="C870" s="184"/>
      <c r="D870" s="325" t="e">
        <f t="shared" ref="D870:T870" si="2461">D869-D871</f>
        <v>#REF!</v>
      </c>
      <c r="E870" s="325" t="e">
        <f t="shared" si="2461"/>
        <v>#REF!</v>
      </c>
      <c r="F870" s="325" t="e">
        <f t="shared" ref="F870:G870" si="2462">F869-F871</f>
        <v>#REF!</v>
      </c>
      <c r="G870" s="325" t="e">
        <f t="shared" si="2462"/>
        <v>#REF!</v>
      </c>
      <c r="H870" s="325" t="e">
        <f t="shared" si="2461"/>
        <v>#REF!</v>
      </c>
      <c r="I870" s="325" t="e">
        <f t="shared" si="2461"/>
        <v>#REF!</v>
      </c>
      <c r="J870" s="325" t="e">
        <f t="shared" ref="J870:K870" si="2463">J869-J871</f>
        <v>#REF!</v>
      </c>
      <c r="K870" s="325" t="e">
        <f t="shared" si="2463"/>
        <v>#REF!</v>
      </c>
      <c r="L870" s="325" t="e">
        <f t="shared" ref="L870:P870" si="2464">L869-L871</f>
        <v>#REF!</v>
      </c>
      <c r="M870" s="325" t="e">
        <f t="shared" si="2464"/>
        <v>#REF!</v>
      </c>
      <c r="N870" s="325" t="e">
        <f t="shared" si="2464"/>
        <v>#REF!</v>
      </c>
      <c r="O870" s="325" t="e">
        <f t="shared" ref="O870" si="2465">O869-O871</f>
        <v>#REF!</v>
      </c>
      <c r="P870" s="325" t="e">
        <f t="shared" si="2464"/>
        <v>#REF!</v>
      </c>
      <c r="Q870" s="325" t="e">
        <f t="shared" ref="Q870:R870" si="2466">Q869-Q871</f>
        <v>#REF!</v>
      </c>
      <c r="R870" s="325" t="e">
        <f t="shared" si="2466"/>
        <v>#REF!</v>
      </c>
      <c r="S870" s="325" t="e">
        <f t="shared" si="2461"/>
        <v>#REF!</v>
      </c>
      <c r="T870" s="325" t="e">
        <f t="shared" si="2461"/>
        <v>#REF!</v>
      </c>
    </row>
    <row r="871" spans="1:20" ht="13.5" hidden="1" customHeight="1" outlineLevel="1" thickBot="1" x14ac:dyDescent="0.3">
      <c r="A871" s="903"/>
      <c r="B871" s="204" t="s">
        <v>800</v>
      </c>
      <c r="C871" s="186"/>
      <c r="D871" s="326" t="e">
        <f t="shared" ref="D871:T871" si="2467">D869*D$57/D$29</f>
        <v>#REF!</v>
      </c>
      <c r="E871" s="326" t="e">
        <f t="shared" si="2467"/>
        <v>#REF!</v>
      </c>
      <c r="F871" s="326" t="e">
        <f t="shared" ref="F871:G871" si="2468">F869*F$57/F$29</f>
        <v>#REF!</v>
      </c>
      <c r="G871" s="326" t="e">
        <f t="shared" si="2468"/>
        <v>#REF!</v>
      </c>
      <c r="H871" s="326" t="e">
        <f t="shared" si="2467"/>
        <v>#REF!</v>
      </c>
      <c r="I871" s="326" t="e">
        <f t="shared" si="2467"/>
        <v>#REF!</v>
      </c>
      <c r="J871" s="326" t="e">
        <f t="shared" ref="J871:K871" si="2469">J869*J$57/J$29</f>
        <v>#REF!</v>
      </c>
      <c r="K871" s="326" t="e">
        <f t="shared" si="2469"/>
        <v>#REF!</v>
      </c>
      <c r="L871" s="326" t="e">
        <f t="shared" ref="L871:P871" si="2470">L869*L$57/L$29</f>
        <v>#REF!</v>
      </c>
      <c r="M871" s="326" t="e">
        <f t="shared" si="2470"/>
        <v>#REF!</v>
      </c>
      <c r="N871" s="326" t="e">
        <f t="shared" si="2470"/>
        <v>#REF!</v>
      </c>
      <c r="O871" s="326" t="e">
        <f t="shared" ref="O871" si="2471">O869*O$57/O$29</f>
        <v>#REF!</v>
      </c>
      <c r="P871" s="326" t="e">
        <f t="shared" si="2470"/>
        <v>#REF!</v>
      </c>
      <c r="Q871" s="326" t="e">
        <f t="shared" ref="Q871:R871" si="2472">Q869*Q$57/Q$29</f>
        <v>#REF!</v>
      </c>
      <c r="R871" s="326" t="e">
        <f t="shared" si="2472"/>
        <v>#REF!</v>
      </c>
      <c r="S871" s="326" t="e">
        <f t="shared" si="2467"/>
        <v>#REF!</v>
      </c>
      <c r="T871" s="326" t="e">
        <f t="shared" si="2467"/>
        <v>#REF!</v>
      </c>
    </row>
    <row r="872" spans="1:20" ht="13.5" hidden="1" customHeight="1" outlineLevel="1" collapsed="1" thickBot="1" x14ac:dyDescent="0.3">
      <c r="A872" s="903"/>
      <c r="B872" s="629" t="str">
        <f>"DELTA " &amp; A825</f>
        <v>DELTA MTAC avec attelage et CVA en place</v>
      </c>
      <c r="C872" s="182"/>
      <c r="D872" s="326" t="e">
        <f t="shared" ref="D872:T874" si="2473">SUM(D848,D852,D856,D860,D863,D866,D869)</f>
        <v>#REF!</v>
      </c>
      <c r="E872" s="326" t="e">
        <f t="shared" si="2473"/>
        <v>#REF!</v>
      </c>
      <c r="F872" s="326" t="e">
        <f t="shared" ref="F872:G872" si="2474">SUM(F848,F852,F856,F860,F863,F866,F869)</f>
        <v>#REF!</v>
      </c>
      <c r="G872" s="326" t="e">
        <f t="shared" si="2474"/>
        <v>#REF!</v>
      </c>
      <c r="H872" s="326" t="e">
        <f t="shared" si="2473"/>
        <v>#REF!</v>
      </c>
      <c r="I872" s="326" t="e">
        <f t="shared" si="2473"/>
        <v>#REF!</v>
      </c>
      <c r="J872" s="326" t="e">
        <f t="shared" ref="J872:K872" si="2475">SUM(J848,J852,J856,J860,J863,J866,J869)</f>
        <v>#REF!</v>
      </c>
      <c r="K872" s="326" t="e">
        <f t="shared" si="2475"/>
        <v>#REF!</v>
      </c>
      <c r="L872" s="326" t="e">
        <f t="shared" ref="L872:P872" si="2476">SUM(L848,L852,L856,L860,L863,L866,L869)</f>
        <v>#REF!</v>
      </c>
      <c r="M872" s="326" t="e">
        <f t="shared" si="2476"/>
        <v>#REF!</v>
      </c>
      <c r="N872" s="326" t="e">
        <f t="shared" si="2476"/>
        <v>#REF!</v>
      </c>
      <c r="O872" s="326" t="e">
        <f t="shared" ref="O872" si="2477">SUM(O848,O852,O856,O860,O863,O866,O869)</f>
        <v>#REF!</v>
      </c>
      <c r="P872" s="326" t="e">
        <f t="shared" si="2476"/>
        <v>#REF!</v>
      </c>
      <c r="Q872" s="326" t="e">
        <f t="shared" ref="Q872:R872" si="2478">SUM(Q848,Q852,Q856,Q860,Q863,Q866,Q869)</f>
        <v>#REF!</v>
      </c>
      <c r="R872" s="326" t="e">
        <f t="shared" si="2478"/>
        <v>#REF!</v>
      </c>
      <c r="S872" s="326" t="e">
        <f t="shared" si="2473"/>
        <v>#REF!</v>
      </c>
      <c r="T872" s="326" t="e">
        <f t="shared" si="2473"/>
        <v>#REF!</v>
      </c>
    </row>
    <row r="873" spans="1:20" ht="13.5" hidden="1" customHeight="1" outlineLevel="1" x14ac:dyDescent="0.25">
      <c r="A873" s="903"/>
      <c r="B873" s="192" t="s">
        <v>799</v>
      </c>
      <c r="C873" s="184"/>
      <c r="D873" s="325" t="e">
        <f t="shared" si="2473"/>
        <v>#REF!</v>
      </c>
      <c r="E873" s="325" t="e">
        <f t="shared" si="2473"/>
        <v>#REF!</v>
      </c>
      <c r="F873" s="325" t="e">
        <f t="shared" ref="F873:G873" si="2479">SUM(F849,F853,F857,F861,F864,F867,F870)</f>
        <v>#REF!</v>
      </c>
      <c r="G873" s="325" t="e">
        <f t="shared" si="2479"/>
        <v>#REF!</v>
      </c>
      <c r="H873" s="325" t="e">
        <f t="shared" si="2473"/>
        <v>#REF!</v>
      </c>
      <c r="I873" s="325" t="e">
        <f t="shared" si="2473"/>
        <v>#REF!</v>
      </c>
      <c r="J873" s="325" t="e">
        <f t="shared" ref="J873:K873" si="2480">SUM(J849,J853,J857,J861,J864,J867,J870)</f>
        <v>#REF!</v>
      </c>
      <c r="K873" s="325" t="e">
        <f t="shared" si="2480"/>
        <v>#REF!</v>
      </c>
      <c r="L873" s="325" t="e">
        <f t="shared" ref="L873:P873" si="2481">SUM(L849,L853,L857,L861,L864,L867,L870)</f>
        <v>#REF!</v>
      </c>
      <c r="M873" s="325" t="e">
        <f t="shared" si="2481"/>
        <v>#REF!</v>
      </c>
      <c r="N873" s="325" t="e">
        <f t="shared" si="2481"/>
        <v>#REF!</v>
      </c>
      <c r="O873" s="325" t="e">
        <f t="shared" ref="O873" si="2482">SUM(O849,O853,O857,O861,O864,O867,O870)</f>
        <v>#REF!</v>
      </c>
      <c r="P873" s="325" t="e">
        <f t="shared" si="2481"/>
        <v>#REF!</v>
      </c>
      <c r="Q873" s="325" t="e">
        <f t="shared" ref="Q873:R873" si="2483">SUM(Q849,Q853,Q857,Q861,Q864,Q867,Q870)</f>
        <v>#REF!</v>
      </c>
      <c r="R873" s="325" t="e">
        <f t="shared" si="2483"/>
        <v>#REF!</v>
      </c>
      <c r="S873" s="325" t="e">
        <f t="shared" si="2473"/>
        <v>#REF!</v>
      </c>
      <c r="T873" s="325" t="e">
        <f t="shared" si="2473"/>
        <v>#REF!</v>
      </c>
    </row>
    <row r="874" spans="1:20" ht="13.5" hidden="1" customHeight="1" outlineLevel="1" thickBot="1" x14ac:dyDescent="0.3">
      <c r="A874" s="916"/>
      <c r="B874" s="204" t="s">
        <v>800</v>
      </c>
      <c r="C874" s="186"/>
      <c r="D874" s="325" t="e">
        <f t="shared" si="2473"/>
        <v>#REF!</v>
      </c>
      <c r="E874" s="325" t="e">
        <f t="shared" si="2473"/>
        <v>#REF!</v>
      </c>
      <c r="F874" s="325" t="e">
        <f t="shared" ref="F874:G874" si="2484">SUM(F850,F854,F858,F862,F865,F868,F871)</f>
        <v>#REF!</v>
      </c>
      <c r="G874" s="325" t="e">
        <f t="shared" si="2484"/>
        <v>#REF!</v>
      </c>
      <c r="H874" s="325" t="e">
        <f t="shared" si="2473"/>
        <v>#REF!</v>
      </c>
      <c r="I874" s="325" t="e">
        <f t="shared" si="2473"/>
        <v>#REF!</v>
      </c>
      <c r="J874" s="325" t="e">
        <f t="shared" ref="J874:K874" si="2485">SUM(J850,J854,J858,J862,J865,J868,J871)</f>
        <v>#REF!</v>
      </c>
      <c r="K874" s="325" t="e">
        <f t="shared" si="2485"/>
        <v>#REF!</v>
      </c>
      <c r="L874" s="325" t="e">
        <f t="shared" ref="L874:P874" si="2486">SUM(L850,L854,L858,L862,L865,L868,L871)</f>
        <v>#REF!</v>
      </c>
      <c r="M874" s="325" t="e">
        <f t="shared" si="2486"/>
        <v>#REF!</v>
      </c>
      <c r="N874" s="325" t="e">
        <f t="shared" si="2486"/>
        <v>#REF!</v>
      </c>
      <c r="O874" s="325" t="e">
        <f t="shared" ref="O874" si="2487">SUM(O850,O854,O858,O862,O865,O868,O871)</f>
        <v>#REF!</v>
      </c>
      <c r="P874" s="325" t="e">
        <f t="shared" si="2486"/>
        <v>#REF!</v>
      </c>
      <c r="Q874" s="325" t="e">
        <f t="shared" ref="Q874:R874" si="2488">SUM(Q850,Q854,Q858,Q862,Q865,Q868,Q871)</f>
        <v>#REF!</v>
      </c>
      <c r="R874" s="325" t="e">
        <f t="shared" si="2488"/>
        <v>#REF!</v>
      </c>
      <c r="S874" s="325" t="e">
        <f t="shared" si="2473"/>
        <v>#REF!</v>
      </c>
      <c r="T874" s="325" t="e">
        <f t="shared" si="2473"/>
        <v>#REF!</v>
      </c>
    </row>
    <row r="875" spans="1:20" ht="14.85" customHeight="1" thickTop="1" x14ac:dyDescent="0.25">
      <c r="A875" s="570" t="s">
        <v>1378</v>
      </c>
      <c r="B875" s="650"/>
      <c r="C875" s="290"/>
      <c r="D875" s="263" t="e">
        <f t="shared" ref="D875:T875" si="2489">IF(D611="Sans Objet","Sans Objet",D877+D878)</f>
        <v>#REF!</v>
      </c>
      <c r="E875" s="263" t="e">
        <f t="shared" si="2489"/>
        <v>#REF!</v>
      </c>
      <c r="F875" s="263" t="e">
        <f t="shared" ref="F875:G875" si="2490">IF(F611="Sans Objet","Sans Objet",F877+F878)</f>
        <v>#REF!</v>
      </c>
      <c r="G875" s="263" t="e">
        <f t="shared" si="2490"/>
        <v>#REF!</v>
      </c>
      <c r="H875" s="263" t="e">
        <f t="shared" si="2489"/>
        <v>#REF!</v>
      </c>
      <c r="I875" s="263" t="e">
        <f t="shared" si="2489"/>
        <v>#REF!</v>
      </c>
      <c r="J875" s="263" t="e">
        <f t="shared" ref="J875:K875" si="2491">IF(J611="Sans Objet","Sans Objet",J877+J878)</f>
        <v>#REF!</v>
      </c>
      <c r="K875" s="263" t="e">
        <f t="shared" si="2491"/>
        <v>#REF!</v>
      </c>
      <c r="L875" s="263" t="e">
        <f t="shared" ref="L875:P875" si="2492">IF(L611="Sans Objet","Sans Objet",L877+L878)</f>
        <v>#REF!</v>
      </c>
      <c r="M875" s="263" t="e">
        <f t="shared" si="2492"/>
        <v>#REF!</v>
      </c>
      <c r="N875" s="263" t="e">
        <f t="shared" si="2492"/>
        <v>#REF!</v>
      </c>
      <c r="O875" s="263" t="e">
        <f t="shared" ref="O875" si="2493">IF(O611="Sans Objet","Sans Objet",O877+O878)</f>
        <v>#REF!</v>
      </c>
      <c r="P875" s="263" t="e">
        <f t="shared" si="2492"/>
        <v>#REF!</v>
      </c>
      <c r="Q875" s="263" t="e">
        <f t="shared" ref="Q875:R875" si="2494">IF(Q611="Sans Objet","Sans Objet",Q877+Q878)</f>
        <v>#REF!</v>
      </c>
      <c r="R875" s="263" t="e">
        <f t="shared" si="2494"/>
        <v>#REF!</v>
      </c>
      <c r="S875" s="263" t="e">
        <f t="shared" si="2489"/>
        <v>#REF!</v>
      </c>
      <c r="T875" s="263" t="e">
        <f t="shared" si="2489"/>
        <v>#REF!</v>
      </c>
    </row>
    <row r="876" spans="1:20" ht="13.5" customHeight="1" x14ac:dyDescent="0.25">
      <c r="A876" s="298"/>
      <c r="B876" s="643" t="s">
        <v>1359</v>
      </c>
      <c r="C876" s="299"/>
      <c r="D876" s="266" t="str">
        <f t="shared" ref="D876:T876" si="2495">"(" &amp; D838+D839 &amp;"+"&amp; D840+D841&amp;"+"&amp;D842+D843&amp;")"</f>
        <v>(2+3+0)</v>
      </c>
      <c r="E876" s="266" t="str">
        <f t="shared" si="2495"/>
        <v>(2+3+0)</v>
      </c>
      <c r="F876" s="266" t="str">
        <f t="shared" ref="F876:G876" si="2496">"(" &amp; F838+F839 &amp;"+"&amp; F840+F841&amp;"+"&amp;F842+F843&amp;")"</f>
        <v>(2+3+0)</v>
      </c>
      <c r="G876" s="266" t="str">
        <f t="shared" si="2496"/>
        <v>(2+3+0)</v>
      </c>
      <c r="H876" s="266" t="str">
        <f t="shared" si="2495"/>
        <v>(2+3+0)</v>
      </c>
      <c r="I876" s="266" t="str">
        <f t="shared" si="2495"/>
        <v>(2+3+0)</v>
      </c>
      <c r="J876" s="266" t="str">
        <f t="shared" ref="J876:K876" si="2497">"(" &amp; J838+J839 &amp;"+"&amp; J840+J841&amp;"+"&amp;J842+J843&amp;")"</f>
        <v>(2+3+0)</v>
      </c>
      <c r="K876" s="266" t="str">
        <f t="shared" si="2497"/>
        <v>(2+3+0)</v>
      </c>
      <c r="L876" s="266" t="str">
        <f t="shared" ref="L876:P876" si="2498">"(" &amp; L838+L839 &amp;"+"&amp; L840+L841&amp;"+"&amp;L842+L843&amp;")"</f>
        <v>(2+3+0)</v>
      </c>
      <c r="M876" s="266" t="str">
        <f t="shared" si="2498"/>
        <v>(2+3+0)</v>
      </c>
      <c r="N876" s="266" t="str">
        <f t="shared" si="2498"/>
        <v>(2+3+0)</v>
      </c>
      <c r="O876" s="266" t="str">
        <f t="shared" ref="O876" si="2499">"(" &amp; O838+O839 &amp;"+"&amp; O840+O841&amp;"+"&amp;O842+O843&amp;")"</f>
        <v>(2+3+0)</v>
      </c>
      <c r="P876" s="266" t="str">
        <f t="shared" si="2498"/>
        <v>(2+3+0)</v>
      </c>
      <c r="Q876" s="266" t="str">
        <f t="shared" ref="Q876:R876" si="2500">"(" &amp; Q838+Q839 &amp;"+"&amp; Q840+Q841&amp;"+"&amp;Q842+Q843&amp;")"</f>
        <v>(2+3+2)</v>
      </c>
      <c r="R876" s="266" t="str">
        <f t="shared" si="2500"/>
        <v>(2+3+2)</v>
      </c>
      <c r="S876" s="266" t="str">
        <f t="shared" si="2495"/>
        <v>(2+3+2)</v>
      </c>
      <c r="T876" s="266" t="str">
        <f t="shared" si="2495"/>
        <v>(2+3+2)</v>
      </c>
    </row>
    <row r="877" spans="1:20" ht="13.5" customHeight="1" x14ac:dyDescent="0.25">
      <c r="A877" s="274"/>
      <c r="B877" s="641" t="s">
        <v>1356</v>
      </c>
      <c r="C877" s="265"/>
      <c r="D877" s="266" t="e">
        <f t="shared" ref="D877:T877" si="2501">IF(D611="Sans Objet","Sans Objet",D$559+D873-D554)</f>
        <v>#REF!</v>
      </c>
      <c r="E877" s="266" t="e">
        <f t="shared" si="2501"/>
        <v>#REF!</v>
      </c>
      <c r="F877" s="266" t="e">
        <f t="shared" ref="F877:G877" si="2502">IF(F611="Sans Objet","Sans Objet",F$559+F873-F554)</f>
        <v>#REF!</v>
      </c>
      <c r="G877" s="266" t="e">
        <f t="shared" si="2502"/>
        <v>#REF!</v>
      </c>
      <c r="H877" s="266" t="e">
        <f t="shared" si="2501"/>
        <v>#REF!</v>
      </c>
      <c r="I877" s="266" t="e">
        <f t="shared" si="2501"/>
        <v>#REF!</v>
      </c>
      <c r="J877" s="266" t="e">
        <f t="shared" ref="J877:K877" si="2503">IF(J611="Sans Objet","Sans Objet",J$559+J873-J554)</f>
        <v>#REF!</v>
      </c>
      <c r="K877" s="266" t="e">
        <f t="shared" si="2503"/>
        <v>#REF!</v>
      </c>
      <c r="L877" s="266" t="e">
        <f t="shared" ref="L877:P877" si="2504">IF(L611="Sans Objet","Sans Objet",L$559+L873-L554)</f>
        <v>#REF!</v>
      </c>
      <c r="M877" s="266" t="e">
        <f t="shared" si="2504"/>
        <v>#REF!</v>
      </c>
      <c r="N877" s="266" t="e">
        <f t="shared" si="2504"/>
        <v>#REF!</v>
      </c>
      <c r="O877" s="266" t="e">
        <f t="shared" ref="O877" si="2505">IF(O611="Sans Objet","Sans Objet",O$559+O873-O554)</f>
        <v>#REF!</v>
      </c>
      <c r="P877" s="266" t="e">
        <f t="shared" si="2504"/>
        <v>#REF!</v>
      </c>
      <c r="Q877" s="266" t="e">
        <f t="shared" ref="Q877:R877" si="2506">IF(Q611="Sans Objet","Sans Objet",Q$559+Q873-Q554)</f>
        <v>#REF!</v>
      </c>
      <c r="R877" s="266" t="e">
        <f t="shared" si="2506"/>
        <v>#REF!</v>
      </c>
      <c r="S877" s="266" t="e">
        <f t="shared" si="2501"/>
        <v>#REF!</v>
      </c>
      <c r="T877" s="266" t="e">
        <f t="shared" si="2501"/>
        <v>#REF!</v>
      </c>
    </row>
    <row r="878" spans="1:20" ht="13.5" customHeight="1" collapsed="1" thickBot="1" x14ac:dyDescent="0.3">
      <c r="A878" s="275"/>
      <c r="B878" s="642" t="s">
        <v>1357</v>
      </c>
      <c r="C878" s="268"/>
      <c r="D878" s="266" t="e">
        <f t="shared" ref="D878:T878" si="2507">IF(D611="Sans Objet","Sans Objet",D$560+D874-D555)</f>
        <v>#REF!</v>
      </c>
      <c r="E878" s="266" t="e">
        <f t="shared" si="2507"/>
        <v>#REF!</v>
      </c>
      <c r="F878" s="266" t="e">
        <f t="shared" ref="F878:G878" si="2508">IF(F611="Sans Objet","Sans Objet",F$560+F874-F555)</f>
        <v>#REF!</v>
      </c>
      <c r="G878" s="266" t="e">
        <f t="shared" si="2508"/>
        <v>#REF!</v>
      </c>
      <c r="H878" s="266" t="e">
        <f t="shared" si="2507"/>
        <v>#REF!</v>
      </c>
      <c r="I878" s="266" t="e">
        <f t="shared" si="2507"/>
        <v>#REF!</v>
      </c>
      <c r="J878" s="266" t="e">
        <f t="shared" ref="J878:K878" si="2509">IF(J611="Sans Objet","Sans Objet",J$560+J874-J555)</f>
        <v>#REF!</v>
      </c>
      <c r="K878" s="266" t="e">
        <f t="shared" si="2509"/>
        <v>#REF!</v>
      </c>
      <c r="L878" s="266" t="e">
        <f t="shared" ref="L878:P878" si="2510">IF(L611="Sans Objet","Sans Objet",L$560+L874-L555)</f>
        <v>#REF!</v>
      </c>
      <c r="M878" s="266" t="e">
        <f t="shared" si="2510"/>
        <v>#REF!</v>
      </c>
      <c r="N878" s="266" t="e">
        <f t="shared" si="2510"/>
        <v>#REF!</v>
      </c>
      <c r="O878" s="266" t="e">
        <f t="shared" ref="O878" si="2511">IF(O611="Sans Objet","Sans Objet",O$560+O874-O555)</f>
        <v>#REF!</v>
      </c>
      <c r="P878" s="266" t="e">
        <f t="shared" si="2510"/>
        <v>#REF!</v>
      </c>
      <c r="Q878" s="266" t="e">
        <f t="shared" ref="Q878:R878" si="2512">IF(Q611="Sans Objet","Sans Objet",Q$560+Q874-Q555)</f>
        <v>#REF!</v>
      </c>
      <c r="R878" s="266" t="e">
        <f t="shared" si="2512"/>
        <v>#REF!</v>
      </c>
      <c r="S878" s="266" t="e">
        <f t="shared" si="2507"/>
        <v>#REF!</v>
      </c>
      <c r="T878" s="266" t="e">
        <f t="shared" si="2507"/>
        <v>#REF!</v>
      </c>
    </row>
    <row r="879" spans="1:20" ht="25.5" hidden="1" customHeight="1" outlineLevel="1" thickTop="1" x14ac:dyDescent="0.25">
      <c r="A879" s="902" t="s">
        <v>1413</v>
      </c>
      <c r="B879" s="634" t="s">
        <v>1292</v>
      </c>
      <c r="C879" s="225"/>
      <c r="D879" s="333">
        <v>75</v>
      </c>
      <c r="E879" s="333">
        <v>75</v>
      </c>
      <c r="F879" s="333">
        <v>75</v>
      </c>
      <c r="G879" s="333">
        <v>75</v>
      </c>
      <c r="H879" s="333">
        <v>75</v>
      </c>
      <c r="I879" s="333">
        <v>75</v>
      </c>
      <c r="J879" s="333">
        <v>75</v>
      </c>
      <c r="K879" s="333">
        <v>75</v>
      </c>
      <c r="L879" s="333">
        <v>75</v>
      </c>
      <c r="M879" s="333">
        <v>75</v>
      </c>
      <c r="N879" s="333">
        <v>75</v>
      </c>
      <c r="O879" s="333">
        <v>75</v>
      </c>
      <c r="P879" s="333">
        <v>75</v>
      </c>
      <c r="Q879" s="333">
        <v>75</v>
      </c>
      <c r="R879" s="333">
        <v>75</v>
      </c>
      <c r="S879" s="333">
        <v>75</v>
      </c>
      <c r="T879" s="333">
        <v>75</v>
      </c>
    </row>
    <row r="880" spans="1:20" ht="12.75" hidden="1" customHeight="1" outlineLevel="1" x14ac:dyDescent="0.25">
      <c r="A880" s="903"/>
      <c r="B880" s="635" t="s">
        <v>1293</v>
      </c>
      <c r="C880" s="227"/>
      <c r="D880" s="308">
        <v>75</v>
      </c>
      <c r="E880" s="308">
        <v>75</v>
      </c>
      <c r="F880" s="308">
        <v>75</v>
      </c>
      <c r="G880" s="308">
        <v>75</v>
      </c>
      <c r="H880" s="308">
        <v>75</v>
      </c>
      <c r="I880" s="308">
        <v>75</v>
      </c>
      <c r="J880" s="308">
        <v>75</v>
      </c>
      <c r="K880" s="308">
        <v>75</v>
      </c>
      <c r="L880" s="308">
        <v>75</v>
      </c>
      <c r="M880" s="308">
        <v>75</v>
      </c>
      <c r="N880" s="308">
        <v>75</v>
      </c>
      <c r="O880" s="308">
        <v>75</v>
      </c>
      <c r="P880" s="308">
        <v>75</v>
      </c>
      <c r="Q880" s="308">
        <v>75</v>
      </c>
      <c r="R880" s="308">
        <v>75</v>
      </c>
      <c r="S880" s="308">
        <v>75</v>
      </c>
      <c r="T880" s="308">
        <v>75</v>
      </c>
    </row>
    <row r="881" spans="1:20" ht="12.75" hidden="1" customHeight="1" outlineLevel="1" x14ac:dyDescent="0.25">
      <c r="A881" s="903"/>
      <c r="B881" s="635" t="s">
        <v>1294</v>
      </c>
      <c r="C881" s="227"/>
      <c r="D881" s="308">
        <v>75</v>
      </c>
      <c r="E881" s="308">
        <v>75</v>
      </c>
      <c r="F881" s="308">
        <v>75</v>
      </c>
      <c r="G881" s="308">
        <v>75</v>
      </c>
      <c r="H881" s="308">
        <v>75</v>
      </c>
      <c r="I881" s="308">
        <v>75</v>
      </c>
      <c r="J881" s="308">
        <v>75</v>
      </c>
      <c r="K881" s="308">
        <v>75</v>
      </c>
      <c r="L881" s="308">
        <v>75</v>
      </c>
      <c r="M881" s="308">
        <v>75</v>
      </c>
      <c r="N881" s="308">
        <v>75</v>
      </c>
      <c r="O881" s="308">
        <v>75</v>
      </c>
      <c r="P881" s="308">
        <v>75</v>
      </c>
      <c r="Q881" s="308">
        <v>75</v>
      </c>
      <c r="R881" s="308">
        <v>75</v>
      </c>
      <c r="S881" s="308">
        <v>75</v>
      </c>
      <c r="T881" s="308">
        <v>75</v>
      </c>
    </row>
    <row r="882" spans="1:20" ht="12.75" hidden="1" customHeight="1" outlineLevel="1" x14ac:dyDescent="0.25">
      <c r="A882" s="903"/>
      <c r="B882" s="635" t="s">
        <v>1293</v>
      </c>
      <c r="C882" s="227"/>
      <c r="D882" s="308">
        <v>75</v>
      </c>
      <c r="E882" s="308">
        <v>75</v>
      </c>
      <c r="F882" s="308">
        <v>75</v>
      </c>
      <c r="G882" s="308">
        <v>75</v>
      </c>
      <c r="H882" s="308">
        <v>75</v>
      </c>
      <c r="I882" s="308">
        <v>75</v>
      </c>
      <c r="J882" s="308">
        <v>75</v>
      </c>
      <c r="K882" s="308">
        <v>75</v>
      </c>
      <c r="L882" s="308">
        <v>75</v>
      </c>
      <c r="M882" s="308">
        <v>75</v>
      </c>
      <c r="N882" s="308">
        <v>75</v>
      </c>
      <c r="O882" s="308">
        <v>75</v>
      </c>
      <c r="P882" s="308">
        <v>75</v>
      </c>
      <c r="Q882" s="308">
        <v>75</v>
      </c>
      <c r="R882" s="308">
        <v>75</v>
      </c>
      <c r="S882" s="308">
        <v>75</v>
      </c>
      <c r="T882" s="308">
        <v>75</v>
      </c>
    </row>
    <row r="883" spans="1:20" ht="12.75" hidden="1" customHeight="1" outlineLevel="1" x14ac:dyDescent="0.25">
      <c r="A883" s="903"/>
      <c r="B883" s="635" t="s">
        <v>1295</v>
      </c>
      <c r="C883" s="227"/>
      <c r="D883" s="308">
        <v>75</v>
      </c>
      <c r="E883" s="308">
        <v>75</v>
      </c>
      <c r="F883" s="308">
        <v>75</v>
      </c>
      <c r="G883" s="308">
        <v>75</v>
      </c>
      <c r="H883" s="308">
        <v>75</v>
      </c>
      <c r="I883" s="308">
        <v>75</v>
      </c>
      <c r="J883" s="308">
        <v>75</v>
      </c>
      <c r="K883" s="308">
        <v>75</v>
      </c>
      <c r="L883" s="308">
        <v>75</v>
      </c>
      <c r="M883" s="308">
        <v>75</v>
      </c>
      <c r="N883" s="308">
        <v>75</v>
      </c>
      <c r="O883" s="308">
        <v>75</v>
      </c>
      <c r="P883" s="308">
        <v>75</v>
      </c>
      <c r="Q883" s="308">
        <v>75</v>
      </c>
      <c r="R883" s="308">
        <v>75</v>
      </c>
      <c r="S883" s="308">
        <v>75</v>
      </c>
      <c r="T883" s="308">
        <v>75</v>
      </c>
    </row>
    <row r="884" spans="1:20" ht="13.5" hidden="1" customHeight="1" outlineLevel="1" thickBot="1" x14ac:dyDescent="0.3">
      <c r="A884" s="903"/>
      <c r="B884" s="636" t="s">
        <v>1293</v>
      </c>
      <c r="C884" s="229"/>
      <c r="D884" s="309">
        <v>75</v>
      </c>
      <c r="E884" s="309">
        <v>75</v>
      </c>
      <c r="F884" s="309">
        <v>75</v>
      </c>
      <c r="G884" s="309">
        <v>75</v>
      </c>
      <c r="H884" s="309">
        <v>75</v>
      </c>
      <c r="I884" s="309">
        <v>75</v>
      </c>
      <c r="J884" s="309">
        <v>75</v>
      </c>
      <c r="K884" s="309">
        <v>75</v>
      </c>
      <c r="L884" s="309">
        <v>75</v>
      </c>
      <c r="M884" s="309">
        <v>75</v>
      </c>
      <c r="N884" s="309">
        <v>75</v>
      </c>
      <c r="O884" s="309">
        <v>75</v>
      </c>
      <c r="P884" s="309">
        <v>75</v>
      </c>
      <c r="Q884" s="309">
        <v>75</v>
      </c>
      <c r="R884" s="309">
        <v>75</v>
      </c>
      <c r="S884" s="309">
        <v>75</v>
      </c>
      <c r="T884" s="309">
        <v>75</v>
      </c>
    </row>
    <row r="885" spans="1:20" ht="12.75" hidden="1" customHeight="1" outlineLevel="1" x14ac:dyDescent="0.25">
      <c r="A885" s="903"/>
      <c r="B885" s="637" t="s">
        <v>1307</v>
      </c>
      <c r="C885" s="226"/>
      <c r="D885" s="308">
        <v>0</v>
      </c>
      <c r="E885" s="308">
        <v>0</v>
      </c>
      <c r="F885" s="308">
        <v>0</v>
      </c>
      <c r="G885" s="308">
        <v>0</v>
      </c>
      <c r="H885" s="308">
        <v>0</v>
      </c>
      <c r="I885" s="308">
        <v>0</v>
      </c>
      <c r="J885" s="308">
        <v>0</v>
      </c>
      <c r="K885" s="308">
        <v>0</v>
      </c>
      <c r="L885" s="308">
        <v>0</v>
      </c>
      <c r="M885" s="308">
        <v>0</v>
      </c>
      <c r="N885" s="308">
        <v>0</v>
      </c>
      <c r="O885" s="308">
        <v>0</v>
      </c>
      <c r="P885" s="308">
        <v>0</v>
      </c>
      <c r="Q885" s="308">
        <v>0</v>
      </c>
      <c r="R885" s="308">
        <v>0</v>
      </c>
      <c r="S885" s="308">
        <v>0</v>
      </c>
      <c r="T885" s="308">
        <v>0</v>
      </c>
    </row>
    <row r="886" spans="1:20" ht="12.75" hidden="1" customHeight="1" outlineLevel="1" x14ac:dyDescent="0.25">
      <c r="A886" s="903"/>
      <c r="B886" s="635" t="s">
        <v>1293</v>
      </c>
      <c r="C886" s="227"/>
      <c r="D886" s="308">
        <v>0</v>
      </c>
      <c r="E886" s="308">
        <v>0</v>
      </c>
      <c r="F886" s="308">
        <v>0</v>
      </c>
      <c r="G886" s="308">
        <v>0</v>
      </c>
      <c r="H886" s="308">
        <v>0</v>
      </c>
      <c r="I886" s="308">
        <v>0</v>
      </c>
      <c r="J886" s="308">
        <v>0</v>
      </c>
      <c r="K886" s="308">
        <v>0</v>
      </c>
      <c r="L886" s="308">
        <v>0</v>
      </c>
      <c r="M886" s="308">
        <v>0</v>
      </c>
      <c r="N886" s="308">
        <v>0</v>
      </c>
      <c r="O886" s="308">
        <v>0</v>
      </c>
      <c r="P886" s="308">
        <v>0</v>
      </c>
      <c r="Q886" s="308">
        <v>0</v>
      </c>
      <c r="R886" s="308">
        <v>0</v>
      </c>
      <c r="S886" s="308">
        <v>0</v>
      </c>
      <c r="T886" s="308">
        <v>0</v>
      </c>
    </row>
    <row r="887" spans="1:20" ht="12.75" hidden="1" customHeight="1" outlineLevel="1" x14ac:dyDescent="0.25">
      <c r="A887" s="903"/>
      <c r="B887" s="635" t="s">
        <v>1294</v>
      </c>
      <c r="C887" s="227"/>
      <c r="D887" s="308">
        <v>0</v>
      </c>
      <c r="E887" s="308">
        <v>0</v>
      </c>
      <c r="F887" s="308">
        <v>0</v>
      </c>
      <c r="G887" s="308">
        <v>0</v>
      </c>
      <c r="H887" s="308">
        <v>0</v>
      </c>
      <c r="I887" s="308">
        <v>0</v>
      </c>
      <c r="J887" s="308">
        <v>0</v>
      </c>
      <c r="K887" s="308">
        <v>0</v>
      </c>
      <c r="L887" s="308">
        <v>0</v>
      </c>
      <c r="M887" s="308">
        <v>0</v>
      </c>
      <c r="N887" s="308">
        <v>0</v>
      </c>
      <c r="O887" s="308">
        <v>0</v>
      </c>
      <c r="P887" s="308">
        <v>0</v>
      </c>
      <c r="Q887" s="308">
        <v>0</v>
      </c>
      <c r="R887" s="308">
        <v>0</v>
      </c>
      <c r="S887" s="308">
        <v>0</v>
      </c>
      <c r="T887" s="308">
        <v>0</v>
      </c>
    </row>
    <row r="888" spans="1:20" ht="12.75" hidden="1" customHeight="1" outlineLevel="1" x14ac:dyDescent="0.25">
      <c r="A888" s="903"/>
      <c r="B888" s="635" t="s">
        <v>1293</v>
      </c>
      <c r="C888" s="227"/>
      <c r="D888" s="308">
        <v>0</v>
      </c>
      <c r="E888" s="308">
        <v>0</v>
      </c>
      <c r="F888" s="308">
        <v>0</v>
      </c>
      <c r="G888" s="308">
        <v>0</v>
      </c>
      <c r="H888" s="308">
        <v>0</v>
      </c>
      <c r="I888" s="308">
        <v>0</v>
      </c>
      <c r="J888" s="308">
        <v>0</v>
      </c>
      <c r="K888" s="308">
        <v>0</v>
      </c>
      <c r="L888" s="308">
        <v>0</v>
      </c>
      <c r="M888" s="308">
        <v>0</v>
      </c>
      <c r="N888" s="308">
        <v>0</v>
      </c>
      <c r="O888" s="308">
        <v>0</v>
      </c>
      <c r="P888" s="308">
        <v>0</v>
      </c>
      <c r="Q888" s="308">
        <v>0</v>
      </c>
      <c r="R888" s="308">
        <v>0</v>
      </c>
      <c r="S888" s="308">
        <v>0</v>
      </c>
      <c r="T888" s="308">
        <v>0</v>
      </c>
    </row>
    <row r="889" spans="1:20" ht="12.75" hidden="1" customHeight="1" outlineLevel="1" x14ac:dyDescent="0.25">
      <c r="A889" s="903"/>
      <c r="B889" s="635" t="s">
        <v>1295</v>
      </c>
      <c r="C889" s="227"/>
      <c r="D889" s="308">
        <v>0</v>
      </c>
      <c r="E889" s="308">
        <v>0</v>
      </c>
      <c r="F889" s="308">
        <v>0</v>
      </c>
      <c r="G889" s="308">
        <v>0</v>
      </c>
      <c r="H889" s="308">
        <v>0</v>
      </c>
      <c r="I889" s="308">
        <v>0</v>
      </c>
      <c r="J889" s="308">
        <v>0</v>
      </c>
      <c r="K889" s="308">
        <v>0</v>
      </c>
      <c r="L889" s="308">
        <v>0</v>
      </c>
      <c r="M889" s="308">
        <v>0</v>
      </c>
      <c r="N889" s="308">
        <v>0</v>
      </c>
      <c r="O889" s="308">
        <v>0</v>
      </c>
      <c r="P889" s="308">
        <v>0</v>
      </c>
      <c r="Q889" s="308">
        <v>0</v>
      </c>
      <c r="R889" s="308">
        <v>0</v>
      </c>
      <c r="S889" s="308">
        <v>0</v>
      </c>
      <c r="T889" s="308">
        <v>0</v>
      </c>
    </row>
    <row r="890" spans="1:20" ht="13.5" hidden="1" customHeight="1" outlineLevel="1" thickBot="1" x14ac:dyDescent="0.3">
      <c r="A890" s="903"/>
      <c r="B890" s="635" t="s">
        <v>1293</v>
      </c>
      <c r="C890" s="227"/>
      <c r="D890" s="308">
        <v>0</v>
      </c>
      <c r="E890" s="308">
        <v>0</v>
      </c>
      <c r="F890" s="308">
        <v>0</v>
      </c>
      <c r="G890" s="308">
        <v>0</v>
      </c>
      <c r="H890" s="308">
        <v>0</v>
      </c>
      <c r="I890" s="308">
        <v>0</v>
      </c>
      <c r="J890" s="308">
        <v>0</v>
      </c>
      <c r="K890" s="308">
        <v>0</v>
      </c>
      <c r="L890" s="308">
        <v>0</v>
      </c>
      <c r="M890" s="308">
        <v>0</v>
      </c>
      <c r="N890" s="308">
        <v>0</v>
      </c>
      <c r="O890" s="308">
        <v>0</v>
      </c>
      <c r="P890" s="308">
        <v>0</v>
      </c>
      <c r="Q890" s="308">
        <v>0</v>
      </c>
      <c r="R890" s="308">
        <v>0</v>
      </c>
      <c r="S890" s="308">
        <v>0</v>
      </c>
      <c r="T890" s="308">
        <v>0</v>
      </c>
    </row>
    <row r="891" spans="1:20" ht="12.75" hidden="1" customHeight="1" outlineLevel="1" x14ac:dyDescent="0.25">
      <c r="A891" s="903"/>
      <c r="B891" s="634" t="s">
        <v>1296</v>
      </c>
      <c r="C891" s="225"/>
      <c r="D891" s="306">
        <f t="shared" ref="D891:E891" si="2513">SUM(D892:D897)</f>
        <v>5</v>
      </c>
      <c r="E891" s="306">
        <f t="shared" si="2513"/>
        <v>5</v>
      </c>
      <c r="F891" s="306">
        <f t="shared" ref="F891:G891" si="2514">SUM(F892:F897)</f>
        <v>5</v>
      </c>
      <c r="G891" s="306">
        <f t="shared" si="2514"/>
        <v>5</v>
      </c>
      <c r="H891" s="306">
        <f t="shared" ref="H891:T891" si="2515">SUM(H892:H897)</f>
        <v>5</v>
      </c>
      <c r="I891" s="306">
        <f t="shared" si="2515"/>
        <v>5</v>
      </c>
      <c r="J891" s="306">
        <f t="shared" ref="J891:K891" si="2516">SUM(J892:J897)</f>
        <v>5</v>
      </c>
      <c r="K891" s="306">
        <f t="shared" si="2516"/>
        <v>5</v>
      </c>
      <c r="L891" s="306">
        <f t="shared" ref="L891:P891" si="2517">SUM(L892:L897)</f>
        <v>5</v>
      </c>
      <c r="M891" s="306">
        <f t="shared" si="2517"/>
        <v>5</v>
      </c>
      <c r="N891" s="306">
        <f t="shared" si="2517"/>
        <v>5</v>
      </c>
      <c r="O891" s="306">
        <f t="shared" ref="O891" si="2518">SUM(O892:O897)</f>
        <v>5</v>
      </c>
      <c r="P891" s="306">
        <f t="shared" si="2517"/>
        <v>5</v>
      </c>
      <c r="Q891" s="306">
        <f t="shared" ref="Q891:R891" si="2519">SUM(Q892:Q897)</f>
        <v>7</v>
      </c>
      <c r="R891" s="306">
        <f t="shared" si="2519"/>
        <v>7</v>
      </c>
      <c r="S891" s="306">
        <f t="shared" si="2515"/>
        <v>7</v>
      </c>
      <c r="T891" s="306">
        <f t="shared" si="2515"/>
        <v>7</v>
      </c>
    </row>
    <row r="892" spans="1:20" ht="12.75" hidden="1" customHeight="1" outlineLevel="1" x14ac:dyDescent="0.25">
      <c r="A892" s="903"/>
      <c r="B892" s="635" t="s">
        <v>1297</v>
      </c>
      <c r="C892" s="227"/>
      <c r="D892" s="246">
        <f t="shared" ref="D892:T897" si="2520">D290</f>
        <v>2</v>
      </c>
      <c r="E892" s="246">
        <f t="shared" si="2520"/>
        <v>2</v>
      </c>
      <c r="F892" s="246">
        <f t="shared" ref="F892:G892" si="2521">F290</f>
        <v>2</v>
      </c>
      <c r="G892" s="246">
        <f t="shared" si="2521"/>
        <v>2</v>
      </c>
      <c r="H892" s="246">
        <f t="shared" si="2520"/>
        <v>2</v>
      </c>
      <c r="I892" s="246">
        <f t="shared" si="2520"/>
        <v>2</v>
      </c>
      <c r="J892" s="246">
        <f t="shared" ref="J892:K892" si="2522">J290</f>
        <v>2</v>
      </c>
      <c r="K892" s="246">
        <f t="shared" si="2522"/>
        <v>2</v>
      </c>
      <c r="L892" s="246">
        <f t="shared" ref="L892:P892" si="2523">L290</f>
        <v>2</v>
      </c>
      <c r="M892" s="246">
        <f t="shared" si="2523"/>
        <v>2</v>
      </c>
      <c r="N892" s="246">
        <f t="shared" si="2523"/>
        <v>2</v>
      </c>
      <c r="O892" s="246">
        <f t="shared" ref="O892" si="2524">O290</f>
        <v>2</v>
      </c>
      <c r="P892" s="246">
        <f t="shared" si="2523"/>
        <v>2</v>
      </c>
      <c r="Q892" s="246">
        <f t="shared" ref="Q892:R892" si="2525">Q290</f>
        <v>2</v>
      </c>
      <c r="R892" s="246">
        <f t="shared" si="2525"/>
        <v>2</v>
      </c>
      <c r="S892" s="246">
        <f t="shared" si="2520"/>
        <v>2</v>
      </c>
      <c r="T892" s="246">
        <f t="shared" si="2520"/>
        <v>2</v>
      </c>
    </row>
    <row r="893" spans="1:20" ht="12.75" hidden="1" customHeight="1" outlineLevel="1" x14ac:dyDescent="0.25">
      <c r="A893" s="903"/>
      <c r="B893" s="635" t="s">
        <v>1293</v>
      </c>
      <c r="C893" s="227"/>
      <c r="D893" s="246">
        <f t="shared" si="2520"/>
        <v>0</v>
      </c>
      <c r="E893" s="246">
        <f t="shared" si="2520"/>
        <v>0</v>
      </c>
      <c r="F893" s="246">
        <f t="shared" ref="F893:G893" si="2526">F291</f>
        <v>0</v>
      </c>
      <c r="G893" s="246">
        <f t="shared" si="2526"/>
        <v>0</v>
      </c>
      <c r="H893" s="246">
        <f t="shared" si="2520"/>
        <v>0</v>
      </c>
      <c r="I893" s="246">
        <f t="shared" si="2520"/>
        <v>0</v>
      </c>
      <c r="J893" s="246">
        <f t="shared" ref="J893:K893" si="2527">J291</f>
        <v>0</v>
      </c>
      <c r="K893" s="246">
        <f t="shared" si="2527"/>
        <v>0</v>
      </c>
      <c r="L893" s="246">
        <f t="shared" ref="L893:P893" si="2528">L291</f>
        <v>0</v>
      </c>
      <c r="M893" s="246">
        <f t="shared" si="2528"/>
        <v>0</v>
      </c>
      <c r="N893" s="246">
        <f t="shared" si="2528"/>
        <v>0</v>
      </c>
      <c r="O893" s="246">
        <f t="shared" ref="O893" si="2529">O291</f>
        <v>0</v>
      </c>
      <c r="P893" s="246">
        <f t="shared" si="2528"/>
        <v>0</v>
      </c>
      <c r="Q893" s="246">
        <f t="shared" ref="Q893:R893" si="2530">Q291</f>
        <v>0</v>
      </c>
      <c r="R893" s="246">
        <f t="shared" si="2530"/>
        <v>0</v>
      </c>
      <c r="S893" s="246">
        <f t="shared" si="2520"/>
        <v>0</v>
      </c>
      <c r="T893" s="246">
        <f t="shared" si="2520"/>
        <v>0</v>
      </c>
    </row>
    <row r="894" spans="1:20" ht="12.75" hidden="1" customHeight="1" outlineLevel="1" x14ac:dyDescent="0.25">
      <c r="A894" s="903"/>
      <c r="B894" s="635" t="s">
        <v>1294</v>
      </c>
      <c r="C894" s="227"/>
      <c r="D894" s="246">
        <f t="shared" si="2520"/>
        <v>2</v>
      </c>
      <c r="E894" s="246">
        <f t="shared" si="2520"/>
        <v>2</v>
      </c>
      <c r="F894" s="246">
        <f t="shared" ref="F894:G894" si="2531">F292</f>
        <v>2</v>
      </c>
      <c r="G894" s="246">
        <f t="shared" si="2531"/>
        <v>2</v>
      </c>
      <c r="H894" s="246">
        <f t="shared" si="2520"/>
        <v>2</v>
      </c>
      <c r="I894" s="246">
        <f t="shared" si="2520"/>
        <v>2</v>
      </c>
      <c r="J894" s="246">
        <f t="shared" ref="J894:K894" si="2532">J292</f>
        <v>2</v>
      </c>
      <c r="K894" s="246">
        <f t="shared" si="2532"/>
        <v>2</v>
      </c>
      <c r="L894" s="246">
        <f t="shared" ref="L894:P894" si="2533">L292</f>
        <v>2</v>
      </c>
      <c r="M894" s="246">
        <f t="shared" si="2533"/>
        <v>2</v>
      </c>
      <c r="N894" s="246">
        <f t="shared" si="2533"/>
        <v>2</v>
      </c>
      <c r="O894" s="246">
        <f t="shared" ref="O894" si="2534">O292</f>
        <v>2</v>
      </c>
      <c r="P894" s="246">
        <f t="shared" si="2533"/>
        <v>2</v>
      </c>
      <c r="Q894" s="246">
        <f t="shared" ref="Q894:R894" si="2535">Q292</f>
        <v>2</v>
      </c>
      <c r="R894" s="246">
        <f t="shared" si="2535"/>
        <v>2</v>
      </c>
      <c r="S894" s="246">
        <f t="shared" si="2520"/>
        <v>2</v>
      </c>
      <c r="T894" s="246">
        <f t="shared" si="2520"/>
        <v>2</v>
      </c>
    </row>
    <row r="895" spans="1:20" ht="12.75" hidden="1" customHeight="1" outlineLevel="1" x14ac:dyDescent="0.25">
      <c r="A895" s="903"/>
      <c r="B895" s="635" t="s">
        <v>1293</v>
      </c>
      <c r="C895" s="227"/>
      <c r="D895" s="246">
        <f t="shared" si="2520"/>
        <v>1</v>
      </c>
      <c r="E895" s="246">
        <f t="shared" si="2520"/>
        <v>1</v>
      </c>
      <c r="F895" s="246">
        <f t="shared" ref="F895:G895" si="2536">F293</f>
        <v>1</v>
      </c>
      <c r="G895" s="246">
        <f t="shared" si="2536"/>
        <v>1</v>
      </c>
      <c r="H895" s="246">
        <f t="shared" si="2520"/>
        <v>1</v>
      </c>
      <c r="I895" s="246">
        <f t="shared" si="2520"/>
        <v>1</v>
      </c>
      <c r="J895" s="246">
        <f t="shared" ref="J895:K895" si="2537">J293</f>
        <v>1</v>
      </c>
      <c r="K895" s="246">
        <f t="shared" si="2537"/>
        <v>1</v>
      </c>
      <c r="L895" s="246">
        <f t="shared" ref="L895:P895" si="2538">L293</f>
        <v>1</v>
      </c>
      <c r="M895" s="246">
        <f t="shared" si="2538"/>
        <v>1</v>
      </c>
      <c r="N895" s="246">
        <f t="shared" si="2538"/>
        <v>1</v>
      </c>
      <c r="O895" s="246">
        <f t="shared" ref="O895" si="2539">O293</f>
        <v>1</v>
      </c>
      <c r="P895" s="246">
        <f t="shared" si="2538"/>
        <v>1</v>
      </c>
      <c r="Q895" s="246">
        <f t="shared" ref="Q895:R895" si="2540">Q293</f>
        <v>1</v>
      </c>
      <c r="R895" s="246">
        <f t="shared" si="2540"/>
        <v>1</v>
      </c>
      <c r="S895" s="246">
        <f t="shared" si="2520"/>
        <v>1</v>
      </c>
      <c r="T895" s="246">
        <f t="shared" si="2520"/>
        <v>1</v>
      </c>
    </row>
    <row r="896" spans="1:20" ht="12.75" hidden="1" customHeight="1" outlineLevel="1" x14ac:dyDescent="0.25">
      <c r="A896" s="903"/>
      <c r="B896" s="635" t="s">
        <v>1295</v>
      </c>
      <c r="C896" s="227"/>
      <c r="D896" s="246">
        <f t="shared" si="2520"/>
        <v>0</v>
      </c>
      <c r="E896" s="246">
        <f t="shared" si="2520"/>
        <v>0</v>
      </c>
      <c r="F896" s="246">
        <f t="shared" ref="F896:G896" si="2541">F294</f>
        <v>0</v>
      </c>
      <c r="G896" s="246">
        <f t="shared" si="2541"/>
        <v>0</v>
      </c>
      <c r="H896" s="246">
        <f t="shared" si="2520"/>
        <v>0</v>
      </c>
      <c r="I896" s="246">
        <f t="shared" si="2520"/>
        <v>0</v>
      </c>
      <c r="J896" s="246">
        <f t="shared" ref="J896:K896" si="2542">J294</f>
        <v>0</v>
      </c>
      <c r="K896" s="246">
        <f t="shared" si="2542"/>
        <v>0</v>
      </c>
      <c r="L896" s="246">
        <f t="shared" ref="L896:P896" si="2543">L294</f>
        <v>0</v>
      </c>
      <c r="M896" s="246">
        <f t="shared" si="2543"/>
        <v>0</v>
      </c>
      <c r="N896" s="246">
        <f t="shared" si="2543"/>
        <v>0</v>
      </c>
      <c r="O896" s="246">
        <f t="shared" ref="O896" si="2544">O294</f>
        <v>0</v>
      </c>
      <c r="P896" s="246">
        <f t="shared" si="2543"/>
        <v>0</v>
      </c>
      <c r="Q896" s="246">
        <f t="shared" ref="Q896:R896" si="2545">Q294</f>
        <v>2</v>
      </c>
      <c r="R896" s="246">
        <f t="shared" si="2545"/>
        <v>2</v>
      </c>
      <c r="S896" s="246">
        <f t="shared" si="2520"/>
        <v>2</v>
      </c>
      <c r="T896" s="246">
        <f t="shared" si="2520"/>
        <v>2</v>
      </c>
    </row>
    <row r="897" spans="1:20" ht="13.5" hidden="1" customHeight="1" outlineLevel="1" thickBot="1" x14ac:dyDescent="0.3">
      <c r="A897" s="903"/>
      <c r="B897" s="636" t="s">
        <v>1293</v>
      </c>
      <c r="C897" s="229"/>
      <c r="D897" s="247">
        <f t="shared" si="2520"/>
        <v>0</v>
      </c>
      <c r="E897" s="247">
        <f t="shared" si="2520"/>
        <v>0</v>
      </c>
      <c r="F897" s="247">
        <f t="shared" ref="F897:G897" si="2546">F295</f>
        <v>0</v>
      </c>
      <c r="G897" s="247">
        <f t="shared" si="2546"/>
        <v>0</v>
      </c>
      <c r="H897" s="247">
        <f t="shared" si="2520"/>
        <v>0</v>
      </c>
      <c r="I897" s="247">
        <f t="shared" si="2520"/>
        <v>0</v>
      </c>
      <c r="J897" s="247">
        <f t="shared" ref="J897:K897" si="2547">J295</f>
        <v>0</v>
      </c>
      <c r="K897" s="247">
        <f t="shared" si="2547"/>
        <v>0</v>
      </c>
      <c r="L897" s="247">
        <f t="shared" ref="L897:P897" si="2548">L295</f>
        <v>0</v>
      </c>
      <c r="M897" s="247">
        <f t="shared" si="2548"/>
        <v>0</v>
      </c>
      <c r="N897" s="247">
        <f t="shared" si="2548"/>
        <v>0</v>
      </c>
      <c r="O897" s="247">
        <f t="shared" ref="O897" si="2549">O295</f>
        <v>0</v>
      </c>
      <c r="P897" s="247">
        <f t="shared" si="2548"/>
        <v>0</v>
      </c>
      <c r="Q897" s="247">
        <f t="shared" ref="Q897:R897" si="2550">Q295</f>
        <v>0</v>
      </c>
      <c r="R897" s="247">
        <f t="shared" si="2550"/>
        <v>0</v>
      </c>
      <c r="S897" s="247">
        <f t="shared" si="2520"/>
        <v>0</v>
      </c>
      <c r="T897" s="247">
        <f t="shared" si="2520"/>
        <v>0</v>
      </c>
    </row>
    <row r="898" spans="1:20" ht="13.5" hidden="1" customHeight="1" outlineLevel="1" thickBot="1" x14ac:dyDescent="0.3">
      <c r="A898" s="903"/>
      <c r="D898" s="334">
        <f t="shared" ref="D898:T898" si="2551">(D892*D879+D893*D880+D894*D881+D895*D882+D896*D883+D897*D884)+(D892*D885+D893*D886+D894*D887+D895*D888+D896*D889+D897*D890)</f>
        <v>375</v>
      </c>
      <c r="E898" s="334">
        <f t="shared" si="2551"/>
        <v>375</v>
      </c>
      <c r="F898" s="334">
        <f t="shared" ref="F898:G898" si="2552">(F892*F879+F893*F880+F894*F881+F895*F882+F896*F883+F897*F884)+(F892*F885+F893*F886+F894*F887+F895*F888+F896*F889+F897*F890)</f>
        <v>375</v>
      </c>
      <c r="G898" s="334">
        <f t="shared" si="2552"/>
        <v>375</v>
      </c>
      <c r="H898" s="334">
        <f t="shared" si="2551"/>
        <v>375</v>
      </c>
      <c r="I898" s="334">
        <f t="shared" si="2551"/>
        <v>375</v>
      </c>
      <c r="J898" s="334">
        <f t="shared" ref="J898:K898" si="2553">(J892*J879+J893*J880+J894*J881+J895*J882+J896*J883+J897*J884)+(J892*J885+J893*J886+J894*J887+J895*J888+J896*J889+J897*J890)</f>
        <v>375</v>
      </c>
      <c r="K898" s="334">
        <f t="shared" si="2553"/>
        <v>375</v>
      </c>
      <c r="L898" s="334">
        <f t="shared" ref="L898:P898" si="2554">(L892*L879+L893*L880+L894*L881+L895*L882+L896*L883+L897*L884)+(L892*L885+L893*L886+L894*L887+L895*L888+L896*L889+L897*L890)</f>
        <v>375</v>
      </c>
      <c r="M898" s="334">
        <f t="shared" si="2554"/>
        <v>375</v>
      </c>
      <c r="N898" s="334">
        <f t="shared" si="2554"/>
        <v>375</v>
      </c>
      <c r="O898" s="334">
        <f t="shared" ref="O898" si="2555">(O892*O879+O893*O880+O894*O881+O895*O882+O896*O883+O897*O884)+(O892*O885+O893*O886+O894*O887+O895*O888+O896*O889+O897*O890)</f>
        <v>375</v>
      </c>
      <c r="P898" s="334">
        <f t="shared" si="2554"/>
        <v>375</v>
      </c>
      <c r="Q898" s="334">
        <f t="shared" ref="Q898:R898" si="2556">(Q892*Q879+Q893*Q880+Q894*Q881+Q895*Q882+Q896*Q883+Q897*Q884)+(Q892*Q885+Q893*Q886+Q894*Q887+Q895*Q888+Q896*Q889+Q897*Q890)</f>
        <v>525</v>
      </c>
      <c r="R898" s="334">
        <f t="shared" si="2556"/>
        <v>525</v>
      </c>
      <c r="S898" s="334">
        <f t="shared" si="2551"/>
        <v>525</v>
      </c>
      <c r="T898" s="334">
        <f t="shared" si="2551"/>
        <v>525</v>
      </c>
    </row>
    <row r="899" spans="1:20" ht="12.75" hidden="1" customHeight="1" outlineLevel="1" x14ac:dyDescent="0.25">
      <c r="A899" s="903"/>
      <c r="B899" s="192" t="s">
        <v>799</v>
      </c>
      <c r="C899" s="184"/>
      <c r="D899" s="220">
        <f t="shared" ref="D899:T899" si="2557">D898-D900</f>
        <v>120.35</v>
      </c>
      <c r="E899" s="220">
        <f t="shared" si="2557"/>
        <v>120.35</v>
      </c>
      <c r="F899" s="220">
        <f t="shared" ref="F899:G899" si="2558">F898-F900</f>
        <v>120.35</v>
      </c>
      <c r="G899" s="220">
        <f t="shared" si="2558"/>
        <v>120.35</v>
      </c>
      <c r="H899" s="220">
        <f t="shared" si="2557"/>
        <v>121.61000000000001</v>
      </c>
      <c r="I899" s="220">
        <f t="shared" si="2557"/>
        <v>121.61000000000001</v>
      </c>
      <c r="J899" s="220">
        <f t="shared" ref="J899:K899" si="2559">J898-J900</f>
        <v>121.97</v>
      </c>
      <c r="K899" s="220">
        <f t="shared" si="2559"/>
        <v>121.97</v>
      </c>
      <c r="L899" s="220">
        <f t="shared" ref="L899:P899" si="2560">L898-L900</f>
        <v>120.66</v>
      </c>
      <c r="M899" s="220">
        <f t="shared" si="2560"/>
        <v>120.66</v>
      </c>
      <c r="N899" s="220">
        <f t="shared" si="2560"/>
        <v>121.07</v>
      </c>
      <c r="O899" s="220">
        <f t="shared" ref="O899" si="2561">O898-O900</f>
        <v>121.07</v>
      </c>
      <c r="P899" s="220">
        <f t="shared" si="2560"/>
        <v>121.07</v>
      </c>
      <c r="Q899" s="220">
        <f t="shared" ref="Q899:R899" si="2562">Q898-Q900</f>
        <v>131.95999999999998</v>
      </c>
      <c r="R899" s="220">
        <f t="shared" si="2562"/>
        <v>131.95999999999998</v>
      </c>
      <c r="S899" s="220">
        <f t="shared" si="2557"/>
        <v>131.95999999999998</v>
      </c>
      <c r="T899" s="220">
        <f t="shared" si="2557"/>
        <v>131.95999999999998</v>
      </c>
    </row>
    <row r="900" spans="1:20" ht="13.5" hidden="1" customHeight="1" outlineLevel="1" thickBot="1" x14ac:dyDescent="0.3">
      <c r="A900" s="903"/>
      <c r="B900" s="204" t="s">
        <v>800</v>
      </c>
      <c r="C900" s="186"/>
      <c r="D900" s="223">
        <f t="shared" ref="D900:T900" si="2563">ROUND(((D892*D879*D$67+D893*D880*D$68+D894*D881*D$69+D895*D882*D$70+D896*D883*D$71+D897*D884*D$72)+(D892*D885+D893*D886+D894*D887+D895*D888+D896*D889+D897*D890)*D$56)/D$29,2)</f>
        <v>254.65</v>
      </c>
      <c r="E900" s="223">
        <f t="shared" si="2563"/>
        <v>254.65</v>
      </c>
      <c r="F900" s="223">
        <f t="shared" ref="F900:G900" si="2564">ROUND(((F892*F879*F$67+F893*F880*F$68+F894*F881*F$69+F895*F882*F$70+F896*F883*F$71+F897*F884*F$72)+(F892*F885+F893*F886+F894*F887+F895*F888+F896*F889+F897*F890)*F$56)/F$29,2)</f>
        <v>254.65</v>
      </c>
      <c r="G900" s="223">
        <f t="shared" si="2564"/>
        <v>254.65</v>
      </c>
      <c r="H900" s="223">
        <f t="shared" si="2563"/>
        <v>253.39</v>
      </c>
      <c r="I900" s="223">
        <f t="shared" si="2563"/>
        <v>253.39</v>
      </c>
      <c r="J900" s="223">
        <f t="shared" ref="J900:K900" si="2565">ROUND(((J892*J879*J$67+J893*J880*J$68+J894*J881*J$69+J895*J882*J$70+J896*J883*J$71+J897*J884*J$72)+(J892*J885+J893*J886+J894*J887+J895*J888+J896*J889+J897*J890)*J$56)/J$29,2)</f>
        <v>253.03</v>
      </c>
      <c r="K900" s="223">
        <f t="shared" si="2565"/>
        <v>253.03</v>
      </c>
      <c r="L900" s="223">
        <f t="shared" ref="L900:P900" si="2566">ROUND(((L892*L879*L$67+L893*L880*L$68+L894*L881*L$69+L895*L882*L$70+L896*L883*L$71+L897*L884*L$72)+(L892*L885+L893*L886+L894*L887+L895*L888+L896*L889+L897*L890)*L$56)/L$29,2)</f>
        <v>254.34</v>
      </c>
      <c r="M900" s="223">
        <f t="shared" si="2566"/>
        <v>254.34</v>
      </c>
      <c r="N900" s="223">
        <f t="shared" si="2566"/>
        <v>253.93</v>
      </c>
      <c r="O900" s="223">
        <f t="shared" ref="O900" si="2567">ROUND(((O892*O879*O$67+O893*O880*O$68+O894*O881*O$69+O895*O882*O$70+O896*O883*O$71+O897*O884*O$72)+(O892*O885+O893*O886+O894*O887+O895*O888+O896*O889+O897*O890)*O$56)/O$29,2)</f>
        <v>253.93</v>
      </c>
      <c r="P900" s="223">
        <f t="shared" si="2566"/>
        <v>253.93</v>
      </c>
      <c r="Q900" s="223">
        <f t="shared" ref="Q900:R900" si="2568">ROUND(((Q892*Q879*Q$67+Q893*Q880*Q$68+Q894*Q881*Q$69+Q895*Q882*Q$70+Q896*Q883*Q$71+Q897*Q884*Q$72)+(Q892*Q885+Q893*Q886+Q894*Q887+Q895*Q888+Q896*Q889+Q897*Q890)*Q$56)/Q$29,2)</f>
        <v>393.04</v>
      </c>
      <c r="R900" s="223">
        <f t="shared" si="2568"/>
        <v>393.04</v>
      </c>
      <c r="S900" s="223">
        <f t="shared" si="2563"/>
        <v>393.04</v>
      </c>
      <c r="T900" s="223">
        <f t="shared" si="2563"/>
        <v>393.04</v>
      </c>
    </row>
    <row r="901" spans="1:20" ht="13.5" hidden="1" customHeight="1" outlineLevel="1" thickBot="1" x14ac:dyDescent="0.3">
      <c r="A901" s="903"/>
      <c r="B901" s="637" t="s">
        <v>244</v>
      </c>
      <c r="C901" s="227"/>
      <c r="D901" s="220"/>
      <c r="E901" s="220"/>
      <c r="F901" s="220"/>
      <c r="G901" s="220"/>
      <c r="H901" s="220"/>
      <c r="I901" s="220"/>
      <c r="J901" s="220"/>
      <c r="K901" s="220"/>
      <c r="L901" s="220"/>
      <c r="M901" s="220"/>
      <c r="N901" s="220"/>
      <c r="O901" s="220"/>
      <c r="P901" s="220"/>
      <c r="Q901" s="220"/>
      <c r="R901" s="220"/>
      <c r="S901" s="220"/>
      <c r="T901" s="220"/>
    </row>
    <row r="902" spans="1:20" ht="13.5" hidden="1" customHeight="1" outlineLevel="1" thickBot="1" x14ac:dyDescent="0.3">
      <c r="A902" s="903"/>
      <c r="D902" s="231">
        <f t="shared" ref="D902:T902" si="2569">IF(D901="X",D$19,)</f>
        <v>0</v>
      </c>
      <c r="E902" s="231">
        <f t="shared" si="2569"/>
        <v>0</v>
      </c>
      <c r="F902" s="231">
        <f t="shared" ref="F902:G902" si="2570">IF(F901="X",F$19,)</f>
        <v>0</v>
      </c>
      <c r="G902" s="231">
        <f t="shared" si="2570"/>
        <v>0</v>
      </c>
      <c r="H902" s="231">
        <f t="shared" si="2569"/>
        <v>0</v>
      </c>
      <c r="I902" s="231">
        <f t="shared" si="2569"/>
        <v>0</v>
      </c>
      <c r="J902" s="231">
        <f t="shared" ref="J902:K902" si="2571">IF(J901="X",J$19,)</f>
        <v>0</v>
      </c>
      <c r="K902" s="231">
        <f t="shared" si="2571"/>
        <v>0</v>
      </c>
      <c r="L902" s="231">
        <f t="shared" ref="L902:P902" si="2572">IF(L901="X",L$19,)</f>
        <v>0</v>
      </c>
      <c r="M902" s="231">
        <f t="shared" si="2572"/>
        <v>0</v>
      </c>
      <c r="N902" s="231">
        <f t="shared" si="2572"/>
        <v>0</v>
      </c>
      <c r="O902" s="231">
        <f t="shared" ref="O902" si="2573">IF(O901="X",O$19,)</f>
        <v>0</v>
      </c>
      <c r="P902" s="231">
        <f t="shared" si="2572"/>
        <v>0</v>
      </c>
      <c r="Q902" s="231">
        <f t="shared" ref="Q902:R902" si="2574">IF(Q901="X",Q$19,)</f>
        <v>0</v>
      </c>
      <c r="R902" s="231">
        <f t="shared" si="2574"/>
        <v>0</v>
      </c>
      <c r="S902" s="231">
        <f t="shared" si="2569"/>
        <v>0</v>
      </c>
      <c r="T902" s="231">
        <f t="shared" si="2569"/>
        <v>0</v>
      </c>
    </row>
    <row r="903" spans="1:20" ht="12.75" hidden="1" customHeight="1" outlineLevel="1" x14ac:dyDescent="0.25">
      <c r="A903" s="903"/>
      <c r="B903" s="192" t="s">
        <v>799</v>
      </c>
      <c r="C903" s="184"/>
      <c r="D903" s="232">
        <f t="shared" ref="D903:T903" si="2575">D902-D904</f>
        <v>0</v>
      </c>
      <c r="E903" s="232">
        <f t="shared" si="2575"/>
        <v>0</v>
      </c>
      <c r="F903" s="232">
        <f t="shared" ref="F903:G903" si="2576">F902-F904</f>
        <v>0</v>
      </c>
      <c r="G903" s="232">
        <f t="shared" si="2576"/>
        <v>0</v>
      </c>
      <c r="H903" s="232">
        <f t="shared" si="2575"/>
        <v>0</v>
      </c>
      <c r="I903" s="232">
        <f t="shared" si="2575"/>
        <v>0</v>
      </c>
      <c r="J903" s="232">
        <f t="shared" ref="J903:K903" si="2577">J902-J904</f>
        <v>0</v>
      </c>
      <c r="K903" s="232">
        <f t="shared" si="2577"/>
        <v>0</v>
      </c>
      <c r="L903" s="232">
        <f t="shared" ref="L903:P903" si="2578">L902-L904</f>
        <v>0</v>
      </c>
      <c r="M903" s="232">
        <f t="shared" si="2578"/>
        <v>0</v>
      </c>
      <c r="N903" s="232">
        <f t="shared" si="2578"/>
        <v>0</v>
      </c>
      <c r="O903" s="232">
        <f t="shared" ref="O903" si="2579">O902-O904</f>
        <v>0</v>
      </c>
      <c r="P903" s="232">
        <f t="shared" si="2578"/>
        <v>0</v>
      </c>
      <c r="Q903" s="232">
        <f t="shared" ref="Q903:R903" si="2580">Q902-Q904</f>
        <v>0</v>
      </c>
      <c r="R903" s="232">
        <f t="shared" si="2580"/>
        <v>0</v>
      </c>
      <c r="S903" s="232">
        <f t="shared" si="2575"/>
        <v>0</v>
      </c>
      <c r="T903" s="232">
        <f t="shared" si="2575"/>
        <v>0</v>
      </c>
    </row>
    <row r="904" spans="1:20" ht="13.5" hidden="1" customHeight="1" outlineLevel="1" thickBot="1" x14ac:dyDescent="0.3">
      <c r="A904" s="903"/>
      <c r="B904" s="204" t="s">
        <v>800</v>
      </c>
      <c r="C904" s="186"/>
      <c r="D904" s="223">
        <f t="shared" ref="D904:T904" si="2581">IF(D901="X",ROUND(D$21,2),)</f>
        <v>0</v>
      </c>
      <c r="E904" s="223">
        <f t="shared" si="2581"/>
        <v>0</v>
      </c>
      <c r="F904" s="223">
        <f t="shared" ref="F904:G904" si="2582">IF(F901="X",ROUND(F$21,2),)</f>
        <v>0</v>
      </c>
      <c r="G904" s="223">
        <f t="shared" si="2582"/>
        <v>0</v>
      </c>
      <c r="H904" s="223">
        <f t="shared" si="2581"/>
        <v>0</v>
      </c>
      <c r="I904" s="223">
        <f t="shared" si="2581"/>
        <v>0</v>
      </c>
      <c r="J904" s="223">
        <f t="shared" ref="J904:K904" si="2583">IF(J901="X",ROUND(J$21,2),)</f>
        <v>0</v>
      </c>
      <c r="K904" s="223">
        <f t="shared" si="2583"/>
        <v>0</v>
      </c>
      <c r="L904" s="223">
        <f t="shared" ref="L904:P904" si="2584">IF(L901="X",ROUND(L$21,2),)</f>
        <v>0</v>
      </c>
      <c r="M904" s="223">
        <f t="shared" si="2584"/>
        <v>0</v>
      </c>
      <c r="N904" s="223">
        <f t="shared" si="2584"/>
        <v>0</v>
      </c>
      <c r="O904" s="223">
        <f t="shared" ref="O904" si="2585">IF(O901="X",ROUND(O$21,2),)</f>
        <v>0</v>
      </c>
      <c r="P904" s="223">
        <f t="shared" si="2584"/>
        <v>0</v>
      </c>
      <c r="Q904" s="223">
        <f t="shared" ref="Q904:R904" si="2586">IF(Q901="X",ROUND(Q$21,2),)</f>
        <v>0</v>
      </c>
      <c r="R904" s="223">
        <f t="shared" si="2586"/>
        <v>0</v>
      </c>
      <c r="S904" s="223">
        <f t="shared" si="2581"/>
        <v>0</v>
      </c>
      <c r="T904" s="223">
        <f t="shared" si="2581"/>
        <v>0</v>
      </c>
    </row>
    <row r="905" spans="1:20" ht="13.5" hidden="1" customHeight="1" outlineLevel="1" thickBot="1" x14ac:dyDescent="0.3">
      <c r="A905" s="903"/>
      <c r="B905" s="637" t="s">
        <v>1298</v>
      </c>
      <c r="C905" s="227"/>
      <c r="D905" s="220"/>
      <c r="E905" s="220"/>
      <c r="F905" s="220"/>
      <c r="G905" s="220"/>
      <c r="H905" s="220"/>
      <c r="I905" s="220"/>
      <c r="J905" s="220"/>
      <c r="K905" s="220"/>
      <c r="L905" s="220"/>
      <c r="M905" s="220"/>
      <c r="N905" s="220"/>
      <c r="O905" s="220"/>
      <c r="P905" s="220"/>
      <c r="Q905" s="220"/>
      <c r="R905" s="220"/>
      <c r="S905" s="220"/>
      <c r="T905" s="220"/>
    </row>
    <row r="906" spans="1:20" ht="13.5" hidden="1" customHeight="1" outlineLevel="1" thickBot="1" x14ac:dyDescent="0.3">
      <c r="A906" s="903"/>
      <c r="D906" s="233">
        <f t="shared" ref="D906:T906" si="2587">IF(D905="X",D$553,)</f>
        <v>0</v>
      </c>
      <c r="E906" s="233">
        <f t="shared" si="2587"/>
        <v>0</v>
      </c>
      <c r="F906" s="233">
        <f t="shared" ref="F906:G906" si="2588">IF(F905="X",F$553,)</f>
        <v>0</v>
      </c>
      <c r="G906" s="233">
        <f t="shared" si="2588"/>
        <v>0</v>
      </c>
      <c r="H906" s="233">
        <f t="shared" si="2587"/>
        <v>0</v>
      </c>
      <c r="I906" s="233">
        <f t="shared" si="2587"/>
        <v>0</v>
      </c>
      <c r="J906" s="233">
        <f t="shared" ref="J906:K906" si="2589">IF(J905="X",J$553,)</f>
        <v>0</v>
      </c>
      <c r="K906" s="233">
        <f t="shared" si="2589"/>
        <v>0</v>
      </c>
      <c r="L906" s="233">
        <f t="shared" ref="L906:P906" si="2590">IF(L905="X",L$553,)</f>
        <v>0</v>
      </c>
      <c r="M906" s="233">
        <f t="shared" si="2590"/>
        <v>0</v>
      </c>
      <c r="N906" s="233">
        <f t="shared" si="2590"/>
        <v>0</v>
      </c>
      <c r="O906" s="233">
        <f t="shared" ref="O906" si="2591">IF(O905="X",O$553,)</f>
        <v>0</v>
      </c>
      <c r="P906" s="233">
        <f t="shared" si="2590"/>
        <v>0</v>
      </c>
      <c r="Q906" s="233">
        <f t="shared" ref="Q906:R906" si="2592">IF(Q905="X",Q$553,)</f>
        <v>0</v>
      </c>
      <c r="R906" s="233">
        <f t="shared" si="2592"/>
        <v>0</v>
      </c>
      <c r="S906" s="233">
        <f t="shared" si="2587"/>
        <v>0</v>
      </c>
      <c r="T906" s="233">
        <f t="shared" si="2587"/>
        <v>0</v>
      </c>
    </row>
    <row r="907" spans="1:20" ht="12.75" hidden="1" customHeight="1" outlineLevel="1" x14ac:dyDescent="0.25">
      <c r="A907" s="903"/>
      <c r="B907" s="192" t="s">
        <v>799</v>
      </c>
      <c r="C907" s="184"/>
      <c r="D907" s="234">
        <f t="shared" ref="D907:T907" si="2593">IF(D905="X",D$554,)</f>
        <v>0</v>
      </c>
      <c r="E907" s="234">
        <f t="shared" si="2593"/>
        <v>0</v>
      </c>
      <c r="F907" s="234">
        <f t="shared" ref="F907:G907" si="2594">IF(F905="X",F$554,)</f>
        <v>0</v>
      </c>
      <c r="G907" s="234">
        <f t="shared" si="2594"/>
        <v>0</v>
      </c>
      <c r="H907" s="234">
        <f t="shared" si="2593"/>
        <v>0</v>
      </c>
      <c r="I907" s="234">
        <f t="shared" si="2593"/>
        <v>0</v>
      </c>
      <c r="J907" s="234">
        <f t="shared" ref="J907:K907" si="2595">IF(J905="X",J$554,)</f>
        <v>0</v>
      </c>
      <c r="K907" s="234">
        <f t="shared" si="2595"/>
        <v>0</v>
      </c>
      <c r="L907" s="234">
        <f t="shared" ref="L907:P907" si="2596">IF(L905="X",L$554,)</f>
        <v>0</v>
      </c>
      <c r="M907" s="234">
        <f t="shared" si="2596"/>
        <v>0</v>
      </c>
      <c r="N907" s="234">
        <f t="shared" si="2596"/>
        <v>0</v>
      </c>
      <c r="O907" s="234">
        <f t="shared" ref="O907" si="2597">IF(O905="X",O$554,)</f>
        <v>0</v>
      </c>
      <c r="P907" s="234">
        <f t="shared" si="2596"/>
        <v>0</v>
      </c>
      <c r="Q907" s="234">
        <f t="shared" ref="Q907:R907" si="2598">IF(Q905="X",Q$554,)</f>
        <v>0</v>
      </c>
      <c r="R907" s="234">
        <f t="shared" si="2598"/>
        <v>0</v>
      </c>
      <c r="S907" s="234">
        <f t="shared" si="2593"/>
        <v>0</v>
      </c>
      <c r="T907" s="234">
        <f t="shared" si="2593"/>
        <v>0</v>
      </c>
    </row>
    <row r="908" spans="1:20" ht="13.5" hidden="1" customHeight="1" outlineLevel="1" thickBot="1" x14ac:dyDescent="0.3">
      <c r="A908" s="903"/>
      <c r="B908" s="204" t="s">
        <v>800</v>
      </c>
      <c r="C908" s="186"/>
      <c r="D908" s="235">
        <f t="shared" ref="D908:T908" si="2599">IF(D905="X",D$555,)</f>
        <v>0</v>
      </c>
      <c r="E908" s="235">
        <f t="shared" si="2599"/>
        <v>0</v>
      </c>
      <c r="F908" s="235">
        <f t="shared" ref="F908:G908" si="2600">IF(F905="X",F$555,)</f>
        <v>0</v>
      </c>
      <c r="G908" s="235">
        <f t="shared" si="2600"/>
        <v>0</v>
      </c>
      <c r="H908" s="235">
        <f t="shared" si="2599"/>
        <v>0</v>
      </c>
      <c r="I908" s="235">
        <f t="shared" si="2599"/>
        <v>0</v>
      </c>
      <c r="J908" s="235">
        <f t="shared" ref="J908:K908" si="2601">IF(J905="X",J$555,)</f>
        <v>0</v>
      </c>
      <c r="K908" s="235">
        <f t="shared" si="2601"/>
        <v>0</v>
      </c>
      <c r="L908" s="235">
        <f t="shared" ref="L908:P908" si="2602">IF(L905="X",L$555,)</f>
        <v>0</v>
      </c>
      <c r="M908" s="235">
        <f t="shared" si="2602"/>
        <v>0</v>
      </c>
      <c r="N908" s="235">
        <f t="shared" si="2602"/>
        <v>0</v>
      </c>
      <c r="O908" s="235">
        <f t="shared" ref="O908" si="2603">IF(O905="X",O$555,)</f>
        <v>0</v>
      </c>
      <c r="P908" s="235">
        <f t="shared" si="2602"/>
        <v>0</v>
      </c>
      <c r="Q908" s="235">
        <f t="shared" ref="Q908:R908" si="2604">IF(Q905="X",Q$555,)</f>
        <v>0</v>
      </c>
      <c r="R908" s="235">
        <f t="shared" si="2604"/>
        <v>0</v>
      </c>
      <c r="S908" s="235">
        <f t="shared" si="2599"/>
        <v>0</v>
      </c>
      <c r="T908" s="235">
        <f t="shared" si="2599"/>
        <v>0</v>
      </c>
    </row>
    <row r="909" spans="1:20" ht="13.5" hidden="1" customHeight="1" outlineLevel="1" thickBot="1" x14ac:dyDescent="0.3">
      <c r="A909" s="903"/>
      <c r="B909" s="637" t="s">
        <v>1299</v>
      </c>
      <c r="C909" s="227"/>
      <c r="D909" s="220"/>
      <c r="E909" s="220"/>
      <c r="F909" s="220"/>
      <c r="G909" s="220"/>
      <c r="H909" s="220"/>
      <c r="I909" s="220"/>
      <c r="J909" s="220"/>
      <c r="K909" s="220"/>
      <c r="L909" s="220"/>
      <c r="M909" s="220"/>
      <c r="N909" s="220"/>
      <c r="O909" s="220"/>
      <c r="P909" s="220"/>
      <c r="Q909" s="220"/>
      <c r="R909" s="220"/>
      <c r="S909" s="220"/>
      <c r="T909" s="220"/>
    </row>
    <row r="910" spans="1:20" ht="13.5" hidden="1" customHeight="1" outlineLevel="1" thickBot="1" x14ac:dyDescent="0.3">
      <c r="A910" s="903"/>
      <c r="D910" s="233">
        <f t="shared" ref="D910:T910" si="2605">IF(D909="X",D$119,)</f>
        <v>0</v>
      </c>
      <c r="E910" s="233">
        <f t="shared" si="2605"/>
        <v>0</v>
      </c>
      <c r="F910" s="233">
        <f t="shared" ref="F910:G910" si="2606">IF(F909="X",F$119,)</f>
        <v>0</v>
      </c>
      <c r="G910" s="233">
        <f t="shared" si="2606"/>
        <v>0</v>
      </c>
      <c r="H910" s="233">
        <f t="shared" si="2605"/>
        <v>0</v>
      </c>
      <c r="I910" s="233">
        <f t="shared" si="2605"/>
        <v>0</v>
      </c>
      <c r="J910" s="233">
        <f t="shared" ref="J910:K910" si="2607">IF(J909="X",J$119,)</f>
        <v>0</v>
      </c>
      <c r="K910" s="233">
        <f t="shared" si="2607"/>
        <v>0</v>
      </c>
      <c r="L910" s="233">
        <f t="shared" ref="L910:P910" si="2608">IF(L909="X",L$119,)</f>
        <v>0</v>
      </c>
      <c r="M910" s="233">
        <f t="shared" si="2608"/>
        <v>0</v>
      </c>
      <c r="N910" s="233">
        <f t="shared" si="2608"/>
        <v>0</v>
      </c>
      <c r="O910" s="233">
        <f t="shared" ref="O910" si="2609">IF(O909="X",O$119,)</f>
        <v>0</v>
      </c>
      <c r="P910" s="233">
        <f t="shared" si="2608"/>
        <v>0</v>
      </c>
      <c r="Q910" s="233">
        <f t="shared" ref="Q910:R910" si="2610">IF(Q909="X",Q$119,)</f>
        <v>0</v>
      </c>
      <c r="R910" s="233">
        <f t="shared" si="2610"/>
        <v>0</v>
      </c>
      <c r="S910" s="233">
        <f t="shared" si="2605"/>
        <v>0</v>
      </c>
      <c r="T910" s="233">
        <f t="shared" si="2605"/>
        <v>0</v>
      </c>
    </row>
    <row r="911" spans="1:20" ht="12.75" hidden="1" customHeight="1" outlineLevel="1" x14ac:dyDescent="0.25">
      <c r="A911" s="903"/>
      <c r="B911" s="192" t="s">
        <v>799</v>
      </c>
      <c r="C911" s="184"/>
      <c r="D911" s="234">
        <f t="shared" ref="D911:T911" si="2611">IF(D909="X",D$120,)</f>
        <v>0</v>
      </c>
      <c r="E911" s="234">
        <f t="shared" si="2611"/>
        <v>0</v>
      </c>
      <c r="F911" s="234">
        <f t="shared" ref="F911:G911" si="2612">IF(F909="X",F$120,)</f>
        <v>0</v>
      </c>
      <c r="G911" s="234">
        <f t="shared" si="2612"/>
        <v>0</v>
      </c>
      <c r="H911" s="234">
        <f t="shared" si="2611"/>
        <v>0</v>
      </c>
      <c r="I911" s="234">
        <f t="shared" si="2611"/>
        <v>0</v>
      </c>
      <c r="J911" s="234">
        <f t="shared" ref="J911:K911" si="2613">IF(J909="X",J$120,)</f>
        <v>0</v>
      </c>
      <c r="K911" s="234">
        <f t="shared" si="2613"/>
        <v>0</v>
      </c>
      <c r="L911" s="234">
        <f t="shared" ref="L911:P911" si="2614">IF(L909="X",L$120,)</f>
        <v>0</v>
      </c>
      <c r="M911" s="234">
        <f t="shared" si="2614"/>
        <v>0</v>
      </c>
      <c r="N911" s="234">
        <f t="shared" si="2614"/>
        <v>0</v>
      </c>
      <c r="O911" s="234">
        <f t="shared" ref="O911" si="2615">IF(O909="X",O$120,)</f>
        <v>0</v>
      </c>
      <c r="P911" s="234">
        <f t="shared" si="2614"/>
        <v>0</v>
      </c>
      <c r="Q911" s="234">
        <f t="shared" ref="Q911:R911" si="2616">IF(Q909="X",Q$120,)</f>
        <v>0</v>
      </c>
      <c r="R911" s="234">
        <f t="shared" si="2616"/>
        <v>0</v>
      </c>
      <c r="S911" s="234">
        <f t="shared" si="2611"/>
        <v>0</v>
      </c>
      <c r="T911" s="234">
        <f t="shared" si="2611"/>
        <v>0</v>
      </c>
    </row>
    <row r="912" spans="1:20" ht="13.5" hidden="1" customHeight="1" outlineLevel="1" thickBot="1" x14ac:dyDescent="0.3">
      <c r="A912" s="903"/>
      <c r="B912" s="204" t="s">
        <v>800</v>
      </c>
      <c r="C912" s="186"/>
      <c r="D912" s="235">
        <f t="shared" ref="D912:T912" si="2617">IF(D909="X",D$121,)</f>
        <v>0</v>
      </c>
      <c r="E912" s="235">
        <f t="shared" si="2617"/>
        <v>0</v>
      </c>
      <c r="F912" s="235">
        <f t="shared" ref="F912:G912" si="2618">IF(F909="X",F$121,)</f>
        <v>0</v>
      </c>
      <c r="G912" s="235">
        <f t="shared" si="2618"/>
        <v>0</v>
      </c>
      <c r="H912" s="235">
        <f t="shared" si="2617"/>
        <v>0</v>
      </c>
      <c r="I912" s="235">
        <f t="shared" si="2617"/>
        <v>0</v>
      </c>
      <c r="J912" s="235">
        <f t="shared" ref="J912:K912" si="2619">IF(J909="X",J$121,)</f>
        <v>0</v>
      </c>
      <c r="K912" s="235">
        <f t="shared" si="2619"/>
        <v>0</v>
      </c>
      <c r="L912" s="235">
        <f t="shared" ref="L912:P912" si="2620">IF(L909="X",L$121,)</f>
        <v>0</v>
      </c>
      <c r="M912" s="235">
        <f t="shared" si="2620"/>
        <v>0</v>
      </c>
      <c r="N912" s="235">
        <f t="shared" si="2620"/>
        <v>0</v>
      </c>
      <c r="O912" s="235">
        <f t="shared" ref="O912" si="2621">IF(O909="X",O$121,)</f>
        <v>0</v>
      </c>
      <c r="P912" s="235">
        <f t="shared" si="2620"/>
        <v>0</v>
      </c>
      <c r="Q912" s="235">
        <f t="shared" ref="Q912:R912" si="2622">IF(Q909="X",Q$121,)</f>
        <v>0</v>
      </c>
      <c r="R912" s="235">
        <f t="shared" si="2622"/>
        <v>0</v>
      </c>
      <c r="S912" s="235">
        <f t="shared" si="2617"/>
        <v>0</v>
      </c>
      <c r="T912" s="235">
        <f t="shared" si="2617"/>
        <v>0</v>
      </c>
    </row>
    <row r="913" spans="1:20" ht="13.5" hidden="1" customHeight="1" outlineLevel="1" thickBot="1" x14ac:dyDescent="0.3">
      <c r="A913" s="903"/>
      <c r="B913" s="637" t="s">
        <v>1300</v>
      </c>
      <c r="C913" s="227"/>
      <c r="D913" s="220"/>
      <c r="E913" s="220"/>
      <c r="F913" s="220"/>
      <c r="G913" s="220"/>
      <c r="H913" s="220"/>
      <c r="I913" s="220"/>
      <c r="J913" s="220"/>
      <c r="K913" s="220"/>
      <c r="L913" s="220"/>
      <c r="M913" s="220"/>
      <c r="N913" s="220"/>
      <c r="O913" s="220"/>
      <c r="P913" s="220"/>
      <c r="Q913" s="220"/>
      <c r="R913" s="220"/>
      <c r="S913" s="220"/>
      <c r="T913" s="220"/>
    </row>
    <row r="914" spans="1:20" ht="13.5" hidden="1" customHeight="1" outlineLevel="1" thickBot="1" x14ac:dyDescent="0.3">
      <c r="A914" s="903"/>
      <c r="D914" s="233">
        <f t="shared" ref="D914:T914" si="2623">IF(D913="X",-(D$32-5)*D$33,)</f>
        <v>0</v>
      </c>
      <c r="E914" s="233">
        <f t="shared" si="2623"/>
        <v>0</v>
      </c>
      <c r="F914" s="233">
        <f t="shared" ref="F914:G914" si="2624">IF(F913="X",-(F$32-5)*F$33,)</f>
        <v>0</v>
      </c>
      <c r="G914" s="233">
        <f t="shared" si="2624"/>
        <v>0</v>
      </c>
      <c r="H914" s="233">
        <f t="shared" si="2623"/>
        <v>0</v>
      </c>
      <c r="I914" s="233">
        <f t="shared" si="2623"/>
        <v>0</v>
      </c>
      <c r="J914" s="233">
        <f t="shared" ref="J914:K914" si="2625">IF(J913="X",-(J$32-5)*J$33,)</f>
        <v>0</v>
      </c>
      <c r="K914" s="233">
        <f t="shared" si="2625"/>
        <v>0</v>
      </c>
      <c r="L914" s="233">
        <f t="shared" ref="L914:P914" si="2626">IF(L913="X",-(L$32-5)*L$33,)</f>
        <v>0</v>
      </c>
      <c r="M914" s="233">
        <f t="shared" si="2626"/>
        <v>0</v>
      </c>
      <c r="N914" s="233">
        <f t="shared" si="2626"/>
        <v>0</v>
      </c>
      <c r="O914" s="233">
        <f t="shared" ref="O914" si="2627">IF(O913="X",-(O$32-5)*O$33,)</f>
        <v>0</v>
      </c>
      <c r="P914" s="233">
        <f t="shared" si="2626"/>
        <v>0</v>
      </c>
      <c r="Q914" s="233">
        <f t="shared" ref="Q914:R914" si="2628">IF(Q913="X",-(Q$32-5)*Q$33,)</f>
        <v>0</v>
      </c>
      <c r="R914" s="233">
        <f t="shared" si="2628"/>
        <v>0</v>
      </c>
      <c r="S914" s="233">
        <f t="shared" si="2623"/>
        <v>0</v>
      </c>
      <c r="T914" s="233">
        <f t="shared" si="2623"/>
        <v>0</v>
      </c>
    </row>
    <row r="915" spans="1:20" ht="12.75" hidden="1" customHeight="1" outlineLevel="1" x14ac:dyDescent="0.25">
      <c r="A915" s="903"/>
      <c r="B915" s="192" t="s">
        <v>799</v>
      </c>
      <c r="C915" s="184"/>
      <c r="D915" s="234">
        <f t="shared" ref="D915:T915" si="2629">D914-D916</f>
        <v>0</v>
      </c>
      <c r="E915" s="234">
        <f t="shared" si="2629"/>
        <v>0</v>
      </c>
      <c r="F915" s="234">
        <f t="shared" ref="F915:G915" si="2630">F914-F916</f>
        <v>0</v>
      </c>
      <c r="G915" s="234">
        <f t="shared" si="2630"/>
        <v>0</v>
      </c>
      <c r="H915" s="234">
        <f t="shared" si="2629"/>
        <v>0</v>
      </c>
      <c r="I915" s="234">
        <f t="shared" si="2629"/>
        <v>0</v>
      </c>
      <c r="J915" s="234">
        <f t="shared" ref="J915:K915" si="2631">J914-J916</f>
        <v>0</v>
      </c>
      <c r="K915" s="234">
        <f t="shared" si="2631"/>
        <v>0</v>
      </c>
      <c r="L915" s="234">
        <f t="shared" ref="L915:P915" si="2632">L914-L916</f>
        <v>0</v>
      </c>
      <c r="M915" s="234">
        <f t="shared" si="2632"/>
        <v>0</v>
      </c>
      <c r="N915" s="234">
        <f t="shared" si="2632"/>
        <v>0</v>
      </c>
      <c r="O915" s="234">
        <f t="shared" ref="O915" si="2633">O914-O916</f>
        <v>0</v>
      </c>
      <c r="P915" s="234">
        <f t="shared" si="2632"/>
        <v>0</v>
      </c>
      <c r="Q915" s="234">
        <f t="shared" ref="Q915:R915" si="2634">Q914-Q916</f>
        <v>0</v>
      </c>
      <c r="R915" s="234">
        <f t="shared" si="2634"/>
        <v>0</v>
      </c>
      <c r="S915" s="234">
        <f t="shared" si="2629"/>
        <v>0</v>
      </c>
      <c r="T915" s="234">
        <f t="shared" si="2629"/>
        <v>0</v>
      </c>
    </row>
    <row r="916" spans="1:20" ht="13.5" hidden="1" customHeight="1" outlineLevel="1" thickBot="1" x14ac:dyDescent="0.3">
      <c r="A916" s="903"/>
      <c r="B916" s="204" t="s">
        <v>800</v>
      </c>
      <c r="C916" s="186"/>
      <c r="D916" s="235">
        <f t="shared" ref="D916:T916" si="2635">IF(D913="X",ROUND(D914*D$55/D$29,2),)</f>
        <v>0</v>
      </c>
      <c r="E916" s="235">
        <f t="shared" si="2635"/>
        <v>0</v>
      </c>
      <c r="F916" s="235">
        <f t="shared" ref="F916:G916" si="2636">IF(F913="X",ROUND(F914*F$55/F$29,2),)</f>
        <v>0</v>
      </c>
      <c r="G916" s="235">
        <f t="shared" si="2636"/>
        <v>0</v>
      </c>
      <c r="H916" s="235">
        <f t="shared" si="2635"/>
        <v>0</v>
      </c>
      <c r="I916" s="235">
        <f t="shared" si="2635"/>
        <v>0</v>
      </c>
      <c r="J916" s="235">
        <f t="shared" ref="J916:K916" si="2637">IF(J913="X",ROUND(J914*J$55/J$29,2),)</f>
        <v>0</v>
      </c>
      <c r="K916" s="235">
        <f t="shared" si="2637"/>
        <v>0</v>
      </c>
      <c r="L916" s="235">
        <f t="shared" ref="L916:P916" si="2638">IF(L913="X",ROUND(L914*L$55/L$29,2),)</f>
        <v>0</v>
      </c>
      <c r="M916" s="235">
        <f t="shared" si="2638"/>
        <v>0</v>
      </c>
      <c r="N916" s="235">
        <f t="shared" si="2638"/>
        <v>0</v>
      </c>
      <c r="O916" s="235">
        <f t="shared" ref="O916" si="2639">IF(O913="X",ROUND(O914*O$55/O$29,2),)</f>
        <v>0</v>
      </c>
      <c r="P916" s="235">
        <f t="shared" si="2638"/>
        <v>0</v>
      </c>
      <c r="Q916" s="235">
        <f t="shared" ref="Q916:R916" si="2640">IF(Q913="X",ROUND(Q914*Q$55/Q$29,2),)</f>
        <v>0</v>
      </c>
      <c r="R916" s="235">
        <f t="shared" si="2640"/>
        <v>0</v>
      </c>
      <c r="S916" s="235">
        <f t="shared" si="2635"/>
        <v>0</v>
      </c>
      <c r="T916" s="235">
        <f t="shared" si="2635"/>
        <v>0</v>
      </c>
    </row>
    <row r="917" spans="1:20" ht="13.5" hidden="1" customHeight="1" outlineLevel="1" thickBot="1" x14ac:dyDescent="0.3">
      <c r="A917" s="903"/>
      <c r="B917" s="657" t="s">
        <v>1407</v>
      </c>
      <c r="C917" s="330" t="str">
        <f>$C$47</f>
        <v>O</v>
      </c>
      <c r="D917" s="233">
        <f t="shared" ref="D917:T917" si="2641">IF($C$917="N",D$35,0)</f>
        <v>0</v>
      </c>
      <c r="E917" s="233">
        <f t="shared" si="2641"/>
        <v>0</v>
      </c>
      <c r="F917" s="233">
        <f t="shared" si="2641"/>
        <v>0</v>
      </c>
      <c r="G917" s="233">
        <f t="shared" si="2641"/>
        <v>0</v>
      </c>
      <c r="H917" s="233">
        <f t="shared" si="2641"/>
        <v>0</v>
      </c>
      <c r="I917" s="233">
        <f t="shared" si="2641"/>
        <v>0</v>
      </c>
      <c r="J917" s="233">
        <f t="shared" si="2641"/>
        <v>0</v>
      </c>
      <c r="K917" s="233">
        <f t="shared" si="2641"/>
        <v>0</v>
      </c>
      <c r="L917" s="233">
        <f t="shared" si="2641"/>
        <v>0</v>
      </c>
      <c r="M917" s="233">
        <f t="shared" si="2641"/>
        <v>0</v>
      </c>
      <c r="N917" s="233">
        <f t="shared" si="2641"/>
        <v>0</v>
      </c>
      <c r="O917" s="233">
        <f t="shared" si="2641"/>
        <v>0</v>
      </c>
      <c r="P917" s="233">
        <f t="shared" si="2641"/>
        <v>0</v>
      </c>
      <c r="Q917" s="233">
        <f t="shared" si="2641"/>
        <v>0</v>
      </c>
      <c r="R917" s="233">
        <f t="shared" si="2641"/>
        <v>0</v>
      </c>
      <c r="S917" s="233">
        <f t="shared" si="2641"/>
        <v>0</v>
      </c>
      <c r="T917" s="233">
        <f t="shared" si="2641"/>
        <v>0</v>
      </c>
    </row>
    <row r="918" spans="1:20" ht="12.75" hidden="1" customHeight="1" outlineLevel="1" x14ac:dyDescent="0.25">
      <c r="A918" s="903"/>
      <c r="B918" s="192" t="s">
        <v>799</v>
      </c>
      <c r="C918" s="184"/>
      <c r="D918" s="234">
        <f t="shared" ref="D918:T918" si="2642">D917-D919</f>
        <v>0</v>
      </c>
      <c r="E918" s="234">
        <f t="shared" si="2642"/>
        <v>0</v>
      </c>
      <c r="F918" s="234">
        <f t="shared" ref="F918:G918" si="2643">F917-F919</f>
        <v>0</v>
      </c>
      <c r="G918" s="234">
        <f t="shared" si="2643"/>
        <v>0</v>
      </c>
      <c r="H918" s="234">
        <f t="shared" si="2642"/>
        <v>0</v>
      </c>
      <c r="I918" s="234">
        <f t="shared" si="2642"/>
        <v>0</v>
      </c>
      <c r="J918" s="234">
        <f t="shared" ref="J918:K918" si="2644">J917-J919</f>
        <v>0</v>
      </c>
      <c r="K918" s="234">
        <f t="shared" si="2644"/>
        <v>0</v>
      </c>
      <c r="L918" s="234">
        <f t="shared" ref="L918:P918" si="2645">L917-L919</f>
        <v>0</v>
      </c>
      <c r="M918" s="234">
        <f t="shared" si="2645"/>
        <v>0</v>
      </c>
      <c r="N918" s="234">
        <f t="shared" si="2645"/>
        <v>0</v>
      </c>
      <c r="O918" s="234">
        <f t="shared" ref="O918" si="2646">O917-O919</f>
        <v>0</v>
      </c>
      <c r="P918" s="234">
        <f t="shared" si="2645"/>
        <v>0</v>
      </c>
      <c r="Q918" s="234">
        <f t="shared" ref="Q918:R918" si="2647">Q917-Q919</f>
        <v>0</v>
      </c>
      <c r="R918" s="234">
        <f t="shared" si="2647"/>
        <v>0</v>
      </c>
      <c r="S918" s="234">
        <f t="shared" si="2642"/>
        <v>0</v>
      </c>
      <c r="T918" s="234">
        <f t="shared" si="2642"/>
        <v>0</v>
      </c>
    </row>
    <row r="919" spans="1:20" ht="13.5" hidden="1" customHeight="1" outlineLevel="1" thickBot="1" x14ac:dyDescent="0.3">
      <c r="A919" s="903"/>
      <c r="B919" s="204" t="s">
        <v>800</v>
      </c>
      <c r="C919" s="186"/>
      <c r="D919" s="235">
        <f t="shared" ref="D919:T919" si="2648">D917*D$60/D$29</f>
        <v>0</v>
      </c>
      <c r="E919" s="235">
        <f t="shared" si="2648"/>
        <v>0</v>
      </c>
      <c r="F919" s="235">
        <f t="shared" ref="F919:G919" si="2649">F917*F$60/F$29</f>
        <v>0</v>
      </c>
      <c r="G919" s="235">
        <f t="shared" si="2649"/>
        <v>0</v>
      </c>
      <c r="H919" s="235">
        <f t="shared" si="2648"/>
        <v>0</v>
      </c>
      <c r="I919" s="235">
        <f t="shared" si="2648"/>
        <v>0</v>
      </c>
      <c r="J919" s="235">
        <f t="shared" ref="J919:K919" si="2650">J917*J$60/J$29</f>
        <v>0</v>
      </c>
      <c r="K919" s="235">
        <f t="shared" si="2650"/>
        <v>0</v>
      </c>
      <c r="L919" s="235">
        <f t="shared" ref="L919:P919" si="2651">L917*L$60/L$29</f>
        <v>0</v>
      </c>
      <c r="M919" s="235">
        <f t="shared" si="2651"/>
        <v>0</v>
      </c>
      <c r="N919" s="235">
        <f t="shared" si="2651"/>
        <v>0</v>
      </c>
      <c r="O919" s="235">
        <f t="shared" ref="O919" si="2652">O917*O$60/O$29</f>
        <v>0</v>
      </c>
      <c r="P919" s="235">
        <f t="shared" si="2651"/>
        <v>0</v>
      </c>
      <c r="Q919" s="235">
        <f t="shared" ref="Q919:R919" si="2653">Q917*Q$60/Q$29</f>
        <v>0</v>
      </c>
      <c r="R919" s="235">
        <f t="shared" si="2653"/>
        <v>0</v>
      </c>
      <c r="S919" s="235">
        <f t="shared" si="2648"/>
        <v>0</v>
      </c>
      <c r="T919" s="235">
        <f t="shared" si="2648"/>
        <v>0</v>
      </c>
    </row>
    <row r="920" spans="1:20" ht="13.5" hidden="1" customHeight="1" outlineLevel="1" thickBot="1" x14ac:dyDescent="0.3">
      <c r="A920" s="903"/>
      <c r="B920" s="638" t="s">
        <v>1414</v>
      </c>
      <c r="C920" s="236"/>
      <c r="D920" s="233" t="e">
        <f t="shared" ref="D920:T920" si="2654">IF(D34=0,0,MAX((D34)*0.04,25))</f>
        <v>#REF!</v>
      </c>
      <c r="E920" s="233" t="e">
        <f t="shared" si="2654"/>
        <v>#REF!</v>
      </c>
      <c r="F920" s="233" t="e">
        <f t="shared" ref="F920:G920" si="2655">IF(F34=0,0,MAX((F34)*0.04,25))</f>
        <v>#REF!</v>
      </c>
      <c r="G920" s="233" t="e">
        <f t="shared" si="2655"/>
        <v>#REF!</v>
      </c>
      <c r="H920" s="233" t="e">
        <f t="shared" si="2654"/>
        <v>#REF!</v>
      </c>
      <c r="I920" s="233" t="e">
        <f t="shared" si="2654"/>
        <v>#REF!</v>
      </c>
      <c r="J920" s="233" t="e">
        <f t="shared" ref="J920:K920" si="2656">IF(J34=0,0,MAX((J34)*0.04,25))</f>
        <v>#REF!</v>
      </c>
      <c r="K920" s="233" t="e">
        <f t="shared" si="2656"/>
        <v>#REF!</v>
      </c>
      <c r="L920" s="233" t="e">
        <f t="shared" ref="L920:P920" si="2657">IF(L34=0,0,MAX((L34)*0.04,25))</f>
        <v>#REF!</v>
      </c>
      <c r="M920" s="233" t="e">
        <f t="shared" si="2657"/>
        <v>#REF!</v>
      </c>
      <c r="N920" s="233" t="e">
        <f t="shared" si="2657"/>
        <v>#REF!</v>
      </c>
      <c r="O920" s="233" t="e">
        <f t="shared" ref="O920" si="2658">IF(O34=0,0,MAX((O34)*0.04,25))</f>
        <v>#REF!</v>
      </c>
      <c r="P920" s="233" t="e">
        <f t="shared" si="2657"/>
        <v>#REF!</v>
      </c>
      <c r="Q920" s="233" t="e">
        <f t="shared" ref="Q920:R920" si="2659">IF(Q34=0,0,MAX((Q34)*0.04,25))</f>
        <v>#REF!</v>
      </c>
      <c r="R920" s="233" t="e">
        <f t="shared" si="2659"/>
        <v>#REF!</v>
      </c>
      <c r="S920" s="233" t="e">
        <f t="shared" si="2654"/>
        <v>#REF!</v>
      </c>
      <c r="T920" s="233" t="e">
        <f t="shared" si="2654"/>
        <v>#REF!</v>
      </c>
    </row>
    <row r="921" spans="1:20" ht="12.75" hidden="1" customHeight="1" outlineLevel="1" x14ac:dyDescent="0.25">
      <c r="A921" s="903"/>
      <c r="B921" s="192" t="s">
        <v>799</v>
      </c>
      <c r="C921" s="184"/>
      <c r="D921" s="234" t="e">
        <f t="shared" ref="D921:T921" si="2660">D920-D922</f>
        <v>#REF!</v>
      </c>
      <c r="E921" s="234" t="e">
        <f t="shared" si="2660"/>
        <v>#REF!</v>
      </c>
      <c r="F921" s="234" t="e">
        <f t="shared" ref="F921:G921" si="2661">F920-F922</f>
        <v>#REF!</v>
      </c>
      <c r="G921" s="234" t="e">
        <f t="shared" si="2661"/>
        <v>#REF!</v>
      </c>
      <c r="H921" s="234" t="e">
        <f t="shared" si="2660"/>
        <v>#REF!</v>
      </c>
      <c r="I921" s="234" t="e">
        <f t="shared" si="2660"/>
        <v>#REF!</v>
      </c>
      <c r="J921" s="234" t="e">
        <f t="shared" ref="J921:K921" si="2662">J920-J922</f>
        <v>#REF!</v>
      </c>
      <c r="K921" s="234" t="e">
        <f t="shared" si="2662"/>
        <v>#REF!</v>
      </c>
      <c r="L921" s="234" t="e">
        <f t="shared" ref="L921:P921" si="2663">L920-L922</f>
        <v>#REF!</v>
      </c>
      <c r="M921" s="234" t="e">
        <f t="shared" si="2663"/>
        <v>#REF!</v>
      </c>
      <c r="N921" s="234" t="e">
        <f t="shared" si="2663"/>
        <v>#REF!</v>
      </c>
      <c r="O921" s="234" t="e">
        <f t="shared" ref="O921" si="2664">O920-O922</f>
        <v>#REF!</v>
      </c>
      <c r="P921" s="234" t="e">
        <f t="shared" si="2663"/>
        <v>#REF!</v>
      </c>
      <c r="Q921" s="234" t="e">
        <f t="shared" ref="Q921:R921" si="2665">Q920-Q922</f>
        <v>#REF!</v>
      </c>
      <c r="R921" s="234" t="e">
        <f t="shared" si="2665"/>
        <v>#REF!</v>
      </c>
      <c r="S921" s="234" t="e">
        <f t="shared" si="2660"/>
        <v>#REF!</v>
      </c>
      <c r="T921" s="234" t="e">
        <f t="shared" si="2660"/>
        <v>#REF!</v>
      </c>
    </row>
    <row r="922" spans="1:20" ht="13.5" hidden="1" customHeight="1" outlineLevel="1" thickBot="1" x14ac:dyDescent="0.3">
      <c r="A922" s="903"/>
      <c r="B922" s="204" t="s">
        <v>800</v>
      </c>
      <c r="C922" s="186"/>
      <c r="D922" s="235" t="e">
        <f t="shared" ref="D922:T922" si="2666">D920*D$59/D$29</f>
        <v>#REF!</v>
      </c>
      <c r="E922" s="235" t="e">
        <f t="shared" si="2666"/>
        <v>#REF!</v>
      </c>
      <c r="F922" s="235" t="e">
        <f t="shared" ref="F922:G922" si="2667">F920*F$59/F$29</f>
        <v>#REF!</v>
      </c>
      <c r="G922" s="235" t="e">
        <f t="shared" si="2667"/>
        <v>#REF!</v>
      </c>
      <c r="H922" s="235" t="e">
        <f t="shared" si="2666"/>
        <v>#REF!</v>
      </c>
      <c r="I922" s="235" t="e">
        <f t="shared" si="2666"/>
        <v>#REF!</v>
      </c>
      <c r="J922" s="235" t="e">
        <f t="shared" ref="J922:K922" si="2668">J920*J$59/J$29</f>
        <v>#REF!</v>
      </c>
      <c r="K922" s="235" t="e">
        <f t="shared" si="2668"/>
        <v>#REF!</v>
      </c>
      <c r="L922" s="235" t="e">
        <f t="shared" ref="L922:P922" si="2669">L920*L$59/L$29</f>
        <v>#REF!</v>
      </c>
      <c r="M922" s="235" t="e">
        <f t="shared" si="2669"/>
        <v>#REF!</v>
      </c>
      <c r="N922" s="235" t="e">
        <f t="shared" si="2669"/>
        <v>#REF!</v>
      </c>
      <c r="O922" s="235" t="e">
        <f t="shared" ref="O922" si="2670">O920*O$59/O$29</f>
        <v>#REF!</v>
      </c>
      <c r="P922" s="235" t="e">
        <f t="shared" si="2669"/>
        <v>#REF!</v>
      </c>
      <c r="Q922" s="235" t="e">
        <f t="shared" ref="Q922:R922" si="2671">Q920*Q$59/Q$29</f>
        <v>#REF!</v>
      </c>
      <c r="R922" s="235" t="e">
        <f t="shared" si="2671"/>
        <v>#REF!</v>
      </c>
      <c r="S922" s="235" t="e">
        <f t="shared" si="2666"/>
        <v>#REF!</v>
      </c>
      <c r="T922" s="235" t="e">
        <f t="shared" si="2666"/>
        <v>#REF!</v>
      </c>
    </row>
    <row r="923" spans="1:20" ht="13.5" hidden="1" customHeight="1" outlineLevel="1" thickBot="1" x14ac:dyDescent="0.3">
      <c r="A923" s="903"/>
      <c r="B923" s="638" t="s">
        <v>1415</v>
      </c>
      <c r="C923" s="236"/>
      <c r="D923" s="233" t="e">
        <f t="shared" ref="D923:T923" si="2672">D$553-D917</f>
        <v>#REF!</v>
      </c>
      <c r="E923" s="233" t="e">
        <f t="shared" si="2672"/>
        <v>#REF!</v>
      </c>
      <c r="F923" s="233" t="e">
        <f t="shared" ref="F923:G923" si="2673">F$553-F917</f>
        <v>#REF!</v>
      </c>
      <c r="G923" s="233" t="e">
        <f t="shared" si="2673"/>
        <v>#REF!</v>
      </c>
      <c r="H923" s="233" t="e">
        <f t="shared" si="2672"/>
        <v>#REF!</v>
      </c>
      <c r="I923" s="233" t="e">
        <f t="shared" si="2672"/>
        <v>#REF!</v>
      </c>
      <c r="J923" s="233" t="e">
        <f t="shared" ref="J923:K923" si="2674">J$553-J917</f>
        <v>#REF!</v>
      </c>
      <c r="K923" s="233" t="e">
        <f t="shared" si="2674"/>
        <v>#REF!</v>
      </c>
      <c r="L923" s="233" t="e">
        <f t="shared" ref="L923:P923" si="2675">L$553-L917</f>
        <v>#REF!</v>
      </c>
      <c r="M923" s="233" t="e">
        <f t="shared" si="2675"/>
        <v>#REF!</v>
      </c>
      <c r="N923" s="233" t="e">
        <f t="shared" si="2675"/>
        <v>#REF!</v>
      </c>
      <c r="O923" s="233" t="e">
        <f t="shared" ref="O923" si="2676">O$553-O917</f>
        <v>#REF!</v>
      </c>
      <c r="P923" s="233" t="e">
        <f t="shared" si="2675"/>
        <v>#REF!</v>
      </c>
      <c r="Q923" s="233" t="e">
        <f t="shared" ref="Q923:R923" si="2677">Q$553-Q917</f>
        <v>#REF!</v>
      </c>
      <c r="R923" s="233" t="e">
        <f t="shared" si="2677"/>
        <v>#REF!</v>
      </c>
      <c r="S923" s="233" t="e">
        <f t="shared" si="2672"/>
        <v>#REF!</v>
      </c>
      <c r="T923" s="233" t="e">
        <f t="shared" si="2672"/>
        <v>#REF!</v>
      </c>
    </row>
    <row r="924" spans="1:20" ht="12.75" hidden="1" customHeight="1" outlineLevel="1" x14ac:dyDescent="0.25">
      <c r="A924" s="903"/>
      <c r="B924" s="192" t="s">
        <v>799</v>
      </c>
      <c r="C924" s="184"/>
      <c r="D924" s="234" t="e">
        <f t="shared" ref="D924:T924" si="2678">D923-D925</f>
        <v>#REF!</v>
      </c>
      <c r="E924" s="234" t="e">
        <f t="shared" si="2678"/>
        <v>#REF!</v>
      </c>
      <c r="F924" s="234" t="e">
        <f t="shared" ref="F924:G924" si="2679">F923-F925</f>
        <v>#REF!</v>
      </c>
      <c r="G924" s="234" t="e">
        <f t="shared" si="2679"/>
        <v>#REF!</v>
      </c>
      <c r="H924" s="234" t="e">
        <f t="shared" si="2678"/>
        <v>#REF!</v>
      </c>
      <c r="I924" s="234" t="e">
        <f t="shared" si="2678"/>
        <v>#REF!</v>
      </c>
      <c r="J924" s="234" t="e">
        <f t="shared" ref="J924:K924" si="2680">J923-J925</f>
        <v>#REF!</v>
      </c>
      <c r="K924" s="234" t="e">
        <f t="shared" si="2680"/>
        <v>#REF!</v>
      </c>
      <c r="L924" s="234" t="e">
        <f t="shared" ref="L924:P924" si="2681">L923-L925</f>
        <v>#REF!</v>
      </c>
      <c r="M924" s="234" t="e">
        <f t="shared" si="2681"/>
        <v>#REF!</v>
      </c>
      <c r="N924" s="234" t="e">
        <f t="shared" si="2681"/>
        <v>#REF!</v>
      </c>
      <c r="O924" s="234" t="e">
        <f t="shared" ref="O924" si="2682">O923-O925</f>
        <v>#REF!</v>
      </c>
      <c r="P924" s="234" t="e">
        <f t="shared" si="2681"/>
        <v>#REF!</v>
      </c>
      <c r="Q924" s="234" t="e">
        <f t="shared" ref="Q924:R924" si="2683">Q923-Q925</f>
        <v>#REF!</v>
      </c>
      <c r="R924" s="234" t="e">
        <f t="shared" si="2683"/>
        <v>#REF!</v>
      </c>
      <c r="S924" s="234" t="e">
        <f t="shared" si="2678"/>
        <v>#REF!</v>
      </c>
      <c r="T924" s="234" t="e">
        <f t="shared" si="2678"/>
        <v>#REF!</v>
      </c>
    </row>
    <row r="925" spans="1:20" ht="13.5" hidden="1" customHeight="1" outlineLevel="1" thickBot="1" x14ac:dyDescent="0.3">
      <c r="A925" s="903"/>
      <c r="B925" s="204" t="s">
        <v>800</v>
      </c>
      <c r="C925" s="186"/>
      <c r="D925" s="235" t="e">
        <f t="shared" ref="D925:T925" si="2684">D923*D$57/D$29</f>
        <v>#REF!</v>
      </c>
      <c r="E925" s="235" t="e">
        <f t="shared" si="2684"/>
        <v>#REF!</v>
      </c>
      <c r="F925" s="235" t="e">
        <f t="shared" ref="F925:G925" si="2685">F923*F$57/F$29</f>
        <v>#REF!</v>
      </c>
      <c r="G925" s="235" t="e">
        <f t="shared" si="2685"/>
        <v>#REF!</v>
      </c>
      <c r="H925" s="235" t="e">
        <f t="shared" si="2684"/>
        <v>#REF!</v>
      </c>
      <c r="I925" s="235" t="e">
        <f t="shared" si="2684"/>
        <v>#REF!</v>
      </c>
      <c r="J925" s="235" t="e">
        <f t="shared" ref="J925:K925" si="2686">J923*J$57/J$29</f>
        <v>#REF!</v>
      </c>
      <c r="K925" s="235" t="e">
        <f t="shared" si="2686"/>
        <v>#REF!</v>
      </c>
      <c r="L925" s="235" t="e">
        <f t="shared" ref="L925:P925" si="2687">L923*L$57/L$29</f>
        <v>#REF!</v>
      </c>
      <c r="M925" s="235" t="e">
        <f t="shared" si="2687"/>
        <v>#REF!</v>
      </c>
      <c r="N925" s="235" t="e">
        <f t="shared" si="2687"/>
        <v>#REF!</v>
      </c>
      <c r="O925" s="235" t="e">
        <f t="shared" ref="O925" si="2688">O923*O$57/O$29</f>
        <v>#REF!</v>
      </c>
      <c r="P925" s="235" t="e">
        <f t="shared" si="2687"/>
        <v>#REF!</v>
      </c>
      <c r="Q925" s="235" t="e">
        <f t="shared" ref="Q925:R925" si="2689">Q923*Q$57/Q$29</f>
        <v>#REF!</v>
      </c>
      <c r="R925" s="235" t="e">
        <f t="shared" si="2689"/>
        <v>#REF!</v>
      </c>
      <c r="S925" s="235" t="e">
        <f t="shared" si="2684"/>
        <v>#REF!</v>
      </c>
      <c r="T925" s="235" t="e">
        <f t="shared" si="2684"/>
        <v>#REF!</v>
      </c>
    </row>
    <row r="926" spans="1:20" ht="13.5" hidden="1" customHeight="1" outlineLevel="1" collapsed="1" thickBot="1" x14ac:dyDescent="0.3">
      <c r="A926" s="903"/>
      <c r="B926" s="629" t="str">
        <f>"DELTA " &amp; A879</f>
        <v>DELTA MASSE ENVELOPPE</v>
      </c>
      <c r="C926" s="182"/>
      <c r="D926" s="231" t="e">
        <f t="shared" ref="D926:T928" si="2690">SUM(D902,D906,D910,D914,D917,D920,D923)</f>
        <v>#REF!</v>
      </c>
      <c r="E926" s="231" t="e">
        <f t="shared" si="2690"/>
        <v>#REF!</v>
      </c>
      <c r="F926" s="231" t="e">
        <f t="shared" ref="F926:G926" si="2691">SUM(F902,F906,F910,F914,F917,F920,F923)</f>
        <v>#REF!</v>
      </c>
      <c r="G926" s="231" t="e">
        <f t="shared" si="2691"/>
        <v>#REF!</v>
      </c>
      <c r="H926" s="231" t="e">
        <f t="shared" si="2690"/>
        <v>#REF!</v>
      </c>
      <c r="I926" s="231" t="e">
        <f t="shared" si="2690"/>
        <v>#REF!</v>
      </c>
      <c r="J926" s="231" t="e">
        <f t="shared" ref="J926:K926" si="2692">SUM(J902,J906,J910,J914,J917,J920,J923)</f>
        <v>#REF!</v>
      </c>
      <c r="K926" s="231" t="e">
        <f t="shared" si="2692"/>
        <v>#REF!</v>
      </c>
      <c r="L926" s="231" t="e">
        <f t="shared" ref="L926:P926" si="2693">SUM(L902,L906,L910,L914,L917,L920,L923)</f>
        <v>#REF!</v>
      </c>
      <c r="M926" s="231" t="e">
        <f t="shared" si="2693"/>
        <v>#REF!</v>
      </c>
      <c r="N926" s="231" t="e">
        <f t="shared" si="2693"/>
        <v>#REF!</v>
      </c>
      <c r="O926" s="231" t="e">
        <f t="shared" ref="O926" si="2694">SUM(O902,O906,O910,O914,O917,O920,O923)</f>
        <v>#REF!</v>
      </c>
      <c r="P926" s="231" t="e">
        <f t="shared" si="2693"/>
        <v>#REF!</v>
      </c>
      <c r="Q926" s="231" t="e">
        <f t="shared" ref="Q926:R926" si="2695">SUM(Q902,Q906,Q910,Q914,Q917,Q920,Q923)</f>
        <v>#REF!</v>
      </c>
      <c r="R926" s="231" t="e">
        <f t="shared" si="2695"/>
        <v>#REF!</v>
      </c>
      <c r="S926" s="231" t="e">
        <f t="shared" si="2690"/>
        <v>#REF!</v>
      </c>
      <c r="T926" s="231" t="e">
        <f t="shared" si="2690"/>
        <v>#REF!</v>
      </c>
    </row>
    <row r="927" spans="1:20" ht="13.5" hidden="1" customHeight="1" outlineLevel="1" x14ac:dyDescent="0.25">
      <c r="A927" s="903"/>
      <c r="B927" s="192" t="s">
        <v>799</v>
      </c>
      <c r="C927" s="184"/>
      <c r="D927" s="232" t="e">
        <f t="shared" si="2690"/>
        <v>#REF!</v>
      </c>
      <c r="E927" s="232" t="e">
        <f t="shared" si="2690"/>
        <v>#REF!</v>
      </c>
      <c r="F927" s="232" t="e">
        <f t="shared" ref="F927:G927" si="2696">SUM(F903,F907,F911,F915,F918,F921,F924)</f>
        <v>#REF!</v>
      </c>
      <c r="G927" s="232" t="e">
        <f t="shared" si="2696"/>
        <v>#REF!</v>
      </c>
      <c r="H927" s="232" t="e">
        <f t="shared" si="2690"/>
        <v>#REF!</v>
      </c>
      <c r="I927" s="232" t="e">
        <f t="shared" si="2690"/>
        <v>#REF!</v>
      </c>
      <c r="J927" s="232" t="e">
        <f t="shared" ref="J927:K927" si="2697">SUM(J903,J907,J911,J915,J918,J921,J924)</f>
        <v>#REF!</v>
      </c>
      <c r="K927" s="232" t="e">
        <f t="shared" si="2697"/>
        <v>#REF!</v>
      </c>
      <c r="L927" s="232" t="e">
        <f t="shared" ref="L927:P927" si="2698">SUM(L903,L907,L911,L915,L918,L921,L924)</f>
        <v>#REF!</v>
      </c>
      <c r="M927" s="232" t="e">
        <f t="shared" si="2698"/>
        <v>#REF!</v>
      </c>
      <c r="N927" s="232" t="e">
        <f t="shared" si="2698"/>
        <v>#REF!</v>
      </c>
      <c r="O927" s="232" t="e">
        <f t="shared" ref="O927" si="2699">SUM(O903,O907,O911,O915,O918,O921,O924)</f>
        <v>#REF!</v>
      </c>
      <c r="P927" s="232" t="e">
        <f t="shared" si="2698"/>
        <v>#REF!</v>
      </c>
      <c r="Q927" s="232" t="e">
        <f t="shared" ref="Q927:R927" si="2700">SUM(Q903,Q907,Q911,Q915,Q918,Q921,Q924)</f>
        <v>#REF!</v>
      </c>
      <c r="R927" s="232" t="e">
        <f t="shared" si="2700"/>
        <v>#REF!</v>
      </c>
      <c r="S927" s="232" t="e">
        <f t="shared" si="2690"/>
        <v>#REF!</v>
      </c>
      <c r="T927" s="232" t="e">
        <f t="shared" si="2690"/>
        <v>#REF!</v>
      </c>
    </row>
    <row r="928" spans="1:20" ht="13.5" hidden="1" customHeight="1" outlineLevel="1" thickBot="1" x14ac:dyDescent="0.3">
      <c r="A928" s="916"/>
      <c r="B928" s="204" t="s">
        <v>800</v>
      </c>
      <c r="C928" s="186"/>
      <c r="D928" s="237" t="e">
        <f t="shared" si="2690"/>
        <v>#REF!</v>
      </c>
      <c r="E928" s="237" t="e">
        <f t="shared" si="2690"/>
        <v>#REF!</v>
      </c>
      <c r="F928" s="237" t="e">
        <f t="shared" ref="F928:G928" si="2701">SUM(F904,F908,F912,F916,F919,F922,F925)</f>
        <v>#REF!</v>
      </c>
      <c r="G928" s="237" t="e">
        <f t="shared" si="2701"/>
        <v>#REF!</v>
      </c>
      <c r="H928" s="237" t="e">
        <f t="shared" si="2690"/>
        <v>#REF!</v>
      </c>
      <c r="I928" s="237" t="e">
        <f t="shared" si="2690"/>
        <v>#REF!</v>
      </c>
      <c r="J928" s="237" t="e">
        <f t="shared" ref="J928:K928" si="2702">SUM(J904,J908,J912,J916,J919,J922,J925)</f>
        <v>#REF!</v>
      </c>
      <c r="K928" s="237" t="e">
        <f t="shared" si="2702"/>
        <v>#REF!</v>
      </c>
      <c r="L928" s="237" t="e">
        <f t="shared" ref="L928:P928" si="2703">SUM(L904,L908,L912,L916,L919,L922,L925)</f>
        <v>#REF!</v>
      </c>
      <c r="M928" s="237" t="e">
        <f t="shared" si="2703"/>
        <v>#REF!</v>
      </c>
      <c r="N928" s="237" t="e">
        <f t="shared" si="2703"/>
        <v>#REF!</v>
      </c>
      <c r="O928" s="237" t="e">
        <f t="shared" ref="O928" si="2704">SUM(O904,O908,O912,O916,O919,O922,O925)</f>
        <v>#REF!</v>
      </c>
      <c r="P928" s="237" t="e">
        <f t="shared" si="2703"/>
        <v>#REF!</v>
      </c>
      <c r="Q928" s="237" t="e">
        <f t="shared" ref="Q928:R928" si="2705">SUM(Q904,Q908,Q912,Q916,Q919,Q922,Q925)</f>
        <v>#REF!</v>
      </c>
      <c r="R928" s="237" t="e">
        <f t="shared" si="2705"/>
        <v>#REF!</v>
      </c>
      <c r="S928" s="237" t="e">
        <f t="shared" si="2690"/>
        <v>#REF!</v>
      </c>
      <c r="T928" s="237" t="e">
        <f t="shared" si="2690"/>
        <v>#REF!</v>
      </c>
    </row>
    <row r="929" spans="1:20" ht="13.5" hidden="1" customHeight="1" outlineLevel="1" thickTop="1" x14ac:dyDescent="0.25">
      <c r="A929" s="570" t="s">
        <v>1390</v>
      </c>
      <c r="B929" s="658"/>
      <c r="C929" s="297"/>
      <c r="D929" s="263"/>
      <c r="E929" s="263"/>
      <c r="F929" s="263"/>
      <c r="G929" s="263"/>
      <c r="H929" s="263"/>
      <c r="I929" s="263"/>
      <c r="J929" s="263"/>
      <c r="K929" s="263"/>
      <c r="L929" s="263"/>
      <c r="M929" s="263"/>
      <c r="N929" s="263"/>
      <c r="O929" s="263"/>
      <c r="P929" s="263"/>
      <c r="Q929" s="263"/>
      <c r="R929" s="263"/>
      <c r="S929" s="263"/>
      <c r="T929" s="263"/>
    </row>
    <row r="930" spans="1:20" ht="13.5" hidden="1" customHeight="1" outlineLevel="1" x14ac:dyDescent="0.25">
      <c r="A930" s="335"/>
      <c r="B930" s="659"/>
      <c r="C930" s="336"/>
      <c r="D930" s="266"/>
      <c r="E930" s="266"/>
      <c r="F930" s="266"/>
      <c r="G930" s="266"/>
      <c r="H930" s="266"/>
      <c r="I930" s="266"/>
      <c r="J930" s="266"/>
      <c r="K930" s="266"/>
      <c r="L930" s="266"/>
      <c r="M930" s="266"/>
      <c r="N930" s="266"/>
      <c r="O930" s="266"/>
      <c r="P930" s="266"/>
      <c r="Q930" s="266"/>
      <c r="R930" s="266"/>
      <c r="S930" s="266"/>
      <c r="T930" s="266"/>
    </row>
    <row r="931" spans="1:20" ht="13.5" hidden="1" customHeight="1" outlineLevel="1" x14ac:dyDescent="0.25">
      <c r="A931" s="274"/>
      <c r="B931" s="641" t="s">
        <v>1356</v>
      </c>
      <c r="C931" s="265"/>
      <c r="D931" s="266" t="e">
        <f t="shared" ref="D931:T931" si="2706">D559</f>
        <v>#REF!</v>
      </c>
      <c r="E931" s="266" t="e">
        <f t="shared" si="2706"/>
        <v>#REF!</v>
      </c>
      <c r="F931" s="266" t="e">
        <f t="shared" ref="F931:G931" si="2707">F559</f>
        <v>#REF!</v>
      </c>
      <c r="G931" s="266" t="e">
        <f t="shared" si="2707"/>
        <v>#REF!</v>
      </c>
      <c r="H931" s="266" t="e">
        <f t="shared" si="2706"/>
        <v>#REF!</v>
      </c>
      <c r="I931" s="266" t="e">
        <f t="shared" si="2706"/>
        <v>#REF!</v>
      </c>
      <c r="J931" s="266" t="e">
        <f t="shared" ref="J931:K931" si="2708">J559</f>
        <v>#REF!</v>
      </c>
      <c r="K931" s="266" t="e">
        <f t="shared" si="2708"/>
        <v>#REF!</v>
      </c>
      <c r="L931" s="266" t="e">
        <f t="shared" ref="L931:P931" si="2709">L559</f>
        <v>#REF!</v>
      </c>
      <c r="M931" s="266" t="e">
        <f t="shared" si="2709"/>
        <v>#REF!</v>
      </c>
      <c r="N931" s="266" t="e">
        <f t="shared" si="2709"/>
        <v>#REF!</v>
      </c>
      <c r="O931" s="266" t="e">
        <f t="shared" ref="O931" si="2710">O559</f>
        <v>#REF!</v>
      </c>
      <c r="P931" s="266" t="e">
        <f t="shared" si="2709"/>
        <v>#REF!</v>
      </c>
      <c r="Q931" s="266" t="e">
        <f t="shared" ref="Q931:R931" si="2711">Q559</f>
        <v>#REF!</v>
      </c>
      <c r="R931" s="266" t="e">
        <f t="shared" si="2711"/>
        <v>#REF!</v>
      </c>
      <c r="S931" s="266" t="e">
        <f t="shared" si="2706"/>
        <v>#REF!</v>
      </c>
      <c r="T931" s="266" t="e">
        <f t="shared" si="2706"/>
        <v>#REF!</v>
      </c>
    </row>
    <row r="932" spans="1:20" ht="13.5" hidden="1" customHeight="1" outlineLevel="1" thickBot="1" x14ac:dyDescent="0.3">
      <c r="A932" s="275"/>
      <c r="B932" s="642" t="s">
        <v>1357</v>
      </c>
      <c r="C932" s="268"/>
      <c r="D932" s="269" t="e">
        <f t="shared" ref="D932:T932" si="2712">D$560+D928-D$555</f>
        <v>#REF!</v>
      </c>
      <c r="E932" s="269" t="e">
        <f t="shared" si="2712"/>
        <v>#REF!</v>
      </c>
      <c r="F932" s="269" t="e">
        <f t="shared" ref="F932:G932" si="2713">F$560+F928-F$555</f>
        <v>#REF!</v>
      </c>
      <c r="G932" s="269" t="e">
        <f t="shared" si="2713"/>
        <v>#REF!</v>
      </c>
      <c r="H932" s="269" t="e">
        <f t="shared" si="2712"/>
        <v>#REF!</v>
      </c>
      <c r="I932" s="269" t="e">
        <f t="shared" si="2712"/>
        <v>#REF!</v>
      </c>
      <c r="J932" s="269" t="e">
        <f t="shared" ref="J932:K932" si="2714">J$560+J928-J$555</f>
        <v>#REF!</v>
      </c>
      <c r="K932" s="269" t="e">
        <f t="shared" si="2714"/>
        <v>#REF!</v>
      </c>
      <c r="L932" s="269" t="e">
        <f t="shared" ref="L932:P932" si="2715">L$560+L928-L$555</f>
        <v>#REF!</v>
      </c>
      <c r="M932" s="269" t="e">
        <f t="shared" si="2715"/>
        <v>#REF!</v>
      </c>
      <c r="N932" s="269" t="e">
        <f t="shared" si="2715"/>
        <v>#REF!</v>
      </c>
      <c r="O932" s="269" t="e">
        <f t="shared" ref="O932" si="2716">O$560+O928-O$555</f>
        <v>#REF!</v>
      </c>
      <c r="P932" s="269" t="e">
        <f t="shared" si="2715"/>
        <v>#REF!</v>
      </c>
      <c r="Q932" s="269" t="e">
        <f t="shared" ref="Q932:R932" si="2717">Q$560+Q928-Q$555</f>
        <v>#REF!</v>
      </c>
      <c r="R932" s="269" t="e">
        <f t="shared" si="2717"/>
        <v>#REF!</v>
      </c>
      <c r="S932" s="269" t="e">
        <f t="shared" si="2712"/>
        <v>#REF!</v>
      </c>
      <c r="T932" s="269" t="e">
        <f t="shared" si="2712"/>
        <v>#REF!</v>
      </c>
    </row>
    <row r="933" spans="1:20" ht="13.5" customHeight="1" thickTop="1" x14ac:dyDescent="0.25">
      <c r="A933" s="570" t="s">
        <v>1416</v>
      </c>
      <c r="B933" s="658"/>
      <c r="C933" s="297"/>
      <c r="D933" s="263"/>
      <c r="E933" s="263"/>
      <c r="F933" s="263"/>
      <c r="G933" s="263"/>
      <c r="H933" s="263"/>
      <c r="I933" s="263"/>
      <c r="J933" s="263"/>
      <c r="K933" s="263"/>
      <c r="L933" s="263"/>
      <c r="M933" s="263"/>
      <c r="N933" s="263"/>
      <c r="O933" s="263"/>
      <c r="P933" s="263"/>
      <c r="Q933" s="263"/>
      <c r="R933" s="263"/>
      <c r="S933" s="263"/>
      <c r="T933" s="263"/>
    </row>
    <row r="934" spans="1:20" ht="13.5" customHeight="1" x14ac:dyDescent="0.25">
      <c r="A934" s="335"/>
      <c r="B934" s="659"/>
      <c r="C934" s="336"/>
      <c r="D934" s="266"/>
      <c r="E934" s="266"/>
      <c r="F934" s="266"/>
      <c r="G934" s="266"/>
      <c r="H934" s="266"/>
      <c r="I934" s="266"/>
      <c r="J934" s="266"/>
      <c r="K934" s="266"/>
      <c r="L934" s="266"/>
      <c r="M934" s="266"/>
      <c r="N934" s="266"/>
      <c r="O934" s="266"/>
      <c r="P934" s="266"/>
      <c r="Q934" s="266"/>
      <c r="R934" s="266"/>
      <c r="S934" s="266"/>
      <c r="T934" s="266"/>
    </row>
    <row r="935" spans="1:20" ht="13.5" customHeight="1" collapsed="1" thickBot="1" x14ac:dyDescent="0.3">
      <c r="A935" s="275"/>
      <c r="B935" s="642" t="s">
        <v>1356</v>
      </c>
      <c r="C935" s="268"/>
      <c r="D935" s="269" t="e">
        <f t="shared" ref="D935:T935" si="2718">IF(D$57&gt;D$29+D$41, D$590,D$590+D$554)</f>
        <v>#REF!</v>
      </c>
      <c r="E935" s="269" t="e">
        <f t="shared" si="2718"/>
        <v>#REF!</v>
      </c>
      <c r="F935" s="269" t="e">
        <f t="shared" si="2718"/>
        <v>#REF!</v>
      </c>
      <c r="G935" s="269" t="e">
        <f t="shared" si="2718"/>
        <v>#REF!</v>
      </c>
      <c r="H935" s="269" t="e">
        <f t="shared" si="2718"/>
        <v>#REF!</v>
      </c>
      <c r="I935" s="269" t="e">
        <f t="shared" si="2718"/>
        <v>#REF!</v>
      </c>
      <c r="J935" s="269" t="e">
        <f t="shared" si="2718"/>
        <v>#REF!</v>
      </c>
      <c r="K935" s="269" t="e">
        <f t="shared" si="2718"/>
        <v>#REF!</v>
      </c>
      <c r="L935" s="269" t="e">
        <f t="shared" si="2718"/>
        <v>#REF!</v>
      </c>
      <c r="M935" s="269" t="e">
        <f t="shared" si="2718"/>
        <v>#REF!</v>
      </c>
      <c r="N935" s="269" t="e">
        <f t="shared" si="2718"/>
        <v>#REF!</v>
      </c>
      <c r="O935" s="269" t="e">
        <f t="shared" si="2718"/>
        <v>#REF!</v>
      </c>
      <c r="P935" s="269" t="e">
        <f t="shared" si="2718"/>
        <v>#REF!</v>
      </c>
      <c r="Q935" s="269" t="e">
        <f t="shared" si="2718"/>
        <v>#REF!</v>
      </c>
      <c r="R935" s="269" t="e">
        <f t="shared" si="2718"/>
        <v>#REF!</v>
      </c>
      <c r="S935" s="269" t="e">
        <f t="shared" si="2718"/>
        <v>#REF!</v>
      </c>
      <c r="T935" s="269" t="e">
        <f t="shared" si="2718"/>
        <v>#REF!</v>
      </c>
    </row>
    <row r="936" spans="1:20" ht="25.5" hidden="1" customHeight="1" outlineLevel="1" thickTop="1" x14ac:dyDescent="0.25">
      <c r="A936" s="902" t="s">
        <v>1417</v>
      </c>
      <c r="B936" s="634" t="s">
        <v>1292</v>
      </c>
      <c r="C936" s="225"/>
      <c r="D936" s="333">
        <v>75</v>
      </c>
      <c r="E936" s="333">
        <v>75</v>
      </c>
      <c r="F936" s="333">
        <v>75</v>
      </c>
      <c r="G936" s="333">
        <v>75</v>
      </c>
      <c r="H936" s="333">
        <v>75</v>
      </c>
      <c r="I936" s="333">
        <v>75</v>
      </c>
      <c r="J936" s="333">
        <v>75</v>
      </c>
      <c r="K936" s="333">
        <v>75</v>
      </c>
      <c r="L936" s="333">
        <v>75</v>
      </c>
      <c r="M936" s="333">
        <v>75</v>
      </c>
      <c r="N936" s="333">
        <v>75</v>
      </c>
      <c r="O936" s="333">
        <v>75</v>
      </c>
      <c r="P936" s="333">
        <v>75</v>
      </c>
      <c r="Q936" s="333">
        <v>75</v>
      </c>
      <c r="R936" s="333">
        <v>75</v>
      </c>
      <c r="S936" s="333">
        <v>75</v>
      </c>
      <c r="T936" s="333">
        <v>75</v>
      </c>
    </row>
    <row r="937" spans="1:20" ht="12.75" hidden="1" customHeight="1" outlineLevel="1" x14ac:dyDescent="0.25">
      <c r="A937" s="903"/>
      <c r="B937" s="635" t="s">
        <v>1293</v>
      </c>
      <c r="C937" s="227"/>
      <c r="D937" s="308">
        <v>75</v>
      </c>
      <c r="E937" s="308">
        <v>75</v>
      </c>
      <c r="F937" s="308">
        <v>75</v>
      </c>
      <c r="G937" s="308">
        <v>75</v>
      </c>
      <c r="H937" s="308">
        <v>75</v>
      </c>
      <c r="I937" s="308">
        <v>75</v>
      </c>
      <c r="J937" s="308">
        <v>75</v>
      </c>
      <c r="K937" s="308">
        <v>75</v>
      </c>
      <c r="L937" s="308">
        <v>75</v>
      </c>
      <c r="M937" s="308">
        <v>75</v>
      </c>
      <c r="N937" s="308">
        <v>75</v>
      </c>
      <c r="O937" s="308">
        <v>75</v>
      </c>
      <c r="P937" s="308">
        <v>75</v>
      </c>
      <c r="Q937" s="308">
        <v>75</v>
      </c>
      <c r="R937" s="308">
        <v>75</v>
      </c>
      <c r="S937" s="308">
        <v>75</v>
      </c>
      <c r="T937" s="308">
        <v>75</v>
      </c>
    </row>
    <row r="938" spans="1:20" ht="12.75" hidden="1" customHeight="1" outlineLevel="1" x14ac:dyDescent="0.25">
      <c r="A938" s="903"/>
      <c r="B938" s="635" t="s">
        <v>1294</v>
      </c>
      <c r="C938" s="227"/>
      <c r="D938" s="308">
        <v>75</v>
      </c>
      <c r="E938" s="308">
        <v>75</v>
      </c>
      <c r="F938" s="308">
        <v>75</v>
      </c>
      <c r="G938" s="308">
        <v>75</v>
      </c>
      <c r="H938" s="308">
        <v>75</v>
      </c>
      <c r="I938" s="308">
        <v>75</v>
      </c>
      <c r="J938" s="308">
        <v>75</v>
      </c>
      <c r="K938" s="308">
        <v>75</v>
      </c>
      <c r="L938" s="308">
        <v>75</v>
      </c>
      <c r="M938" s="308">
        <v>75</v>
      </c>
      <c r="N938" s="308">
        <v>75</v>
      </c>
      <c r="O938" s="308">
        <v>75</v>
      </c>
      <c r="P938" s="308">
        <v>75</v>
      </c>
      <c r="Q938" s="308">
        <v>75</v>
      </c>
      <c r="R938" s="308">
        <v>75</v>
      </c>
      <c r="S938" s="308">
        <v>75</v>
      </c>
      <c r="T938" s="308">
        <v>75</v>
      </c>
    </row>
    <row r="939" spans="1:20" ht="12.75" hidden="1" customHeight="1" outlineLevel="1" x14ac:dyDescent="0.25">
      <c r="A939" s="903"/>
      <c r="B939" s="635" t="s">
        <v>1293</v>
      </c>
      <c r="C939" s="227"/>
      <c r="D939" s="308">
        <v>75</v>
      </c>
      <c r="E939" s="308">
        <v>75</v>
      </c>
      <c r="F939" s="308">
        <v>75</v>
      </c>
      <c r="G939" s="308">
        <v>75</v>
      </c>
      <c r="H939" s="308">
        <v>75</v>
      </c>
      <c r="I939" s="308">
        <v>75</v>
      </c>
      <c r="J939" s="308">
        <v>75</v>
      </c>
      <c r="K939" s="308">
        <v>75</v>
      </c>
      <c r="L939" s="308">
        <v>75</v>
      </c>
      <c r="M939" s="308">
        <v>75</v>
      </c>
      <c r="N939" s="308">
        <v>75</v>
      </c>
      <c r="O939" s="308">
        <v>75</v>
      </c>
      <c r="P939" s="308">
        <v>75</v>
      </c>
      <c r="Q939" s="308">
        <v>75</v>
      </c>
      <c r="R939" s="308">
        <v>75</v>
      </c>
      <c r="S939" s="308">
        <v>75</v>
      </c>
      <c r="T939" s="308">
        <v>75</v>
      </c>
    </row>
    <row r="940" spans="1:20" ht="12.75" hidden="1" customHeight="1" outlineLevel="1" x14ac:dyDescent="0.25">
      <c r="A940" s="903"/>
      <c r="B940" s="635" t="s">
        <v>1295</v>
      </c>
      <c r="C940" s="227"/>
      <c r="D940" s="308">
        <v>75</v>
      </c>
      <c r="E940" s="308">
        <v>75</v>
      </c>
      <c r="F940" s="308">
        <v>75</v>
      </c>
      <c r="G940" s="308">
        <v>75</v>
      </c>
      <c r="H940" s="308">
        <v>75</v>
      </c>
      <c r="I940" s="308">
        <v>75</v>
      </c>
      <c r="J940" s="308">
        <v>75</v>
      </c>
      <c r="K940" s="308">
        <v>75</v>
      </c>
      <c r="L940" s="308">
        <v>75</v>
      </c>
      <c r="M940" s="308">
        <v>75</v>
      </c>
      <c r="N940" s="308">
        <v>75</v>
      </c>
      <c r="O940" s="308">
        <v>75</v>
      </c>
      <c r="P940" s="308">
        <v>75</v>
      </c>
      <c r="Q940" s="308">
        <v>75</v>
      </c>
      <c r="R940" s="308">
        <v>75</v>
      </c>
      <c r="S940" s="308">
        <v>75</v>
      </c>
      <c r="T940" s="308">
        <v>75</v>
      </c>
    </row>
    <row r="941" spans="1:20" ht="13.5" hidden="1" customHeight="1" outlineLevel="1" thickBot="1" x14ac:dyDescent="0.3">
      <c r="A941" s="903"/>
      <c r="B941" s="636" t="s">
        <v>1293</v>
      </c>
      <c r="C941" s="229"/>
      <c r="D941" s="309">
        <v>75</v>
      </c>
      <c r="E941" s="309">
        <v>75</v>
      </c>
      <c r="F941" s="309">
        <v>75</v>
      </c>
      <c r="G941" s="309">
        <v>75</v>
      </c>
      <c r="H941" s="309">
        <v>75</v>
      </c>
      <c r="I941" s="309">
        <v>75</v>
      </c>
      <c r="J941" s="309">
        <v>75</v>
      </c>
      <c r="K941" s="309">
        <v>75</v>
      </c>
      <c r="L941" s="309">
        <v>75</v>
      </c>
      <c r="M941" s="309">
        <v>75</v>
      </c>
      <c r="N941" s="309">
        <v>75</v>
      </c>
      <c r="O941" s="309">
        <v>75</v>
      </c>
      <c r="P941" s="309">
        <v>75</v>
      </c>
      <c r="Q941" s="309">
        <v>75</v>
      </c>
      <c r="R941" s="309">
        <v>75</v>
      </c>
      <c r="S941" s="309">
        <v>75</v>
      </c>
      <c r="T941" s="309">
        <v>75</v>
      </c>
    </row>
    <row r="942" spans="1:20" ht="12.75" hidden="1" customHeight="1" outlineLevel="1" x14ac:dyDescent="0.25">
      <c r="A942" s="903"/>
      <c r="B942" s="637" t="s">
        <v>1307</v>
      </c>
      <c r="C942" s="226"/>
      <c r="D942" s="308">
        <v>0</v>
      </c>
      <c r="E942" s="308">
        <v>0</v>
      </c>
      <c r="F942" s="308">
        <v>0</v>
      </c>
      <c r="G942" s="308">
        <v>0</v>
      </c>
      <c r="H942" s="308">
        <v>0</v>
      </c>
      <c r="I942" s="308">
        <v>0</v>
      </c>
      <c r="J942" s="308">
        <v>0</v>
      </c>
      <c r="K942" s="308">
        <v>0</v>
      </c>
      <c r="L942" s="308">
        <v>0</v>
      </c>
      <c r="M942" s="308">
        <v>0</v>
      </c>
      <c r="N942" s="308">
        <v>0</v>
      </c>
      <c r="O942" s="308">
        <v>0</v>
      </c>
      <c r="P942" s="308">
        <v>0</v>
      </c>
      <c r="Q942" s="308">
        <v>0</v>
      </c>
      <c r="R942" s="308">
        <v>0</v>
      </c>
      <c r="S942" s="308">
        <v>0</v>
      </c>
      <c r="T942" s="308">
        <v>0</v>
      </c>
    </row>
    <row r="943" spans="1:20" ht="12.75" hidden="1" customHeight="1" outlineLevel="1" x14ac:dyDescent="0.25">
      <c r="A943" s="903"/>
      <c r="B943" s="635" t="s">
        <v>1293</v>
      </c>
      <c r="C943" s="227"/>
      <c r="D943" s="308">
        <v>0</v>
      </c>
      <c r="E943" s="308">
        <v>0</v>
      </c>
      <c r="F943" s="308">
        <v>0</v>
      </c>
      <c r="G943" s="308">
        <v>0</v>
      </c>
      <c r="H943" s="308">
        <v>0</v>
      </c>
      <c r="I943" s="308">
        <v>0</v>
      </c>
      <c r="J943" s="308">
        <v>0</v>
      </c>
      <c r="K943" s="308">
        <v>0</v>
      </c>
      <c r="L943" s="308">
        <v>0</v>
      </c>
      <c r="M943" s="308">
        <v>0</v>
      </c>
      <c r="N943" s="308">
        <v>0</v>
      </c>
      <c r="O943" s="308">
        <v>0</v>
      </c>
      <c r="P943" s="308">
        <v>0</v>
      </c>
      <c r="Q943" s="308">
        <v>0</v>
      </c>
      <c r="R943" s="308">
        <v>0</v>
      </c>
      <c r="S943" s="308">
        <v>0</v>
      </c>
      <c r="T943" s="308">
        <v>0</v>
      </c>
    </row>
    <row r="944" spans="1:20" ht="12.75" hidden="1" customHeight="1" outlineLevel="1" x14ac:dyDescent="0.25">
      <c r="A944" s="903"/>
      <c r="B944" s="635" t="s">
        <v>1294</v>
      </c>
      <c r="C944" s="227"/>
      <c r="D944" s="308">
        <v>0</v>
      </c>
      <c r="E944" s="308">
        <v>0</v>
      </c>
      <c r="F944" s="308">
        <v>0</v>
      </c>
      <c r="G944" s="308">
        <v>0</v>
      </c>
      <c r="H944" s="308">
        <v>0</v>
      </c>
      <c r="I944" s="308">
        <v>0</v>
      </c>
      <c r="J944" s="308">
        <v>0</v>
      </c>
      <c r="K944" s="308">
        <v>0</v>
      </c>
      <c r="L944" s="308">
        <v>0</v>
      </c>
      <c r="M944" s="308">
        <v>0</v>
      </c>
      <c r="N944" s="308">
        <v>0</v>
      </c>
      <c r="O944" s="308">
        <v>0</v>
      </c>
      <c r="P944" s="308">
        <v>0</v>
      </c>
      <c r="Q944" s="308">
        <v>0</v>
      </c>
      <c r="R944" s="308">
        <v>0</v>
      </c>
      <c r="S944" s="308">
        <v>0</v>
      </c>
      <c r="T944" s="308">
        <v>0</v>
      </c>
    </row>
    <row r="945" spans="1:20" ht="12.75" hidden="1" customHeight="1" outlineLevel="1" x14ac:dyDescent="0.25">
      <c r="A945" s="903"/>
      <c r="B945" s="635" t="s">
        <v>1293</v>
      </c>
      <c r="C945" s="227"/>
      <c r="D945" s="308">
        <v>0</v>
      </c>
      <c r="E945" s="308">
        <v>0</v>
      </c>
      <c r="F945" s="308">
        <v>0</v>
      </c>
      <c r="G945" s="308">
        <v>0</v>
      </c>
      <c r="H945" s="308">
        <v>0</v>
      </c>
      <c r="I945" s="308">
        <v>0</v>
      </c>
      <c r="J945" s="308">
        <v>0</v>
      </c>
      <c r="K945" s="308">
        <v>0</v>
      </c>
      <c r="L945" s="308">
        <v>0</v>
      </c>
      <c r="M945" s="308">
        <v>0</v>
      </c>
      <c r="N945" s="308">
        <v>0</v>
      </c>
      <c r="O945" s="308">
        <v>0</v>
      </c>
      <c r="P945" s="308">
        <v>0</v>
      </c>
      <c r="Q945" s="308">
        <v>0</v>
      </c>
      <c r="R945" s="308">
        <v>0</v>
      </c>
      <c r="S945" s="308">
        <v>0</v>
      </c>
      <c r="T945" s="308">
        <v>0</v>
      </c>
    </row>
    <row r="946" spans="1:20" ht="12.75" hidden="1" customHeight="1" outlineLevel="1" x14ac:dyDescent="0.25">
      <c r="A946" s="903"/>
      <c r="B946" s="635" t="s">
        <v>1295</v>
      </c>
      <c r="C946" s="227"/>
      <c r="D946" s="308">
        <v>0</v>
      </c>
      <c r="E946" s="308">
        <v>0</v>
      </c>
      <c r="F946" s="308">
        <v>0</v>
      </c>
      <c r="G946" s="308">
        <v>0</v>
      </c>
      <c r="H946" s="308">
        <v>0</v>
      </c>
      <c r="I946" s="308">
        <v>0</v>
      </c>
      <c r="J946" s="308">
        <v>0</v>
      </c>
      <c r="K946" s="308">
        <v>0</v>
      </c>
      <c r="L946" s="308">
        <v>0</v>
      </c>
      <c r="M946" s="308">
        <v>0</v>
      </c>
      <c r="N946" s="308">
        <v>0</v>
      </c>
      <c r="O946" s="308">
        <v>0</v>
      </c>
      <c r="P946" s="308">
        <v>0</v>
      </c>
      <c r="Q946" s="308">
        <v>0</v>
      </c>
      <c r="R946" s="308">
        <v>0</v>
      </c>
      <c r="S946" s="308">
        <v>0</v>
      </c>
      <c r="T946" s="308">
        <v>0</v>
      </c>
    </row>
    <row r="947" spans="1:20" ht="13.5" hidden="1" customHeight="1" outlineLevel="1" thickBot="1" x14ac:dyDescent="0.3">
      <c r="A947" s="903"/>
      <c r="B947" s="635" t="s">
        <v>1293</v>
      </c>
      <c r="C947" s="227"/>
      <c r="D947" s="308">
        <v>0</v>
      </c>
      <c r="E947" s="308">
        <v>0</v>
      </c>
      <c r="F947" s="308">
        <v>0</v>
      </c>
      <c r="G947" s="308">
        <v>0</v>
      </c>
      <c r="H947" s="308">
        <v>0</v>
      </c>
      <c r="I947" s="308">
        <v>0</v>
      </c>
      <c r="J947" s="308">
        <v>0</v>
      </c>
      <c r="K947" s="308">
        <v>0</v>
      </c>
      <c r="L947" s="308">
        <v>0</v>
      </c>
      <c r="M947" s="308">
        <v>0</v>
      </c>
      <c r="N947" s="308">
        <v>0</v>
      </c>
      <c r="O947" s="308">
        <v>0</v>
      </c>
      <c r="P947" s="308">
        <v>0</v>
      </c>
      <c r="Q947" s="308">
        <v>0</v>
      </c>
      <c r="R947" s="308">
        <v>0</v>
      </c>
      <c r="S947" s="308">
        <v>0</v>
      </c>
      <c r="T947" s="308">
        <v>0</v>
      </c>
    </row>
    <row r="948" spans="1:20" ht="12.75" hidden="1" customHeight="1" outlineLevel="1" x14ac:dyDescent="0.25">
      <c r="A948" s="903"/>
      <c r="B948" s="634" t="s">
        <v>1296</v>
      </c>
      <c r="C948" s="225"/>
      <c r="D948" s="337">
        <f t="shared" ref="D948:T948" si="2719">SUM(D949:D954)</f>
        <v>5</v>
      </c>
      <c r="E948" s="337">
        <f t="shared" si="2719"/>
        <v>5</v>
      </c>
      <c r="F948" s="337">
        <f t="shared" ref="F948:G948" si="2720">SUM(F949:F954)</f>
        <v>5</v>
      </c>
      <c r="G948" s="337">
        <f t="shared" si="2720"/>
        <v>5</v>
      </c>
      <c r="H948" s="337">
        <f t="shared" si="2719"/>
        <v>5</v>
      </c>
      <c r="I948" s="337">
        <f t="shared" si="2719"/>
        <v>5</v>
      </c>
      <c r="J948" s="337">
        <f t="shared" ref="J948:K948" si="2721">SUM(J949:J954)</f>
        <v>5</v>
      </c>
      <c r="K948" s="337">
        <f t="shared" si="2721"/>
        <v>5</v>
      </c>
      <c r="L948" s="337">
        <f t="shared" ref="L948:P948" si="2722">SUM(L949:L954)</f>
        <v>5</v>
      </c>
      <c r="M948" s="337">
        <f t="shared" si="2722"/>
        <v>5</v>
      </c>
      <c r="N948" s="337">
        <f t="shared" si="2722"/>
        <v>5</v>
      </c>
      <c r="O948" s="337">
        <f t="shared" ref="O948" si="2723">SUM(O949:O954)</f>
        <v>5</v>
      </c>
      <c r="P948" s="337">
        <f t="shared" si="2722"/>
        <v>5</v>
      </c>
      <c r="Q948" s="337">
        <f t="shared" ref="Q948:R948" si="2724">SUM(Q949:Q954)</f>
        <v>7</v>
      </c>
      <c r="R948" s="337">
        <f t="shared" si="2724"/>
        <v>7</v>
      </c>
      <c r="S948" s="337">
        <f t="shared" si="2719"/>
        <v>7</v>
      </c>
      <c r="T948" s="337">
        <f t="shared" si="2719"/>
        <v>7</v>
      </c>
    </row>
    <row r="949" spans="1:20" ht="11.25" hidden="1" customHeight="1" outlineLevel="1" x14ac:dyDescent="0.25">
      <c r="A949" s="903"/>
      <c r="B949" s="635" t="s">
        <v>1297</v>
      </c>
      <c r="C949" s="227"/>
      <c r="D949" s="246">
        <f t="shared" ref="D949:T954" si="2725">D290</f>
        <v>2</v>
      </c>
      <c r="E949" s="246">
        <f t="shared" si="2725"/>
        <v>2</v>
      </c>
      <c r="F949" s="246">
        <f t="shared" ref="F949:G949" si="2726">F290</f>
        <v>2</v>
      </c>
      <c r="G949" s="246">
        <f t="shared" si="2726"/>
        <v>2</v>
      </c>
      <c r="H949" s="246">
        <f t="shared" si="2725"/>
        <v>2</v>
      </c>
      <c r="I949" s="246">
        <f t="shared" si="2725"/>
        <v>2</v>
      </c>
      <c r="J949" s="246">
        <f t="shared" ref="J949:K949" si="2727">J290</f>
        <v>2</v>
      </c>
      <c r="K949" s="246">
        <f t="shared" si="2727"/>
        <v>2</v>
      </c>
      <c r="L949" s="246">
        <f t="shared" ref="L949:P949" si="2728">L290</f>
        <v>2</v>
      </c>
      <c r="M949" s="246">
        <f t="shared" si="2728"/>
        <v>2</v>
      </c>
      <c r="N949" s="246">
        <f t="shared" si="2728"/>
        <v>2</v>
      </c>
      <c r="O949" s="246">
        <f t="shared" ref="O949" si="2729">O290</f>
        <v>2</v>
      </c>
      <c r="P949" s="246">
        <f t="shared" si="2728"/>
        <v>2</v>
      </c>
      <c r="Q949" s="246">
        <f t="shared" ref="Q949:R949" si="2730">Q290</f>
        <v>2</v>
      </c>
      <c r="R949" s="246">
        <f t="shared" si="2730"/>
        <v>2</v>
      </c>
      <c r="S949" s="246">
        <f t="shared" si="2725"/>
        <v>2</v>
      </c>
      <c r="T949" s="246">
        <f t="shared" si="2725"/>
        <v>2</v>
      </c>
    </row>
    <row r="950" spans="1:20" ht="11.25" hidden="1" customHeight="1" outlineLevel="1" x14ac:dyDescent="0.25">
      <c r="A950" s="903"/>
      <c r="B950" s="635" t="s">
        <v>1293</v>
      </c>
      <c r="C950" s="227"/>
      <c r="D950" s="246">
        <f t="shared" si="2725"/>
        <v>0</v>
      </c>
      <c r="E950" s="246">
        <f t="shared" si="2725"/>
        <v>0</v>
      </c>
      <c r="F950" s="246">
        <f t="shared" ref="F950:G950" si="2731">F291</f>
        <v>0</v>
      </c>
      <c r="G950" s="246">
        <f t="shared" si="2731"/>
        <v>0</v>
      </c>
      <c r="H950" s="246">
        <f t="shared" si="2725"/>
        <v>0</v>
      </c>
      <c r="I950" s="246">
        <f t="shared" si="2725"/>
        <v>0</v>
      </c>
      <c r="J950" s="246">
        <f t="shared" ref="J950:K950" si="2732">J291</f>
        <v>0</v>
      </c>
      <c r="K950" s="246">
        <f t="shared" si="2732"/>
        <v>0</v>
      </c>
      <c r="L950" s="246">
        <f t="shared" ref="L950:P950" si="2733">L291</f>
        <v>0</v>
      </c>
      <c r="M950" s="246">
        <f t="shared" si="2733"/>
        <v>0</v>
      </c>
      <c r="N950" s="246">
        <f t="shared" si="2733"/>
        <v>0</v>
      </c>
      <c r="O950" s="246">
        <f t="shared" ref="O950" si="2734">O291</f>
        <v>0</v>
      </c>
      <c r="P950" s="246">
        <f t="shared" si="2733"/>
        <v>0</v>
      </c>
      <c r="Q950" s="246">
        <f t="shared" ref="Q950:R950" si="2735">Q291</f>
        <v>0</v>
      </c>
      <c r="R950" s="246">
        <f t="shared" si="2735"/>
        <v>0</v>
      </c>
      <c r="S950" s="246">
        <f t="shared" si="2725"/>
        <v>0</v>
      </c>
      <c r="T950" s="246">
        <f t="shared" si="2725"/>
        <v>0</v>
      </c>
    </row>
    <row r="951" spans="1:20" ht="11.25" hidden="1" customHeight="1" outlineLevel="1" x14ac:dyDescent="0.25">
      <c r="A951" s="903"/>
      <c r="B951" s="635" t="s">
        <v>1294</v>
      </c>
      <c r="C951" s="227"/>
      <c r="D951" s="246">
        <f t="shared" si="2725"/>
        <v>2</v>
      </c>
      <c r="E951" s="246">
        <f t="shared" si="2725"/>
        <v>2</v>
      </c>
      <c r="F951" s="246">
        <f t="shared" ref="F951:G951" si="2736">F292</f>
        <v>2</v>
      </c>
      <c r="G951" s="246">
        <f t="shared" si="2736"/>
        <v>2</v>
      </c>
      <c r="H951" s="246">
        <f t="shared" si="2725"/>
        <v>2</v>
      </c>
      <c r="I951" s="246">
        <f t="shared" si="2725"/>
        <v>2</v>
      </c>
      <c r="J951" s="246">
        <f t="shared" ref="J951:K951" si="2737">J292</f>
        <v>2</v>
      </c>
      <c r="K951" s="246">
        <f t="shared" si="2737"/>
        <v>2</v>
      </c>
      <c r="L951" s="246">
        <f t="shared" ref="L951:P951" si="2738">L292</f>
        <v>2</v>
      </c>
      <c r="M951" s="246">
        <f t="shared" si="2738"/>
        <v>2</v>
      </c>
      <c r="N951" s="246">
        <f t="shared" si="2738"/>
        <v>2</v>
      </c>
      <c r="O951" s="246">
        <f t="shared" ref="O951" si="2739">O292</f>
        <v>2</v>
      </c>
      <c r="P951" s="246">
        <f t="shared" si="2738"/>
        <v>2</v>
      </c>
      <c r="Q951" s="246">
        <f t="shared" ref="Q951:R951" si="2740">Q292</f>
        <v>2</v>
      </c>
      <c r="R951" s="246">
        <f t="shared" si="2740"/>
        <v>2</v>
      </c>
      <c r="S951" s="246">
        <f t="shared" si="2725"/>
        <v>2</v>
      </c>
      <c r="T951" s="246">
        <f t="shared" si="2725"/>
        <v>2</v>
      </c>
    </row>
    <row r="952" spans="1:20" ht="11.25" hidden="1" customHeight="1" outlineLevel="1" x14ac:dyDescent="0.25">
      <c r="A952" s="903"/>
      <c r="B952" s="635" t="s">
        <v>1293</v>
      </c>
      <c r="C952" s="227"/>
      <c r="D952" s="246">
        <f t="shared" si="2725"/>
        <v>1</v>
      </c>
      <c r="E952" s="246">
        <f t="shared" si="2725"/>
        <v>1</v>
      </c>
      <c r="F952" s="246">
        <f t="shared" ref="F952:G952" si="2741">F293</f>
        <v>1</v>
      </c>
      <c r="G952" s="246">
        <f t="shared" si="2741"/>
        <v>1</v>
      </c>
      <c r="H952" s="246">
        <f t="shared" si="2725"/>
        <v>1</v>
      </c>
      <c r="I952" s="246">
        <f t="shared" si="2725"/>
        <v>1</v>
      </c>
      <c r="J952" s="246">
        <f t="shared" ref="J952:K952" si="2742">J293</f>
        <v>1</v>
      </c>
      <c r="K952" s="246">
        <f t="shared" si="2742"/>
        <v>1</v>
      </c>
      <c r="L952" s="246">
        <f t="shared" ref="L952:P952" si="2743">L293</f>
        <v>1</v>
      </c>
      <c r="M952" s="246">
        <f t="shared" si="2743"/>
        <v>1</v>
      </c>
      <c r="N952" s="246">
        <f t="shared" si="2743"/>
        <v>1</v>
      </c>
      <c r="O952" s="246">
        <f t="shared" ref="O952" si="2744">O293</f>
        <v>1</v>
      </c>
      <c r="P952" s="246">
        <f t="shared" si="2743"/>
        <v>1</v>
      </c>
      <c r="Q952" s="246">
        <f t="shared" ref="Q952:R952" si="2745">Q293</f>
        <v>1</v>
      </c>
      <c r="R952" s="246">
        <f t="shared" si="2745"/>
        <v>1</v>
      </c>
      <c r="S952" s="246">
        <f t="shared" si="2725"/>
        <v>1</v>
      </c>
      <c r="T952" s="246">
        <f t="shared" si="2725"/>
        <v>1</v>
      </c>
    </row>
    <row r="953" spans="1:20" ht="11.25" hidden="1" customHeight="1" outlineLevel="1" x14ac:dyDescent="0.25">
      <c r="A953" s="903"/>
      <c r="B953" s="635" t="s">
        <v>1295</v>
      </c>
      <c r="C953" s="227"/>
      <c r="D953" s="246">
        <f t="shared" si="2725"/>
        <v>0</v>
      </c>
      <c r="E953" s="246">
        <f t="shared" si="2725"/>
        <v>0</v>
      </c>
      <c r="F953" s="246">
        <f t="shared" ref="F953:G953" si="2746">F294</f>
        <v>0</v>
      </c>
      <c r="G953" s="246">
        <f t="shared" si="2746"/>
        <v>0</v>
      </c>
      <c r="H953" s="246">
        <f t="shared" si="2725"/>
        <v>0</v>
      </c>
      <c r="I953" s="246">
        <f t="shared" si="2725"/>
        <v>0</v>
      </c>
      <c r="J953" s="246">
        <f t="shared" ref="J953:K953" si="2747">J294</f>
        <v>0</v>
      </c>
      <c r="K953" s="246">
        <f t="shared" si="2747"/>
        <v>0</v>
      </c>
      <c r="L953" s="246">
        <f t="shared" ref="L953:P953" si="2748">L294</f>
        <v>0</v>
      </c>
      <c r="M953" s="246">
        <f t="shared" si="2748"/>
        <v>0</v>
      </c>
      <c r="N953" s="246">
        <f t="shared" si="2748"/>
        <v>0</v>
      </c>
      <c r="O953" s="246">
        <f t="shared" ref="O953" si="2749">O294</f>
        <v>0</v>
      </c>
      <c r="P953" s="246">
        <f t="shared" si="2748"/>
        <v>0</v>
      </c>
      <c r="Q953" s="246">
        <f t="shared" ref="Q953:R953" si="2750">Q294</f>
        <v>2</v>
      </c>
      <c r="R953" s="246">
        <f t="shared" si="2750"/>
        <v>2</v>
      </c>
      <c r="S953" s="246">
        <f t="shared" si="2725"/>
        <v>2</v>
      </c>
      <c r="T953" s="246">
        <f t="shared" si="2725"/>
        <v>2</v>
      </c>
    </row>
    <row r="954" spans="1:20" ht="11.25" hidden="1" customHeight="1" outlineLevel="1" thickBot="1" x14ac:dyDescent="0.3">
      <c r="A954" s="903"/>
      <c r="B954" s="636" t="s">
        <v>1293</v>
      </c>
      <c r="C954" s="229"/>
      <c r="D954" s="246">
        <f t="shared" si="2725"/>
        <v>0</v>
      </c>
      <c r="E954" s="246">
        <f t="shared" si="2725"/>
        <v>0</v>
      </c>
      <c r="F954" s="246">
        <f t="shared" ref="F954:G954" si="2751">F295</f>
        <v>0</v>
      </c>
      <c r="G954" s="246">
        <f t="shared" si="2751"/>
        <v>0</v>
      </c>
      <c r="H954" s="246">
        <f t="shared" si="2725"/>
        <v>0</v>
      </c>
      <c r="I954" s="246">
        <f t="shared" si="2725"/>
        <v>0</v>
      </c>
      <c r="J954" s="246">
        <f t="shared" ref="J954:K954" si="2752">J295</f>
        <v>0</v>
      </c>
      <c r="K954" s="246">
        <f t="shared" si="2752"/>
        <v>0</v>
      </c>
      <c r="L954" s="246">
        <f t="shared" ref="L954:P954" si="2753">L295</f>
        <v>0</v>
      </c>
      <c r="M954" s="246">
        <f t="shared" si="2753"/>
        <v>0</v>
      </c>
      <c r="N954" s="246">
        <f t="shared" si="2753"/>
        <v>0</v>
      </c>
      <c r="O954" s="246">
        <f t="shared" ref="O954" si="2754">O295</f>
        <v>0</v>
      </c>
      <c r="P954" s="246">
        <f t="shared" si="2753"/>
        <v>0</v>
      </c>
      <c r="Q954" s="246">
        <f t="shared" ref="Q954:R954" si="2755">Q295</f>
        <v>0</v>
      </c>
      <c r="R954" s="246">
        <f t="shared" si="2755"/>
        <v>0</v>
      </c>
      <c r="S954" s="246">
        <f t="shared" si="2725"/>
        <v>0</v>
      </c>
      <c r="T954" s="246">
        <f t="shared" si="2725"/>
        <v>0</v>
      </c>
    </row>
    <row r="955" spans="1:20" ht="13.5" hidden="1" customHeight="1" outlineLevel="1" thickBot="1" x14ac:dyDescent="0.3">
      <c r="A955" s="903"/>
      <c r="D955" s="231">
        <f t="shared" ref="D955:T955" si="2756">(D949*D936+D950*D937+D951*D938+D952*D939+D953*D940+D954*D941)+(D949*D942+D950*D943+D951*D944+D952*D945+D953*D946+D954*D947)</f>
        <v>375</v>
      </c>
      <c r="E955" s="231">
        <f t="shared" si="2756"/>
        <v>375</v>
      </c>
      <c r="F955" s="231">
        <f t="shared" ref="F955:G955" si="2757">(F949*F936+F950*F937+F951*F938+F952*F939+F953*F940+F954*F941)+(F949*F942+F950*F943+F951*F944+F952*F945+F953*F946+F954*F947)</f>
        <v>375</v>
      </c>
      <c r="G955" s="231">
        <f t="shared" si="2757"/>
        <v>375</v>
      </c>
      <c r="H955" s="231">
        <f t="shared" si="2756"/>
        <v>375</v>
      </c>
      <c r="I955" s="231">
        <f t="shared" si="2756"/>
        <v>375</v>
      </c>
      <c r="J955" s="231">
        <f t="shared" ref="J955:K955" si="2758">(J949*J936+J950*J937+J951*J938+J952*J939+J953*J940+J954*J941)+(J949*J942+J950*J943+J951*J944+J952*J945+J953*J946+J954*J947)</f>
        <v>375</v>
      </c>
      <c r="K955" s="231">
        <f t="shared" si="2758"/>
        <v>375</v>
      </c>
      <c r="L955" s="231">
        <f t="shared" ref="L955:P955" si="2759">(L949*L936+L950*L937+L951*L938+L952*L939+L953*L940+L954*L941)+(L949*L942+L950*L943+L951*L944+L952*L945+L953*L946+L954*L947)</f>
        <v>375</v>
      </c>
      <c r="M955" s="231">
        <f t="shared" si="2759"/>
        <v>375</v>
      </c>
      <c r="N955" s="231">
        <f t="shared" si="2759"/>
        <v>375</v>
      </c>
      <c r="O955" s="231">
        <f t="shared" ref="O955" si="2760">(O949*O936+O950*O937+O951*O938+O952*O939+O953*O940+O954*O941)+(O949*O942+O950*O943+O951*O944+O952*O945+O953*O946+O954*O947)</f>
        <v>375</v>
      </c>
      <c r="P955" s="231">
        <f t="shared" si="2759"/>
        <v>375</v>
      </c>
      <c r="Q955" s="231">
        <f t="shared" ref="Q955:R955" si="2761">(Q949*Q936+Q950*Q937+Q951*Q938+Q952*Q939+Q953*Q940+Q954*Q941)+(Q949*Q942+Q950*Q943+Q951*Q944+Q952*Q945+Q953*Q946+Q954*Q947)</f>
        <v>525</v>
      </c>
      <c r="R955" s="231">
        <f t="shared" si="2761"/>
        <v>525</v>
      </c>
      <c r="S955" s="231">
        <f t="shared" si="2756"/>
        <v>525</v>
      </c>
      <c r="T955" s="231">
        <f t="shared" si="2756"/>
        <v>525</v>
      </c>
    </row>
    <row r="956" spans="1:20" ht="12.75" hidden="1" customHeight="1" outlineLevel="1" x14ac:dyDescent="0.25">
      <c r="A956" s="903"/>
      <c r="B956" s="192" t="s">
        <v>799</v>
      </c>
      <c r="C956" s="184"/>
      <c r="D956" s="220">
        <f t="shared" ref="D956:T956" si="2762">D955-D957</f>
        <v>120.35</v>
      </c>
      <c r="E956" s="220">
        <f t="shared" si="2762"/>
        <v>120.35</v>
      </c>
      <c r="F956" s="220">
        <f t="shared" ref="F956:G956" si="2763">F955-F957</f>
        <v>120.35</v>
      </c>
      <c r="G956" s="220">
        <f t="shared" si="2763"/>
        <v>120.35</v>
      </c>
      <c r="H956" s="220">
        <f t="shared" si="2762"/>
        <v>121.61000000000001</v>
      </c>
      <c r="I956" s="220">
        <f t="shared" si="2762"/>
        <v>121.61000000000001</v>
      </c>
      <c r="J956" s="220">
        <f t="shared" ref="J956:K956" si="2764">J955-J957</f>
        <v>121.97</v>
      </c>
      <c r="K956" s="220">
        <f t="shared" si="2764"/>
        <v>121.97</v>
      </c>
      <c r="L956" s="220">
        <f t="shared" ref="L956:P956" si="2765">L955-L957</f>
        <v>120.66</v>
      </c>
      <c r="M956" s="220">
        <f t="shared" si="2765"/>
        <v>120.66</v>
      </c>
      <c r="N956" s="220">
        <f t="shared" si="2765"/>
        <v>121.07</v>
      </c>
      <c r="O956" s="220">
        <f t="shared" ref="O956" si="2766">O955-O957</f>
        <v>121.07</v>
      </c>
      <c r="P956" s="220">
        <f t="shared" si="2765"/>
        <v>121.07</v>
      </c>
      <c r="Q956" s="220">
        <f t="shared" ref="Q956:R956" si="2767">Q955-Q957</f>
        <v>131.95999999999998</v>
      </c>
      <c r="R956" s="220">
        <f t="shared" si="2767"/>
        <v>131.95999999999998</v>
      </c>
      <c r="S956" s="220">
        <f t="shared" si="2762"/>
        <v>131.95999999999998</v>
      </c>
      <c r="T956" s="220">
        <f t="shared" si="2762"/>
        <v>131.95999999999998</v>
      </c>
    </row>
    <row r="957" spans="1:20" ht="13.5" hidden="1" customHeight="1" outlineLevel="1" thickBot="1" x14ac:dyDescent="0.3">
      <c r="A957" s="903"/>
      <c r="B957" s="204" t="s">
        <v>800</v>
      </c>
      <c r="C957" s="186"/>
      <c r="D957" s="223">
        <f t="shared" ref="D957:T957" si="2768">ROUND(((D949*D936*D$67+D950*D937*D$68+D951*D938*D$69+D952*D939*D$70+D953*D940*D$71+D954*D941*D$72)+(D949*D942+D950*D943+D951*D944+D952*D945+D953*D946+D954*D947)*D$56)/D$29,2)</f>
        <v>254.65</v>
      </c>
      <c r="E957" s="223">
        <f t="shared" si="2768"/>
        <v>254.65</v>
      </c>
      <c r="F957" s="223">
        <f t="shared" ref="F957:G957" si="2769">ROUND(((F949*F936*F$67+F950*F937*F$68+F951*F938*F$69+F952*F939*F$70+F953*F940*F$71+F954*F941*F$72)+(F949*F942+F950*F943+F951*F944+F952*F945+F953*F946+F954*F947)*F$56)/F$29,2)</f>
        <v>254.65</v>
      </c>
      <c r="G957" s="223">
        <f t="shared" si="2769"/>
        <v>254.65</v>
      </c>
      <c r="H957" s="223">
        <f t="shared" si="2768"/>
        <v>253.39</v>
      </c>
      <c r="I957" s="223">
        <f t="shared" si="2768"/>
        <v>253.39</v>
      </c>
      <c r="J957" s="223">
        <f t="shared" ref="J957:K957" si="2770">ROUND(((J949*J936*J$67+J950*J937*J$68+J951*J938*J$69+J952*J939*J$70+J953*J940*J$71+J954*J941*J$72)+(J949*J942+J950*J943+J951*J944+J952*J945+J953*J946+J954*J947)*J$56)/J$29,2)</f>
        <v>253.03</v>
      </c>
      <c r="K957" s="223">
        <f t="shared" si="2770"/>
        <v>253.03</v>
      </c>
      <c r="L957" s="223">
        <f t="shared" ref="L957:P957" si="2771">ROUND(((L949*L936*L$67+L950*L937*L$68+L951*L938*L$69+L952*L939*L$70+L953*L940*L$71+L954*L941*L$72)+(L949*L942+L950*L943+L951*L944+L952*L945+L953*L946+L954*L947)*L$56)/L$29,2)</f>
        <v>254.34</v>
      </c>
      <c r="M957" s="223">
        <f t="shared" si="2771"/>
        <v>254.34</v>
      </c>
      <c r="N957" s="223">
        <f t="shared" si="2771"/>
        <v>253.93</v>
      </c>
      <c r="O957" s="223">
        <f t="shared" ref="O957" si="2772">ROUND(((O949*O936*O$67+O950*O937*O$68+O951*O938*O$69+O952*O939*O$70+O953*O940*O$71+O954*O941*O$72)+(O949*O942+O950*O943+O951*O944+O952*O945+O953*O946+O954*O947)*O$56)/O$29,2)</f>
        <v>253.93</v>
      </c>
      <c r="P957" s="223">
        <f t="shared" si="2771"/>
        <v>253.93</v>
      </c>
      <c r="Q957" s="223">
        <f t="shared" ref="Q957:R957" si="2773">ROUND(((Q949*Q936*Q$67+Q950*Q937*Q$68+Q951*Q938*Q$69+Q952*Q939*Q$70+Q953*Q940*Q$71+Q954*Q941*Q$72)+(Q949*Q942+Q950*Q943+Q951*Q944+Q952*Q945+Q953*Q946+Q954*Q947)*Q$56)/Q$29,2)</f>
        <v>393.04</v>
      </c>
      <c r="R957" s="223">
        <f t="shared" si="2773"/>
        <v>393.04</v>
      </c>
      <c r="S957" s="223">
        <f t="shared" si="2768"/>
        <v>393.04</v>
      </c>
      <c r="T957" s="223">
        <f t="shared" si="2768"/>
        <v>393.04</v>
      </c>
    </row>
    <row r="958" spans="1:20" ht="13.5" hidden="1" customHeight="1" outlineLevel="1" thickBot="1" x14ac:dyDescent="0.3">
      <c r="A958" s="903"/>
      <c r="B958" s="637" t="s">
        <v>244</v>
      </c>
      <c r="C958" s="227"/>
      <c r="D958" s="220"/>
      <c r="E958" s="220"/>
      <c r="F958" s="220"/>
      <c r="G958" s="220"/>
      <c r="H958" s="220"/>
      <c r="I958" s="220"/>
      <c r="J958" s="220"/>
      <c r="K958" s="220"/>
      <c r="L958" s="220"/>
      <c r="M958" s="220"/>
      <c r="N958" s="220"/>
      <c r="O958" s="220"/>
      <c r="P958" s="220"/>
      <c r="Q958" s="220"/>
      <c r="R958" s="220"/>
      <c r="S958" s="220"/>
      <c r="T958" s="220"/>
    </row>
    <row r="959" spans="1:20" ht="13.5" hidden="1" customHeight="1" outlineLevel="1" thickBot="1" x14ac:dyDescent="0.3">
      <c r="A959" s="903"/>
      <c r="D959" s="231">
        <f t="shared" ref="D959:T959" si="2774">IF(D958="X",D$19,)</f>
        <v>0</v>
      </c>
      <c r="E959" s="231">
        <f t="shared" si="2774"/>
        <v>0</v>
      </c>
      <c r="F959" s="231">
        <f t="shared" ref="F959:G959" si="2775">IF(F958="X",F$19,)</f>
        <v>0</v>
      </c>
      <c r="G959" s="231">
        <f t="shared" si="2775"/>
        <v>0</v>
      </c>
      <c r="H959" s="231">
        <f t="shared" si="2774"/>
        <v>0</v>
      </c>
      <c r="I959" s="231">
        <f t="shared" si="2774"/>
        <v>0</v>
      </c>
      <c r="J959" s="231">
        <f t="shared" ref="J959:K959" si="2776">IF(J958="X",J$19,)</f>
        <v>0</v>
      </c>
      <c r="K959" s="231">
        <f t="shared" si="2776"/>
        <v>0</v>
      </c>
      <c r="L959" s="231">
        <f t="shared" ref="L959:P959" si="2777">IF(L958="X",L$19,)</f>
        <v>0</v>
      </c>
      <c r="M959" s="231">
        <f t="shared" si="2777"/>
        <v>0</v>
      </c>
      <c r="N959" s="231">
        <f t="shared" si="2777"/>
        <v>0</v>
      </c>
      <c r="O959" s="231">
        <f t="shared" ref="O959" si="2778">IF(O958="X",O$19,)</f>
        <v>0</v>
      </c>
      <c r="P959" s="231">
        <f t="shared" si="2777"/>
        <v>0</v>
      </c>
      <c r="Q959" s="231">
        <f t="shared" ref="Q959:R959" si="2779">IF(Q958="X",Q$19,)</f>
        <v>0</v>
      </c>
      <c r="R959" s="231">
        <f t="shared" si="2779"/>
        <v>0</v>
      </c>
      <c r="S959" s="231">
        <f t="shared" si="2774"/>
        <v>0</v>
      </c>
      <c r="T959" s="231">
        <f t="shared" si="2774"/>
        <v>0</v>
      </c>
    </row>
    <row r="960" spans="1:20" ht="12.75" hidden="1" customHeight="1" outlineLevel="1" x14ac:dyDescent="0.25">
      <c r="A960" s="903"/>
      <c r="B960" s="192" t="s">
        <v>799</v>
      </c>
      <c r="C960" s="184"/>
      <c r="D960" s="232">
        <f t="shared" ref="D960:T960" si="2780">D959-D961</f>
        <v>0</v>
      </c>
      <c r="E960" s="232">
        <f t="shared" si="2780"/>
        <v>0</v>
      </c>
      <c r="F960" s="232">
        <f t="shared" ref="F960:G960" si="2781">F959-F961</f>
        <v>0</v>
      </c>
      <c r="G960" s="232">
        <f t="shared" si="2781"/>
        <v>0</v>
      </c>
      <c r="H960" s="232">
        <f t="shared" si="2780"/>
        <v>0</v>
      </c>
      <c r="I960" s="232">
        <f t="shared" si="2780"/>
        <v>0</v>
      </c>
      <c r="J960" s="232">
        <f t="shared" ref="J960:K960" si="2782">J959-J961</f>
        <v>0</v>
      </c>
      <c r="K960" s="232">
        <f t="shared" si="2782"/>
        <v>0</v>
      </c>
      <c r="L960" s="232">
        <f t="shared" ref="L960:P960" si="2783">L959-L961</f>
        <v>0</v>
      </c>
      <c r="M960" s="232">
        <f t="shared" si="2783"/>
        <v>0</v>
      </c>
      <c r="N960" s="232">
        <f t="shared" si="2783"/>
        <v>0</v>
      </c>
      <c r="O960" s="232">
        <f t="shared" ref="O960" si="2784">O959-O961</f>
        <v>0</v>
      </c>
      <c r="P960" s="232">
        <f t="shared" si="2783"/>
        <v>0</v>
      </c>
      <c r="Q960" s="232">
        <f t="shared" ref="Q960:R960" si="2785">Q959-Q961</f>
        <v>0</v>
      </c>
      <c r="R960" s="232">
        <f t="shared" si="2785"/>
        <v>0</v>
      </c>
      <c r="S960" s="232">
        <f t="shared" si="2780"/>
        <v>0</v>
      </c>
      <c r="T960" s="232">
        <f t="shared" si="2780"/>
        <v>0</v>
      </c>
    </row>
    <row r="961" spans="1:20" ht="13.5" hidden="1" customHeight="1" outlineLevel="1" thickBot="1" x14ac:dyDescent="0.3">
      <c r="A961" s="903"/>
      <c r="B961" s="204" t="s">
        <v>800</v>
      </c>
      <c r="C961" s="186"/>
      <c r="D961" s="223">
        <f t="shared" ref="D961:T961" si="2786">IF(D958="X",ROUND(D$21,2),)</f>
        <v>0</v>
      </c>
      <c r="E961" s="223">
        <f t="shared" si="2786"/>
        <v>0</v>
      </c>
      <c r="F961" s="223">
        <f t="shared" ref="F961:G961" si="2787">IF(F958="X",ROUND(F$21,2),)</f>
        <v>0</v>
      </c>
      <c r="G961" s="223">
        <f t="shared" si="2787"/>
        <v>0</v>
      </c>
      <c r="H961" s="223">
        <f t="shared" si="2786"/>
        <v>0</v>
      </c>
      <c r="I961" s="223">
        <f t="shared" si="2786"/>
        <v>0</v>
      </c>
      <c r="J961" s="223">
        <f t="shared" ref="J961:K961" si="2788">IF(J958="X",ROUND(J$21,2),)</f>
        <v>0</v>
      </c>
      <c r="K961" s="223">
        <f t="shared" si="2788"/>
        <v>0</v>
      </c>
      <c r="L961" s="223">
        <f t="shared" ref="L961:P961" si="2789">IF(L958="X",ROUND(L$21,2),)</f>
        <v>0</v>
      </c>
      <c r="M961" s="223">
        <f t="shared" si="2789"/>
        <v>0</v>
      </c>
      <c r="N961" s="223">
        <f t="shared" si="2789"/>
        <v>0</v>
      </c>
      <c r="O961" s="223">
        <f t="shared" ref="O961" si="2790">IF(O958="X",ROUND(O$21,2),)</f>
        <v>0</v>
      </c>
      <c r="P961" s="223">
        <f t="shared" si="2789"/>
        <v>0</v>
      </c>
      <c r="Q961" s="223">
        <f t="shared" ref="Q961:R961" si="2791">IF(Q958="X",ROUND(Q$21,2),)</f>
        <v>0</v>
      </c>
      <c r="R961" s="223">
        <f t="shared" si="2791"/>
        <v>0</v>
      </c>
      <c r="S961" s="223">
        <f t="shared" si="2786"/>
        <v>0</v>
      </c>
      <c r="T961" s="223">
        <f t="shared" si="2786"/>
        <v>0</v>
      </c>
    </row>
    <row r="962" spans="1:20" ht="13.5" hidden="1" customHeight="1" outlineLevel="1" thickBot="1" x14ac:dyDescent="0.3">
      <c r="A962" s="903"/>
      <c r="B962" s="637" t="s">
        <v>1298</v>
      </c>
      <c r="C962" s="227"/>
      <c r="D962" s="220"/>
      <c r="E962" s="220"/>
      <c r="F962" s="220"/>
      <c r="G962" s="220"/>
      <c r="H962" s="220"/>
      <c r="I962" s="220"/>
      <c r="J962" s="220"/>
      <c r="K962" s="220"/>
      <c r="L962" s="220"/>
      <c r="M962" s="220"/>
      <c r="N962" s="220"/>
      <c r="O962" s="220"/>
      <c r="P962" s="220"/>
      <c r="Q962" s="220"/>
      <c r="R962" s="220"/>
      <c r="S962" s="220"/>
      <c r="T962" s="220"/>
    </row>
    <row r="963" spans="1:20" ht="13.5" hidden="1" customHeight="1" outlineLevel="1" thickBot="1" x14ac:dyDescent="0.3">
      <c r="A963" s="903"/>
      <c r="D963" s="233">
        <f t="shared" ref="D963:T963" si="2792">IF(D962="X",D$553,)</f>
        <v>0</v>
      </c>
      <c r="E963" s="233">
        <f t="shared" si="2792"/>
        <v>0</v>
      </c>
      <c r="F963" s="233">
        <f t="shared" ref="F963:G963" si="2793">IF(F962="X",F$553,)</f>
        <v>0</v>
      </c>
      <c r="G963" s="233">
        <f t="shared" si="2793"/>
        <v>0</v>
      </c>
      <c r="H963" s="233">
        <f t="shared" si="2792"/>
        <v>0</v>
      </c>
      <c r="I963" s="233">
        <f t="shared" si="2792"/>
        <v>0</v>
      </c>
      <c r="J963" s="233">
        <f t="shared" ref="J963:K963" si="2794">IF(J962="X",J$553,)</f>
        <v>0</v>
      </c>
      <c r="K963" s="233">
        <f t="shared" si="2794"/>
        <v>0</v>
      </c>
      <c r="L963" s="233">
        <f t="shared" ref="L963:P963" si="2795">IF(L962="X",L$553,)</f>
        <v>0</v>
      </c>
      <c r="M963" s="233">
        <f t="shared" si="2795"/>
        <v>0</v>
      </c>
      <c r="N963" s="233">
        <f t="shared" si="2795"/>
        <v>0</v>
      </c>
      <c r="O963" s="233">
        <f t="shared" ref="O963" si="2796">IF(O962="X",O$553,)</f>
        <v>0</v>
      </c>
      <c r="P963" s="233">
        <f t="shared" si="2795"/>
        <v>0</v>
      </c>
      <c r="Q963" s="233">
        <f t="shared" ref="Q963:R963" si="2797">IF(Q962="X",Q$553,)</f>
        <v>0</v>
      </c>
      <c r="R963" s="233">
        <f t="shared" si="2797"/>
        <v>0</v>
      </c>
      <c r="S963" s="233">
        <f t="shared" si="2792"/>
        <v>0</v>
      </c>
      <c r="T963" s="233">
        <f t="shared" si="2792"/>
        <v>0</v>
      </c>
    </row>
    <row r="964" spans="1:20" ht="12.75" hidden="1" customHeight="1" outlineLevel="1" x14ac:dyDescent="0.25">
      <c r="A964" s="903"/>
      <c r="B964" s="192" t="s">
        <v>799</v>
      </c>
      <c r="C964" s="184"/>
      <c r="D964" s="234">
        <f t="shared" ref="D964:T964" si="2798">IF(D962="X",D$554,)</f>
        <v>0</v>
      </c>
      <c r="E964" s="234">
        <f t="shared" si="2798"/>
        <v>0</v>
      </c>
      <c r="F964" s="234">
        <f t="shared" ref="F964:G964" si="2799">IF(F962="X",F$554,)</f>
        <v>0</v>
      </c>
      <c r="G964" s="234">
        <f t="shared" si="2799"/>
        <v>0</v>
      </c>
      <c r="H964" s="234">
        <f t="shared" si="2798"/>
        <v>0</v>
      </c>
      <c r="I964" s="234">
        <f t="shared" si="2798"/>
        <v>0</v>
      </c>
      <c r="J964" s="234">
        <f t="shared" ref="J964:K964" si="2800">IF(J962="X",J$554,)</f>
        <v>0</v>
      </c>
      <c r="K964" s="234">
        <f t="shared" si="2800"/>
        <v>0</v>
      </c>
      <c r="L964" s="234">
        <f t="shared" ref="L964:P964" si="2801">IF(L962="X",L$554,)</f>
        <v>0</v>
      </c>
      <c r="M964" s="234">
        <f t="shared" si="2801"/>
        <v>0</v>
      </c>
      <c r="N964" s="234">
        <f t="shared" si="2801"/>
        <v>0</v>
      </c>
      <c r="O964" s="234">
        <f t="shared" ref="O964" si="2802">IF(O962="X",O$554,)</f>
        <v>0</v>
      </c>
      <c r="P964" s="234">
        <f t="shared" si="2801"/>
        <v>0</v>
      </c>
      <c r="Q964" s="234">
        <f t="shared" ref="Q964:R964" si="2803">IF(Q962="X",Q$554,)</f>
        <v>0</v>
      </c>
      <c r="R964" s="234">
        <f t="shared" si="2803"/>
        <v>0</v>
      </c>
      <c r="S964" s="234">
        <f t="shared" si="2798"/>
        <v>0</v>
      </c>
      <c r="T964" s="234">
        <f t="shared" si="2798"/>
        <v>0</v>
      </c>
    </row>
    <row r="965" spans="1:20" ht="13.5" hidden="1" customHeight="1" outlineLevel="1" thickBot="1" x14ac:dyDescent="0.3">
      <c r="A965" s="903"/>
      <c r="B965" s="204" t="s">
        <v>800</v>
      </c>
      <c r="C965" s="186"/>
      <c r="D965" s="235">
        <f t="shared" ref="D965:T965" si="2804">IF(D962="X",D$555,)</f>
        <v>0</v>
      </c>
      <c r="E965" s="235">
        <f t="shared" si="2804"/>
        <v>0</v>
      </c>
      <c r="F965" s="235">
        <f t="shared" ref="F965:G965" si="2805">IF(F962="X",F$555,)</f>
        <v>0</v>
      </c>
      <c r="G965" s="235">
        <f t="shared" si="2805"/>
        <v>0</v>
      </c>
      <c r="H965" s="235">
        <f t="shared" si="2804"/>
        <v>0</v>
      </c>
      <c r="I965" s="235">
        <f t="shared" si="2804"/>
        <v>0</v>
      </c>
      <c r="J965" s="235">
        <f t="shared" ref="J965:K965" si="2806">IF(J962="X",J$555,)</f>
        <v>0</v>
      </c>
      <c r="K965" s="235">
        <f t="shared" si="2806"/>
        <v>0</v>
      </c>
      <c r="L965" s="235">
        <f t="shared" ref="L965:P965" si="2807">IF(L962="X",L$555,)</f>
        <v>0</v>
      </c>
      <c r="M965" s="235">
        <f t="shared" si="2807"/>
        <v>0</v>
      </c>
      <c r="N965" s="235">
        <f t="shared" si="2807"/>
        <v>0</v>
      </c>
      <c r="O965" s="235">
        <f t="shared" ref="O965" si="2808">IF(O962="X",O$555,)</f>
        <v>0</v>
      </c>
      <c r="P965" s="235">
        <f t="shared" si="2807"/>
        <v>0</v>
      </c>
      <c r="Q965" s="235">
        <f t="shared" ref="Q965:R965" si="2809">IF(Q962="X",Q$555,)</f>
        <v>0</v>
      </c>
      <c r="R965" s="235">
        <f t="shared" si="2809"/>
        <v>0</v>
      </c>
      <c r="S965" s="235">
        <f t="shared" si="2804"/>
        <v>0</v>
      </c>
      <c r="T965" s="235">
        <f t="shared" si="2804"/>
        <v>0</v>
      </c>
    </row>
    <row r="966" spans="1:20" ht="13.5" hidden="1" customHeight="1" outlineLevel="1" thickBot="1" x14ac:dyDescent="0.3">
      <c r="A966" s="903"/>
      <c r="B966" s="637" t="s">
        <v>1299</v>
      </c>
      <c r="C966" s="227"/>
      <c r="D966" s="220"/>
      <c r="E966" s="220"/>
      <c r="F966" s="220"/>
      <c r="G966" s="220"/>
      <c r="H966" s="220"/>
      <c r="I966" s="220"/>
      <c r="J966" s="220"/>
      <c r="K966" s="220"/>
      <c r="L966" s="220"/>
      <c r="M966" s="220"/>
      <c r="N966" s="220"/>
      <c r="O966" s="220"/>
      <c r="P966" s="220"/>
      <c r="Q966" s="220"/>
      <c r="R966" s="220"/>
      <c r="S966" s="220"/>
      <c r="T966" s="220"/>
    </row>
    <row r="967" spans="1:20" ht="13.5" hidden="1" customHeight="1" outlineLevel="1" thickBot="1" x14ac:dyDescent="0.3">
      <c r="A967" s="903"/>
      <c r="D967" s="233">
        <f t="shared" ref="D967:T967" si="2810">IF(D966="X",D$119,)</f>
        <v>0</v>
      </c>
      <c r="E967" s="233">
        <f t="shared" si="2810"/>
        <v>0</v>
      </c>
      <c r="F967" s="233">
        <f t="shared" ref="F967:G967" si="2811">IF(F966="X",F$119,)</f>
        <v>0</v>
      </c>
      <c r="G967" s="233">
        <f t="shared" si="2811"/>
        <v>0</v>
      </c>
      <c r="H967" s="233">
        <f t="shared" si="2810"/>
        <v>0</v>
      </c>
      <c r="I967" s="233">
        <f t="shared" si="2810"/>
        <v>0</v>
      </c>
      <c r="J967" s="233">
        <f t="shared" ref="J967:K967" si="2812">IF(J966="X",J$119,)</f>
        <v>0</v>
      </c>
      <c r="K967" s="233">
        <f t="shared" si="2812"/>
        <v>0</v>
      </c>
      <c r="L967" s="233">
        <f t="shared" ref="L967:P967" si="2813">IF(L966="X",L$119,)</f>
        <v>0</v>
      </c>
      <c r="M967" s="233">
        <f t="shared" si="2813"/>
        <v>0</v>
      </c>
      <c r="N967" s="233">
        <f t="shared" si="2813"/>
        <v>0</v>
      </c>
      <c r="O967" s="233">
        <f t="shared" ref="O967" si="2814">IF(O966="X",O$119,)</f>
        <v>0</v>
      </c>
      <c r="P967" s="233">
        <f t="shared" si="2813"/>
        <v>0</v>
      </c>
      <c r="Q967" s="233">
        <f t="shared" ref="Q967:R967" si="2815">IF(Q966="X",Q$119,)</f>
        <v>0</v>
      </c>
      <c r="R967" s="233">
        <f t="shared" si="2815"/>
        <v>0</v>
      </c>
      <c r="S967" s="233">
        <f t="shared" si="2810"/>
        <v>0</v>
      </c>
      <c r="T967" s="233">
        <f t="shared" si="2810"/>
        <v>0</v>
      </c>
    </row>
    <row r="968" spans="1:20" ht="12.75" hidden="1" customHeight="1" outlineLevel="1" x14ac:dyDescent="0.25">
      <c r="A968" s="903"/>
      <c r="B968" s="192" t="s">
        <v>799</v>
      </c>
      <c r="C968" s="184"/>
      <c r="D968" s="234">
        <f t="shared" ref="D968:T968" si="2816">IF(D966="X",D$120,)</f>
        <v>0</v>
      </c>
      <c r="E968" s="234">
        <f t="shared" si="2816"/>
        <v>0</v>
      </c>
      <c r="F968" s="234">
        <f t="shared" ref="F968:G968" si="2817">IF(F966="X",F$120,)</f>
        <v>0</v>
      </c>
      <c r="G968" s="234">
        <f t="shared" si="2817"/>
        <v>0</v>
      </c>
      <c r="H968" s="234">
        <f t="shared" si="2816"/>
        <v>0</v>
      </c>
      <c r="I968" s="234">
        <f t="shared" si="2816"/>
        <v>0</v>
      </c>
      <c r="J968" s="234">
        <f t="shared" ref="J968:K968" si="2818">IF(J966="X",J$120,)</f>
        <v>0</v>
      </c>
      <c r="K968" s="234">
        <f t="shared" si="2818"/>
        <v>0</v>
      </c>
      <c r="L968" s="234">
        <f t="shared" ref="L968:P968" si="2819">IF(L966="X",L$120,)</f>
        <v>0</v>
      </c>
      <c r="M968" s="234">
        <f t="shared" si="2819"/>
        <v>0</v>
      </c>
      <c r="N968" s="234">
        <f t="shared" si="2819"/>
        <v>0</v>
      </c>
      <c r="O968" s="234">
        <f t="shared" ref="O968" si="2820">IF(O966="X",O$120,)</f>
        <v>0</v>
      </c>
      <c r="P968" s="234">
        <f t="shared" si="2819"/>
        <v>0</v>
      </c>
      <c r="Q968" s="234">
        <f t="shared" ref="Q968:R968" si="2821">IF(Q966="X",Q$120,)</f>
        <v>0</v>
      </c>
      <c r="R968" s="234">
        <f t="shared" si="2821"/>
        <v>0</v>
      </c>
      <c r="S968" s="234">
        <f t="shared" si="2816"/>
        <v>0</v>
      </c>
      <c r="T968" s="234">
        <f t="shared" si="2816"/>
        <v>0</v>
      </c>
    </row>
    <row r="969" spans="1:20" ht="13.5" hidden="1" customHeight="1" outlineLevel="1" thickBot="1" x14ac:dyDescent="0.3">
      <c r="A969" s="903"/>
      <c r="B969" s="204" t="s">
        <v>800</v>
      </c>
      <c r="C969" s="186"/>
      <c r="D969" s="235">
        <f t="shared" ref="D969:T969" si="2822">IF(D966="X",D$121,)</f>
        <v>0</v>
      </c>
      <c r="E969" s="235">
        <f t="shared" si="2822"/>
        <v>0</v>
      </c>
      <c r="F969" s="235">
        <f t="shared" ref="F969:G969" si="2823">IF(F966="X",F$121,)</f>
        <v>0</v>
      </c>
      <c r="G969" s="235">
        <f t="shared" si="2823"/>
        <v>0</v>
      </c>
      <c r="H969" s="235">
        <f t="shared" si="2822"/>
        <v>0</v>
      </c>
      <c r="I969" s="235">
        <f t="shared" si="2822"/>
        <v>0</v>
      </c>
      <c r="J969" s="235">
        <f t="shared" ref="J969:K969" si="2824">IF(J966="X",J$121,)</f>
        <v>0</v>
      </c>
      <c r="K969" s="235">
        <f t="shared" si="2824"/>
        <v>0</v>
      </c>
      <c r="L969" s="235">
        <f t="shared" ref="L969:P969" si="2825">IF(L966="X",L$121,)</f>
        <v>0</v>
      </c>
      <c r="M969" s="235">
        <f t="shared" si="2825"/>
        <v>0</v>
      </c>
      <c r="N969" s="235">
        <f t="shared" si="2825"/>
        <v>0</v>
      </c>
      <c r="O969" s="235">
        <f t="shared" ref="O969" si="2826">IF(O966="X",O$121,)</f>
        <v>0</v>
      </c>
      <c r="P969" s="235">
        <f t="shared" si="2825"/>
        <v>0</v>
      </c>
      <c r="Q969" s="235">
        <f t="shared" ref="Q969:R969" si="2827">IF(Q966="X",Q$121,)</f>
        <v>0</v>
      </c>
      <c r="R969" s="235">
        <f t="shared" si="2827"/>
        <v>0</v>
      </c>
      <c r="S969" s="235">
        <f t="shared" si="2822"/>
        <v>0</v>
      </c>
      <c r="T969" s="235">
        <f t="shared" si="2822"/>
        <v>0</v>
      </c>
    </row>
    <row r="970" spans="1:20" ht="13.5" hidden="1" customHeight="1" outlineLevel="1" thickBot="1" x14ac:dyDescent="0.3">
      <c r="A970" s="903"/>
      <c r="B970" s="637" t="s">
        <v>1300</v>
      </c>
      <c r="C970" s="227"/>
      <c r="D970" s="220"/>
      <c r="E970" s="220"/>
      <c r="F970" s="220"/>
      <c r="G970" s="220"/>
      <c r="H970" s="220"/>
      <c r="I970" s="220"/>
      <c r="J970" s="220"/>
      <c r="K970" s="220"/>
      <c r="L970" s="220"/>
      <c r="M970" s="220"/>
      <c r="N970" s="220"/>
      <c r="O970" s="220"/>
      <c r="P970" s="220"/>
      <c r="Q970" s="220"/>
      <c r="R970" s="220"/>
      <c r="S970" s="220"/>
      <c r="T970" s="220"/>
    </row>
    <row r="971" spans="1:20" ht="13.5" hidden="1" customHeight="1" outlineLevel="1" thickBot="1" x14ac:dyDescent="0.3">
      <c r="A971" s="903"/>
      <c r="D971" s="233">
        <f t="shared" ref="D971:T971" si="2828">IF(D970="X",-(D$32-5)*D$33,)</f>
        <v>0</v>
      </c>
      <c r="E971" s="233">
        <f t="shared" si="2828"/>
        <v>0</v>
      </c>
      <c r="F971" s="233">
        <f t="shared" ref="F971:G971" si="2829">IF(F970="X",-(F$32-5)*F$33,)</f>
        <v>0</v>
      </c>
      <c r="G971" s="233">
        <f t="shared" si="2829"/>
        <v>0</v>
      </c>
      <c r="H971" s="233">
        <f t="shared" si="2828"/>
        <v>0</v>
      </c>
      <c r="I971" s="233">
        <f t="shared" si="2828"/>
        <v>0</v>
      </c>
      <c r="J971" s="233">
        <f t="shared" ref="J971:K971" si="2830">IF(J970="X",-(J$32-5)*J$33,)</f>
        <v>0</v>
      </c>
      <c r="K971" s="233">
        <f t="shared" si="2830"/>
        <v>0</v>
      </c>
      <c r="L971" s="233">
        <f t="shared" ref="L971:P971" si="2831">IF(L970="X",-(L$32-5)*L$33,)</f>
        <v>0</v>
      </c>
      <c r="M971" s="233">
        <f t="shared" si="2831"/>
        <v>0</v>
      </c>
      <c r="N971" s="233">
        <f t="shared" si="2831"/>
        <v>0</v>
      </c>
      <c r="O971" s="233">
        <f t="shared" ref="O971" si="2832">IF(O970="X",-(O$32-5)*O$33,)</f>
        <v>0</v>
      </c>
      <c r="P971" s="233">
        <f t="shared" si="2831"/>
        <v>0</v>
      </c>
      <c r="Q971" s="233">
        <f t="shared" ref="Q971:R971" si="2833">IF(Q970="X",-(Q$32-5)*Q$33,)</f>
        <v>0</v>
      </c>
      <c r="R971" s="233">
        <f t="shared" si="2833"/>
        <v>0</v>
      </c>
      <c r="S971" s="233">
        <f t="shared" si="2828"/>
        <v>0</v>
      </c>
      <c r="T971" s="233">
        <f t="shared" si="2828"/>
        <v>0</v>
      </c>
    </row>
    <row r="972" spans="1:20" ht="12.75" hidden="1" customHeight="1" outlineLevel="1" x14ac:dyDescent="0.25">
      <c r="A972" s="903"/>
      <c r="B972" s="192" t="s">
        <v>799</v>
      </c>
      <c r="C972" s="184"/>
      <c r="D972" s="234">
        <f t="shared" ref="D972:T972" si="2834">D971-D973</f>
        <v>0</v>
      </c>
      <c r="E972" s="234">
        <f t="shared" si="2834"/>
        <v>0</v>
      </c>
      <c r="F972" s="234">
        <f t="shared" ref="F972:G972" si="2835">F971-F973</f>
        <v>0</v>
      </c>
      <c r="G972" s="234">
        <f t="shared" si="2835"/>
        <v>0</v>
      </c>
      <c r="H972" s="234">
        <f t="shared" si="2834"/>
        <v>0</v>
      </c>
      <c r="I972" s="234">
        <f t="shared" si="2834"/>
        <v>0</v>
      </c>
      <c r="J972" s="234">
        <f t="shared" ref="J972:K972" si="2836">J971-J973</f>
        <v>0</v>
      </c>
      <c r="K972" s="234">
        <f t="shared" si="2836"/>
        <v>0</v>
      </c>
      <c r="L972" s="234">
        <f t="shared" ref="L972:P972" si="2837">L971-L973</f>
        <v>0</v>
      </c>
      <c r="M972" s="234">
        <f t="shared" si="2837"/>
        <v>0</v>
      </c>
      <c r="N972" s="234">
        <f t="shared" si="2837"/>
        <v>0</v>
      </c>
      <c r="O972" s="234">
        <f t="shared" ref="O972" si="2838">O971-O973</f>
        <v>0</v>
      </c>
      <c r="P972" s="234">
        <f t="shared" si="2837"/>
        <v>0</v>
      </c>
      <c r="Q972" s="234">
        <f t="shared" ref="Q972:R972" si="2839">Q971-Q973</f>
        <v>0</v>
      </c>
      <c r="R972" s="234">
        <f t="shared" si="2839"/>
        <v>0</v>
      </c>
      <c r="S972" s="234">
        <f t="shared" si="2834"/>
        <v>0</v>
      </c>
      <c r="T972" s="234">
        <f t="shared" si="2834"/>
        <v>0</v>
      </c>
    </row>
    <row r="973" spans="1:20" ht="13.5" hidden="1" customHeight="1" outlineLevel="1" thickBot="1" x14ac:dyDescent="0.3">
      <c r="A973" s="903"/>
      <c r="B973" s="204" t="s">
        <v>800</v>
      </c>
      <c r="C973" s="186"/>
      <c r="D973" s="235">
        <f t="shared" ref="D973:T973" si="2840">IF(D970="X",ROUND(D971*D$55/D$29,2),)</f>
        <v>0</v>
      </c>
      <c r="E973" s="235">
        <f t="shared" si="2840"/>
        <v>0</v>
      </c>
      <c r="F973" s="235">
        <f t="shared" ref="F973:G973" si="2841">IF(F970="X",ROUND(F971*F$55/F$29,2),)</f>
        <v>0</v>
      </c>
      <c r="G973" s="235">
        <f t="shared" si="2841"/>
        <v>0</v>
      </c>
      <c r="H973" s="235">
        <f t="shared" si="2840"/>
        <v>0</v>
      </c>
      <c r="I973" s="235">
        <f t="shared" si="2840"/>
        <v>0</v>
      </c>
      <c r="J973" s="235">
        <f t="shared" ref="J973:K973" si="2842">IF(J970="X",ROUND(J971*J$55/J$29,2),)</f>
        <v>0</v>
      </c>
      <c r="K973" s="235">
        <f t="shared" si="2842"/>
        <v>0</v>
      </c>
      <c r="L973" s="235">
        <f t="shared" ref="L973:P973" si="2843">IF(L970="X",ROUND(L971*L$55/L$29,2),)</f>
        <v>0</v>
      </c>
      <c r="M973" s="235">
        <f t="shared" si="2843"/>
        <v>0</v>
      </c>
      <c r="N973" s="235">
        <f t="shared" si="2843"/>
        <v>0</v>
      </c>
      <c r="O973" s="235">
        <f t="shared" ref="O973" si="2844">IF(O970="X",ROUND(O971*O$55/O$29,2),)</f>
        <v>0</v>
      </c>
      <c r="P973" s="235">
        <f t="shared" si="2843"/>
        <v>0</v>
      </c>
      <c r="Q973" s="235">
        <f t="shared" ref="Q973:R973" si="2845">IF(Q970="X",ROUND(Q971*Q$55/Q$29,2),)</f>
        <v>0</v>
      </c>
      <c r="R973" s="235">
        <f t="shared" si="2845"/>
        <v>0</v>
      </c>
      <c r="S973" s="235">
        <f t="shared" si="2840"/>
        <v>0</v>
      </c>
      <c r="T973" s="235">
        <f t="shared" si="2840"/>
        <v>0</v>
      </c>
    </row>
    <row r="974" spans="1:20" ht="13.5" hidden="1" customHeight="1" outlineLevel="1" thickBot="1" x14ac:dyDescent="0.3">
      <c r="A974" s="903"/>
      <c r="B974" s="657" t="s">
        <v>1418</v>
      </c>
      <c r="C974" s="330"/>
      <c r="D974" s="233" t="e">
        <f t="shared" ref="D974:T974" si="2846">D592-100-IF(D809=0,SUMPRODUCT(MAX(($D$535:$XFD$535=D$535)*$D$620:$XFD$620)),SUMPRODUCT(MAX(($D$535:$XFD$535=D$535)*$D$620:$XFD$620))-SUMPRODUCT(MIN(($D$535:$XFD$535=D$535)*$D$572:$XFD$572+($D$535:$XFD$535&lt;&gt;D$535)*1000000))+D$809)</f>
        <v>#REF!</v>
      </c>
      <c r="E974" s="233" t="e">
        <f t="shared" si="2846"/>
        <v>#REF!</v>
      </c>
      <c r="F974" s="233" t="e">
        <f t="shared" si="2846"/>
        <v>#REF!</v>
      </c>
      <c r="G974" s="233" t="e">
        <f t="shared" si="2846"/>
        <v>#REF!</v>
      </c>
      <c r="H974" s="233" t="e">
        <f t="shared" si="2846"/>
        <v>#REF!</v>
      </c>
      <c r="I974" s="233" t="e">
        <f t="shared" si="2846"/>
        <v>#REF!</v>
      </c>
      <c r="J974" s="233" t="e">
        <f t="shared" si="2846"/>
        <v>#REF!</v>
      </c>
      <c r="K974" s="233" t="e">
        <f t="shared" si="2846"/>
        <v>#REF!</v>
      </c>
      <c r="L974" s="233" t="e">
        <f t="shared" si="2846"/>
        <v>#REF!</v>
      </c>
      <c r="M974" s="233" t="e">
        <f t="shared" si="2846"/>
        <v>#REF!</v>
      </c>
      <c r="N974" s="233" t="e">
        <f t="shared" si="2846"/>
        <v>#REF!</v>
      </c>
      <c r="O974" s="233" t="e">
        <f t="shared" si="2846"/>
        <v>#REF!</v>
      </c>
      <c r="P974" s="233" t="e">
        <f t="shared" si="2846"/>
        <v>#REF!</v>
      </c>
      <c r="Q974" s="233" t="e">
        <f t="shared" si="2846"/>
        <v>#REF!</v>
      </c>
      <c r="R974" s="233" t="e">
        <f t="shared" si="2846"/>
        <v>#REF!</v>
      </c>
      <c r="S974" s="233" t="e">
        <f t="shared" si="2846"/>
        <v>#REF!</v>
      </c>
      <c r="T974" s="233" t="e">
        <f t="shared" si="2846"/>
        <v>#REF!</v>
      </c>
    </row>
    <row r="975" spans="1:20" ht="12.75" hidden="1" customHeight="1" outlineLevel="1" x14ac:dyDescent="0.25">
      <c r="A975" s="903"/>
      <c r="B975" s="192" t="s">
        <v>799</v>
      </c>
      <c r="C975" s="184"/>
      <c r="D975" s="234"/>
      <c r="E975" s="234"/>
      <c r="F975" s="234"/>
      <c r="G975" s="234"/>
      <c r="H975" s="234"/>
      <c r="I975" s="234"/>
      <c r="J975" s="234"/>
      <c r="K975" s="234"/>
      <c r="L975" s="234"/>
      <c r="M975" s="234"/>
      <c r="N975" s="234"/>
      <c r="O975" s="234"/>
      <c r="P975" s="234"/>
      <c r="Q975" s="234"/>
      <c r="R975" s="234"/>
      <c r="S975" s="234"/>
      <c r="T975" s="234"/>
    </row>
    <row r="976" spans="1:20" ht="13.5" hidden="1" customHeight="1" outlineLevel="1" thickBot="1" x14ac:dyDescent="0.3">
      <c r="A976" s="903"/>
      <c r="B976" s="204" t="s">
        <v>800</v>
      </c>
      <c r="C976" s="186"/>
      <c r="D976" s="235"/>
      <c r="E976" s="235"/>
      <c r="F976" s="235"/>
      <c r="G976" s="235"/>
      <c r="H976" s="235"/>
      <c r="I976" s="235"/>
      <c r="J976" s="235"/>
      <c r="K976" s="235"/>
      <c r="L976" s="235"/>
      <c r="M976" s="235"/>
      <c r="N976" s="235"/>
      <c r="O976" s="235"/>
      <c r="P976" s="235"/>
      <c r="Q976" s="235"/>
      <c r="R976" s="235"/>
      <c r="S976" s="235"/>
      <c r="T976" s="235"/>
    </row>
    <row r="977" spans="1:20" ht="13.5" hidden="1" customHeight="1" outlineLevel="1" thickBot="1" x14ac:dyDescent="0.3">
      <c r="A977" s="903"/>
      <c r="B977" s="638" t="s">
        <v>1419</v>
      </c>
      <c r="C977" s="236"/>
      <c r="D977" s="233" t="e">
        <f t="shared" ref="D977:T977" si="2847">100+0.15*D974</f>
        <v>#REF!</v>
      </c>
      <c r="E977" s="233" t="e">
        <f t="shared" si="2847"/>
        <v>#REF!</v>
      </c>
      <c r="F977" s="233" t="e">
        <f t="shared" ref="F977:G977" si="2848">100+0.15*F974</f>
        <v>#REF!</v>
      </c>
      <c r="G977" s="233" t="e">
        <f t="shared" si="2848"/>
        <v>#REF!</v>
      </c>
      <c r="H977" s="233" t="e">
        <f t="shared" si="2847"/>
        <v>#REF!</v>
      </c>
      <c r="I977" s="233" t="e">
        <f t="shared" si="2847"/>
        <v>#REF!</v>
      </c>
      <c r="J977" s="233" t="e">
        <f t="shared" ref="J977:K977" si="2849">100+0.15*J974</f>
        <v>#REF!</v>
      </c>
      <c r="K977" s="233" t="e">
        <f t="shared" si="2849"/>
        <v>#REF!</v>
      </c>
      <c r="L977" s="233" t="e">
        <f t="shared" ref="L977:P977" si="2850">100+0.15*L974</f>
        <v>#REF!</v>
      </c>
      <c r="M977" s="233" t="e">
        <f t="shared" si="2850"/>
        <v>#REF!</v>
      </c>
      <c r="N977" s="233" t="e">
        <f t="shared" si="2850"/>
        <v>#REF!</v>
      </c>
      <c r="O977" s="233" t="e">
        <f t="shared" ref="O977" si="2851">100+0.15*O974</f>
        <v>#REF!</v>
      </c>
      <c r="P977" s="233" t="e">
        <f t="shared" si="2850"/>
        <v>#REF!</v>
      </c>
      <c r="Q977" s="233" t="e">
        <f t="shared" ref="Q977:R977" si="2852">100+0.15*Q974</f>
        <v>#REF!</v>
      </c>
      <c r="R977" s="233" t="e">
        <f t="shared" si="2852"/>
        <v>#REF!</v>
      </c>
      <c r="S977" s="233" t="e">
        <f t="shared" si="2847"/>
        <v>#REF!</v>
      </c>
      <c r="T977" s="233" t="e">
        <f t="shared" si="2847"/>
        <v>#REF!</v>
      </c>
    </row>
    <row r="978" spans="1:20" ht="12.75" hidden="1" customHeight="1" outlineLevel="1" x14ac:dyDescent="0.25">
      <c r="A978" s="903"/>
      <c r="B978" s="192" t="s">
        <v>1420</v>
      </c>
      <c r="C978" s="184"/>
      <c r="D978" s="234" t="e">
        <f t="shared" ref="D978:T978" si="2853">IF(D977&gt;150,150,D977)</f>
        <v>#REF!</v>
      </c>
      <c r="E978" s="234" t="e">
        <f t="shared" si="2853"/>
        <v>#REF!</v>
      </c>
      <c r="F978" s="234" t="e">
        <f t="shared" ref="F978:G978" si="2854">IF(F977&gt;150,150,F977)</f>
        <v>#REF!</v>
      </c>
      <c r="G978" s="234" t="e">
        <f t="shared" si="2854"/>
        <v>#REF!</v>
      </c>
      <c r="H978" s="234" t="e">
        <f t="shared" si="2853"/>
        <v>#REF!</v>
      </c>
      <c r="I978" s="234" t="e">
        <f t="shared" si="2853"/>
        <v>#REF!</v>
      </c>
      <c r="J978" s="234" t="e">
        <f t="shared" ref="J978:K978" si="2855">IF(J977&gt;150,150,J977)</f>
        <v>#REF!</v>
      </c>
      <c r="K978" s="234" t="e">
        <f t="shared" si="2855"/>
        <v>#REF!</v>
      </c>
      <c r="L978" s="234" t="e">
        <f t="shared" ref="L978:P978" si="2856">IF(L977&gt;150,150,L977)</f>
        <v>#REF!</v>
      </c>
      <c r="M978" s="234" t="e">
        <f t="shared" si="2856"/>
        <v>#REF!</v>
      </c>
      <c r="N978" s="234" t="e">
        <f t="shared" si="2856"/>
        <v>#REF!</v>
      </c>
      <c r="O978" s="234" t="e">
        <f t="shared" ref="O978" si="2857">IF(O977&gt;150,150,O977)</f>
        <v>#REF!</v>
      </c>
      <c r="P978" s="234" t="e">
        <f t="shared" si="2856"/>
        <v>#REF!</v>
      </c>
      <c r="Q978" s="234" t="e">
        <f t="shared" ref="Q978:R978" si="2858">IF(Q977&gt;150,150,Q977)</f>
        <v>#REF!</v>
      </c>
      <c r="R978" s="234" t="e">
        <f t="shared" si="2858"/>
        <v>#REF!</v>
      </c>
      <c r="S978" s="234" t="e">
        <f t="shared" si="2853"/>
        <v>#REF!</v>
      </c>
      <c r="T978" s="234" t="e">
        <f t="shared" si="2853"/>
        <v>#REF!</v>
      </c>
    </row>
    <row r="979" spans="1:20" ht="13.5" hidden="1" customHeight="1" outlineLevel="1" thickBot="1" x14ac:dyDescent="0.3">
      <c r="A979" s="903"/>
      <c r="B979" s="204" t="s">
        <v>1421</v>
      </c>
      <c r="C979" s="186"/>
      <c r="D979" s="234" t="e">
        <f t="shared" ref="D979:T979" si="2859">IF(D977&gt;150,D977-150,0)</f>
        <v>#REF!</v>
      </c>
      <c r="E979" s="234" t="e">
        <f t="shared" si="2859"/>
        <v>#REF!</v>
      </c>
      <c r="F979" s="234" t="e">
        <f t="shared" ref="F979:G979" si="2860">IF(F977&gt;150,F977-150,0)</f>
        <v>#REF!</v>
      </c>
      <c r="G979" s="234" t="e">
        <f t="shared" si="2860"/>
        <v>#REF!</v>
      </c>
      <c r="H979" s="234" t="e">
        <f t="shared" si="2859"/>
        <v>#REF!</v>
      </c>
      <c r="I979" s="234" t="e">
        <f t="shared" si="2859"/>
        <v>#REF!</v>
      </c>
      <c r="J979" s="234" t="e">
        <f t="shared" ref="J979:K979" si="2861">IF(J977&gt;150,J977-150,0)</f>
        <v>#REF!</v>
      </c>
      <c r="K979" s="234" t="e">
        <f t="shared" si="2861"/>
        <v>#REF!</v>
      </c>
      <c r="L979" s="234" t="e">
        <f t="shared" ref="L979:P979" si="2862">IF(L977&gt;150,L977-150,0)</f>
        <v>#REF!</v>
      </c>
      <c r="M979" s="234" t="e">
        <f t="shared" si="2862"/>
        <v>#REF!</v>
      </c>
      <c r="N979" s="234" t="e">
        <f t="shared" si="2862"/>
        <v>#REF!</v>
      </c>
      <c r="O979" s="234" t="e">
        <f t="shared" ref="O979" si="2863">IF(O977&gt;150,O977-150,0)</f>
        <v>#REF!</v>
      </c>
      <c r="P979" s="234" t="e">
        <f t="shared" si="2862"/>
        <v>#REF!</v>
      </c>
      <c r="Q979" s="234" t="e">
        <f t="shared" ref="Q979:R979" si="2864">IF(Q977&gt;150,Q977-150,0)</f>
        <v>#REF!</v>
      </c>
      <c r="R979" s="234" t="e">
        <f t="shared" si="2864"/>
        <v>#REF!</v>
      </c>
      <c r="S979" s="234" t="e">
        <f t="shared" si="2859"/>
        <v>#REF!</v>
      </c>
      <c r="T979" s="234" t="e">
        <f t="shared" si="2859"/>
        <v>#REF!</v>
      </c>
    </row>
    <row r="980" spans="1:20" ht="13.5" hidden="1" customHeight="1" outlineLevel="1" thickBot="1" x14ac:dyDescent="0.3">
      <c r="A980" s="903"/>
      <c r="B980" s="638" t="s">
        <v>1422</v>
      </c>
      <c r="C980" s="236"/>
      <c r="D980" s="233" t="e">
        <f t="shared" ref="D980:T980" si="2865">ROUND(D977,0)</f>
        <v>#REF!</v>
      </c>
      <c r="E980" s="233" t="e">
        <f t="shared" si="2865"/>
        <v>#REF!</v>
      </c>
      <c r="F980" s="233" t="e">
        <f t="shared" ref="F980:G980" si="2866">ROUND(F977,0)</f>
        <v>#REF!</v>
      </c>
      <c r="G980" s="233" t="e">
        <f t="shared" si="2866"/>
        <v>#REF!</v>
      </c>
      <c r="H980" s="233" t="e">
        <f t="shared" si="2865"/>
        <v>#REF!</v>
      </c>
      <c r="I980" s="233" t="e">
        <f t="shared" si="2865"/>
        <v>#REF!</v>
      </c>
      <c r="J980" s="233" t="e">
        <f t="shared" ref="J980:K980" si="2867">ROUND(J977,0)</f>
        <v>#REF!</v>
      </c>
      <c r="K980" s="233" t="e">
        <f t="shared" si="2867"/>
        <v>#REF!</v>
      </c>
      <c r="L980" s="233" t="e">
        <f t="shared" ref="L980:P980" si="2868">ROUND(L977,0)</f>
        <v>#REF!</v>
      </c>
      <c r="M980" s="233" t="e">
        <f t="shared" si="2868"/>
        <v>#REF!</v>
      </c>
      <c r="N980" s="233" t="e">
        <f t="shared" si="2868"/>
        <v>#REF!</v>
      </c>
      <c r="O980" s="233" t="e">
        <f t="shared" ref="O980" si="2869">ROUND(O977,0)</f>
        <v>#REF!</v>
      </c>
      <c r="P980" s="233" t="e">
        <f t="shared" si="2868"/>
        <v>#REF!</v>
      </c>
      <c r="Q980" s="233" t="e">
        <f t="shared" ref="Q980:R980" si="2870">ROUND(Q977,0)</f>
        <v>#REF!</v>
      </c>
      <c r="R980" s="233" t="e">
        <f t="shared" si="2870"/>
        <v>#REF!</v>
      </c>
      <c r="S980" s="233" t="e">
        <f t="shared" si="2865"/>
        <v>#REF!</v>
      </c>
      <c r="T980" s="233" t="e">
        <f t="shared" si="2865"/>
        <v>#REF!</v>
      </c>
    </row>
    <row r="981" spans="1:20" ht="12.75" hidden="1" customHeight="1" outlineLevel="1" x14ac:dyDescent="0.25">
      <c r="A981" s="903"/>
      <c r="B981" s="192" t="s">
        <v>799</v>
      </c>
      <c r="C981" s="184"/>
      <c r="D981" s="234" t="e">
        <f t="shared" ref="D981:T981" si="2871">D980-D982</f>
        <v>#REF!</v>
      </c>
      <c r="E981" s="234" t="e">
        <f t="shared" si="2871"/>
        <v>#REF!</v>
      </c>
      <c r="F981" s="234" t="e">
        <f t="shared" ref="F981:G981" si="2872">F980-F982</f>
        <v>#REF!</v>
      </c>
      <c r="G981" s="234" t="e">
        <f t="shared" si="2872"/>
        <v>#REF!</v>
      </c>
      <c r="H981" s="234" t="e">
        <f t="shared" si="2871"/>
        <v>#REF!</v>
      </c>
      <c r="I981" s="234" t="e">
        <f t="shared" si="2871"/>
        <v>#REF!</v>
      </c>
      <c r="J981" s="234" t="e">
        <f t="shared" ref="J981:K981" si="2873">J980-J982</f>
        <v>#REF!</v>
      </c>
      <c r="K981" s="234" t="e">
        <f t="shared" si="2873"/>
        <v>#REF!</v>
      </c>
      <c r="L981" s="234" t="e">
        <f t="shared" ref="L981:P981" si="2874">L980-L982</f>
        <v>#REF!</v>
      </c>
      <c r="M981" s="234" t="e">
        <f t="shared" si="2874"/>
        <v>#REF!</v>
      </c>
      <c r="N981" s="234" t="e">
        <f t="shared" si="2874"/>
        <v>#REF!</v>
      </c>
      <c r="O981" s="234" t="e">
        <f t="shared" ref="O981" si="2875">O980-O982</f>
        <v>#REF!</v>
      </c>
      <c r="P981" s="234" t="e">
        <f t="shared" si="2874"/>
        <v>#REF!</v>
      </c>
      <c r="Q981" s="234" t="e">
        <f t="shared" ref="Q981:R981" si="2876">Q980-Q982</f>
        <v>#REF!</v>
      </c>
      <c r="R981" s="234" t="e">
        <f t="shared" si="2876"/>
        <v>#REF!</v>
      </c>
      <c r="S981" s="234" t="e">
        <f t="shared" si="2871"/>
        <v>#REF!</v>
      </c>
      <c r="T981" s="234" t="e">
        <f t="shared" si="2871"/>
        <v>#REF!</v>
      </c>
    </row>
    <row r="982" spans="1:20" ht="13.5" hidden="1" customHeight="1" outlineLevel="1" thickBot="1" x14ac:dyDescent="0.3">
      <c r="A982" s="903"/>
      <c r="B982" s="204" t="s">
        <v>800</v>
      </c>
      <c r="C982" s="186"/>
      <c r="D982" s="235" t="e">
        <f t="shared" ref="D982:T982" si="2877">ROUND(D978*(D$67-100)/D$29+D979*(D$69-D45)/D$29,0)</f>
        <v>#REF!</v>
      </c>
      <c r="E982" s="235" t="e">
        <f t="shared" si="2877"/>
        <v>#REF!</v>
      </c>
      <c r="F982" s="235" t="e">
        <f t="shared" ref="F982:G982" si="2878">ROUND(F978*(F$67-100)/F$29+F979*(F$69-F45)/F$29,0)</f>
        <v>#REF!</v>
      </c>
      <c r="G982" s="235" t="e">
        <f t="shared" si="2878"/>
        <v>#REF!</v>
      </c>
      <c r="H982" s="235" t="e">
        <f t="shared" si="2877"/>
        <v>#REF!</v>
      </c>
      <c r="I982" s="235" t="e">
        <f t="shared" si="2877"/>
        <v>#REF!</v>
      </c>
      <c r="J982" s="235" t="e">
        <f t="shared" ref="J982:K982" si="2879">ROUND(J978*(J$67-100)/J$29+J979*(J$69-J45)/J$29,0)</f>
        <v>#REF!</v>
      </c>
      <c r="K982" s="235" t="e">
        <f t="shared" si="2879"/>
        <v>#REF!</v>
      </c>
      <c r="L982" s="235" t="e">
        <f t="shared" ref="L982:P982" si="2880">ROUND(L978*(L$67-100)/L$29+L979*(L$69-L45)/L$29,0)</f>
        <v>#REF!</v>
      </c>
      <c r="M982" s="235" t="e">
        <f t="shared" si="2880"/>
        <v>#REF!</v>
      </c>
      <c r="N982" s="235" t="e">
        <f t="shared" si="2880"/>
        <v>#REF!</v>
      </c>
      <c r="O982" s="235" t="e">
        <f t="shared" ref="O982" si="2881">ROUND(O978*(O$67-100)/O$29+O979*(O$69-O45)/O$29,0)</f>
        <v>#REF!</v>
      </c>
      <c r="P982" s="235" t="e">
        <f t="shared" si="2880"/>
        <v>#REF!</v>
      </c>
      <c r="Q982" s="235" t="e">
        <f t="shared" ref="Q982:R982" si="2882">ROUND(Q978*(Q$67-100)/Q$29+Q979*(Q$69-Q45)/Q$29,0)</f>
        <v>#REF!</v>
      </c>
      <c r="R982" s="235" t="e">
        <f t="shared" si="2882"/>
        <v>#REF!</v>
      </c>
      <c r="S982" s="235" t="e">
        <f t="shared" si="2877"/>
        <v>#REF!</v>
      </c>
      <c r="T982" s="235" t="e">
        <f t="shared" si="2877"/>
        <v>#REF!</v>
      </c>
    </row>
    <row r="983" spans="1:20" ht="13.5" hidden="1" customHeight="1" outlineLevel="1" collapsed="1" thickBot="1" x14ac:dyDescent="0.3">
      <c r="A983" s="903"/>
      <c r="B983" s="629" t="str">
        <f>"DELTA " &amp; A936</f>
        <v>DELTA MASSE REFERENCE POLLUTION / CONSOMMATION WLTP</v>
      </c>
      <c r="C983" s="182"/>
      <c r="D983" s="231" t="e">
        <f t="shared" ref="D983:T983" si="2883">SUM(D572,D980)</f>
        <v>#REF!</v>
      </c>
      <c r="E983" s="231" t="e">
        <f t="shared" si="2883"/>
        <v>#REF!</v>
      </c>
      <c r="F983" s="231" t="e">
        <f t="shared" ref="F983:G983" si="2884">SUM(F572,F980)</f>
        <v>#REF!</v>
      </c>
      <c r="G983" s="231" t="e">
        <f t="shared" si="2884"/>
        <v>#REF!</v>
      </c>
      <c r="H983" s="231" t="e">
        <f t="shared" si="2883"/>
        <v>#REF!</v>
      </c>
      <c r="I983" s="231" t="e">
        <f t="shared" si="2883"/>
        <v>#REF!</v>
      </c>
      <c r="J983" s="231" t="e">
        <f t="shared" ref="J983:K983" si="2885">SUM(J572,J980)</f>
        <v>#REF!</v>
      </c>
      <c r="K983" s="231" t="e">
        <f t="shared" si="2885"/>
        <v>#REF!</v>
      </c>
      <c r="L983" s="231" t="e">
        <f t="shared" ref="L983:P983" si="2886">SUM(L572,L980)</f>
        <v>#REF!</v>
      </c>
      <c r="M983" s="231" t="e">
        <f t="shared" si="2886"/>
        <v>#REF!</v>
      </c>
      <c r="N983" s="231" t="e">
        <f t="shared" si="2886"/>
        <v>#REF!</v>
      </c>
      <c r="O983" s="231" t="e">
        <f t="shared" ref="O983" si="2887">SUM(O572,O980)</f>
        <v>#REF!</v>
      </c>
      <c r="P983" s="231" t="e">
        <f t="shared" si="2886"/>
        <v>#REF!</v>
      </c>
      <c r="Q983" s="231" t="e">
        <f t="shared" ref="Q983:R983" si="2888">SUM(Q572,Q980)</f>
        <v>#REF!</v>
      </c>
      <c r="R983" s="231" t="e">
        <f t="shared" si="2888"/>
        <v>#REF!</v>
      </c>
      <c r="S983" s="231" t="e">
        <f t="shared" si="2883"/>
        <v>#REF!</v>
      </c>
      <c r="T983" s="231" t="e">
        <f t="shared" si="2883"/>
        <v>#REF!</v>
      </c>
    </row>
    <row r="984" spans="1:20" ht="13.5" hidden="1" customHeight="1" outlineLevel="1" x14ac:dyDescent="0.25">
      <c r="A984" s="903"/>
      <c r="B984" s="192" t="s">
        <v>799</v>
      </c>
      <c r="C984" s="184"/>
      <c r="D984" s="232" t="e">
        <f t="shared" ref="D984:T984" si="2889">D983-D985</f>
        <v>#REF!</v>
      </c>
      <c r="E984" s="232" t="e">
        <f t="shared" si="2889"/>
        <v>#REF!</v>
      </c>
      <c r="F984" s="232" t="e">
        <f t="shared" ref="F984:G984" si="2890">F983-F985</f>
        <v>#REF!</v>
      </c>
      <c r="G984" s="232" t="e">
        <f t="shared" si="2890"/>
        <v>#REF!</v>
      </c>
      <c r="H984" s="232" t="e">
        <f t="shared" si="2889"/>
        <v>#REF!</v>
      </c>
      <c r="I984" s="232" t="e">
        <f t="shared" si="2889"/>
        <v>#REF!</v>
      </c>
      <c r="J984" s="232" t="e">
        <f t="shared" ref="J984:K984" si="2891">J983-J985</f>
        <v>#REF!</v>
      </c>
      <c r="K984" s="232" t="e">
        <f t="shared" si="2891"/>
        <v>#REF!</v>
      </c>
      <c r="L984" s="232" t="e">
        <f t="shared" ref="L984:P984" si="2892">L983-L985</f>
        <v>#REF!</v>
      </c>
      <c r="M984" s="232" t="e">
        <f t="shared" si="2892"/>
        <v>#REF!</v>
      </c>
      <c r="N984" s="232" t="e">
        <f t="shared" si="2892"/>
        <v>#REF!</v>
      </c>
      <c r="O984" s="232" t="e">
        <f t="shared" ref="O984" si="2893">O983-O985</f>
        <v>#REF!</v>
      </c>
      <c r="P984" s="232" t="e">
        <f t="shared" si="2892"/>
        <v>#REF!</v>
      </c>
      <c r="Q984" s="232" t="e">
        <f t="shared" ref="Q984:R984" si="2894">Q983-Q985</f>
        <v>#REF!</v>
      </c>
      <c r="R984" s="232" t="e">
        <f t="shared" si="2894"/>
        <v>#REF!</v>
      </c>
      <c r="S984" s="232" t="e">
        <f t="shared" si="2889"/>
        <v>#REF!</v>
      </c>
      <c r="T984" s="232" t="e">
        <f t="shared" si="2889"/>
        <v>#REF!</v>
      </c>
    </row>
    <row r="985" spans="1:20" ht="13.5" hidden="1" customHeight="1" outlineLevel="1" thickBot="1" x14ac:dyDescent="0.3">
      <c r="A985" s="916"/>
      <c r="B985" s="204" t="s">
        <v>800</v>
      </c>
      <c r="C985" s="186"/>
      <c r="D985" s="232" t="e">
        <f t="shared" ref="D985:T985" si="2895">SUM(D574,D982)</f>
        <v>#REF!</v>
      </c>
      <c r="E985" s="232" t="e">
        <f t="shared" si="2895"/>
        <v>#REF!</v>
      </c>
      <c r="F985" s="232" t="e">
        <f t="shared" ref="F985:G985" si="2896">SUM(F574,F982)</f>
        <v>#REF!</v>
      </c>
      <c r="G985" s="232" t="e">
        <f t="shared" si="2896"/>
        <v>#REF!</v>
      </c>
      <c r="H985" s="232" t="e">
        <f t="shared" si="2895"/>
        <v>#REF!</v>
      </c>
      <c r="I985" s="232" t="e">
        <f t="shared" si="2895"/>
        <v>#REF!</v>
      </c>
      <c r="J985" s="232" t="e">
        <f t="shared" ref="J985:K985" si="2897">SUM(J574,J982)</f>
        <v>#REF!</v>
      </c>
      <c r="K985" s="232" t="e">
        <f t="shared" si="2897"/>
        <v>#REF!</v>
      </c>
      <c r="L985" s="232" t="e">
        <f t="shared" ref="L985:P985" si="2898">SUM(L574,L982)</f>
        <v>#REF!</v>
      </c>
      <c r="M985" s="232" t="e">
        <f t="shared" si="2898"/>
        <v>#REF!</v>
      </c>
      <c r="N985" s="232" t="e">
        <f t="shared" si="2898"/>
        <v>#REF!</v>
      </c>
      <c r="O985" s="232" t="e">
        <f t="shared" ref="O985" si="2899">SUM(O574,O982)</f>
        <v>#REF!</v>
      </c>
      <c r="P985" s="232" t="e">
        <f t="shared" si="2898"/>
        <v>#REF!</v>
      </c>
      <c r="Q985" s="232" t="e">
        <f t="shared" ref="Q985:R985" si="2900">SUM(Q574,Q982)</f>
        <v>#REF!</v>
      </c>
      <c r="R985" s="232" t="e">
        <f t="shared" si="2900"/>
        <v>#REF!</v>
      </c>
      <c r="S985" s="232" t="e">
        <f t="shared" si="2895"/>
        <v>#REF!</v>
      </c>
      <c r="T985" s="232" t="e">
        <f t="shared" si="2895"/>
        <v>#REF!</v>
      </c>
    </row>
    <row r="986" spans="1:20" ht="13.5" hidden="1" customHeight="1" outlineLevel="1" thickTop="1" x14ac:dyDescent="0.25">
      <c r="A986" s="570" t="s">
        <v>1391</v>
      </c>
      <c r="B986" s="658"/>
      <c r="C986" s="297"/>
      <c r="D986" s="263" t="e">
        <f t="shared" ref="D986:T988" si="2901">D983</f>
        <v>#REF!</v>
      </c>
      <c r="E986" s="263" t="e">
        <f t="shared" si="2901"/>
        <v>#REF!</v>
      </c>
      <c r="F986" s="263" t="e">
        <f t="shared" ref="F986:G986" si="2902">F983</f>
        <v>#REF!</v>
      </c>
      <c r="G986" s="263" t="e">
        <f t="shared" si="2902"/>
        <v>#REF!</v>
      </c>
      <c r="H986" s="263" t="e">
        <f t="shared" si="2901"/>
        <v>#REF!</v>
      </c>
      <c r="I986" s="263" t="e">
        <f t="shared" si="2901"/>
        <v>#REF!</v>
      </c>
      <c r="J986" s="263" t="e">
        <f t="shared" ref="J986:K986" si="2903">J983</f>
        <v>#REF!</v>
      </c>
      <c r="K986" s="263" t="e">
        <f t="shared" si="2903"/>
        <v>#REF!</v>
      </c>
      <c r="L986" s="263" t="e">
        <f t="shared" ref="L986:P986" si="2904">L983</f>
        <v>#REF!</v>
      </c>
      <c r="M986" s="263" t="e">
        <f t="shared" si="2904"/>
        <v>#REF!</v>
      </c>
      <c r="N986" s="263" t="e">
        <f t="shared" si="2904"/>
        <v>#REF!</v>
      </c>
      <c r="O986" s="263" t="e">
        <f t="shared" ref="O986" si="2905">O983</f>
        <v>#REF!</v>
      </c>
      <c r="P986" s="263" t="e">
        <f t="shared" si="2904"/>
        <v>#REF!</v>
      </c>
      <c r="Q986" s="263" t="e">
        <f t="shared" ref="Q986:R986" si="2906">Q983</f>
        <v>#REF!</v>
      </c>
      <c r="R986" s="263" t="e">
        <f t="shared" si="2906"/>
        <v>#REF!</v>
      </c>
      <c r="S986" s="263" t="e">
        <f t="shared" si="2901"/>
        <v>#REF!</v>
      </c>
      <c r="T986" s="263" t="e">
        <f t="shared" si="2901"/>
        <v>#REF!</v>
      </c>
    </row>
    <row r="987" spans="1:20" ht="13.5" hidden="1" customHeight="1" outlineLevel="1" x14ac:dyDescent="0.25">
      <c r="A987" s="274"/>
      <c r="B987" s="641" t="s">
        <v>1356</v>
      </c>
      <c r="C987" s="265"/>
      <c r="D987" s="266" t="e">
        <f t="shared" si="2901"/>
        <v>#REF!</v>
      </c>
      <c r="E987" s="266" t="e">
        <f t="shared" si="2901"/>
        <v>#REF!</v>
      </c>
      <c r="F987" s="266" t="e">
        <f t="shared" ref="F987:G987" si="2907">F984</f>
        <v>#REF!</v>
      </c>
      <c r="G987" s="266" t="e">
        <f t="shared" si="2907"/>
        <v>#REF!</v>
      </c>
      <c r="H987" s="266" t="e">
        <f t="shared" si="2901"/>
        <v>#REF!</v>
      </c>
      <c r="I987" s="266" t="e">
        <f t="shared" si="2901"/>
        <v>#REF!</v>
      </c>
      <c r="J987" s="266" t="e">
        <f t="shared" ref="J987:K987" si="2908">J984</f>
        <v>#REF!</v>
      </c>
      <c r="K987" s="266" t="e">
        <f t="shared" si="2908"/>
        <v>#REF!</v>
      </c>
      <c r="L987" s="266" t="e">
        <f t="shared" ref="L987:P987" si="2909">L984</f>
        <v>#REF!</v>
      </c>
      <c r="M987" s="266" t="e">
        <f t="shared" si="2909"/>
        <v>#REF!</v>
      </c>
      <c r="N987" s="266" t="e">
        <f t="shared" si="2909"/>
        <v>#REF!</v>
      </c>
      <c r="O987" s="266" t="e">
        <f t="shared" ref="O987" si="2910">O984</f>
        <v>#REF!</v>
      </c>
      <c r="P987" s="266" t="e">
        <f t="shared" si="2909"/>
        <v>#REF!</v>
      </c>
      <c r="Q987" s="266" t="e">
        <f t="shared" ref="Q987:R987" si="2911">Q984</f>
        <v>#REF!</v>
      </c>
      <c r="R987" s="266" t="e">
        <f t="shared" si="2911"/>
        <v>#REF!</v>
      </c>
      <c r="S987" s="266" t="e">
        <f t="shared" si="2901"/>
        <v>#REF!</v>
      </c>
      <c r="T987" s="266" t="e">
        <f t="shared" si="2901"/>
        <v>#REF!</v>
      </c>
    </row>
    <row r="988" spans="1:20" ht="13.5" hidden="1" customHeight="1" outlineLevel="1" thickBot="1" x14ac:dyDescent="0.3">
      <c r="A988" s="275"/>
      <c r="B988" s="642" t="s">
        <v>1357</v>
      </c>
      <c r="C988" s="268"/>
      <c r="D988" s="269" t="e">
        <f t="shared" si="2901"/>
        <v>#REF!</v>
      </c>
      <c r="E988" s="269" t="e">
        <f t="shared" si="2901"/>
        <v>#REF!</v>
      </c>
      <c r="F988" s="269" t="e">
        <f t="shared" ref="F988:G988" si="2912">F985</f>
        <v>#REF!</v>
      </c>
      <c r="G988" s="269" t="e">
        <f t="shared" si="2912"/>
        <v>#REF!</v>
      </c>
      <c r="H988" s="269" t="e">
        <f t="shared" si="2901"/>
        <v>#REF!</v>
      </c>
      <c r="I988" s="269" t="e">
        <f t="shared" si="2901"/>
        <v>#REF!</v>
      </c>
      <c r="J988" s="269" t="e">
        <f t="shared" ref="J988:K988" si="2913">J985</f>
        <v>#REF!</v>
      </c>
      <c r="K988" s="269" t="e">
        <f t="shared" si="2913"/>
        <v>#REF!</v>
      </c>
      <c r="L988" s="269" t="e">
        <f t="shared" ref="L988:P988" si="2914">L985</f>
        <v>#REF!</v>
      </c>
      <c r="M988" s="269" t="e">
        <f t="shared" si="2914"/>
        <v>#REF!</v>
      </c>
      <c r="N988" s="269" t="e">
        <f t="shared" si="2914"/>
        <v>#REF!</v>
      </c>
      <c r="O988" s="269" t="e">
        <f t="shared" ref="O988" si="2915">O985</f>
        <v>#REF!</v>
      </c>
      <c r="P988" s="269" t="e">
        <f t="shared" si="2914"/>
        <v>#REF!</v>
      </c>
      <c r="Q988" s="269" t="e">
        <f t="shared" ref="Q988:R988" si="2916">Q985</f>
        <v>#REF!</v>
      </c>
      <c r="R988" s="269" t="e">
        <f t="shared" si="2916"/>
        <v>#REF!</v>
      </c>
      <c r="S988" s="269" t="e">
        <f t="shared" si="2901"/>
        <v>#REF!</v>
      </c>
      <c r="T988" s="269" t="e">
        <f t="shared" si="2901"/>
        <v>#REF!</v>
      </c>
    </row>
    <row r="989" spans="1:20" ht="13.5" hidden="1" customHeight="1" outlineLevel="1" thickTop="1" x14ac:dyDescent="0.25">
      <c r="A989" s="570" t="s">
        <v>1393</v>
      </c>
      <c r="B989" s="658"/>
      <c r="C989" s="297"/>
      <c r="D989" s="263"/>
      <c r="E989" s="263"/>
      <c r="F989" s="263"/>
      <c r="G989" s="263"/>
      <c r="H989" s="263"/>
      <c r="I989" s="263"/>
      <c r="J989" s="263"/>
      <c r="K989" s="263"/>
      <c r="L989" s="263"/>
      <c r="M989" s="263"/>
      <c r="N989" s="263"/>
      <c r="O989" s="263"/>
      <c r="P989" s="263"/>
      <c r="Q989" s="263"/>
      <c r="R989" s="263"/>
      <c r="S989" s="263"/>
      <c r="T989" s="263"/>
    </row>
    <row r="990" spans="1:20" ht="13.5" hidden="1" customHeight="1" outlineLevel="1" x14ac:dyDescent="0.25">
      <c r="A990" s="274"/>
      <c r="B990" s="641" t="s">
        <v>1394</v>
      </c>
      <c r="C990" s="265"/>
      <c r="D990" s="266" t="e" cm="1">
        <f t="array" ref="D990">ROUNDDOWN(IF(D$809=0,SUMPRODUCT(MIN(($D$535:$XFD$535=D$535)*$D$572:$XFD$572+($D$535:$XFD$535&lt;&gt;D$535)*1000000))+100+D$974*0.15,SUMPRODUCT(MIN(($D$535:$XFD$535=D$535)*$D$809:$XFD$809+($D$535:$XFD$535&lt;&gt;D$535)*1000000))+100+D$974*0.15),0)</f>
        <v>#REF!</v>
      </c>
      <c r="E990" s="266" t="e" cm="1">
        <f t="array" ref="E990">ROUNDDOWN(IF(E$809=0,SUMPRODUCT(MIN(($D$535:$XFD$535=E$535)*$D$572:$XFD$572+($D$535:$XFD$535&lt;&gt;E$535)*1000000))+100+E$974*0.15,SUMPRODUCT(MIN(($D$535:$XFD$535=E$535)*$D$809:$XFD$809+($D$535:$XFD$535&lt;&gt;E$535)*1000000))+100+E$974*0.15),0)</f>
        <v>#REF!</v>
      </c>
      <c r="F990" s="266" t="e" cm="1">
        <f t="array" ref="F990">ROUNDDOWN(IF(F$809=0,SUMPRODUCT(MIN(($D$535:$XFD$535=F$535)*$D$572:$XFD$572+($D$535:$XFD$535&lt;&gt;F$535)*1000000))+100+F$974*0.15,SUMPRODUCT(MIN(($D$535:$XFD$535=F$535)*$D$809:$XFD$809+($D$535:$XFD$535&lt;&gt;F$535)*1000000))+100+F$974*0.15),0)</f>
        <v>#REF!</v>
      </c>
      <c r="G990" s="266" t="e" cm="1">
        <f t="array" ref="G990">ROUNDDOWN(IF(G$809=0,SUMPRODUCT(MIN(($D$535:$XFD$535=G$535)*$D$572:$XFD$572+($D$535:$XFD$535&lt;&gt;G$535)*1000000))+100+G$974*0.15,SUMPRODUCT(MIN(($D$535:$XFD$535=G$535)*$D$809:$XFD$809+($D$535:$XFD$535&lt;&gt;G$535)*1000000))+100+G$974*0.15),0)</f>
        <v>#REF!</v>
      </c>
      <c r="H990" s="266" t="e" cm="1">
        <f t="array" ref="H990">ROUNDDOWN(IF(H$809=0,SUMPRODUCT(MIN(($D$535:$XFD$535=H$535)*$D$572:$XFD$572+($D$535:$XFD$535&lt;&gt;H$535)*1000000))+100+H$974*0.15,SUMPRODUCT(MIN(($D$535:$XFD$535=H$535)*$D$809:$XFD$809+($D$535:$XFD$535&lt;&gt;H$535)*1000000))+100+H$974*0.15),0)</f>
        <v>#REF!</v>
      </c>
      <c r="I990" s="266" t="e" cm="1">
        <f t="array" ref="I990">ROUNDDOWN(IF(I$809=0,SUMPRODUCT(MIN(($D$535:$XFD$535=I$535)*$D$572:$XFD$572+($D$535:$XFD$535&lt;&gt;I$535)*1000000))+100+I$974*0.15,SUMPRODUCT(MIN(($D$535:$XFD$535=I$535)*$D$809:$XFD$809+($D$535:$XFD$535&lt;&gt;I$535)*1000000))+100+I$974*0.15),0)</f>
        <v>#REF!</v>
      </c>
      <c r="J990" s="266" t="e" cm="1">
        <f t="array" ref="J990">ROUNDDOWN(IF(J$809=0,SUMPRODUCT(MIN(($D$535:$XFD$535=J$535)*$D$572:$XFD$572+($D$535:$XFD$535&lt;&gt;J$535)*1000000))+100+J$974*0.15,SUMPRODUCT(MIN(($D$535:$XFD$535=J$535)*$D$809:$XFD$809+($D$535:$XFD$535&lt;&gt;J$535)*1000000))+100+J$974*0.15),0)</f>
        <v>#REF!</v>
      </c>
      <c r="K990" s="266" t="e" cm="1">
        <f t="array" ref="K990">ROUNDDOWN(IF(K$809=0,SUMPRODUCT(MIN(($D$535:$XFD$535=K$535)*$D$572:$XFD$572+($D$535:$XFD$535&lt;&gt;K$535)*1000000))+100+K$974*0.15,SUMPRODUCT(MIN(($D$535:$XFD$535=K$535)*$D$809:$XFD$809+($D$535:$XFD$535&lt;&gt;K$535)*1000000))+100+K$974*0.15),0)</f>
        <v>#REF!</v>
      </c>
      <c r="L990" s="266" t="e" cm="1">
        <f t="array" ref="L990">ROUNDDOWN(IF(L$809=0,SUMPRODUCT(MIN(($D$535:$XFD$535=L$535)*$D$572:$XFD$572+($D$535:$XFD$535&lt;&gt;L$535)*1000000))+100+L$974*0.15,SUMPRODUCT(MIN(($D$535:$XFD$535=L$535)*$D$809:$XFD$809+($D$535:$XFD$535&lt;&gt;L$535)*1000000))+100+L$974*0.15),0)</f>
        <v>#REF!</v>
      </c>
      <c r="M990" s="266" t="e" cm="1">
        <f t="array" ref="M990">ROUNDDOWN(IF(M$809=0,SUMPRODUCT(MIN(($D$535:$XFD$535=M$535)*$D$572:$XFD$572+($D$535:$XFD$535&lt;&gt;M$535)*1000000))+100+M$974*0.15,SUMPRODUCT(MIN(($D$535:$XFD$535=M$535)*$D$809:$XFD$809+($D$535:$XFD$535&lt;&gt;M$535)*1000000))+100+M$974*0.15),0)</f>
        <v>#REF!</v>
      </c>
      <c r="N990" s="266" t="e" cm="1">
        <f t="array" ref="N990">ROUNDDOWN(IF(N$809=0,SUMPRODUCT(MIN(($D$535:$XFD$535=N$535)*$D$572:$XFD$572+($D$535:$XFD$535&lt;&gt;N$535)*1000000))+100+N$974*0.15,SUMPRODUCT(MIN(($D$535:$XFD$535=N$535)*$D$809:$XFD$809+($D$535:$XFD$535&lt;&gt;N$535)*1000000))+100+N$974*0.15),0)</f>
        <v>#REF!</v>
      </c>
      <c r="O990" s="266" t="e" cm="1">
        <f t="array" ref="O990">ROUNDDOWN(IF(O$809=0,SUMPRODUCT(MIN(($D$535:$XFD$535=O$535)*$D$572:$XFD$572+($D$535:$XFD$535&lt;&gt;O$535)*1000000))+100+O$974*0.15,SUMPRODUCT(MIN(($D$535:$XFD$535=O$535)*$D$809:$XFD$809+($D$535:$XFD$535&lt;&gt;O$535)*1000000))+100+O$974*0.15),0)</f>
        <v>#REF!</v>
      </c>
      <c r="P990" s="266" t="e" cm="1">
        <f t="array" ref="P990">ROUNDDOWN(IF(P$809=0,SUMPRODUCT(MIN(($D$535:$XFD$535=P$535)*$D$572:$XFD$572+($D$535:$XFD$535&lt;&gt;P$535)*1000000))+100+P$974*0.15,SUMPRODUCT(MIN(($D$535:$XFD$535=P$535)*$D$809:$XFD$809+($D$535:$XFD$535&lt;&gt;P$535)*1000000))+100+P$974*0.15),0)</f>
        <v>#REF!</v>
      </c>
      <c r="Q990" s="266" t="e" cm="1">
        <f t="array" ref="Q990">ROUNDDOWN(IF(Q$809=0,SUMPRODUCT(MIN(($D$535:$XFD$535=Q$535)*$D$572:$XFD$572+($D$535:$XFD$535&lt;&gt;Q$535)*1000000))+100+Q$974*0.15,SUMPRODUCT(MIN(($D$535:$XFD$535=Q$535)*$D$809:$XFD$809+($D$535:$XFD$535&lt;&gt;Q$535)*1000000))+100+Q$974*0.15),0)</f>
        <v>#REF!</v>
      </c>
      <c r="R990" s="266" t="e" cm="1">
        <f t="array" ref="R990">ROUNDDOWN(IF(R$809=0,SUMPRODUCT(MIN(($D$535:$XFD$535=R$535)*$D$572:$XFD$572+($D$535:$XFD$535&lt;&gt;R$535)*1000000))+100+R$974*0.15,SUMPRODUCT(MIN(($D$535:$XFD$535=R$535)*$D$809:$XFD$809+($D$535:$XFD$535&lt;&gt;R$535)*1000000))+100+R$974*0.15),0)</f>
        <v>#REF!</v>
      </c>
      <c r="S990" s="266" t="e" cm="1">
        <f t="array" ref="S990">ROUNDDOWN(IF(S$809=0,SUMPRODUCT(MIN(($D$535:$XFD$535=S$535)*$D$572:$XFD$572+($D$535:$XFD$535&lt;&gt;S$535)*1000000))+100+S$974*0.15,SUMPRODUCT(MIN(($D$535:$XFD$535=S$535)*$D$809:$XFD$809+($D$535:$XFD$535&lt;&gt;S$535)*1000000))+100+S$974*0.15),0)</f>
        <v>#REF!</v>
      </c>
      <c r="T990" s="266" t="e" cm="1">
        <f t="array" ref="T990">ROUNDDOWN(IF(T$809=0,SUMPRODUCT(MIN(($D$535:$XFD$535=T$535)*$D$572:$XFD$572+($D$535:$XFD$535&lt;&gt;T$535)*1000000))+100+T$974*0.15,SUMPRODUCT(MIN(($D$535:$XFD$535=T$535)*$D$809:$XFD$809+($D$535:$XFD$535&lt;&gt;T$535)*1000000))+100+T$974*0.15),0)</f>
        <v>#REF!</v>
      </c>
    </row>
    <row r="991" spans="1:20" ht="13.5" hidden="1" customHeight="1" outlineLevel="1" thickBot="1" x14ac:dyDescent="0.3">
      <c r="A991" s="275"/>
      <c r="B991" s="642" t="s">
        <v>1395</v>
      </c>
      <c r="C991" s="268"/>
      <c r="D991" s="269" t="e" cm="1">
        <f t="array" ref="D991">ROUNDUP(IF(D$809=0,SUMPRODUCT(MAX(($D$535:$XFD$535=D$535)*$D$620:$XFD$620)),SUMPRODUCT(MAX(($D$535:$XFD$535=D$535)*$D$620:$XFD$620))-SUMPRODUCT(MIN(($D$535:$XFD$535=D$535)*$D$572:$XFD$572+($D$535:$XFD$535&lt;&gt;D$535)*1000000))+D$809)+100+0.15*D$974,0)</f>
        <v>#REF!</v>
      </c>
      <c r="E991" s="269" t="e" cm="1">
        <f t="array" ref="E991">ROUNDUP(IF(E$809=0,SUMPRODUCT(MAX(($D$535:$XFD$535=E$535)*$D$620:$XFD$620)),SUMPRODUCT(MAX(($D$535:$XFD$535=E$535)*$D$620:$XFD$620))-SUMPRODUCT(MIN(($D$535:$XFD$535=E$535)*$D$572:$XFD$572+($D$535:$XFD$535&lt;&gt;E$535)*1000000))+E$809)+100+0.15*E$974,0)</f>
        <v>#REF!</v>
      </c>
      <c r="F991" s="269" t="e" cm="1">
        <f t="array" ref="F991">ROUNDUP(IF(F$809=0,SUMPRODUCT(MAX(($D$535:$XFD$535=F$535)*$D$620:$XFD$620)),SUMPRODUCT(MAX(($D$535:$XFD$535=F$535)*$D$620:$XFD$620))-SUMPRODUCT(MIN(($D$535:$XFD$535=F$535)*$D$572:$XFD$572+($D$535:$XFD$535&lt;&gt;F$535)*1000000))+F$809)+100+0.15*F$974,0)</f>
        <v>#REF!</v>
      </c>
      <c r="G991" s="269" t="e" cm="1">
        <f t="array" ref="G991">ROUNDUP(IF(G$809=0,SUMPRODUCT(MAX(($D$535:$XFD$535=G$535)*$D$620:$XFD$620)),SUMPRODUCT(MAX(($D$535:$XFD$535=G$535)*$D$620:$XFD$620))-SUMPRODUCT(MIN(($D$535:$XFD$535=G$535)*$D$572:$XFD$572+($D$535:$XFD$535&lt;&gt;G$535)*1000000))+G$809)+100+0.15*G$974,0)</f>
        <v>#REF!</v>
      </c>
      <c r="H991" s="269" t="e" cm="1">
        <f t="array" ref="H991">ROUNDUP(IF(H$809=0,SUMPRODUCT(MAX(($D$535:$XFD$535=H$535)*$D$620:$XFD$620)),SUMPRODUCT(MAX(($D$535:$XFD$535=H$535)*$D$620:$XFD$620))-SUMPRODUCT(MIN(($D$535:$XFD$535=H$535)*$D$572:$XFD$572+($D$535:$XFD$535&lt;&gt;H$535)*1000000))+H$809)+100+0.15*H$974,0)</f>
        <v>#REF!</v>
      </c>
      <c r="I991" s="269" t="e" cm="1">
        <f t="array" ref="I991">ROUNDUP(IF(I$809=0,SUMPRODUCT(MAX(($D$535:$XFD$535=I$535)*$D$620:$XFD$620)),SUMPRODUCT(MAX(($D$535:$XFD$535=I$535)*$D$620:$XFD$620))-SUMPRODUCT(MIN(($D$535:$XFD$535=I$535)*$D$572:$XFD$572+($D$535:$XFD$535&lt;&gt;I$535)*1000000))+I$809)+100+0.15*I$974,0)</f>
        <v>#REF!</v>
      </c>
      <c r="J991" s="269" t="e" cm="1">
        <f t="array" ref="J991">ROUNDUP(IF(J$809=0,SUMPRODUCT(MAX(($D$535:$XFD$535=J$535)*$D$620:$XFD$620)),SUMPRODUCT(MAX(($D$535:$XFD$535=J$535)*$D$620:$XFD$620))-SUMPRODUCT(MIN(($D$535:$XFD$535=J$535)*$D$572:$XFD$572+($D$535:$XFD$535&lt;&gt;J$535)*1000000))+J$809)+100+0.15*J$974,0)</f>
        <v>#REF!</v>
      </c>
      <c r="K991" s="269" t="e" cm="1">
        <f t="array" ref="K991">ROUNDUP(IF(K$809=0,SUMPRODUCT(MAX(($D$535:$XFD$535=K$535)*$D$620:$XFD$620)),SUMPRODUCT(MAX(($D$535:$XFD$535=K$535)*$D$620:$XFD$620))-SUMPRODUCT(MIN(($D$535:$XFD$535=K$535)*$D$572:$XFD$572+($D$535:$XFD$535&lt;&gt;K$535)*1000000))+K$809)+100+0.15*K$974,0)</f>
        <v>#REF!</v>
      </c>
      <c r="L991" s="269" t="e" cm="1">
        <f t="array" ref="L991">ROUNDUP(IF(L$809=0,SUMPRODUCT(MAX(($D$535:$XFD$535=L$535)*$D$620:$XFD$620)),SUMPRODUCT(MAX(($D$535:$XFD$535=L$535)*$D$620:$XFD$620))-SUMPRODUCT(MIN(($D$535:$XFD$535=L$535)*$D$572:$XFD$572+($D$535:$XFD$535&lt;&gt;L$535)*1000000))+L$809)+100+0.15*L$974,0)</f>
        <v>#REF!</v>
      </c>
      <c r="M991" s="269" t="e" cm="1">
        <f t="array" ref="M991">ROUNDUP(IF(M$809=0,SUMPRODUCT(MAX(($D$535:$XFD$535=M$535)*$D$620:$XFD$620)),SUMPRODUCT(MAX(($D$535:$XFD$535=M$535)*$D$620:$XFD$620))-SUMPRODUCT(MIN(($D$535:$XFD$535=M$535)*$D$572:$XFD$572+($D$535:$XFD$535&lt;&gt;M$535)*1000000))+M$809)+100+0.15*M$974,0)</f>
        <v>#REF!</v>
      </c>
      <c r="N991" s="269" t="e" cm="1">
        <f t="array" ref="N991">ROUNDUP(IF(N$809=0,SUMPRODUCT(MAX(($D$535:$XFD$535=N$535)*$D$620:$XFD$620)),SUMPRODUCT(MAX(($D$535:$XFD$535=N$535)*$D$620:$XFD$620))-SUMPRODUCT(MIN(($D$535:$XFD$535=N$535)*$D$572:$XFD$572+($D$535:$XFD$535&lt;&gt;N$535)*1000000))+N$809)+100+0.15*N$974,0)</f>
        <v>#REF!</v>
      </c>
      <c r="O991" s="269" t="e" cm="1">
        <f t="array" ref="O991">ROUNDUP(IF(O$809=0,SUMPRODUCT(MAX(($D$535:$XFD$535=O$535)*$D$620:$XFD$620)),SUMPRODUCT(MAX(($D$535:$XFD$535=O$535)*$D$620:$XFD$620))-SUMPRODUCT(MIN(($D$535:$XFD$535=O$535)*$D$572:$XFD$572+($D$535:$XFD$535&lt;&gt;O$535)*1000000))+O$809)+100+0.15*O$974,0)</f>
        <v>#REF!</v>
      </c>
      <c r="P991" s="269" t="e" cm="1">
        <f t="array" ref="P991">ROUNDUP(IF(P$809=0,SUMPRODUCT(MAX(($D$535:$XFD$535=P$535)*$D$620:$XFD$620)),SUMPRODUCT(MAX(($D$535:$XFD$535=P$535)*$D$620:$XFD$620))-SUMPRODUCT(MIN(($D$535:$XFD$535=P$535)*$D$572:$XFD$572+($D$535:$XFD$535&lt;&gt;P$535)*1000000))+P$809)+100+0.15*P$974,0)</f>
        <v>#REF!</v>
      </c>
      <c r="Q991" s="269" t="e" cm="1">
        <f t="array" ref="Q991">ROUNDUP(IF(Q$809=0,SUMPRODUCT(MAX(($D$535:$XFD$535=Q$535)*$D$620:$XFD$620)),SUMPRODUCT(MAX(($D$535:$XFD$535=Q$535)*$D$620:$XFD$620))-SUMPRODUCT(MIN(($D$535:$XFD$535=Q$535)*$D$572:$XFD$572+($D$535:$XFD$535&lt;&gt;Q$535)*1000000))+Q$809)+100+0.15*Q$974,0)</f>
        <v>#REF!</v>
      </c>
      <c r="R991" s="269" t="e" cm="1">
        <f t="array" ref="R991">ROUNDUP(IF(R$809=0,SUMPRODUCT(MAX(($D$535:$XFD$535=R$535)*$D$620:$XFD$620)),SUMPRODUCT(MAX(($D$535:$XFD$535=R$535)*$D$620:$XFD$620))-SUMPRODUCT(MIN(($D$535:$XFD$535=R$535)*$D$572:$XFD$572+($D$535:$XFD$535&lt;&gt;R$535)*1000000))+R$809)+100+0.15*R$974,0)</f>
        <v>#REF!</v>
      </c>
      <c r="S991" s="269" t="e" cm="1">
        <f t="array" ref="S991">ROUNDUP(IF(S$809=0,SUMPRODUCT(MAX(($D$535:$XFD$535=S$535)*$D$620:$XFD$620)),SUMPRODUCT(MAX(($D$535:$XFD$535=S$535)*$D$620:$XFD$620))-SUMPRODUCT(MIN(($D$535:$XFD$535=S$535)*$D$572:$XFD$572+($D$535:$XFD$535&lt;&gt;S$535)*1000000))+S$809)+100+0.15*S$974,0)</f>
        <v>#REF!</v>
      </c>
      <c r="T991" s="269" t="e" cm="1">
        <f t="array" ref="T991">ROUNDUP(IF(T$809=0,SUMPRODUCT(MAX(($D$535:$XFD$535=T$535)*$D$620:$XFD$620)),SUMPRODUCT(MAX(($D$535:$XFD$535=T$535)*$D$620:$XFD$620))-SUMPRODUCT(MIN(($D$535:$XFD$535=T$535)*$D$572:$XFD$572+($D$535:$XFD$535&lt;&gt;T$535)*1000000))+T$809)+100+0.15*T$974,0)</f>
        <v>#REF!</v>
      </c>
    </row>
    <row r="992" spans="1:20" ht="13.5" customHeight="1" thickTop="1" x14ac:dyDescent="0.25">
      <c r="A992" s="570" t="s">
        <v>1423</v>
      </c>
      <c r="B992" s="658"/>
      <c r="C992" s="297"/>
      <c r="D992" s="263"/>
      <c r="E992" s="263"/>
      <c r="F992" s="263"/>
      <c r="G992" s="263"/>
      <c r="H992" s="263"/>
      <c r="I992" s="263"/>
      <c r="J992" s="263"/>
      <c r="K992" s="263"/>
      <c r="L992" s="263"/>
      <c r="M992" s="263"/>
      <c r="N992" s="263"/>
      <c r="O992" s="263"/>
      <c r="P992" s="263"/>
      <c r="Q992" s="263"/>
      <c r="R992" s="263"/>
      <c r="S992" s="263"/>
      <c r="T992" s="263"/>
    </row>
    <row r="993" spans="1:20" ht="13.5" customHeight="1" x14ac:dyDescent="0.25">
      <c r="A993" s="274"/>
      <c r="B993" s="641" t="s">
        <v>1356</v>
      </c>
      <c r="C993" s="265"/>
      <c r="D993" s="266">
        <f>HLOOKUP(D$14,'CdC-Inputs VP'!$D$13:$AEP$108,MATCH("CMAE AV",'CdC-Inputs VP'!$A$13:$A$108,0),FALSE)</f>
        <v>1200</v>
      </c>
      <c r="E993" s="266">
        <f>HLOOKUP(E$14,'CdC-Inputs VP'!$D$13:$AEP$108,MATCH("CMAE AV",'CdC-Inputs VP'!$A$13:$A$108,0),FALSE)</f>
        <v>1200</v>
      </c>
      <c r="F993" s="266">
        <f>HLOOKUP(F$14,'CdC-Inputs VP'!$D$13:$AEP$108,MATCH("CMAE AV",'CdC-Inputs VP'!$A$13:$A$108,0),FALSE)</f>
        <v>1200</v>
      </c>
      <c r="G993" s="266">
        <f>HLOOKUP(G$14,'CdC-Inputs VP'!$D$13:$AEP$108,MATCH("CMAE AV",'CdC-Inputs VP'!$A$13:$A$108,0),FALSE)</f>
        <v>1200</v>
      </c>
      <c r="H993" s="266">
        <f>HLOOKUP(H$14,'CdC-Inputs VP'!$D$13:$AEP$108,MATCH("CMAE AV",'CdC-Inputs VP'!$A$13:$A$108,0),FALSE)</f>
        <v>1200</v>
      </c>
      <c r="I993" s="266">
        <f>HLOOKUP(I$14,'CdC-Inputs VP'!$D$13:$AEP$108,MATCH("CMAE AV",'CdC-Inputs VP'!$A$13:$A$108,0),FALSE)</f>
        <v>1200</v>
      </c>
      <c r="J993" s="266">
        <f>HLOOKUP(J$14,'CdC-Inputs VP'!$D$13:$AEP$108,MATCH("CMAE AV",'CdC-Inputs VP'!$A$13:$A$108,0),FALSE)</f>
        <v>1200</v>
      </c>
      <c r="K993" s="266">
        <f>HLOOKUP(K$14,'CdC-Inputs VP'!$D$13:$AEP$108,MATCH("CMAE AV",'CdC-Inputs VP'!$A$13:$A$108,0),FALSE)</f>
        <v>1200</v>
      </c>
      <c r="L993" s="266">
        <f>HLOOKUP(L$14,'CdC-Inputs VP'!$D$13:$AEP$108,MATCH("CMAE AV",'CdC-Inputs VP'!$A$13:$A$108,0),FALSE)</f>
        <v>1200</v>
      </c>
      <c r="M993" s="266">
        <f>HLOOKUP(M$14,'CdC-Inputs VP'!$D$13:$AEP$108,MATCH("CMAE AV",'CdC-Inputs VP'!$A$13:$A$108,0),FALSE)</f>
        <v>1200</v>
      </c>
      <c r="N993" s="266">
        <f>HLOOKUP(N$14,'CdC-Inputs VP'!$D$13:$AEP$108,MATCH("CMAE AV",'CdC-Inputs VP'!$A$13:$A$108,0),FALSE)</f>
        <v>1200</v>
      </c>
      <c r="O993" s="266">
        <f>HLOOKUP(O$14,'CdC-Inputs VP'!$D$13:$AEP$108,MATCH("CMAE AV",'CdC-Inputs VP'!$A$13:$A$108,0),FALSE)</f>
        <v>1200</v>
      </c>
      <c r="P993" s="266">
        <f>HLOOKUP(P$14,'CdC-Inputs VP'!$D$13:$AEP$108,MATCH("CMAE AV",'CdC-Inputs VP'!$A$13:$A$108,0),FALSE)</f>
        <v>1200</v>
      </c>
      <c r="Q993" s="266">
        <f>HLOOKUP(Q$14,'CdC-Inputs VP'!$D$13:$AEP$108,MATCH("CMAE AV",'CdC-Inputs VP'!$A$13:$A$108,0),FALSE)</f>
        <v>1200</v>
      </c>
      <c r="R993" s="266">
        <f>HLOOKUP(R$14,'CdC-Inputs VP'!$D$13:$AEP$108,MATCH("CMAE AV",'CdC-Inputs VP'!$A$13:$A$108,0),FALSE)</f>
        <v>1200</v>
      </c>
      <c r="S993" s="266">
        <f>HLOOKUP(S$14,'CdC-Inputs VP'!$D$13:$AEP$108,MATCH("CMAE AV",'CdC-Inputs VP'!$A$13:$A$108,0),FALSE)</f>
        <v>1200</v>
      </c>
      <c r="T993" s="266">
        <f>HLOOKUP(T$14,'CdC-Inputs VP'!$D$13:$AEP$108,MATCH("CMAE AV",'CdC-Inputs VP'!$A$13:$A$108,0),FALSE)</f>
        <v>1200</v>
      </c>
    </row>
    <row r="994" spans="1:20" ht="13.5" customHeight="1" thickBot="1" x14ac:dyDescent="0.3">
      <c r="A994" s="275"/>
      <c r="B994" s="642" t="s">
        <v>1357</v>
      </c>
      <c r="C994" s="268"/>
      <c r="D994" s="266">
        <f>HLOOKUP(D$14,'CdC-Inputs VP'!$D$13:$AEP$108,MATCH("CMAE AR",'CdC-Inputs VP'!$A$13:$A$108,0),FALSE)</f>
        <v>1340</v>
      </c>
      <c r="E994" s="266">
        <f>HLOOKUP(E$14,'CdC-Inputs VP'!$D$13:$AEP$108,MATCH("CMAE AR",'CdC-Inputs VP'!$A$13:$A$108,0),FALSE)</f>
        <v>1340</v>
      </c>
      <c r="F994" s="266">
        <f>HLOOKUP(F$14,'CdC-Inputs VP'!$D$13:$AEP$108,MATCH("CMAE AR",'CdC-Inputs VP'!$A$13:$A$108,0),FALSE)</f>
        <v>1340</v>
      </c>
      <c r="G994" s="266">
        <f>HLOOKUP(G$14,'CdC-Inputs VP'!$D$13:$AEP$108,MATCH("CMAE AR",'CdC-Inputs VP'!$A$13:$A$108,0),FALSE)</f>
        <v>1340</v>
      </c>
      <c r="H994" s="266">
        <f>HLOOKUP(H$14,'CdC-Inputs VP'!$D$13:$AEP$108,MATCH("CMAE AR",'CdC-Inputs VP'!$A$13:$A$108,0),FALSE)</f>
        <v>1340</v>
      </c>
      <c r="I994" s="266">
        <f>HLOOKUP(I$14,'CdC-Inputs VP'!$D$13:$AEP$108,MATCH("CMAE AR",'CdC-Inputs VP'!$A$13:$A$108,0),FALSE)</f>
        <v>1340</v>
      </c>
      <c r="J994" s="266">
        <f>HLOOKUP(J$14,'CdC-Inputs VP'!$D$13:$AEP$108,MATCH("CMAE AR",'CdC-Inputs VP'!$A$13:$A$108,0),FALSE)</f>
        <v>1340</v>
      </c>
      <c r="K994" s="266">
        <f>HLOOKUP(K$14,'CdC-Inputs VP'!$D$13:$AEP$108,MATCH("CMAE AR",'CdC-Inputs VP'!$A$13:$A$108,0),FALSE)</f>
        <v>1340</v>
      </c>
      <c r="L994" s="266">
        <f>HLOOKUP(L$14,'CdC-Inputs VP'!$D$13:$AEP$108,MATCH("CMAE AR",'CdC-Inputs VP'!$A$13:$A$108,0),FALSE)</f>
        <v>1340</v>
      </c>
      <c r="M994" s="266">
        <f>HLOOKUP(M$14,'CdC-Inputs VP'!$D$13:$AEP$108,MATCH("CMAE AR",'CdC-Inputs VP'!$A$13:$A$108,0),FALSE)</f>
        <v>1340</v>
      </c>
      <c r="N994" s="266">
        <f>HLOOKUP(N$14,'CdC-Inputs VP'!$D$13:$AEP$108,MATCH("CMAE AR",'CdC-Inputs VP'!$A$13:$A$108,0),FALSE)</f>
        <v>1340</v>
      </c>
      <c r="O994" s="266">
        <f>HLOOKUP(O$14,'CdC-Inputs VP'!$D$13:$AEP$108,MATCH("CMAE AR",'CdC-Inputs VP'!$A$13:$A$108,0),FALSE)</f>
        <v>1340</v>
      </c>
      <c r="P994" s="266">
        <f>HLOOKUP(P$14,'CdC-Inputs VP'!$D$13:$AEP$108,MATCH("CMAE AR",'CdC-Inputs VP'!$A$13:$A$108,0),FALSE)</f>
        <v>1340</v>
      </c>
      <c r="Q994" s="266">
        <f>HLOOKUP(Q$14,'CdC-Inputs VP'!$D$13:$AEP$108,MATCH("CMAE AR",'CdC-Inputs VP'!$A$13:$A$108,0),FALSE)</f>
        <v>1340</v>
      </c>
      <c r="R994" s="266">
        <f>HLOOKUP(R$14,'CdC-Inputs VP'!$D$13:$AEP$108,MATCH("CMAE AR",'CdC-Inputs VP'!$A$13:$A$108,0),FALSE)</f>
        <v>1340</v>
      </c>
      <c r="S994" s="266">
        <f>HLOOKUP(S$14,'CdC-Inputs VP'!$D$13:$AEP$108,MATCH("CMAE AR",'CdC-Inputs VP'!$A$13:$A$108,0),FALSE)</f>
        <v>1340</v>
      </c>
      <c r="T994" s="266">
        <f>HLOOKUP(T$14,'CdC-Inputs VP'!$D$13:$AEP$108,MATCH("CMAE AR",'CdC-Inputs VP'!$A$13:$A$108,0),FALSE)</f>
        <v>1340</v>
      </c>
    </row>
    <row r="995" spans="1:20" ht="13.5" customHeight="1" thickTop="1" x14ac:dyDescent="0.25">
      <c r="A995" s="570" t="s">
        <v>1424</v>
      </c>
      <c r="B995" s="658"/>
      <c r="C995" s="297"/>
      <c r="D995" s="263"/>
      <c r="E995" s="263"/>
      <c r="F995" s="263"/>
      <c r="G995" s="263"/>
      <c r="H995" s="263"/>
      <c r="I995" s="263"/>
      <c r="J995" s="263"/>
      <c r="K995" s="263"/>
      <c r="L995" s="263"/>
      <c r="M995" s="263"/>
      <c r="N995" s="263"/>
      <c r="O995" s="263"/>
      <c r="P995" s="263"/>
      <c r="Q995" s="263"/>
      <c r="R995" s="263"/>
      <c r="S995" s="263"/>
      <c r="T995" s="263"/>
    </row>
    <row r="996" spans="1:20" ht="13.5" customHeight="1" x14ac:dyDescent="0.25">
      <c r="A996" s="274"/>
      <c r="B996" s="641" t="s">
        <v>1356</v>
      </c>
      <c r="C996" s="265"/>
      <c r="D996" s="266">
        <f t="shared" ref="D996:T996" si="2917">IF(D1006="A RENSEIGNER","RENSEIGNER LIGNE 1004",D1006)</f>
        <v>1180</v>
      </c>
      <c r="E996" s="266">
        <f t="shared" si="2917"/>
        <v>1180</v>
      </c>
      <c r="F996" s="266">
        <f t="shared" ref="F996:G996" si="2918">IF(F1006="A RENSEIGNER","RENSEIGNER LIGNE 1004",F1006)</f>
        <v>1180</v>
      </c>
      <c r="G996" s="266">
        <f t="shared" si="2918"/>
        <v>1180</v>
      </c>
      <c r="H996" s="266">
        <f t="shared" si="2917"/>
        <v>1180</v>
      </c>
      <c r="I996" s="266">
        <f t="shared" si="2917"/>
        <v>1180</v>
      </c>
      <c r="J996" s="266">
        <f t="shared" ref="J996:K996" si="2919">IF(J1006="A RENSEIGNER","RENSEIGNER LIGNE 1004",J1006)</f>
        <v>1180</v>
      </c>
      <c r="K996" s="266">
        <f t="shared" si="2919"/>
        <v>1180</v>
      </c>
      <c r="L996" s="266">
        <f t="shared" ref="L996:P996" si="2920">IF(L1006="A RENSEIGNER","RENSEIGNER LIGNE 1004",L1006)</f>
        <v>1180</v>
      </c>
      <c r="M996" s="266">
        <f t="shared" si="2920"/>
        <v>1180</v>
      </c>
      <c r="N996" s="266">
        <f t="shared" si="2920"/>
        <v>1180</v>
      </c>
      <c r="O996" s="266">
        <f t="shared" ref="O996" si="2921">IF(O1006="A RENSEIGNER","RENSEIGNER LIGNE 1004",O1006)</f>
        <v>1180</v>
      </c>
      <c r="P996" s="266">
        <f t="shared" si="2920"/>
        <v>1180</v>
      </c>
      <c r="Q996" s="266">
        <f t="shared" ref="Q996:R996" si="2922">IF(Q1006="A RENSEIGNER","RENSEIGNER LIGNE 1004",Q1006)</f>
        <v>1180</v>
      </c>
      <c r="R996" s="266">
        <f t="shared" si="2922"/>
        <v>1180</v>
      </c>
      <c r="S996" s="266">
        <f t="shared" si="2917"/>
        <v>1180</v>
      </c>
      <c r="T996" s="266">
        <f t="shared" si="2917"/>
        <v>1180</v>
      </c>
    </row>
    <row r="997" spans="1:20" ht="13.5" customHeight="1" thickBot="1" x14ac:dyDescent="0.3">
      <c r="A997" s="275"/>
      <c r="B997" s="642" t="s">
        <v>1357</v>
      </c>
      <c r="C997" s="268"/>
      <c r="D997" s="269">
        <f t="shared" ref="D997:T997" si="2923">IF(D1011="A RENSEIGNER","RENSEIGNER LIGNE 1009",D1011)</f>
        <v>1080</v>
      </c>
      <c r="E997" s="269">
        <f t="shared" si="2923"/>
        <v>1080</v>
      </c>
      <c r="F997" s="269">
        <f t="shared" ref="F997:G997" si="2924">IF(F1011="A RENSEIGNER","RENSEIGNER LIGNE 1009",F1011)</f>
        <v>1080</v>
      </c>
      <c r="G997" s="269">
        <f t="shared" si="2924"/>
        <v>1080</v>
      </c>
      <c r="H997" s="269">
        <f t="shared" si="2923"/>
        <v>1080</v>
      </c>
      <c r="I997" s="269">
        <f t="shared" si="2923"/>
        <v>1080</v>
      </c>
      <c r="J997" s="269">
        <f t="shared" ref="J997:K997" si="2925">IF(J1011="A RENSEIGNER","RENSEIGNER LIGNE 1009",J1011)</f>
        <v>1080</v>
      </c>
      <c r="K997" s="269">
        <f t="shared" si="2925"/>
        <v>1080</v>
      </c>
      <c r="L997" s="269">
        <f t="shared" ref="L997:P997" si="2926">IF(L1011="A RENSEIGNER","RENSEIGNER LIGNE 1009",L1011)</f>
        <v>1080</v>
      </c>
      <c r="M997" s="269">
        <f t="shared" si="2926"/>
        <v>1080</v>
      </c>
      <c r="N997" s="269">
        <f t="shared" si="2926"/>
        <v>1080</v>
      </c>
      <c r="O997" s="269">
        <f t="shared" ref="O997" si="2927">IF(O1011="A RENSEIGNER","RENSEIGNER LIGNE 1009",O1011)</f>
        <v>1080</v>
      </c>
      <c r="P997" s="269">
        <f t="shared" si="2926"/>
        <v>1080</v>
      </c>
      <c r="Q997" s="269">
        <f t="shared" ref="Q997:R997" si="2928">IF(Q1011="A RENSEIGNER","RENSEIGNER LIGNE 1009",Q1011)</f>
        <v>1080</v>
      </c>
      <c r="R997" s="269">
        <f t="shared" si="2928"/>
        <v>1080</v>
      </c>
      <c r="S997" s="269">
        <f t="shared" si="2923"/>
        <v>1080</v>
      </c>
      <c r="T997" s="269">
        <f t="shared" si="2923"/>
        <v>1080</v>
      </c>
    </row>
    <row r="998" spans="1:20" ht="13.5" customHeight="1" thickTop="1" x14ac:dyDescent="0.25">
      <c r="A998" s="570" t="s">
        <v>1425</v>
      </c>
      <c r="B998" s="658"/>
      <c r="C998" s="297"/>
      <c r="D998" s="263" t="e">
        <f>IF(AND(D999=#REF!,D535=#REF!),#REF!,IF(OR(D999="A RENSEIGNER",D999=""),"Grade manquant",D990+(D572-SUMPRODUCT(MIN(($D$535:$XFD$535=D$535)*$D$572:$XFD$572+($D$535:$XFD$535&lt;&gt;D$535)*1000000)))))</f>
        <v>#REF!</v>
      </c>
      <c r="E998" s="263" t="e">
        <f>IF(AND(E999=#REF!,E535=#REF!),#REF!,IF(OR(E999="A RENSEIGNER",E999=""),"Grade manquant",E990+(E572-SUMPRODUCT(MIN(($D$535:$XFD$535=E$535)*$D$572:$XFD$572+($D$535:$XFD$535&lt;&gt;E$535)*1000000)))))</f>
        <v>#REF!</v>
      </c>
      <c r="F998" s="263" t="e">
        <f>IF(AND(F999=#REF!,F535=#REF!),#REF!,IF(OR(F999="A RENSEIGNER",F999=""),"Grade manquant",F990+(F572-SUMPRODUCT(MIN(($D$535:$XFD$535=F$535)*$D$572:$XFD$572+($D$535:$XFD$535&lt;&gt;F$535)*1000000)))))</f>
        <v>#REF!</v>
      </c>
      <c r="G998" s="263" t="e">
        <f>IF(AND(G999=#REF!,G535=#REF!),#REF!,IF(OR(G999="A RENSEIGNER",G999=""),"Grade manquant",G990+(G572-SUMPRODUCT(MIN(($D$535:$XFD$535=G$535)*$D$572:$XFD$572+($D$535:$XFD$535&lt;&gt;G$535)*1000000)))))</f>
        <v>#REF!</v>
      </c>
      <c r="H998" s="263" t="e">
        <f>IF(AND(H999=#REF!,H535=#REF!),#REF!,IF(OR(H999="A RENSEIGNER",H999=""),"Grade manquant",H990+(H572-SUMPRODUCT(MIN(($D$535:$XFD$535=H$535)*$D$572:$XFD$572+($D$535:$XFD$535&lt;&gt;H$535)*1000000)))))</f>
        <v>#REF!</v>
      </c>
      <c r="I998" s="263" t="e">
        <f>IF(AND(I999=#REF!,I535=#REF!),#REF!,IF(OR(I999="A RENSEIGNER",I999=""),"Grade manquant",I990+(I572-SUMPRODUCT(MIN(($D$535:$XFD$535=I$535)*$D$572:$XFD$572+($D$535:$XFD$535&lt;&gt;I$535)*1000000)))))</f>
        <v>#REF!</v>
      </c>
      <c r="J998" s="263" t="e">
        <f>IF(AND(J999=#REF!,J535=#REF!),#REF!,IF(OR(J999="A RENSEIGNER",J999=""),"Grade manquant",J990+(J572-SUMPRODUCT(MIN(($D$535:$XFD$535=J$535)*$D$572:$XFD$572+($D$535:$XFD$535&lt;&gt;J$535)*1000000)))))</f>
        <v>#REF!</v>
      </c>
      <c r="K998" s="263" t="e">
        <f>IF(AND(K999=#REF!,K535=#REF!),#REF!,IF(OR(K999="A RENSEIGNER",K999=""),"Grade manquant",K990+(K572-SUMPRODUCT(MIN(($D$535:$XFD$535=K$535)*$D$572:$XFD$572+($D$535:$XFD$535&lt;&gt;K$535)*1000000)))))</f>
        <v>#REF!</v>
      </c>
      <c r="L998" s="263" t="e">
        <f>IF(AND(L999=#REF!,L535=#REF!),#REF!,IF(OR(L999="A RENSEIGNER",L999=""),"Grade manquant",L990+(L572-SUMPRODUCT(MIN(($D$535:$XFD$535=L$535)*$D$572:$XFD$572+($D$535:$XFD$535&lt;&gt;L$535)*1000000)))))</f>
        <v>#REF!</v>
      </c>
      <c r="M998" s="263" t="e">
        <f>IF(AND(M999=#REF!,M535=#REF!),#REF!,IF(OR(M999="A RENSEIGNER",M999=""),"Grade manquant",M990+(M572-SUMPRODUCT(MIN(($D$535:$XFD$535=M$535)*$D$572:$XFD$572+($D$535:$XFD$535&lt;&gt;M$535)*1000000)))))</f>
        <v>#REF!</v>
      </c>
      <c r="N998" s="263" t="e">
        <f>IF(AND(N999=#REF!,N535=#REF!),#REF!,IF(OR(N999="A RENSEIGNER",N999=""),"Grade manquant",N990+(N572-SUMPRODUCT(MIN(($D$535:$XFD$535=N$535)*$D$572:$XFD$572+($D$535:$XFD$535&lt;&gt;N$535)*1000000)))))</f>
        <v>#REF!</v>
      </c>
      <c r="O998" s="263" t="e">
        <f>IF(AND(O999=#REF!,O535=#REF!),#REF!,IF(OR(O999="A RENSEIGNER",O999=""),"Grade manquant",O990+(O572-SUMPRODUCT(MIN(($D$535:$XFD$535=O$535)*$D$572:$XFD$572+($D$535:$XFD$535&lt;&gt;O$535)*1000000)))))</f>
        <v>#REF!</v>
      </c>
      <c r="P998" s="263" t="e">
        <f>IF(AND(P999=#REF!,P535=#REF!),#REF!,IF(OR(P999="A RENSEIGNER",P999=""),"Grade manquant",P990+(P572-SUMPRODUCT(MIN(($D$535:$XFD$535=P$535)*$D$572:$XFD$572+($D$535:$XFD$535&lt;&gt;P$535)*1000000)))))</f>
        <v>#REF!</v>
      </c>
      <c r="Q998" s="263" t="e">
        <f>IF(AND(Q999=#REF!,Q535=#REF!),#REF!,IF(OR(Q999="A RENSEIGNER",Q999=""),"Grade manquant",Q990+(Q572-SUMPRODUCT(MIN(($D$535:$XFD$535=Q$535)*$D$572:$XFD$572+($D$535:$XFD$535&lt;&gt;Q$535)*1000000)))))</f>
        <v>#REF!</v>
      </c>
      <c r="R998" s="263" t="e">
        <f>IF(AND(R999=#REF!,R535=#REF!),#REF!,IF(OR(R999="A RENSEIGNER",R999=""),"Grade manquant",R990+(R572-SUMPRODUCT(MIN(($D$535:$XFD$535=R$535)*$D$572:$XFD$572+($D$535:$XFD$535&lt;&gt;R$535)*1000000)))))</f>
        <v>#REF!</v>
      </c>
      <c r="S998" s="263" t="e">
        <f>IF(AND(S999=#REF!,S535=#REF!),#REF!,IF(OR(S999="A RENSEIGNER",S999=""),"Grade manquant",S990+(S572-SUMPRODUCT(MIN(($D$535:$XFD$535=S$535)*$D$572:$XFD$572+($D$535:$XFD$535&lt;&gt;S$535)*1000000)))))</f>
        <v>#REF!</v>
      </c>
      <c r="T998" s="263" t="e">
        <f>IF(AND(T999=#REF!,T535=#REF!),#REF!,IF(OR(T999="A RENSEIGNER",T999=""),"Grade manquant",T990+(T572-SUMPRODUCT(MIN(($D$535:$XFD$535=T$535)*$D$572:$XFD$572+($D$535:$XFD$535&lt;&gt;T$535)*1000000)))))</f>
        <v>#REF!</v>
      </c>
    </row>
    <row r="999" spans="1:20" ht="13.5" customHeight="1" thickBot="1" x14ac:dyDescent="0.3">
      <c r="A999" s="275"/>
      <c r="B999" s="642" t="s">
        <v>1426</v>
      </c>
      <c r="C999" s="268"/>
      <c r="D999" s="269" t="str">
        <f>HLOOKUP(D$14,'CdC-Inputs VP'!$D$13:$AEP$108,MATCH($B999,'CdC-Inputs VP'!$A$13:$A$108,0),FALSE)</f>
        <v>A RENSEIGNER dans l'onglet Inputs VP</v>
      </c>
      <c r="E999" s="269" t="str">
        <f>HLOOKUP(E$14,'CdC-Inputs VP'!$D$13:$AEP$108,MATCH($B999,'CdC-Inputs VP'!$A$13:$A$108,0),FALSE)</f>
        <v>A RENSEIGNER dans l'onglet Inputs VP</v>
      </c>
      <c r="F999" s="269" t="str">
        <f>HLOOKUP(F$14,'CdC-Inputs VP'!$D$13:$AEP$108,MATCH($B999,'CdC-Inputs VP'!$A$13:$A$108,0),FALSE)</f>
        <v>A RENSEIGNER dans l'onglet Inputs VP</v>
      </c>
      <c r="G999" s="269" t="str">
        <f>HLOOKUP(G$14,'CdC-Inputs VP'!$D$13:$AEP$108,MATCH($B999,'CdC-Inputs VP'!$A$13:$A$108,0),FALSE)</f>
        <v>A RENSEIGNER dans l'onglet Inputs VP</v>
      </c>
      <c r="H999" s="269" t="str">
        <f>HLOOKUP(H$14,'CdC-Inputs VP'!$D$13:$AEP$108,MATCH($B999,'CdC-Inputs VP'!$A$13:$A$108,0),FALSE)</f>
        <v>A RENSEIGNER dans l'onglet Inputs VP</v>
      </c>
      <c r="I999" s="269" t="str">
        <f>HLOOKUP(I$14,'CdC-Inputs VP'!$D$13:$AEP$108,MATCH($B999,'CdC-Inputs VP'!$A$13:$A$108,0),FALSE)</f>
        <v>A RENSEIGNER dans l'onglet Inputs VP</v>
      </c>
      <c r="J999" s="269" t="str">
        <f>HLOOKUP(J$14,'CdC-Inputs VP'!$D$13:$AEP$108,MATCH($B999,'CdC-Inputs VP'!$A$13:$A$108,0),FALSE)</f>
        <v>A RENSEIGNER dans l'onglet Inputs VP</v>
      </c>
      <c r="K999" s="269" t="str">
        <f>HLOOKUP(K$14,'CdC-Inputs VP'!$D$13:$AEP$108,MATCH($B999,'CdC-Inputs VP'!$A$13:$A$108,0),FALSE)</f>
        <v>A RENSEIGNER dans l'onglet Inputs VP</v>
      </c>
      <c r="L999" s="269" t="str">
        <f>HLOOKUP(L$14,'CdC-Inputs VP'!$D$13:$AEP$108,MATCH($B999,'CdC-Inputs VP'!$A$13:$A$108,0),FALSE)</f>
        <v>A RENSEIGNER dans l'onglet Inputs VP</v>
      </c>
      <c r="M999" s="269" t="str">
        <f>HLOOKUP(M$14,'CdC-Inputs VP'!$D$13:$AEP$108,MATCH($B999,'CdC-Inputs VP'!$A$13:$A$108,0),FALSE)</f>
        <v>A RENSEIGNER dans l'onglet Inputs VP</v>
      </c>
      <c r="N999" s="269" t="str">
        <f>HLOOKUP(N$14,'CdC-Inputs VP'!$D$13:$AEP$108,MATCH($B999,'CdC-Inputs VP'!$A$13:$A$108,0),FALSE)</f>
        <v>A RENSEIGNER dans l'onglet Inputs VP</v>
      </c>
      <c r="O999" s="269" t="str">
        <f>HLOOKUP(O$14,'CdC-Inputs VP'!$D$13:$AEP$108,MATCH($B999,'CdC-Inputs VP'!$A$13:$A$108,0),FALSE)</f>
        <v>A RENSEIGNER dans l'onglet Inputs VP</v>
      </c>
      <c r="P999" s="269" t="str">
        <f>HLOOKUP(P$14,'CdC-Inputs VP'!$D$13:$AEP$108,MATCH($B999,'CdC-Inputs VP'!$A$13:$A$108,0),FALSE)</f>
        <v>A RENSEIGNER dans l'onglet Inputs VP</v>
      </c>
      <c r="Q999" s="269" t="str">
        <f>HLOOKUP(Q$14,'CdC-Inputs VP'!$D$13:$AEP$108,MATCH($B999,'CdC-Inputs VP'!$A$13:$A$108,0),FALSE)</f>
        <v>A RENSEIGNER dans l'onglet Inputs VP</v>
      </c>
      <c r="R999" s="269" t="str">
        <f>HLOOKUP(R$14,'CdC-Inputs VP'!$D$13:$AEP$108,MATCH($B999,'CdC-Inputs VP'!$A$13:$A$108,0),FALSE)</f>
        <v>A RENSEIGNER dans l'onglet Inputs VP</v>
      </c>
      <c r="S999" s="269" t="str">
        <f>HLOOKUP(S$14,'CdC-Inputs VP'!$D$13:$AEP$108,MATCH($B999,'CdC-Inputs VP'!$A$13:$A$108,0),FALSE)</f>
        <v>A RENSEIGNER dans l'onglet Inputs VP</v>
      </c>
      <c r="T999" s="269" t="str">
        <f>HLOOKUP(T$14,'CdC-Inputs VP'!$D$13:$AEP$108,MATCH($B999,'CdC-Inputs VP'!$A$13:$A$108,0),FALSE)</f>
        <v>A RENSEIGNER dans l'onglet Inputs VP</v>
      </c>
    </row>
    <row r="1000" spans="1:20" ht="13.5" collapsed="1" thickTop="1" x14ac:dyDescent="0.25">
      <c r="A1000" s="302" t="s">
        <v>1302</v>
      </c>
    </row>
    <row r="1001" spans="1:20" x14ac:dyDescent="0.25">
      <c r="A1001" s="302" t="s">
        <v>1302</v>
      </c>
    </row>
    <row r="1002" spans="1:20" collapsed="1" x14ac:dyDescent="0.25">
      <c r="A1002" s="338" t="s">
        <v>1427</v>
      </c>
    </row>
    <row r="1003" spans="1:20" ht="13.5" hidden="1" outlineLevel="1" thickBot="1" x14ac:dyDescent="0.3">
      <c r="A1003" s="302" t="s">
        <v>1302</v>
      </c>
      <c r="D1003" s="214" t="e">
        <f>IF(D1004=#REF!,"",D1004)</f>
        <v>#REF!</v>
      </c>
      <c r="E1003" s="214" t="e">
        <f>IF(E1004=#REF!,"",E1004)</f>
        <v>#REF!</v>
      </c>
      <c r="F1003" s="214" t="e">
        <f>IF(F1004=#REF!,"",F1004)</f>
        <v>#REF!</v>
      </c>
      <c r="G1003" s="214" t="e">
        <f>IF(G1004=#REF!,"",G1004)</f>
        <v>#REF!</v>
      </c>
      <c r="H1003" s="214" t="e">
        <f>IF(H1004=#REF!,"",H1004)</f>
        <v>#REF!</v>
      </c>
      <c r="I1003" s="214" t="e">
        <f>IF(I1004=#REF!,"",I1004)</f>
        <v>#REF!</v>
      </c>
      <c r="J1003" s="214" t="e">
        <f>IF(J1004=#REF!,"",J1004)</f>
        <v>#REF!</v>
      </c>
      <c r="K1003" s="214" t="e">
        <f>IF(K1004=#REF!,"",K1004)</f>
        <v>#REF!</v>
      </c>
      <c r="L1003" s="214" t="e">
        <f>IF(L1004=#REF!,"",L1004)</f>
        <v>#REF!</v>
      </c>
      <c r="M1003" s="214" t="e">
        <f>IF(M1004=#REF!,"",M1004)</f>
        <v>#REF!</v>
      </c>
      <c r="N1003" s="214" t="e">
        <f>IF(N1004=#REF!,"",N1004)</f>
        <v>#REF!</v>
      </c>
      <c r="O1003" s="214" t="e">
        <f>IF(O1004=#REF!,"",O1004)</f>
        <v>#REF!</v>
      </c>
      <c r="P1003" s="214" t="e">
        <f>IF(P1004=#REF!,"",P1004)</f>
        <v>#REF!</v>
      </c>
      <c r="Q1003" s="214" t="e">
        <f>IF(Q1004=#REF!,"",Q1004)</f>
        <v>#REF!</v>
      </c>
      <c r="R1003" s="214" t="e">
        <f>IF(R1004=#REF!,"",R1004)</f>
        <v>#REF!</v>
      </c>
      <c r="S1003" s="214" t="e">
        <f>IF(S1004=#REF!,"",S1004)</f>
        <v>#REF!</v>
      </c>
      <c r="T1003" s="214" t="e">
        <f>IF(T1004=#REF!,"",T1004)</f>
        <v>#REF!</v>
      </c>
    </row>
    <row r="1004" spans="1:20" ht="13.5" hidden="1" outlineLevel="1" thickBot="1" x14ac:dyDescent="0.3">
      <c r="A1004" s="338" t="s">
        <v>1428</v>
      </c>
      <c r="D1004" s="339" t="str">
        <f t="shared" ref="D1004:T1004" si="2929">D$10&amp; " "  &amp;D$11</f>
        <v>EB2 DHE eDCT</v>
      </c>
      <c r="E1004" s="339" t="str">
        <f t="shared" si="2929"/>
        <v>EB2 DHE eDCT</v>
      </c>
      <c r="F1004" s="339" t="str">
        <f t="shared" si="2929"/>
        <v>EB2 DHE eDCT</v>
      </c>
      <c r="G1004" s="339" t="str">
        <f t="shared" si="2929"/>
        <v>EB2 DHE eDCT</v>
      </c>
      <c r="H1004" s="339" t="str">
        <f t="shared" si="2929"/>
        <v>EB2 DHE eDCT</v>
      </c>
      <c r="I1004" s="339" t="str">
        <f t="shared" si="2929"/>
        <v>EB2 DHE eDCT</v>
      </c>
      <c r="J1004" s="339" t="str">
        <f t="shared" si="2929"/>
        <v>EB2 DHE eDCT</v>
      </c>
      <c r="K1004" s="339" t="str">
        <f t="shared" si="2929"/>
        <v>EB2 DHE eDCT</v>
      </c>
      <c r="L1004" s="339" t="str">
        <f t="shared" si="2929"/>
        <v>EB2 DHE eDCT</v>
      </c>
      <c r="M1004" s="339" t="str">
        <f t="shared" si="2929"/>
        <v>EB2 DHE eDCT</v>
      </c>
      <c r="N1004" s="339" t="str">
        <f t="shared" si="2929"/>
        <v>EB2 DHE eDCT</v>
      </c>
      <c r="O1004" s="339" t="str">
        <f t="shared" si="2929"/>
        <v>EB2 DHE eDCT</v>
      </c>
      <c r="P1004" s="339" t="str">
        <f t="shared" si="2929"/>
        <v>EB2 DHE eDCT</v>
      </c>
      <c r="Q1004" s="339" t="str">
        <f t="shared" si="2929"/>
        <v>EB2 DHE eDCT</v>
      </c>
      <c r="R1004" s="339" t="str">
        <f t="shared" si="2929"/>
        <v>EB2 DHE eDCT</v>
      </c>
      <c r="S1004" s="339" t="str">
        <f t="shared" si="2929"/>
        <v>EB2 DHE eDCT</v>
      </c>
      <c r="T1004" s="339" t="str">
        <f t="shared" si="2929"/>
        <v>EB2 DHE eDCT</v>
      </c>
    </row>
    <row r="1005" spans="1:20" hidden="1" outlineLevel="1" x14ac:dyDescent="0.25">
      <c r="A1005" s="338"/>
      <c r="C1005" s="184" t="s">
        <v>1215</v>
      </c>
      <c r="D1005" s="200">
        <f>HLOOKUP(D$14,'CdC-Inputs VP'!$D$13:$AEP$108,MATCH($C1005,'CdC-Inputs VP'!$A$13:$A$108,0),FALSE)</f>
        <v>1180</v>
      </c>
      <c r="E1005" s="200">
        <f>HLOOKUP(E$14,'CdC-Inputs VP'!$D$13:$AEP$108,MATCH($C1005,'CdC-Inputs VP'!$A$13:$A$108,0),FALSE)</f>
        <v>1180</v>
      </c>
      <c r="F1005" s="200">
        <f>HLOOKUP(F$14,'CdC-Inputs VP'!$D$13:$AEP$108,MATCH($C1005,'CdC-Inputs VP'!$A$13:$A$108,0),FALSE)</f>
        <v>1180</v>
      </c>
      <c r="G1005" s="200">
        <f>HLOOKUP(G$14,'CdC-Inputs VP'!$D$13:$AEP$108,MATCH($C1005,'CdC-Inputs VP'!$A$13:$A$108,0),FALSE)</f>
        <v>1180</v>
      </c>
      <c r="H1005" s="200">
        <f>HLOOKUP(H$14,'CdC-Inputs VP'!$D$13:$AEP$108,MATCH($C1005,'CdC-Inputs VP'!$A$13:$A$108,0),FALSE)</f>
        <v>1180</v>
      </c>
      <c r="I1005" s="200">
        <f>HLOOKUP(I$14,'CdC-Inputs VP'!$D$13:$AEP$108,MATCH($C1005,'CdC-Inputs VP'!$A$13:$A$108,0),FALSE)</f>
        <v>1180</v>
      </c>
      <c r="J1005" s="200">
        <f>HLOOKUP(J$14,'CdC-Inputs VP'!$D$13:$AEP$108,MATCH($C1005,'CdC-Inputs VP'!$A$13:$A$108,0),FALSE)</f>
        <v>1180</v>
      </c>
      <c r="K1005" s="200">
        <f>HLOOKUP(K$14,'CdC-Inputs VP'!$D$13:$AEP$108,MATCH($C1005,'CdC-Inputs VP'!$A$13:$A$108,0),FALSE)</f>
        <v>1180</v>
      </c>
      <c r="L1005" s="200">
        <f>HLOOKUP(L$14,'CdC-Inputs VP'!$D$13:$AEP$108,MATCH($C1005,'CdC-Inputs VP'!$A$13:$A$108,0),FALSE)</f>
        <v>1180</v>
      </c>
      <c r="M1005" s="200">
        <f>HLOOKUP(M$14,'CdC-Inputs VP'!$D$13:$AEP$108,MATCH($C1005,'CdC-Inputs VP'!$A$13:$A$108,0),FALSE)</f>
        <v>1180</v>
      </c>
      <c r="N1005" s="200">
        <f>HLOOKUP(N$14,'CdC-Inputs VP'!$D$13:$AEP$108,MATCH($C1005,'CdC-Inputs VP'!$A$13:$A$108,0),FALSE)</f>
        <v>1180</v>
      </c>
      <c r="O1005" s="200">
        <f>HLOOKUP(O$14,'CdC-Inputs VP'!$D$13:$AEP$108,MATCH($C1005,'CdC-Inputs VP'!$A$13:$A$108,0),FALSE)</f>
        <v>1180</v>
      </c>
      <c r="P1005" s="200">
        <f>HLOOKUP(P$14,'CdC-Inputs VP'!$D$13:$AEP$108,MATCH($C1005,'CdC-Inputs VP'!$A$13:$A$108,0),FALSE)</f>
        <v>1180</v>
      </c>
      <c r="Q1005" s="200">
        <f>HLOOKUP(Q$14,'CdC-Inputs VP'!$D$13:$AEP$108,MATCH($C1005,'CdC-Inputs VP'!$A$13:$A$108,0),FALSE)</f>
        <v>1180</v>
      </c>
      <c r="R1005" s="200">
        <f>HLOOKUP(R$14,'CdC-Inputs VP'!$D$13:$AEP$108,MATCH($C1005,'CdC-Inputs VP'!$A$13:$A$108,0),FALSE)</f>
        <v>1180</v>
      </c>
      <c r="S1005" s="200">
        <f>HLOOKUP(S$14,'CdC-Inputs VP'!$D$13:$AEP$108,MATCH($C1005,'CdC-Inputs VP'!$A$13:$A$108,0),FALSE)</f>
        <v>1180</v>
      </c>
      <c r="T1005" s="200">
        <f>HLOOKUP(T$14,'CdC-Inputs VP'!$D$13:$AEP$108,MATCH($C1005,'CdC-Inputs VP'!$A$13:$A$108,0),FALSE)</f>
        <v>1180</v>
      </c>
    </row>
    <row r="1006" spans="1:20" ht="13.5" hidden="1" outlineLevel="1" thickBot="1" x14ac:dyDescent="0.3">
      <c r="A1006" s="338"/>
      <c r="B1006" s="204"/>
      <c r="C1006" s="184" t="s">
        <v>1217</v>
      </c>
      <c r="D1006" s="200">
        <f>HLOOKUP(D$14,'CdC-Inputs VP'!$D$13:$AEP$108,MATCH($C1006,'CdC-Inputs VP'!$A$13:$A$108,0),FALSE)</f>
        <v>1180</v>
      </c>
      <c r="E1006" s="200">
        <f>HLOOKUP(E$14,'CdC-Inputs VP'!$D$13:$AEP$108,MATCH($C1006,'CdC-Inputs VP'!$A$13:$A$108,0),FALSE)</f>
        <v>1180</v>
      </c>
      <c r="F1006" s="200">
        <f>HLOOKUP(F$14,'CdC-Inputs VP'!$D$13:$AEP$108,MATCH($C1006,'CdC-Inputs VP'!$A$13:$A$108,0),FALSE)</f>
        <v>1180</v>
      </c>
      <c r="G1006" s="200">
        <f>HLOOKUP(G$14,'CdC-Inputs VP'!$D$13:$AEP$108,MATCH($C1006,'CdC-Inputs VP'!$A$13:$A$108,0),FALSE)</f>
        <v>1180</v>
      </c>
      <c r="H1006" s="200">
        <f>HLOOKUP(H$14,'CdC-Inputs VP'!$D$13:$AEP$108,MATCH($C1006,'CdC-Inputs VP'!$A$13:$A$108,0),FALSE)</f>
        <v>1180</v>
      </c>
      <c r="I1006" s="200">
        <f>HLOOKUP(I$14,'CdC-Inputs VP'!$D$13:$AEP$108,MATCH($C1006,'CdC-Inputs VP'!$A$13:$A$108,0),FALSE)</f>
        <v>1180</v>
      </c>
      <c r="J1006" s="200">
        <f>HLOOKUP(J$14,'CdC-Inputs VP'!$D$13:$AEP$108,MATCH($C1006,'CdC-Inputs VP'!$A$13:$A$108,0),FALSE)</f>
        <v>1180</v>
      </c>
      <c r="K1006" s="200">
        <f>HLOOKUP(K$14,'CdC-Inputs VP'!$D$13:$AEP$108,MATCH($C1006,'CdC-Inputs VP'!$A$13:$A$108,0),FALSE)</f>
        <v>1180</v>
      </c>
      <c r="L1006" s="200">
        <f>HLOOKUP(L$14,'CdC-Inputs VP'!$D$13:$AEP$108,MATCH($C1006,'CdC-Inputs VP'!$A$13:$A$108,0),FALSE)</f>
        <v>1180</v>
      </c>
      <c r="M1006" s="200">
        <f>HLOOKUP(M$14,'CdC-Inputs VP'!$D$13:$AEP$108,MATCH($C1006,'CdC-Inputs VP'!$A$13:$A$108,0),FALSE)</f>
        <v>1180</v>
      </c>
      <c r="N1006" s="200">
        <f>HLOOKUP(N$14,'CdC-Inputs VP'!$D$13:$AEP$108,MATCH($C1006,'CdC-Inputs VP'!$A$13:$A$108,0),FALSE)</f>
        <v>1180</v>
      </c>
      <c r="O1006" s="200">
        <f>HLOOKUP(O$14,'CdC-Inputs VP'!$D$13:$AEP$108,MATCH($C1006,'CdC-Inputs VP'!$A$13:$A$108,0),FALSE)</f>
        <v>1180</v>
      </c>
      <c r="P1006" s="200">
        <f>HLOOKUP(P$14,'CdC-Inputs VP'!$D$13:$AEP$108,MATCH($C1006,'CdC-Inputs VP'!$A$13:$A$108,0),FALSE)</f>
        <v>1180</v>
      </c>
      <c r="Q1006" s="200">
        <f>HLOOKUP(Q$14,'CdC-Inputs VP'!$D$13:$AEP$108,MATCH($C1006,'CdC-Inputs VP'!$A$13:$A$108,0),FALSE)</f>
        <v>1180</v>
      </c>
      <c r="R1006" s="200">
        <f>HLOOKUP(R$14,'CdC-Inputs VP'!$D$13:$AEP$108,MATCH($C1006,'CdC-Inputs VP'!$A$13:$A$108,0),FALSE)</f>
        <v>1180</v>
      </c>
      <c r="S1006" s="200">
        <f>HLOOKUP(S$14,'CdC-Inputs VP'!$D$13:$AEP$108,MATCH($C1006,'CdC-Inputs VP'!$A$13:$A$108,0),FALSE)</f>
        <v>1180</v>
      </c>
      <c r="T1006" s="200">
        <f>HLOOKUP(T$14,'CdC-Inputs VP'!$D$13:$AEP$108,MATCH($C1006,'CdC-Inputs VP'!$A$13:$A$108,0),FALSE)</f>
        <v>1180</v>
      </c>
    </row>
    <row r="1007" spans="1:20" hidden="1" outlineLevel="1" x14ac:dyDescent="0.25">
      <c r="A1007" s="926" t="s">
        <v>797</v>
      </c>
      <c r="B1007" s="242" t="s">
        <v>796</v>
      </c>
      <c r="C1007" s="340"/>
      <c r="D1007" s="341" t="e">
        <f t="shared" ref="D1007:T1007" si="2930">IF(D$1005="A RENSEIGNER","limite à renseigner",D$931)</f>
        <v>#REF!</v>
      </c>
      <c r="E1007" s="341" t="e">
        <f t="shared" si="2930"/>
        <v>#REF!</v>
      </c>
      <c r="F1007" s="341" t="e">
        <f t="shared" si="2930"/>
        <v>#REF!</v>
      </c>
      <c r="G1007" s="341" t="e">
        <f t="shared" si="2930"/>
        <v>#REF!</v>
      </c>
      <c r="H1007" s="341" t="e">
        <f t="shared" si="2930"/>
        <v>#REF!</v>
      </c>
      <c r="I1007" s="341" t="e">
        <f t="shared" si="2930"/>
        <v>#REF!</v>
      </c>
      <c r="J1007" s="341" t="e">
        <f t="shared" si="2930"/>
        <v>#REF!</v>
      </c>
      <c r="K1007" s="341" t="e">
        <f t="shared" si="2930"/>
        <v>#REF!</v>
      </c>
      <c r="L1007" s="341" t="e">
        <f t="shared" si="2930"/>
        <v>#REF!</v>
      </c>
      <c r="M1007" s="341" t="e">
        <f t="shared" si="2930"/>
        <v>#REF!</v>
      </c>
      <c r="N1007" s="341" t="e">
        <f t="shared" si="2930"/>
        <v>#REF!</v>
      </c>
      <c r="O1007" s="341" t="e">
        <f t="shared" si="2930"/>
        <v>#REF!</v>
      </c>
      <c r="P1007" s="341" t="e">
        <f t="shared" si="2930"/>
        <v>#REF!</v>
      </c>
      <c r="Q1007" s="341" t="e">
        <f t="shared" si="2930"/>
        <v>#REF!</v>
      </c>
      <c r="R1007" s="341" t="e">
        <f t="shared" si="2930"/>
        <v>#REF!</v>
      </c>
      <c r="S1007" s="341" t="e">
        <f t="shared" si="2930"/>
        <v>#REF!</v>
      </c>
      <c r="T1007" s="341" t="e">
        <f t="shared" si="2930"/>
        <v>#REF!</v>
      </c>
    </row>
    <row r="1008" spans="1:20" ht="13.5" hidden="1" outlineLevel="1" thickBot="1" x14ac:dyDescent="0.3">
      <c r="A1008" s="927"/>
      <c r="B1008" s="204" t="s">
        <v>795</v>
      </c>
      <c r="C1008" s="342"/>
      <c r="D1008" s="343" t="e">
        <f t="shared" ref="D1008:T1008" si="2931">IF(D$1006="A RENSEIGNER","limite à renseigner",D$769)</f>
        <v>#REF!</v>
      </c>
      <c r="E1008" s="343" t="e">
        <f t="shared" si="2931"/>
        <v>#REF!</v>
      </c>
      <c r="F1008" s="343" t="e">
        <f t="shared" si="2931"/>
        <v>#REF!</v>
      </c>
      <c r="G1008" s="343" t="e">
        <f t="shared" si="2931"/>
        <v>#REF!</v>
      </c>
      <c r="H1008" s="343" t="e">
        <f t="shared" si="2931"/>
        <v>#REF!</v>
      </c>
      <c r="I1008" s="343" t="e">
        <f t="shared" si="2931"/>
        <v>#REF!</v>
      </c>
      <c r="J1008" s="343" t="e">
        <f t="shared" si="2931"/>
        <v>#REF!</v>
      </c>
      <c r="K1008" s="343" t="e">
        <f t="shared" si="2931"/>
        <v>#REF!</v>
      </c>
      <c r="L1008" s="343" t="e">
        <f t="shared" si="2931"/>
        <v>#REF!</v>
      </c>
      <c r="M1008" s="343" t="e">
        <f t="shared" si="2931"/>
        <v>#REF!</v>
      </c>
      <c r="N1008" s="343" t="e">
        <f t="shared" si="2931"/>
        <v>#REF!</v>
      </c>
      <c r="O1008" s="343" t="e">
        <f t="shared" si="2931"/>
        <v>#REF!</v>
      </c>
      <c r="P1008" s="343" t="e">
        <f t="shared" si="2931"/>
        <v>#REF!</v>
      </c>
      <c r="Q1008" s="343" t="e">
        <f t="shared" si="2931"/>
        <v>#REF!</v>
      </c>
      <c r="R1008" s="343" t="e">
        <f t="shared" si="2931"/>
        <v>#REF!</v>
      </c>
      <c r="S1008" s="343" t="e">
        <f t="shared" si="2931"/>
        <v>#REF!</v>
      </c>
      <c r="T1008" s="343" t="e">
        <f t="shared" si="2931"/>
        <v>#REF!</v>
      </c>
    </row>
    <row r="1009" spans="1:29" hidden="1" outlineLevel="1" x14ac:dyDescent="0.25">
      <c r="A1009" s="344"/>
    </row>
    <row r="1010" spans="1:29" hidden="1" outlineLevel="1" x14ac:dyDescent="0.25">
      <c r="A1010" s="345"/>
      <c r="C1010" s="184" t="s">
        <v>1221</v>
      </c>
      <c r="D1010" s="200">
        <f>HLOOKUP(D$14,'CdC-Inputs VP'!$D$13:$AEP$108,MATCH($C1010,'CdC-Inputs VP'!$A$13:$A$108,0),FALSE)</f>
        <v>1310</v>
      </c>
      <c r="E1010" s="200">
        <f>HLOOKUP(E$14,'CdC-Inputs VP'!$D$13:$AEP$108,MATCH($C1010,'CdC-Inputs VP'!$A$13:$A$108,0),FALSE)</f>
        <v>1310</v>
      </c>
      <c r="F1010" s="200">
        <f>HLOOKUP(F$14,'CdC-Inputs VP'!$D$13:$AEP$108,MATCH($C1010,'CdC-Inputs VP'!$A$13:$A$108,0),FALSE)</f>
        <v>1310</v>
      </c>
      <c r="G1010" s="200">
        <f>HLOOKUP(G$14,'CdC-Inputs VP'!$D$13:$AEP$108,MATCH($C1010,'CdC-Inputs VP'!$A$13:$A$108,0),FALSE)</f>
        <v>1310</v>
      </c>
      <c r="H1010" s="200">
        <f>HLOOKUP(H$14,'CdC-Inputs VP'!$D$13:$AEP$108,MATCH($C1010,'CdC-Inputs VP'!$A$13:$A$108,0),FALSE)</f>
        <v>1310</v>
      </c>
      <c r="I1010" s="200">
        <f>HLOOKUP(I$14,'CdC-Inputs VP'!$D$13:$AEP$108,MATCH($C1010,'CdC-Inputs VP'!$A$13:$A$108,0),FALSE)</f>
        <v>1310</v>
      </c>
      <c r="J1010" s="200">
        <f>HLOOKUP(J$14,'CdC-Inputs VP'!$D$13:$AEP$108,MATCH($C1010,'CdC-Inputs VP'!$A$13:$A$108,0),FALSE)</f>
        <v>1310</v>
      </c>
      <c r="K1010" s="200">
        <f>HLOOKUP(K$14,'CdC-Inputs VP'!$D$13:$AEP$108,MATCH($C1010,'CdC-Inputs VP'!$A$13:$A$108,0),FALSE)</f>
        <v>1310</v>
      </c>
      <c r="L1010" s="200">
        <f>HLOOKUP(L$14,'CdC-Inputs VP'!$D$13:$AEP$108,MATCH($C1010,'CdC-Inputs VP'!$A$13:$A$108,0),FALSE)</f>
        <v>1310</v>
      </c>
      <c r="M1010" s="200">
        <f>HLOOKUP(M$14,'CdC-Inputs VP'!$D$13:$AEP$108,MATCH($C1010,'CdC-Inputs VP'!$A$13:$A$108,0),FALSE)</f>
        <v>1310</v>
      </c>
      <c r="N1010" s="200">
        <f>HLOOKUP(N$14,'CdC-Inputs VP'!$D$13:$AEP$108,MATCH($C1010,'CdC-Inputs VP'!$A$13:$A$108,0),FALSE)</f>
        <v>1310</v>
      </c>
      <c r="O1010" s="200">
        <f>HLOOKUP(O$14,'CdC-Inputs VP'!$D$13:$AEP$108,MATCH($C1010,'CdC-Inputs VP'!$A$13:$A$108,0),FALSE)</f>
        <v>1310</v>
      </c>
      <c r="P1010" s="200">
        <f>HLOOKUP(P$14,'CdC-Inputs VP'!$D$13:$AEP$108,MATCH($C1010,'CdC-Inputs VP'!$A$13:$A$108,0),FALSE)</f>
        <v>1310</v>
      </c>
      <c r="Q1010" s="200">
        <f>HLOOKUP(Q$14,'CdC-Inputs VP'!$D$13:$AEP$108,MATCH($C1010,'CdC-Inputs VP'!$A$13:$A$108,0),FALSE)</f>
        <v>1310</v>
      </c>
      <c r="R1010" s="200">
        <f>HLOOKUP(R$14,'CdC-Inputs VP'!$D$13:$AEP$108,MATCH($C1010,'CdC-Inputs VP'!$A$13:$A$108,0),FALSE)</f>
        <v>1310</v>
      </c>
      <c r="S1010" s="200">
        <f>HLOOKUP(S$14,'CdC-Inputs VP'!$D$13:$AEP$108,MATCH($C1010,'CdC-Inputs VP'!$A$13:$A$108,0),FALSE)</f>
        <v>1310</v>
      </c>
      <c r="T1010" s="200">
        <f>HLOOKUP(T$14,'CdC-Inputs VP'!$D$13:$AEP$108,MATCH($C1010,'CdC-Inputs VP'!$A$13:$A$108,0),FALSE)</f>
        <v>1310</v>
      </c>
    </row>
    <row r="1011" spans="1:29" ht="13.5" hidden="1" outlineLevel="1" thickBot="1" x14ac:dyDescent="0.3">
      <c r="A1011" s="345"/>
      <c r="C1011" s="184" t="s">
        <v>1223</v>
      </c>
      <c r="D1011" s="200">
        <f>HLOOKUP(D$14,'CdC-Inputs VP'!$D$13:$AEP$108,MATCH($C1011,'CdC-Inputs VP'!$A$13:$A$108,0),FALSE)</f>
        <v>1080</v>
      </c>
      <c r="E1011" s="200">
        <f>HLOOKUP(E$14,'CdC-Inputs VP'!$D$13:$AEP$108,MATCH($C1011,'CdC-Inputs VP'!$A$13:$A$108,0),FALSE)</f>
        <v>1080</v>
      </c>
      <c r="F1011" s="200">
        <f>HLOOKUP(F$14,'CdC-Inputs VP'!$D$13:$AEP$108,MATCH($C1011,'CdC-Inputs VP'!$A$13:$A$108,0),FALSE)</f>
        <v>1080</v>
      </c>
      <c r="G1011" s="200">
        <f>HLOOKUP(G$14,'CdC-Inputs VP'!$D$13:$AEP$108,MATCH($C1011,'CdC-Inputs VP'!$A$13:$A$108,0),FALSE)</f>
        <v>1080</v>
      </c>
      <c r="H1011" s="200">
        <f>HLOOKUP(H$14,'CdC-Inputs VP'!$D$13:$AEP$108,MATCH($C1011,'CdC-Inputs VP'!$A$13:$A$108,0),FALSE)</f>
        <v>1080</v>
      </c>
      <c r="I1011" s="200">
        <f>HLOOKUP(I$14,'CdC-Inputs VP'!$D$13:$AEP$108,MATCH($C1011,'CdC-Inputs VP'!$A$13:$A$108,0),FALSE)</f>
        <v>1080</v>
      </c>
      <c r="J1011" s="200">
        <f>HLOOKUP(J$14,'CdC-Inputs VP'!$D$13:$AEP$108,MATCH($C1011,'CdC-Inputs VP'!$A$13:$A$108,0),FALSE)</f>
        <v>1080</v>
      </c>
      <c r="K1011" s="200">
        <f>HLOOKUP(K$14,'CdC-Inputs VP'!$D$13:$AEP$108,MATCH($C1011,'CdC-Inputs VP'!$A$13:$A$108,0),FALSE)</f>
        <v>1080</v>
      </c>
      <c r="L1011" s="200">
        <f>HLOOKUP(L$14,'CdC-Inputs VP'!$D$13:$AEP$108,MATCH($C1011,'CdC-Inputs VP'!$A$13:$A$108,0),FALSE)</f>
        <v>1080</v>
      </c>
      <c r="M1011" s="200">
        <f>HLOOKUP(M$14,'CdC-Inputs VP'!$D$13:$AEP$108,MATCH($C1011,'CdC-Inputs VP'!$A$13:$A$108,0),FALSE)</f>
        <v>1080</v>
      </c>
      <c r="N1011" s="200">
        <f>HLOOKUP(N$14,'CdC-Inputs VP'!$D$13:$AEP$108,MATCH($C1011,'CdC-Inputs VP'!$A$13:$A$108,0),FALSE)</f>
        <v>1080</v>
      </c>
      <c r="O1011" s="200">
        <f>HLOOKUP(O$14,'CdC-Inputs VP'!$D$13:$AEP$108,MATCH($C1011,'CdC-Inputs VP'!$A$13:$A$108,0),FALSE)</f>
        <v>1080</v>
      </c>
      <c r="P1011" s="200">
        <f>HLOOKUP(P$14,'CdC-Inputs VP'!$D$13:$AEP$108,MATCH($C1011,'CdC-Inputs VP'!$A$13:$A$108,0),FALSE)</f>
        <v>1080</v>
      </c>
      <c r="Q1011" s="200">
        <f>HLOOKUP(Q$14,'CdC-Inputs VP'!$D$13:$AEP$108,MATCH($C1011,'CdC-Inputs VP'!$A$13:$A$108,0),FALSE)</f>
        <v>1080</v>
      </c>
      <c r="R1011" s="200">
        <f>HLOOKUP(R$14,'CdC-Inputs VP'!$D$13:$AEP$108,MATCH($C1011,'CdC-Inputs VP'!$A$13:$A$108,0),FALSE)</f>
        <v>1080</v>
      </c>
      <c r="S1011" s="200">
        <f>HLOOKUP(S$14,'CdC-Inputs VP'!$D$13:$AEP$108,MATCH($C1011,'CdC-Inputs VP'!$A$13:$A$108,0),FALSE)</f>
        <v>1080</v>
      </c>
      <c r="T1011" s="200">
        <f>HLOOKUP(T$14,'CdC-Inputs VP'!$D$13:$AEP$108,MATCH($C1011,'CdC-Inputs VP'!$A$13:$A$108,0),FALSE)</f>
        <v>1080</v>
      </c>
    </row>
    <row r="1012" spans="1:29" hidden="1" outlineLevel="1" x14ac:dyDescent="0.25">
      <c r="A1012" s="926" t="s">
        <v>798</v>
      </c>
      <c r="B1012" s="242" t="s">
        <v>796</v>
      </c>
      <c r="C1012" s="242"/>
      <c r="D1012" s="341" t="e">
        <f t="shared" ref="D1012:T1012" si="2932">IF(D1010="A RENSEIGNER","limite à renseigner",D$932)</f>
        <v>#REF!</v>
      </c>
      <c r="E1012" s="341" t="e">
        <f t="shared" si="2932"/>
        <v>#REF!</v>
      </c>
      <c r="F1012" s="341" t="e">
        <f t="shared" ref="F1012:G1012" si="2933">IF(F1010="A RENSEIGNER","limite à renseigner",F$932)</f>
        <v>#REF!</v>
      </c>
      <c r="G1012" s="341" t="e">
        <f t="shared" si="2933"/>
        <v>#REF!</v>
      </c>
      <c r="H1012" s="341" t="e">
        <f t="shared" si="2932"/>
        <v>#REF!</v>
      </c>
      <c r="I1012" s="341" t="e">
        <f t="shared" si="2932"/>
        <v>#REF!</v>
      </c>
      <c r="J1012" s="341" t="e">
        <f t="shared" ref="J1012:K1012" si="2934">IF(J1010="A RENSEIGNER","limite à renseigner",J$932)</f>
        <v>#REF!</v>
      </c>
      <c r="K1012" s="341" t="e">
        <f t="shared" si="2934"/>
        <v>#REF!</v>
      </c>
      <c r="L1012" s="341" t="e">
        <f t="shared" ref="L1012:P1012" si="2935">IF(L1010="A RENSEIGNER","limite à renseigner",L$932)</f>
        <v>#REF!</v>
      </c>
      <c r="M1012" s="341" t="e">
        <f t="shared" si="2935"/>
        <v>#REF!</v>
      </c>
      <c r="N1012" s="341" t="e">
        <f t="shared" si="2935"/>
        <v>#REF!</v>
      </c>
      <c r="O1012" s="341" t="e">
        <f t="shared" ref="O1012" si="2936">IF(O1010="A RENSEIGNER","limite à renseigner",O$932)</f>
        <v>#REF!</v>
      </c>
      <c r="P1012" s="341" t="e">
        <f t="shared" si="2935"/>
        <v>#REF!</v>
      </c>
      <c r="Q1012" s="341" t="e">
        <f t="shared" ref="Q1012:R1012" si="2937">IF(Q1010="A RENSEIGNER","limite à renseigner",Q$932)</f>
        <v>#REF!</v>
      </c>
      <c r="R1012" s="341" t="e">
        <f t="shared" si="2937"/>
        <v>#REF!</v>
      </c>
      <c r="S1012" s="341" t="e">
        <f t="shared" si="2932"/>
        <v>#REF!</v>
      </c>
      <c r="T1012" s="341" t="e">
        <f t="shared" si="2932"/>
        <v>#REF!</v>
      </c>
    </row>
    <row r="1013" spans="1:29" ht="13.5" hidden="1" outlineLevel="1" thickBot="1" x14ac:dyDescent="0.3">
      <c r="A1013" s="927"/>
      <c r="B1013" s="204" t="s">
        <v>795</v>
      </c>
      <c r="C1013" s="204"/>
      <c r="D1013" s="343" t="e">
        <f t="shared" ref="D1013:T1013" si="2938">IF(D1011="A RENSEIGNER","limite à renseigner",D$770)</f>
        <v>#REF!</v>
      </c>
      <c r="E1013" s="343" t="e">
        <f t="shared" si="2938"/>
        <v>#REF!</v>
      </c>
      <c r="F1013" s="343" t="e">
        <f t="shared" ref="F1013:G1013" si="2939">IF(F1011="A RENSEIGNER","limite à renseigner",F$770)</f>
        <v>#REF!</v>
      </c>
      <c r="G1013" s="343" t="e">
        <f t="shared" si="2939"/>
        <v>#REF!</v>
      </c>
      <c r="H1013" s="343" t="e">
        <f t="shared" si="2938"/>
        <v>#REF!</v>
      </c>
      <c r="I1013" s="343" t="e">
        <f t="shared" si="2938"/>
        <v>#REF!</v>
      </c>
      <c r="J1013" s="343" t="e">
        <f t="shared" ref="J1013:K1013" si="2940">IF(J1011="A RENSEIGNER","limite à renseigner",J$770)</f>
        <v>#REF!</v>
      </c>
      <c r="K1013" s="343" t="e">
        <f t="shared" si="2940"/>
        <v>#REF!</v>
      </c>
      <c r="L1013" s="343" t="e">
        <f t="shared" ref="L1013:P1013" si="2941">IF(L1011="A RENSEIGNER","limite à renseigner",L$770)</f>
        <v>#REF!</v>
      </c>
      <c r="M1013" s="343" t="e">
        <f t="shared" si="2941"/>
        <v>#REF!</v>
      </c>
      <c r="N1013" s="343" t="e">
        <f t="shared" si="2941"/>
        <v>#REF!</v>
      </c>
      <c r="O1013" s="343" t="e">
        <f t="shared" ref="O1013" si="2942">IF(O1011="A RENSEIGNER","limite à renseigner",O$770)</f>
        <v>#REF!</v>
      </c>
      <c r="P1013" s="343" t="e">
        <f t="shared" si="2941"/>
        <v>#REF!</v>
      </c>
      <c r="Q1013" s="343" t="e">
        <f t="shared" ref="Q1013:R1013" si="2943">IF(Q1011="A RENSEIGNER","limite à renseigner",Q$770)</f>
        <v>#REF!</v>
      </c>
      <c r="R1013" s="343" t="e">
        <f t="shared" si="2943"/>
        <v>#REF!</v>
      </c>
      <c r="S1013" s="343" t="e">
        <f t="shared" si="2938"/>
        <v>#REF!</v>
      </c>
      <c r="T1013" s="343" t="e">
        <f t="shared" si="2938"/>
        <v>#REF!</v>
      </c>
    </row>
    <row r="1014" spans="1:29" s="141" customFormat="1" hidden="1" outlineLevel="1" x14ac:dyDescent="0.25">
      <c r="A1014" s="192"/>
      <c r="B1014" s="192"/>
      <c r="C1014" s="192"/>
      <c r="D1014" s="214"/>
      <c r="E1014" s="214"/>
      <c r="F1014" s="214"/>
      <c r="G1014" s="214"/>
      <c r="H1014" s="214"/>
      <c r="I1014" s="214"/>
      <c r="J1014" s="214"/>
      <c r="K1014" s="214"/>
      <c r="L1014" s="214"/>
      <c r="M1014" s="214"/>
      <c r="N1014" s="214"/>
      <c r="O1014" s="214"/>
      <c r="P1014" s="214"/>
      <c r="Q1014" s="214"/>
      <c r="R1014" s="214"/>
      <c r="S1014" s="214"/>
      <c r="T1014" s="214"/>
      <c r="W1014" s="125"/>
      <c r="X1014" s="125"/>
      <c r="Y1014" s="125"/>
      <c r="Z1014" s="125"/>
      <c r="AA1014" s="125"/>
      <c r="AB1014" s="125"/>
      <c r="AC1014" s="125"/>
    </row>
    <row r="1015" spans="1:29" hidden="1" outlineLevel="2" x14ac:dyDescent="0.25">
      <c r="A1015" s="346" t="s">
        <v>1429</v>
      </c>
    </row>
    <row r="1016" spans="1:29" ht="15" hidden="1" outlineLevel="2" x14ac:dyDescent="0.25">
      <c r="A1016" s="250" t="s">
        <v>1430</v>
      </c>
      <c r="C1016" s="347" t="s">
        <v>1431</v>
      </c>
    </row>
    <row r="1017" spans="1:29" hidden="1" outlineLevel="2" x14ac:dyDescent="0.25">
      <c r="A1017" s="338" t="s">
        <v>1432</v>
      </c>
    </row>
    <row r="1018" spans="1:29" hidden="1" outlineLevel="2" x14ac:dyDescent="0.25">
      <c r="A1018" s="338" t="s">
        <v>952</v>
      </c>
      <c r="B1018" s="192" t="s">
        <v>1433</v>
      </c>
    </row>
    <row r="1019" spans="1:29" hidden="1" outlineLevel="2" x14ac:dyDescent="0.25">
      <c r="A1019" s="348" t="s">
        <v>1434</v>
      </c>
      <c r="B1019" s="348">
        <v>560</v>
      </c>
      <c r="D1019" s="349" t="e">
        <f t="shared" ref="D1019:T1026" si="2944">ROUNDUP(MAX(D$606,D$607)/2/$B1019,2)</f>
        <v>#REF!</v>
      </c>
      <c r="E1019" s="349" t="e">
        <f t="shared" si="2944"/>
        <v>#REF!</v>
      </c>
      <c r="F1019" s="349" t="e">
        <f t="shared" si="2944"/>
        <v>#REF!</v>
      </c>
      <c r="G1019" s="349" t="e">
        <f t="shared" si="2944"/>
        <v>#REF!</v>
      </c>
      <c r="H1019" s="349" t="e">
        <f t="shared" si="2944"/>
        <v>#REF!</v>
      </c>
      <c r="I1019" s="349" t="e">
        <f t="shared" si="2944"/>
        <v>#REF!</v>
      </c>
      <c r="J1019" s="349" t="e">
        <f t="shared" si="2944"/>
        <v>#REF!</v>
      </c>
      <c r="K1019" s="349" t="e">
        <f t="shared" si="2944"/>
        <v>#REF!</v>
      </c>
      <c r="L1019" s="349" t="e">
        <f t="shared" si="2944"/>
        <v>#REF!</v>
      </c>
      <c r="M1019" s="349" t="e">
        <f t="shared" si="2944"/>
        <v>#REF!</v>
      </c>
      <c r="N1019" s="349" t="e">
        <f t="shared" si="2944"/>
        <v>#REF!</v>
      </c>
      <c r="O1019" s="349" t="e">
        <f t="shared" si="2944"/>
        <v>#REF!</v>
      </c>
      <c r="P1019" s="349" t="e">
        <f t="shared" si="2944"/>
        <v>#REF!</v>
      </c>
      <c r="Q1019" s="349" t="e">
        <f t="shared" si="2944"/>
        <v>#REF!</v>
      </c>
      <c r="R1019" s="349" t="e">
        <f t="shared" si="2944"/>
        <v>#REF!</v>
      </c>
      <c r="S1019" s="349" t="e">
        <f t="shared" si="2944"/>
        <v>#REF!</v>
      </c>
      <c r="T1019" s="349" t="e">
        <f t="shared" si="2944"/>
        <v>#REF!</v>
      </c>
    </row>
    <row r="1020" spans="1:29" hidden="1" outlineLevel="2" x14ac:dyDescent="0.25">
      <c r="A1020" s="348" t="s">
        <v>1435</v>
      </c>
      <c r="B1020" s="348" t="s">
        <v>1436</v>
      </c>
      <c r="D1020" s="349" t="e">
        <f t="shared" si="2944"/>
        <v>#REF!</v>
      </c>
      <c r="E1020" s="349" t="e">
        <f t="shared" si="2944"/>
        <v>#REF!</v>
      </c>
      <c r="F1020" s="349" t="e">
        <f t="shared" si="2944"/>
        <v>#REF!</v>
      </c>
      <c r="G1020" s="349" t="e">
        <f t="shared" si="2944"/>
        <v>#REF!</v>
      </c>
      <c r="H1020" s="349" t="e">
        <f t="shared" si="2944"/>
        <v>#REF!</v>
      </c>
      <c r="I1020" s="349" t="e">
        <f t="shared" si="2944"/>
        <v>#REF!</v>
      </c>
      <c r="J1020" s="349" t="e">
        <f t="shared" si="2944"/>
        <v>#REF!</v>
      </c>
      <c r="K1020" s="349" t="e">
        <f t="shared" si="2944"/>
        <v>#REF!</v>
      </c>
      <c r="L1020" s="349" t="e">
        <f t="shared" si="2944"/>
        <v>#REF!</v>
      </c>
      <c r="M1020" s="349" t="e">
        <f t="shared" si="2944"/>
        <v>#REF!</v>
      </c>
      <c r="N1020" s="349" t="e">
        <f t="shared" si="2944"/>
        <v>#REF!</v>
      </c>
      <c r="O1020" s="349" t="e">
        <f t="shared" si="2944"/>
        <v>#REF!</v>
      </c>
      <c r="P1020" s="349" t="e">
        <f t="shared" si="2944"/>
        <v>#REF!</v>
      </c>
      <c r="Q1020" s="349" t="e">
        <f t="shared" si="2944"/>
        <v>#REF!</v>
      </c>
      <c r="R1020" s="349" t="e">
        <f t="shared" si="2944"/>
        <v>#REF!</v>
      </c>
      <c r="S1020" s="349" t="e">
        <f t="shared" si="2944"/>
        <v>#REF!</v>
      </c>
      <c r="T1020" s="349" t="e">
        <f t="shared" si="2944"/>
        <v>#REF!</v>
      </c>
    </row>
    <row r="1021" spans="1:29" hidden="1" outlineLevel="2" x14ac:dyDescent="0.25">
      <c r="A1021" s="348" t="s">
        <v>1437</v>
      </c>
      <c r="B1021" s="348">
        <v>615</v>
      </c>
      <c r="D1021" s="349" t="e">
        <f t="shared" si="2944"/>
        <v>#REF!</v>
      </c>
      <c r="E1021" s="349" t="e">
        <f t="shared" si="2944"/>
        <v>#REF!</v>
      </c>
      <c r="F1021" s="349" t="e">
        <f t="shared" si="2944"/>
        <v>#REF!</v>
      </c>
      <c r="G1021" s="349" t="e">
        <f t="shared" si="2944"/>
        <v>#REF!</v>
      </c>
      <c r="H1021" s="349" t="e">
        <f t="shared" si="2944"/>
        <v>#REF!</v>
      </c>
      <c r="I1021" s="349" t="e">
        <f t="shared" si="2944"/>
        <v>#REF!</v>
      </c>
      <c r="J1021" s="349" t="e">
        <f t="shared" si="2944"/>
        <v>#REF!</v>
      </c>
      <c r="K1021" s="349" t="e">
        <f t="shared" si="2944"/>
        <v>#REF!</v>
      </c>
      <c r="L1021" s="349" t="e">
        <f t="shared" si="2944"/>
        <v>#REF!</v>
      </c>
      <c r="M1021" s="349" t="e">
        <f t="shared" si="2944"/>
        <v>#REF!</v>
      </c>
      <c r="N1021" s="349" t="e">
        <f t="shared" si="2944"/>
        <v>#REF!</v>
      </c>
      <c r="O1021" s="349" t="e">
        <f t="shared" si="2944"/>
        <v>#REF!</v>
      </c>
      <c r="P1021" s="349" t="e">
        <f t="shared" si="2944"/>
        <v>#REF!</v>
      </c>
      <c r="Q1021" s="349" t="e">
        <f t="shared" si="2944"/>
        <v>#REF!</v>
      </c>
      <c r="R1021" s="349" t="e">
        <f t="shared" si="2944"/>
        <v>#REF!</v>
      </c>
      <c r="S1021" s="349" t="e">
        <f t="shared" si="2944"/>
        <v>#REF!</v>
      </c>
      <c r="T1021" s="349" t="e">
        <f t="shared" si="2944"/>
        <v>#REF!</v>
      </c>
    </row>
    <row r="1022" spans="1:29" hidden="1" outlineLevel="2" x14ac:dyDescent="0.25">
      <c r="A1022" s="348" t="s">
        <v>1438</v>
      </c>
      <c r="B1022" s="348">
        <v>580</v>
      </c>
      <c r="D1022" s="349" t="e">
        <f t="shared" si="2944"/>
        <v>#REF!</v>
      </c>
      <c r="E1022" s="349" t="e">
        <f t="shared" si="2944"/>
        <v>#REF!</v>
      </c>
      <c r="F1022" s="349" t="e">
        <f t="shared" si="2944"/>
        <v>#REF!</v>
      </c>
      <c r="G1022" s="349" t="e">
        <f t="shared" si="2944"/>
        <v>#REF!</v>
      </c>
      <c r="H1022" s="349" t="e">
        <f t="shared" si="2944"/>
        <v>#REF!</v>
      </c>
      <c r="I1022" s="349" t="e">
        <f t="shared" si="2944"/>
        <v>#REF!</v>
      </c>
      <c r="J1022" s="349" t="e">
        <f t="shared" si="2944"/>
        <v>#REF!</v>
      </c>
      <c r="K1022" s="349" t="e">
        <f t="shared" si="2944"/>
        <v>#REF!</v>
      </c>
      <c r="L1022" s="349" t="e">
        <f t="shared" si="2944"/>
        <v>#REF!</v>
      </c>
      <c r="M1022" s="349" t="e">
        <f t="shared" si="2944"/>
        <v>#REF!</v>
      </c>
      <c r="N1022" s="349" t="e">
        <f t="shared" si="2944"/>
        <v>#REF!</v>
      </c>
      <c r="O1022" s="349" t="e">
        <f t="shared" si="2944"/>
        <v>#REF!</v>
      </c>
      <c r="P1022" s="349" t="e">
        <f t="shared" si="2944"/>
        <v>#REF!</v>
      </c>
      <c r="Q1022" s="349" t="e">
        <f t="shared" si="2944"/>
        <v>#REF!</v>
      </c>
      <c r="R1022" s="349" t="e">
        <f t="shared" si="2944"/>
        <v>#REF!</v>
      </c>
      <c r="S1022" s="349" t="e">
        <f t="shared" si="2944"/>
        <v>#REF!</v>
      </c>
      <c r="T1022" s="349" t="e">
        <f t="shared" si="2944"/>
        <v>#REF!</v>
      </c>
    </row>
    <row r="1023" spans="1:29" hidden="1" outlineLevel="2" x14ac:dyDescent="0.25">
      <c r="A1023" s="348" t="s">
        <v>1439</v>
      </c>
      <c r="B1023" s="348">
        <v>690</v>
      </c>
      <c r="D1023" s="349" t="e">
        <f t="shared" si="2944"/>
        <v>#REF!</v>
      </c>
      <c r="E1023" s="349" t="e">
        <f t="shared" si="2944"/>
        <v>#REF!</v>
      </c>
      <c r="F1023" s="349" t="e">
        <f t="shared" si="2944"/>
        <v>#REF!</v>
      </c>
      <c r="G1023" s="349" t="e">
        <f t="shared" si="2944"/>
        <v>#REF!</v>
      </c>
      <c r="H1023" s="349" t="e">
        <f t="shared" si="2944"/>
        <v>#REF!</v>
      </c>
      <c r="I1023" s="349" t="e">
        <f t="shared" si="2944"/>
        <v>#REF!</v>
      </c>
      <c r="J1023" s="349" t="e">
        <f t="shared" si="2944"/>
        <v>#REF!</v>
      </c>
      <c r="K1023" s="349" t="e">
        <f t="shared" si="2944"/>
        <v>#REF!</v>
      </c>
      <c r="L1023" s="349" t="e">
        <f t="shared" si="2944"/>
        <v>#REF!</v>
      </c>
      <c r="M1023" s="349" t="e">
        <f t="shared" si="2944"/>
        <v>#REF!</v>
      </c>
      <c r="N1023" s="349" t="e">
        <f t="shared" si="2944"/>
        <v>#REF!</v>
      </c>
      <c r="O1023" s="349" t="e">
        <f t="shared" si="2944"/>
        <v>#REF!</v>
      </c>
      <c r="P1023" s="349" t="e">
        <f t="shared" si="2944"/>
        <v>#REF!</v>
      </c>
      <c r="Q1023" s="349" t="e">
        <f t="shared" si="2944"/>
        <v>#REF!</v>
      </c>
      <c r="R1023" s="349" t="e">
        <f t="shared" si="2944"/>
        <v>#REF!</v>
      </c>
      <c r="S1023" s="349" t="e">
        <f t="shared" si="2944"/>
        <v>#REF!</v>
      </c>
      <c r="T1023" s="349" t="e">
        <f t="shared" si="2944"/>
        <v>#REF!</v>
      </c>
    </row>
    <row r="1024" spans="1:29" hidden="1" outlineLevel="2" x14ac:dyDescent="0.25">
      <c r="A1024" s="348" t="s">
        <v>1440</v>
      </c>
      <c r="B1024" s="348">
        <v>730</v>
      </c>
      <c r="D1024" s="349" t="e">
        <f t="shared" si="2944"/>
        <v>#REF!</v>
      </c>
      <c r="E1024" s="349" t="e">
        <f t="shared" si="2944"/>
        <v>#REF!</v>
      </c>
      <c r="F1024" s="349" t="e">
        <f t="shared" si="2944"/>
        <v>#REF!</v>
      </c>
      <c r="G1024" s="349" t="e">
        <f t="shared" si="2944"/>
        <v>#REF!</v>
      </c>
      <c r="H1024" s="349" t="e">
        <f t="shared" si="2944"/>
        <v>#REF!</v>
      </c>
      <c r="I1024" s="349" t="e">
        <f t="shared" si="2944"/>
        <v>#REF!</v>
      </c>
      <c r="J1024" s="349" t="e">
        <f t="shared" si="2944"/>
        <v>#REF!</v>
      </c>
      <c r="K1024" s="349" t="e">
        <f t="shared" si="2944"/>
        <v>#REF!</v>
      </c>
      <c r="L1024" s="349" t="e">
        <f t="shared" si="2944"/>
        <v>#REF!</v>
      </c>
      <c r="M1024" s="349" t="e">
        <f t="shared" si="2944"/>
        <v>#REF!</v>
      </c>
      <c r="N1024" s="349" t="e">
        <f t="shared" si="2944"/>
        <v>#REF!</v>
      </c>
      <c r="O1024" s="349" t="e">
        <f t="shared" si="2944"/>
        <v>#REF!</v>
      </c>
      <c r="P1024" s="349" t="e">
        <f t="shared" si="2944"/>
        <v>#REF!</v>
      </c>
      <c r="Q1024" s="349" t="e">
        <f t="shared" si="2944"/>
        <v>#REF!</v>
      </c>
      <c r="R1024" s="349" t="e">
        <f t="shared" si="2944"/>
        <v>#REF!</v>
      </c>
      <c r="S1024" s="349" t="e">
        <f t="shared" si="2944"/>
        <v>#REF!</v>
      </c>
      <c r="T1024" s="349" t="e">
        <f t="shared" si="2944"/>
        <v>#REF!</v>
      </c>
    </row>
    <row r="1025" spans="1:20" hidden="1" outlineLevel="2" x14ac:dyDescent="0.25">
      <c r="A1025" s="348" t="s">
        <v>1441</v>
      </c>
      <c r="B1025" s="348">
        <v>670</v>
      </c>
      <c r="D1025" s="349" t="e">
        <f t="shared" si="2944"/>
        <v>#REF!</v>
      </c>
      <c r="E1025" s="349" t="e">
        <f t="shared" si="2944"/>
        <v>#REF!</v>
      </c>
      <c r="F1025" s="349" t="e">
        <f t="shared" si="2944"/>
        <v>#REF!</v>
      </c>
      <c r="G1025" s="349" t="e">
        <f t="shared" si="2944"/>
        <v>#REF!</v>
      </c>
      <c r="H1025" s="349" t="e">
        <f t="shared" si="2944"/>
        <v>#REF!</v>
      </c>
      <c r="I1025" s="349" t="e">
        <f t="shared" si="2944"/>
        <v>#REF!</v>
      </c>
      <c r="J1025" s="349" t="e">
        <f t="shared" si="2944"/>
        <v>#REF!</v>
      </c>
      <c r="K1025" s="349" t="e">
        <f t="shared" si="2944"/>
        <v>#REF!</v>
      </c>
      <c r="L1025" s="349" t="e">
        <f t="shared" si="2944"/>
        <v>#REF!</v>
      </c>
      <c r="M1025" s="349" t="e">
        <f t="shared" si="2944"/>
        <v>#REF!</v>
      </c>
      <c r="N1025" s="349" t="e">
        <f t="shared" si="2944"/>
        <v>#REF!</v>
      </c>
      <c r="O1025" s="349" t="e">
        <f t="shared" si="2944"/>
        <v>#REF!</v>
      </c>
      <c r="P1025" s="349" t="e">
        <f t="shared" si="2944"/>
        <v>#REF!</v>
      </c>
      <c r="Q1025" s="349" t="e">
        <f t="shared" si="2944"/>
        <v>#REF!</v>
      </c>
      <c r="R1025" s="349" t="e">
        <f t="shared" si="2944"/>
        <v>#REF!</v>
      </c>
      <c r="S1025" s="349" t="e">
        <f t="shared" si="2944"/>
        <v>#REF!</v>
      </c>
      <c r="T1025" s="349" t="e">
        <f t="shared" si="2944"/>
        <v>#REF!</v>
      </c>
    </row>
    <row r="1026" spans="1:20" hidden="1" outlineLevel="2" x14ac:dyDescent="0.25">
      <c r="A1026" s="348" t="s">
        <v>1442</v>
      </c>
      <c r="B1026" s="348">
        <v>650</v>
      </c>
      <c r="D1026" s="349" t="e">
        <f t="shared" si="2944"/>
        <v>#REF!</v>
      </c>
      <c r="E1026" s="349" t="e">
        <f t="shared" si="2944"/>
        <v>#REF!</v>
      </c>
      <c r="F1026" s="349" t="e">
        <f t="shared" si="2944"/>
        <v>#REF!</v>
      </c>
      <c r="G1026" s="349" t="e">
        <f t="shared" si="2944"/>
        <v>#REF!</v>
      </c>
      <c r="H1026" s="349" t="e">
        <f t="shared" si="2944"/>
        <v>#REF!</v>
      </c>
      <c r="I1026" s="349" t="e">
        <f t="shared" si="2944"/>
        <v>#REF!</v>
      </c>
      <c r="J1026" s="349" t="e">
        <f t="shared" si="2944"/>
        <v>#REF!</v>
      </c>
      <c r="K1026" s="349" t="e">
        <f t="shared" si="2944"/>
        <v>#REF!</v>
      </c>
      <c r="L1026" s="349" t="e">
        <f t="shared" si="2944"/>
        <v>#REF!</v>
      </c>
      <c r="M1026" s="349" t="e">
        <f t="shared" si="2944"/>
        <v>#REF!</v>
      </c>
      <c r="N1026" s="349" t="e">
        <f t="shared" si="2944"/>
        <v>#REF!</v>
      </c>
      <c r="O1026" s="349" t="e">
        <f t="shared" si="2944"/>
        <v>#REF!</v>
      </c>
      <c r="P1026" s="349" t="e">
        <f t="shared" si="2944"/>
        <v>#REF!</v>
      </c>
      <c r="Q1026" s="349" t="e">
        <f t="shared" si="2944"/>
        <v>#REF!</v>
      </c>
      <c r="R1026" s="349" t="e">
        <f t="shared" si="2944"/>
        <v>#REF!</v>
      </c>
      <c r="S1026" s="349" t="e">
        <f t="shared" si="2944"/>
        <v>#REF!</v>
      </c>
      <c r="T1026" s="349" t="e">
        <f t="shared" si="2944"/>
        <v>#REF!</v>
      </c>
    </row>
    <row r="1027" spans="1:20" hidden="1" outlineLevel="2" x14ac:dyDescent="0.25"/>
    <row r="1028" spans="1:20" hidden="1" outlineLevel="2" x14ac:dyDescent="0.25">
      <c r="A1028" s="338" t="s">
        <v>1443</v>
      </c>
    </row>
    <row r="1029" spans="1:20" hidden="1" outlineLevel="2" x14ac:dyDescent="0.25">
      <c r="A1029" s="338" t="s">
        <v>952</v>
      </c>
      <c r="B1029" s="192" t="s">
        <v>1433</v>
      </c>
    </row>
    <row r="1030" spans="1:20" hidden="1" outlineLevel="2" x14ac:dyDescent="0.25">
      <c r="A1030" s="348" t="s">
        <v>1434</v>
      </c>
      <c r="B1030" s="348">
        <v>560</v>
      </c>
      <c r="D1030" s="349" t="e">
        <f t="shared" ref="D1030:T1037" si="2945">ROUNDUP(MAX(D$594,D$595)/2/$B1030,2)</f>
        <v>#REF!</v>
      </c>
      <c r="E1030" s="349" t="e">
        <f t="shared" si="2945"/>
        <v>#REF!</v>
      </c>
      <c r="F1030" s="349" t="e">
        <f t="shared" si="2945"/>
        <v>#REF!</v>
      </c>
      <c r="G1030" s="349" t="e">
        <f t="shared" si="2945"/>
        <v>#REF!</v>
      </c>
      <c r="H1030" s="349" t="e">
        <f t="shared" si="2945"/>
        <v>#REF!</v>
      </c>
      <c r="I1030" s="349" t="e">
        <f t="shared" si="2945"/>
        <v>#REF!</v>
      </c>
      <c r="J1030" s="349" t="e">
        <f t="shared" si="2945"/>
        <v>#REF!</v>
      </c>
      <c r="K1030" s="349" t="e">
        <f t="shared" si="2945"/>
        <v>#REF!</v>
      </c>
      <c r="L1030" s="349" t="e">
        <f t="shared" si="2945"/>
        <v>#REF!</v>
      </c>
      <c r="M1030" s="349" t="e">
        <f t="shared" si="2945"/>
        <v>#REF!</v>
      </c>
      <c r="N1030" s="349" t="e">
        <f t="shared" si="2945"/>
        <v>#REF!</v>
      </c>
      <c r="O1030" s="349" t="e">
        <f t="shared" si="2945"/>
        <v>#REF!</v>
      </c>
      <c r="P1030" s="349" t="e">
        <f t="shared" si="2945"/>
        <v>#REF!</v>
      </c>
      <c r="Q1030" s="349" t="e">
        <f t="shared" si="2945"/>
        <v>#REF!</v>
      </c>
      <c r="R1030" s="349" t="e">
        <f t="shared" si="2945"/>
        <v>#REF!</v>
      </c>
      <c r="S1030" s="349" t="e">
        <f t="shared" si="2945"/>
        <v>#REF!</v>
      </c>
      <c r="T1030" s="349" t="e">
        <f t="shared" si="2945"/>
        <v>#REF!</v>
      </c>
    </row>
    <row r="1031" spans="1:20" hidden="1" outlineLevel="2" x14ac:dyDescent="0.25">
      <c r="A1031" s="348" t="s">
        <v>1435</v>
      </c>
      <c r="B1031" s="348" t="s">
        <v>1436</v>
      </c>
      <c r="D1031" s="349" t="e">
        <f t="shared" si="2945"/>
        <v>#REF!</v>
      </c>
      <c r="E1031" s="349" t="e">
        <f t="shared" si="2945"/>
        <v>#REF!</v>
      </c>
      <c r="F1031" s="349" t="e">
        <f t="shared" si="2945"/>
        <v>#REF!</v>
      </c>
      <c r="G1031" s="349" t="e">
        <f t="shared" si="2945"/>
        <v>#REF!</v>
      </c>
      <c r="H1031" s="349" t="e">
        <f t="shared" si="2945"/>
        <v>#REF!</v>
      </c>
      <c r="I1031" s="349" t="e">
        <f t="shared" si="2945"/>
        <v>#REF!</v>
      </c>
      <c r="J1031" s="349" t="e">
        <f t="shared" si="2945"/>
        <v>#REF!</v>
      </c>
      <c r="K1031" s="349" t="e">
        <f t="shared" si="2945"/>
        <v>#REF!</v>
      </c>
      <c r="L1031" s="349" t="e">
        <f t="shared" si="2945"/>
        <v>#REF!</v>
      </c>
      <c r="M1031" s="349" t="e">
        <f t="shared" si="2945"/>
        <v>#REF!</v>
      </c>
      <c r="N1031" s="349" t="e">
        <f t="shared" si="2945"/>
        <v>#REF!</v>
      </c>
      <c r="O1031" s="349" t="e">
        <f t="shared" si="2945"/>
        <v>#REF!</v>
      </c>
      <c r="P1031" s="349" t="e">
        <f t="shared" si="2945"/>
        <v>#REF!</v>
      </c>
      <c r="Q1031" s="349" t="e">
        <f t="shared" si="2945"/>
        <v>#REF!</v>
      </c>
      <c r="R1031" s="349" t="e">
        <f t="shared" si="2945"/>
        <v>#REF!</v>
      </c>
      <c r="S1031" s="349" t="e">
        <f t="shared" si="2945"/>
        <v>#REF!</v>
      </c>
      <c r="T1031" s="349" t="e">
        <f t="shared" si="2945"/>
        <v>#REF!</v>
      </c>
    </row>
    <row r="1032" spans="1:20" hidden="1" outlineLevel="2" x14ac:dyDescent="0.25">
      <c r="A1032" s="348" t="s">
        <v>1437</v>
      </c>
      <c r="B1032" s="348">
        <v>615</v>
      </c>
      <c r="D1032" s="349" t="e">
        <f t="shared" si="2945"/>
        <v>#REF!</v>
      </c>
      <c r="E1032" s="349" t="e">
        <f t="shared" si="2945"/>
        <v>#REF!</v>
      </c>
      <c r="F1032" s="349" t="e">
        <f t="shared" si="2945"/>
        <v>#REF!</v>
      </c>
      <c r="G1032" s="349" t="e">
        <f t="shared" si="2945"/>
        <v>#REF!</v>
      </c>
      <c r="H1032" s="349" t="e">
        <f t="shared" si="2945"/>
        <v>#REF!</v>
      </c>
      <c r="I1032" s="349" t="e">
        <f t="shared" si="2945"/>
        <v>#REF!</v>
      </c>
      <c r="J1032" s="349" t="e">
        <f t="shared" si="2945"/>
        <v>#REF!</v>
      </c>
      <c r="K1032" s="349" t="e">
        <f t="shared" si="2945"/>
        <v>#REF!</v>
      </c>
      <c r="L1032" s="349" t="e">
        <f t="shared" si="2945"/>
        <v>#REF!</v>
      </c>
      <c r="M1032" s="349" t="e">
        <f t="shared" si="2945"/>
        <v>#REF!</v>
      </c>
      <c r="N1032" s="349" t="e">
        <f t="shared" si="2945"/>
        <v>#REF!</v>
      </c>
      <c r="O1032" s="349" t="e">
        <f t="shared" si="2945"/>
        <v>#REF!</v>
      </c>
      <c r="P1032" s="349" t="e">
        <f t="shared" si="2945"/>
        <v>#REF!</v>
      </c>
      <c r="Q1032" s="349" t="e">
        <f t="shared" si="2945"/>
        <v>#REF!</v>
      </c>
      <c r="R1032" s="349" t="e">
        <f t="shared" si="2945"/>
        <v>#REF!</v>
      </c>
      <c r="S1032" s="349" t="e">
        <f t="shared" si="2945"/>
        <v>#REF!</v>
      </c>
      <c r="T1032" s="349" t="e">
        <f t="shared" si="2945"/>
        <v>#REF!</v>
      </c>
    </row>
    <row r="1033" spans="1:20" hidden="1" outlineLevel="2" x14ac:dyDescent="0.25">
      <c r="A1033" s="348" t="s">
        <v>1438</v>
      </c>
      <c r="B1033" s="348">
        <v>580</v>
      </c>
      <c r="D1033" s="349" t="e">
        <f t="shared" si="2945"/>
        <v>#REF!</v>
      </c>
      <c r="E1033" s="349" t="e">
        <f t="shared" si="2945"/>
        <v>#REF!</v>
      </c>
      <c r="F1033" s="349" t="e">
        <f t="shared" si="2945"/>
        <v>#REF!</v>
      </c>
      <c r="G1033" s="349" t="e">
        <f t="shared" si="2945"/>
        <v>#REF!</v>
      </c>
      <c r="H1033" s="349" t="e">
        <f t="shared" si="2945"/>
        <v>#REF!</v>
      </c>
      <c r="I1033" s="349" t="e">
        <f t="shared" si="2945"/>
        <v>#REF!</v>
      </c>
      <c r="J1033" s="349" t="e">
        <f t="shared" si="2945"/>
        <v>#REF!</v>
      </c>
      <c r="K1033" s="349" t="e">
        <f t="shared" si="2945"/>
        <v>#REF!</v>
      </c>
      <c r="L1033" s="349" t="e">
        <f t="shared" si="2945"/>
        <v>#REF!</v>
      </c>
      <c r="M1033" s="349" t="e">
        <f t="shared" si="2945"/>
        <v>#REF!</v>
      </c>
      <c r="N1033" s="349" t="e">
        <f t="shared" si="2945"/>
        <v>#REF!</v>
      </c>
      <c r="O1033" s="349" t="e">
        <f t="shared" si="2945"/>
        <v>#REF!</v>
      </c>
      <c r="P1033" s="349" t="e">
        <f t="shared" si="2945"/>
        <v>#REF!</v>
      </c>
      <c r="Q1033" s="349" t="e">
        <f t="shared" si="2945"/>
        <v>#REF!</v>
      </c>
      <c r="R1033" s="349" t="e">
        <f t="shared" si="2945"/>
        <v>#REF!</v>
      </c>
      <c r="S1033" s="349" t="e">
        <f t="shared" si="2945"/>
        <v>#REF!</v>
      </c>
      <c r="T1033" s="349" t="e">
        <f t="shared" si="2945"/>
        <v>#REF!</v>
      </c>
    </row>
    <row r="1034" spans="1:20" hidden="1" outlineLevel="2" x14ac:dyDescent="0.25">
      <c r="A1034" s="348" t="s">
        <v>1439</v>
      </c>
      <c r="B1034" s="348">
        <v>690</v>
      </c>
      <c r="D1034" s="349" t="e">
        <f t="shared" si="2945"/>
        <v>#REF!</v>
      </c>
      <c r="E1034" s="349" t="e">
        <f t="shared" si="2945"/>
        <v>#REF!</v>
      </c>
      <c r="F1034" s="349" t="e">
        <f t="shared" si="2945"/>
        <v>#REF!</v>
      </c>
      <c r="G1034" s="349" t="e">
        <f t="shared" si="2945"/>
        <v>#REF!</v>
      </c>
      <c r="H1034" s="349" t="e">
        <f t="shared" si="2945"/>
        <v>#REF!</v>
      </c>
      <c r="I1034" s="349" t="e">
        <f t="shared" si="2945"/>
        <v>#REF!</v>
      </c>
      <c r="J1034" s="349" t="e">
        <f t="shared" si="2945"/>
        <v>#REF!</v>
      </c>
      <c r="K1034" s="349" t="e">
        <f t="shared" si="2945"/>
        <v>#REF!</v>
      </c>
      <c r="L1034" s="349" t="e">
        <f t="shared" si="2945"/>
        <v>#REF!</v>
      </c>
      <c r="M1034" s="349" t="e">
        <f t="shared" si="2945"/>
        <v>#REF!</v>
      </c>
      <c r="N1034" s="349" t="e">
        <f t="shared" si="2945"/>
        <v>#REF!</v>
      </c>
      <c r="O1034" s="349" t="e">
        <f t="shared" si="2945"/>
        <v>#REF!</v>
      </c>
      <c r="P1034" s="349" t="e">
        <f t="shared" si="2945"/>
        <v>#REF!</v>
      </c>
      <c r="Q1034" s="349" t="e">
        <f t="shared" si="2945"/>
        <v>#REF!</v>
      </c>
      <c r="R1034" s="349" t="e">
        <f t="shared" si="2945"/>
        <v>#REF!</v>
      </c>
      <c r="S1034" s="349" t="e">
        <f t="shared" si="2945"/>
        <v>#REF!</v>
      </c>
      <c r="T1034" s="349" t="e">
        <f t="shared" si="2945"/>
        <v>#REF!</v>
      </c>
    </row>
    <row r="1035" spans="1:20" hidden="1" outlineLevel="2" x14ac:dyDescent="0.25">
      <c r="A1035" s="348" t="s">
        <v>1440</v>
      </c>
      <c r="B1035" s="348">
        <v>730</v>
      </c>
      <c r="D1035" s="349" t="e">
        <f t="shared" si="2945"/>
        <v>#REF!</v>
      </c>
      <c r="E1035" s="349" t="e">
        <f t="shared" si="2945"/>
        <v>#REF!</v>
      </c>
      <c r="F1035" s="349" t="e">
        <f t="shared" si="2945"/>
        <v>#REF!</v>
      </c>
      <c r="G1035" s="349" t="e">
        <f t="shared" si="2945"/>
        <v>#REF!</v>
      </c>
      <c r="H1035" s="349" t="e">
        <f t="shared" si="2945"/>
        <v>#REF!</v>
      </c>
      <c r="I1035" s="349" t="e">
        <f t="shared" si="2945"/>
        <v>#REF!</v>
      </c>
      <c r="J1035" s="349" t="e">
        <f t="shared" si="2945"/>
        <v>#REF!</v>
      </c>
      <c r="K1035" s="349" t="e">
        <f t="shared" si="2945"/>
        <v>#REF!</v>
      </c>
      <c r="L1035" s="349" t="e">
        <f t="shared" si="2945"/>
        <v>#REF!</v>
      </c>
      <c r="M1035" s="349" t="e">
        <f t="shared" si="2945"/>
        <v>#REF!</v>
      </c>
      <c r="N1035" s="349" t="e">
        <f t="shared" si="2945"/>
        <v>#REF!</v>
      </c>
      <c r="O1035" s="349" t="e">
        <f t="shared" si="2945"/>
        <v>#REF!</v>
      </c>
      <c r="P1035" s="349" t="e">
        <f t="shared" si="2945"/>
        <v>#REF!</v>
      </c>
      <c r="Q1035" s="349" t="e">
        <f t="shared" si="2945"/>
        <v>#REF!</v>
      </c>
      <c r="R1035" s="349" t="e">
        <f t="shared" si="2945"/>
        <v>#REF!</v>
      </c>
      <c r="S1035" s="349" t="e">
        <f t="shared" si="2945"/>
        <v>#REF!</v>
      </c>
      <c r="T1035" s="349" t="e">
        <f t="shared" si="2945"/>
        <v>#REF!</v>
      </c>
    </row>
    <row r="1036" spans="1:20" hidden="1" outlineLevel="2" x14ac:dyDescent="0.25">
      <c r="A1036" s="348" t="s">
        <v>1441</v>
      </c>
      <c r="B1036" s="348">
        <v>670</v>
      </c>
      <c r="D1036" s="349" t="e">
        <f t="shared" si="2945"/>
        <v>#REF!</v>
      </c>
      <c r="E1036" s="349" t="e">
        <f t="shared" si="2945"/>
        <v>#REF!</v>
      </c>
      <c r="F1036" s="349" t="e">
        <f t="shared" si="2945"/>
        <v>#REF!</v>
      </c>
      <c r="G1036" s="349" t="e">
        <f t="shared" si="2945"/>
        <v>#REF!</v>
      </c>
      <c r="H1036" s="349" t="e">
        <f t="shared" si="2945"/>
        <v>#REF!</v>
      </c>
      <c r="I1036" s="349" t="e">
        <f t="shared" si="2945"/>
        <v>#REF!</v>
      </c>
      <c r="J1036" s="349" t="e">
        <f t="shared" si="2945"/>
        <v>#REF!</v>
      </c>
      <c r="K1036" s="349" t="e">
        <f t="shared" si="2945"/>
        <v>#REF!</v>
      </c>
      <c r="L1036" s="349" t="e">
        <f t="shared" si="2945"/>
        <v>#REF!</v>
      </c>
      <c r="M1036" s="349" t="e">
        <f t="shared" si="2945"/>
        <v>#REF!</v>
      </c>
      <c r="N1036" s="349" t="e">
        <f t="shared" si="2945"/>
        <v>#REF!</v>
      </c>
      <c r="O1036" s="349" t="e">
        <f t="shared" si="2945"/>
        <v>#REF!</v>
      </c>
      <c r="P1036" s="349" t="e">
        <f t="shared" si="2945"/>
        <v>#REF!</v>
      </c>
      <c r="Q1036" s="349" t="e">
        <f t="shared" si="2945"/>
        <v>#REF!</v>
      </c>
      <c r="R1036" s="349" t="e">
        <f t="shared" si="2945"/>
        <v>#REF!</v>
      </c>
      <c r="S1036" s="349" t="e">
        <f t="shared" si="2945"/>
        <v>#REF!</v>
      </c>
      <c r="T1036" s="349" t="e">
        <f t="shared" si="2945"/>
        <v>#REF!</v>
      </c>
    </row>
    <row r="1037" spans="1:20" hidden="1" outlineLevel="2" x14ac:dyDescent="0.25">
      <c r="A1037" s="348" t="s">
        <v>1442</v>
      </c>
      <c r="B1037" s="348">
        <v>650</v>
      </c>
      <c r="D1037" s="349" t="e">
        <f t="shared" si="2945"/>
        <v>#REF!</v>
      </c>
      <c r="E1037" s="349" t="e">
        <f t="shared" si="2945"/>
        <v>#REF!</v>
      </c>
      <c r="F1037" s="349" t="e">
        <f t="shared" si="2945"/>
        <v>#REF!</v>
      </c>
      <c r="G1037" s="349" t="e">
        <f t="shared" si="2945"/>
        <v>#REF!</v>
      </c>
      <c r="H1037" s="349" t="e">
        <f t="shared" si="2945"/>
        <v>#REF!</v>
      </c>
      <c r="I1037" s="349" t="e">
        <f t="shared" si="2945"/>
        <v>#REF!</v>
      </c>
      <c r="J1037" s="349" t="e">
        <f t="shared" si="2945"/>
        <v>#REF!</v>
      </c>
      <c r="K1037" s="349" t="e">
        <f t="shared" si="2945"/>
        <v>#REF!</v>
      </c>
      <c r="L1037" s="349" t="e">
        <f t="shared" si="2945"/>
        <v>#REF!</v>
      </c>
      <c r="M1037" s="349" t="e">
        <f t="shared" si="2945"/>
        <v>#REF!</v>
      </c>
      <c r="N1037" s="349" t="e">
        <f t="shared" si="2945"/>
        <v>#REF!</v>
      </c>
      <c r="O1037" s="349" t="e">
        <f t="shared" si="2945"/>
        <v>#REF!</v>
      </c>
      <c r="P1037" s="349" t="e">
        <f t="shared" si="2945"/>
        <v>#REF!</v>
      </c>
      <c r="Q1037" s="349" t="e">
        <f t="shared" si="2945"/>
        <v>#REF!</v>
      </c>
      <c r="R1037" s="349" t="e">
        <f t="shared" si="2945"/>
        <v>#REF!</v>
      </c>
      <c r="S1037" s="349" t="e">
        <f t="shared" si="2945"/>
        <v>#REF!</v>
      </c>
      <c r="T1037" s="349" t="e">
        <f t="shared" si="2945"/>
        <v>#REF!</v>
      </c>
    </row>
    <row r="1038" spans="1:20" ht="13.5" hidden="1" outlineLevel="2" thickBot="1" x14ac:dyDescent="0.3"/>
    <row r="1039" spans="1:20" ht="13.5" hidden="1" outlineLevel="1" thickBot="1" x14ac:dyDescent="0.3">
      <c r="A1039" s="338" t="s">
        <v>1444</v>
      </c>
      <c r="D1039" s="350" t="str">
        <f t="shared" ref="D1039:T1039" si="2946">LEFT(RIGHT(D8,LEN(D8) -SEARCH("/",D8)+4),9) &amp; IF(LEFT(RIGHT(D8,LEN(D8) -SEARCH("/",D8)-5),1)="R","R","")</f>
        <v>225/60R18</v>
      </c>
      <c r="E1039" s="350" t="str">
        <f t="shared" si="2946"/>
        <v>225/55R19</v>
      </c>
      <c r="F1039" s="350" t="str">
        <f t="shared" ref="F1039:G1039" si="2947">LEFT(RIGHT(F8,LEN(F8) -SEARCH("/",F8)+4),9) &amp; IF(LEFT(RIGHT(F8,LEN(F8) -SEARCH("/",F8)-5),1)="R","R","")</f>
        <v>225/55R19</v>
      </c>
      <c r="G1039" s="350" t="str">
        <f t="shared" si="2947"/>
        <v>225/55R19</v>
      </c>
      <c r="H1039" s="350" t="str">
        <f t="shared" si="2946"/>
        <v>225/55R19</v>
      </c>
      <c r="I1039" s="350" t="str">
        <f t="shared" si="2946"/>
        <v>225/55R19</v>
      </c>
      <c r="J1039" s="350" t="str">
        <f t="shared" ref="J1039:K1039" si="2948">LEFT(RIGHT(J8,LEN(J8) -SEARCH("/",J8)+4),9) &amp; IF(LEFT(RIGHT(J8,LEN(J8) -SEARCH("/",J8)-5),1)="R","R","")</f>
        <v>225/60R18</v>
      </c>
      <c r="K1039" s="350" t="str">
        <f t="shared" si="2948"/>
        <v>225/55R19</v>
      </c>
      <c r="L1039" s="350" t="str">
        <f t="shared" ref="L1039:P1039" si="2949">LEFT(RIGHT(L8,LEN(L8) -SEARCH("/",L8)+4),9) &amp; IF(LEFT(RIGHT(L8,LEN(L8) -SEARCH("/",L8)-5),1)="R","R","")</f>
        <v>225/55R19</v>
      </c>
      <c r="M1039" s="350" t="str">
        <f t="shared" si="2949"/>
        <v>245/45R20</v>
      </c>
      <c r="N1039" s="350" t="str">
        <f t="shared" si="2949"/>
        <v>225/60R18</v>
      </c>
      <c r="O1039" s="350" t="str">
        <f t="shared" ref="O1039" si="2950">LEFT(RIGHT(O8,LEN(O8) -SEARCH("/",O8)+4),9) &amp; IF(LEFT(RIGHT(O8,LEN(O8) -SEARCH("/",O8)-5),1)="R","R","")</f>
        <v>225/60R18</v>
      </c>
      <c r="P1039" s="350" t="str">
        <f t="shared" si="2949"/>
        <v>225/55R19</v>
      </c>
      <c r="Q1039" s="350" t="str">
        <f t="shared" ref="Q1039:R1039" si="2951">LEFT(RIGHT(Q8,LEN(Q8) -SEARCH("/",Q8)+4),9) &amp; IF(LEFT(RIGHT(Q8,LEN(Q8) -SEARCH("/",Q8)-5),1)="R","R","")</f>
        <v>225/60R18</v>
      </c>
      <c r="R1039" s="350" t="str">
        <f t="shared" si="2951"/>
        <v>225/55R19</v>
      </c>
      <c r="S1039" s="350" t="str">
        <f t="shared" si="2946"/>
        <v>225/55R19</v>
      </c>
      <c r="T1039" s="350" t="str">
        <f t="shared" si="2946"/>
        <v>225/55R19</v>
      </c>
    </row>
    <row r="1040" spans="1:20" hidden="1" outlineLevel="1" x14ac:dyDescent="0.25">
      <c r="B1040" s="192" t="s">
        <v>1445</v>
      </c>
      <c r="D1040" s="351" t="e">
        <f t="shared" ref="D1040:T1040" ca="1" si="2952">VLOOKUP(D1039,1019:1026,CELL("col",D1039),FALSE)</f>
        <v>#N/A</v>
      </c>
      <c r="E1040" s="351" t="e">
        <f t="shared" ca="1" si="2952"/>
        <v>#N/A</v>
      </c>
      <c r="F1040" s="351" t="e">
        <f t="shared" ca="1" si="2952"/>
        <v>#N/A</v>
      </c>
      <c r="G1040" s="351" t="e">
        <f t="shared" ca="1" si="2952"/>
        <v>#N/A</v>
      </c>
      <c r="H1040" s="351" t="e">
        <f t="shared" ca="1" si="2952"/>
        <v>#N/A</v>
      </c>
      <c r="I1040" s="351" t="e">
        <f t="shared" ca="1" si="2952"/>
        <v>#N/A</v>
      </c>
      <c r="J1040" s="351" t="e">
        <f t="shared" ca="1" si="2952"/>
        <v>#N/A</v>
      </c>
      <c r="K1040" s="351" t="e">
        <f t="shared" ca="1" si="2952"/>
        <v>#N/A</v>
      </c>
      <c r="L1040" s="351" t="e">
        <f t="shared" ca="1" si="2952"/>
        <v>#N/A</v>
      </c>
      <c r="M1040" s="351" t="e">
        <f t="shared" ca="1" si="2952"/>
        <v>#N/A</v>
      </c>
      <c r="N1040" s="351" t="e">
        <f t="shared" ca="1" si="2952"/>
        <v>#N/A</v>
      </c>
      <c r="O1040" s="351" t="e">
        <f t="shared" ca="1" si="2952"/>
        <v>#N/A</v>
      </c>
      <c r="P1040" s="351" t="e">
        <f t="shared" ca="1" si="2952"/>
        <v>#N/A</v>
      </c>
      <c r="Q1040" s="351" t="e">
        <f t="shared" ca="1" si="2952"/>
        <v>#N/A</v>
      </c>
      <c r="R1040" s="351" t="e">
        <f t="shared" ca="1" si="2952"/>
        <v>#N/A</v>
      </c>
      <c r="S1040" s="351" t="e">
        <f t="shared" ca="1" si="2952"/>
        <v>#N/A</v>
      </c>
      <c r="T1040" s="351" t="e">
        <f t="shared" ca="1" si="2952"/>
        <v>#N/A</v>
      </c>
    </row>
    <row r="1041" spans="1:29" ht="13.5" hidden="1" outlineLevel="1" thickBot="1" x14ac:dyDescent="0.3">
      <c r="B1041" s="192" t="s">
        <v>1446</v>
      </c>
      <c r="D1041" s="352" t="e">
        <f t="shared" ref="D1041:T1041" ca="1" si="2953">VLOOKUP(D1039,1030:1037,CELL("col",D1039),FALSE)</f>
        <v>#N/A</v>
      </c>
      <c r="E1041" s="352" t="e">
        <f t="shared" ca="1" si="2953"/>
        <v>#N/A</v>
      </c>
      <c r="F1041" s="352" t="e">
        <f t="shared" ca="1" si="2953"/>
        <v>#N/A</v>
      </c>
      <c r="G1041" s="352" t="e">
        <f t="shared" ca="1" si="2953"/>
        <v>#N/A</v>
      </c>
      <c r="H1041" s="352" t="e">
        <f t="shared" ca="1" si="2953"/>
        <v>#N/A</v>
      </c>
      <c r="I1041" s="352" t="e">
        <f t="shared" ca="1" si="2953"/>
        <v>#N/A</v>
      </c>
      <c r="J1041" s="352" t="e">
        <f t="shared" ca="1" si="2953"/>
        <v>#N/A</v>
      </c>
      <c r="K1041" s="352" t="e">
        <f t="shared" ca="1" si="2953"/>
        <v>#N/A</v>
      </c>
      <c r="L1041" s="352" t="e">
        <f t="shared" ca="1" si="2953"/>
        <v>#N/A</v>
      </c>
      <c r="M1041" s="352" t="e">
        <f t="shared" ca="1" si="2953"/>
        <v>#N/A</v>
      </c>
      <c r="N1041" s="352" t="e">
        <f t="shared" ca="1" si="2953"/>
        <v>#N/A</v>
      </c>
      <c r="O1041" s="352" t="e">
        <f t="shared" ca="1" si="2953"/>
        <v>#N/A</v>
      </c>
      <c r="P1041" s="352" t="e">
        <f t="shared" ca="1" si="2953"/>
        <v>#N/A</v>
      </c>
      <c r="Q1041" s="352" t="e">
        <f t="shared" ca="1" si="2953"/>
        <v>#N/A</v>
      </c>
      <c r="R1041" s="352" t="e">
        <f t="shared" ca="1" si="2953"/>
        <v>#N/A</v>
      </c>
      <c r="S1041" s="352" t="e">
        <f t="shared" ca="1" si="2953"/>
        <v>#N/A</v>
      </c>
      <c r="T1041" s="352" t="e">
        <f t="shared" ca="1" si="2953"/>
        <v>#N/A</v>
      </c>
    </row>
    <row r="1042" spans="1:29" hidden="1" outlineLevel="1" x14ac:dyDescent="0.25"/>
    <row r="1043" spans="1:29" hidden="1" outlineLevel="1" x14ac:dyDescent="0.25"/>
    <row r="1044" spans="1:29" hidden="1" outlineLevel="1" x14ac:dyDescent="0.25">
      <c r="A1044" s="346" t="s">
        <v>1447</v>
      </c>
    </row>
    <row r="1045" spans="1:29" hidden="1" outlineLevel="1" x14ac:dyDescent="0.25">
      <c r="A1045" s="214"/>
      <c r="C1045" s="214" t="s">
        <v>1225</v>
      </c>
      <c r="D1045" s="249">
        <f>HLOOKUP(D$14,'CdC-Inputs VP'!$D$13:$AEP$108,MATCH($C1045,'CdC-Inputs VP'!$A$13:$A$108,0),FALSE)</f>
        <v>3580</v>
      </c>
      <c r="E1045" s="249">
        <f>HLOOKUP(E$14,'CdC-Inputs VP'!$D$13:$AEP$108,MATCH($C1045,'CdC-Inputs VP'!$A$13:$A$108,0),FALSE)</f>
        <v>3580</v>
      </c>
      <c r="F1045" s="249">
        <f>HLOOKUP(F$14,'CdC-Inputs VP'!$D$13:$AEP$108,MATCH($C1045,'CdC-Inputs VP'!$A$13:$A$108,0),FALSE)</f>
        <v>2980</v>
      </c>
      <c r="G1045" s="249">
        <f>HLOOKUP(G$14,'CdC-Inputs VP'!$D$13:$AEP$108,MATCH($C1045,'CdC-Inputs VP'!$A$13:$A$108,0),FALSE)</f>
        <v>2980</v>
      </c>
      <c r="H1045" s="249">
        <f>HLOOKUP(H$14,'CdC-Inputs VP'!$D$13:$AEP$108,MATCH($C1045,'CdC-Inputs VP'!$A$13:$A$108,0),FALSE)</f>
        <v>3580</v>
      </c>
      <c r="I1045" s="249">
        <f>HLOOKUP(I$14,'CdC-Inputs VP'!$D$13:$AEP$108,MATCH($C1045,'CdC-Inputs VP'!$A$13:$A$108,0),FALSE)</f>
        <v>3580</v>
      </c>
      <c r="J1045" s="249">
        <f>HLOOKUP(J$14,'CdC-Inputs VP'!$D$13:$AEP$108,MATCH($C1045,'CdC-Inputs VP'!$A$13:$A$108,0),FALSE)</f>
        <v>3580</v>
      </c>
      <c r="K1045" s="249">
        <f>HLOOKUP(K$14,'CdC-Inputs VP'!$D$13:$AEP$108,MATCH($C1045,'CdC-Inputs VP'!$A$13:$A$108,0),FALSE)</f>
        <v>3580</v>
      </c>
      <c r="L1045" s="249">
        <f>HLOOKUP(L$14,'CdC-Inputs VP'!$D$13:$AEP$108,MATCH($C1045,'CdC-Inputs VP'!$A$13:$A$108,0),FALSE)</f>
        <v>3580</v>
      </c>
      <c r="M1045" s="249">
        <f>HLOOKUP(M$14,'CdC-Inputs VP'!$D$13:$AEP$108,MATCH($C1045,'CdC-Inputs VP'!$A$13:$A$108,0),FALSE)</f>
        <v>3580</v>
      </c>
      <c r="N1045" s="249">
        <f>HLOOKUP(N$14,'CdC-Inputs VP'!$D$13:$AEP$108,MATCH($C1045,'CdC-Inputs VP'!$A$13:$A$108,0),FALSE)</f>
        <v>2750</v>
      </c>
      <c r="O1045" s="249">
        <f>HLOOKUP(O$14,'CdC-Inputs VP'!$D$13:$AEP$108,MATCH($C1045,'CdC-Inputs VP'!$A$13:$A$108,0),FALSE)</f>
        <v>2750</v>
      </c>
      <c r="P1045" s="249">
        <f>HLOOKUP(P$14,'CdC-Inputs VP'!$D$13:$AEP$108,MATCH($C1045,'CdC-Inputs VP'!$A$13:$A$108,0),FALSE)</f>
        <v>2750</v>
      </c>
      <c r="Q1045" s="249">
        <f>HLOOKUP(Q$14,'CdC-Inputs VP'!$D$13:$AEP$108,MATCH($C1045,'CdC-Inputs VP'!$A$13:$A$108,0),FALSE)</f>
        <v>3580</v>
      </c>
      <c r="R1045" s="249">
        <f>HLOOKUP(R$14,'CdC-Inputs VP'!$D$13:$AEP$108,MATCH($C1045,'CdC-Inputs VP'!$A$13:$A$108,0),FALSE)</f>
        <v>3580</v>
      </c>
      <c r="S1045" s="249">
        <f>HLOOKUP(S$14,'CdC-Inputs VP'!$D$13:$AEP$108,MATCH($C1045,'CdC-Inputs VP'!$A$13:$A$108,0),FALSE)</f>
        <v>2980</v>
      </c>
      <c r="T1045" s="249">
        <f>HLOOKUP(T$14,'CdC-Inputs VP'!$D$13:$AEP$108,MATCH($C1045,'CdC-Inputs VP'!$A$13:$A$108,0),FALSE)</f>
        <v>2980</v>
      </c>
    </row>
    <row r="1046" spans="1:29" s="355" customFormat="1" hidden="1" outlineLevel="2" x14ac:dyDescent="0.25">
      <c r="A1046" s="353" t="s">
        <v>1448</v>
      </c>
      <c r="B1046" s="353">
        <v>3500</v>
      </c>
      <c r="C1046" s="353"/>
      <c r="D1046" s="354">
        <f t="shared" ref="D1046:T1054" si="2954">D$1045-$B1046</f>
        <v>80</v>
      </c>
      <c r="E1046" s="354">
        <f t="shared" si="2954"/>
        <v>80</v>
      </c>
      <c r="F1046" s="354">
        <f t="shared" si="2954"/>
        <v>-520</v>
      </c>
      <c r="G1046" s="354">
        <f t="shared" si="2954"/>
        <v>-520</v>
      </c>
      <c r="H1046" s="354">
        <f t="shared" si="2954"/>
        <v>80</v>
      </c>
      <c r="I1046" s="354">
        <f t="shared" si="2954"/>
        <v>80</v>
      </c>
      <c r="J1046" s="354">
        <f t="shared" si="2954"/>
        <v>80</v>
      </c>
      <c r="K1046" s="354">
        <f t="shared" si="2954"/>
        <v>80</v>
      </c>
      <c r="L1046" s="354">
        <f t="shared" si="2954"/>
        <v>80</v>
      </c>
      <c r="M1046" s="354">
        <f t="shared" si="2954"/>
        <v>80</v>
      </c>
      <c r="N1046" s="354">
        <f t="shared" si="2954"/>
        <v>-750</v>
      </c>
      <c r="O1046" s="354">
        <f t="shared" si="2954"/>
        <v>-750</v>
      </c>
      <c r="P1046" s="354">
        <f t="shared" si="2954"/>
        <v>-750</v>
      </c>
      <c r="Q1046" s="354">
        <f t="shared" si="2954"/>
        <v>80</v>
      </c>
      <c r="R1046" s="354">
        <f t="shared" si="2954"/>
        <v>80</v>
      </c>
      <c r="S1046" s="354">
        <f t="shared" si="2954"/>
        <v>-520</v>
      </c>
      <c r="T1046" s="354">
        <f t="shared" si="2954"/>
        <v>-520</v>
      </c>
      <c r="W1046" s="356"/>
      <c r="X1046" s="356"/>
      <c r="Y1046" s="356"/>
      <c r="Z1046" s="356"/>
      <c r="AA1046" s="356"/>
      <c r="AB1046" s="356"/>
      <c r="AC1046" s="356"/>
    </row>
    <row r="1047" spans="1:29" s="355" customFormat="1" hidden="1" outlineLevel="2" x14ac:dyDescent="0.25">
      <c r="A1047" s="353" t="s">
        <v>1449</v>
      </c>
      <c r="B1047" s="353">
        <v>3500</v>
      </c>
      <c r="C1047" s="353"/>
      <c r="D1047" s="354">
        <f t="shared" si="2954"/>
        <v>80</v>
      </c>
      <c r="E1047" s="354">
        <f t="shared" si="2954"/>
        <v>80</v>
      </c>
      <c r="F1047" s="354">
        <f t="shared" si="2954"/>
        <v>-520</v>
      </c>
      <c r="G1047" s="354">
        <f t="shared" si="2954"/>
        <v>-520</v>
      </c>
      <c r="H1047" s="354">
        <f t="shared" si="2954"/>
        <v>80</v>
      </c>
      <c r="I1047" s="354">
        <f t="shared" si="2954"/>
        <v>80</v>
      </c>
      <c r="J1047" s="354">
        <f t="shared" si="2954"/>
        <v>80</v>
      </c>
      <c r="K1047" s="354">
        <f t="shared" si="2954"/>
        <v>80</v>
      </c>
      <c r="L1047" s="354">
        <f t="shared" si="2954"/>
        <v>80</v>
      </c>
      <c r="M1047" s="354">
        <f t="shared" si="2954"/>
        <v>80</v>
      </c>
      <c r="N1047" s="354">
        <f t="shared" si="2954"/>
        <v>-750</v>
      </c>
      <c r="O1047" s="354">
        <f t="shared" si="2954"/>
        <v>-750</v>
      </c>
      <c r="P1047" s="354">
        <f t="shared" si="2954"/>
        <v>-750</v>
      </c>
      <c r="Q1047" s="354">
        <f t="shared" si="2954"/>
        <v>80</v>
      </c>
      <c r="R1047" s="354">
        <f t="shared" si="2954"/>
        <v>80</v>
      </c>
      <c r="S1047" s="354">
        <f t="shared" si="2954"/>
        <v>-520</v>
      </c>
      <c r="T1047" s="354">
        <f t="shared" si="2954"/>
        <v>-520</v>
      </c>
      <c r="W1047" s="356"/>
      <c r="X1047" s="356"/>
      <c r="Y1047" s="356"/>
      <c r="Z1047" s="356"/>
      <c r="AA1047" s="356"/>
      <c r="AB1047" s="356"/>
      <c r="AC1047" s="356"/>
    </row>
    <row r="1048" spans="1:29" s="355" customFormat="1" hidden="1" outlineLevel="2" x14ac:dyDescent="0.25">
      <c r="A1048" s="353" t="s">
        <v>1450</v>
      </c>
      <c r="B1048" s="353">
        <v>3450</v>
      </c>
      <c r="C1048" s="353"/>
      <c r="D1048" s="354">
        <f t="shared" si="2954"/>
        <v>130</v>
      </c>
      <c r="E1048" s="354">
        <f t="shared" si="2954"/>
        <v>130</v>
      </c>
      <c r="F1048" s="354">
        <f t="shared" si="2954"/>
        <v>-470</v>
      </c>
      <c r="G1048" s="354">
        <f t="shared" si="2954"/>
        <v>-470</v>
      </c>
      <c r="H1048" s="354">
        <f t="shared" si="2954"/>
        <v>130</v>
      </c>
      <c r="I1048" s="354">
        <f t="shared" si="2954"/>
        <v>130</v>
      </c>
      <c r="J1048" s="354">
        <f t="shared" si="2954"/>
        <v>130</v>
      </c>
      <c r="K1048" s="354">
        <f t="shared" si="2954"/>
        <v>130</v>
      </c>
      <c r="L1048" s="354">
        <f t="shared" si="2954"/>
        <v>130</v>
      </c>
      <c r="M1048" s="354">
        <f t="shared" si="2954"/>
        <v>130</v>
      </c>
      <c r="N1048" s="354">
        <f t="shared" si="2954"/>
        <v>-700</v>
      </c>
      <c r="O1048" s="354">
        <f t="shared" si="2954"/>
        <v>-700</v>
      </c>
      <c r="P1048" s="354">
        <f t="shared" si="2954"/>
        <v>-700</v>
      </c>
      <c r="Q1048" s="354">
        <f t="shared" si="2954"/>
        <v>130</v>
      </c>
      <c r="R1048" s="354">
        <f t="shared" si="2954"/>
        <v>130</v>
      </c>
      <c r="S1048" s="354">
        <f t="shared" si="2954"/>
        <v>-470</v>
      </c>
      <c r="T1048" s="354">
        <f t="shared" si="2954"/>
        <v>-470</v>
      </c>
      <c r="W1048" s="356"/>
      <c r="X1048" s="356"/>
      <c r="Y1048" s="356"/>
      <c r="Z1048" s="356"/>
      <c r="AA1048" s="356"/>
      <c r="AB1048" s="356"/>
      <c r="AC1048" s="356"/>
    </row>
    <row r="1049" spans="1:29" s="355" customFormat="1" hidden="1" outlineLevel="2" x14ac:dyDescent="0.25">
      <c r="A1049" s="353" t="s">
        <v>1451</v>
      </c>
      <c r="B1049" s="353">
        <v>3130</v>
      </c>
      <c r="C1049" s="353"/>
      <c r="D1049" s="354">
        <f t="shared" si="2954"/>
        <v>450</v>
      </c>
      <c r="E1049" s="354">
        <f t="shared" si="2954"/>
        <v>450</v>
      </c>
      <c r="F1049" s="354">
        <f t="shared" si="2954"/>
        <v>-150</v>
      </c>
      <c r="G1049" s="354">
        <f t="shared" si="2954"/>
        <v>-150</v>
      </c>
      <c r="H1049" s="354">
        <f t="shared" si="2954"/>
        <v>450</v>
      </c>
      <c r="I1049" s="354">
        <f t="shared" si="2954"/>
        <v>450</v>
      </c>
      <c r="J1049" s="354">
        <f t="shared" si="2954"/>
        <v>450</v>
      </c>
      <c r="K1049" s="354">
        <f t="shared" si="2954"/>
        <v>450</v>
      </c>
      <c r="L1049" s="354">
        <f t="shared" si="2954"/>
        <v>450</v>
      </c>
      <c r="M1049" s="354">
        <f t="shared" si="2954"/>
        <v>450</v>
      </c>
      <c r="N1049" s="354">
        <f t="shared" si="2954"/>
        <v>-380</v>
      </c>
      <c r="O1049" s="354">
        <f t="shared" si="2954"/>
        <v>-380</v>
      </c>
      <c r="P1049" s="354">
        <f t="shared" si="2954"/>
        <v>-380</v>
      </c>
      <c r="Q1049" s="354">
        <f t="shared" si="2954"/>
        <v>450</v>
      </c>
      <c r="R1049" s="354">
        <f t="shared" si="2954"/>
        <v>450</v>
      </c>
      <c r="S1049" s="354">
        <f t="shared" si="2954"/>
        <v>-150</v>
      </c>
      <c r="T1049" s="354">
        <f t="shared" si="2954"/>
        <v>-150</v>
      </c>
      <c r="W1049" s="356"/>
      <c r="X1049" s="356"/>
      <c r="Y1049" s="356"/>
      <c r="Z1049" s="356"/>
      <c r="AA1049" s="356"/>
      <c r="AB1049" s="356"/>
      <c r="AC1049" s="356"/>
    </row>
    <row r="1050" spans="1:29" s="355" customFormat="1" hidden="1" outlineLevel="2" x14ac:dyDescent="0.25">
      <c r="A1050" s="353" t="s">
        <v>1452</v>
      </c>
      <c r="B1050" s="353">
        <v>3500</v>
      </c>
      <c r="C1050" s="353"/>
      <c r="D1050" s="354">
        <f t="shared" si="2954"/>
        <v>80</v>
      </c>
      <c r="E1050" s="354">
        <f t="shared" si="2954"/>
        <v>80</v>
      </c>
      <c r="F1050" s="354">
        <f t="shared" si="2954"/>
        <v>-520</v>
      </c>
      <c r="G1050" s="354">
        <f t="shared" si="2954"/>
        <v>-520</v>
      </c>
      <c r="H1050" s="354">
        <f t="shared" si="2954"/>
        <v>80</v>
      </c>
      <c r="I1050" s="354">
        <f t="shared" si="2954"/>
        <v>80</v>
      </c>
      <c r="J1050" s="354">
        <f t="shared" si="2954"/>
        <v>80</v>
      </c>
      <c r="K1050" s="354">
        <f t="shared" si="2954"/>
        <v>80</v>
      </c>
      <c r="L1050" s="354">
        <f t="shared" si="2954"/>
        <v>80</v>
      </c>
      <c r="M1050" s="354">
        <f t="shared" si="2954"/>
        <v>80</v>
      </c>
      <c r="N1050" s="354">
        <f t="shared" si="2954"/>
        <v>-750</v>
      </c>
      <c r="O1050" s="354">
        <f t="shared" si="2954"/>
        <v>-750</v>
      </c>
      <c r="P1050" s="354">
        <f t="shared" si="2954"/>
        <v>-750</v>
      </c>
      <c r="Q1050" s="354">
        <f t="shared" si="2954"/>
        <v>80</v>
      </c>
      <c r="R1050" s="354">
        <f t="shared" si="2954"/>
        <v>80</v>
      </c>
      <c r="S1050" s="354">
        <f t="shared" si="2954"/>
        <v>-520</v>
      </c>
      <c r="T1050" s="354">
        <f t="shared" si="2954"/>
        <v>-520</v>
      </c>
      <c r="W1050" s="356"/>
      <c r="X1050" s="356"/>
      <c r="Y1050" s="356"/>
      <c r="Z1050" s="356"/>
      <c r="AA1050" s="356"/>
      <c r="AB1050" s="356"/>
      <c r="AC1050" s="356"/>
    </row>
    <row r="1051" spans="1:29" s="355" customFormat="1" hidden="1" outlineLevel="2" x14ac:dyDescent="0.25">
      <c r="A1051" s="353" t="s">
        <v>1453</v>
      </c>
      <c r="B1051" s="353" t="s">
        <v>1454</v>
      </c>
      <c r="C1051" s="353"/>
      <c r="D1051" s="354" t="e">
        <f t="shared" si="2954"/>
        <v>#VALUE!</v>
      </c>
      <c r="E1051" s="354" t="e">
        <f t="shared" si="2954"/>
        <v>#VALUE!</v>
      </c>
      <c r="F1051" s="354" t="e">
        <f t="shared" si="2954"/>
        <v>#VALUE!</v>
      </c>
      <c r="G1051" s="354" t="e">
        <f t="shared" si="2954"/>
        <v>#VALUE!</v>
      </c>
      <c r="H1051" s="354" t="e">
        <f t="shared" si="2954"/>
        <v>#VALUE!</v>
      </c>
      <c r="I1051" s="354" t="e">
        <f t="shared" si="2954"/>
        <v>#VALUE!</v>
      </c>
      <c r="J1051" s="354" t="e">
        <f t="shared" si="2954"/>
        <v>#VALUE!</v>
      </c>
      <c r="K1051" s="354" t="e">
        <f t="shared" si="2954"/>
        <v>#VALUE!</v>
      </c>
      <c r="L1051" s="354" t="e">
        <f t="shared" si="2954"/>
        <v>#VALUE!</v>
      </c>
      <c r="M1051" s="354" t="e">
        <f t="shared" si="2954"/>
        <v>#VALUE!</v>
      </c>
      <c r="N1051" s="354" t="e">
        <f t="shared" si="2954"/>
        <v>#VALUE!</v>
      </c>
      <c r="O1051" s="354" t="e">
        <f t="shared" si="2954"/>
        <v>#VALUE!</v>
      </c>
      <c r="P1051" s="354" t="e">
        <f t="shared" si="2954"/>
        <v>#VALUE!</v>
      </c>
      <c r="Q1051" s="354" t="e">
        <f t="shared" si="2954"/>
        <v>#VALUE!</v>
      </c>
      <c r="R1051" s="354" t="e">
        <f t="shared" si="2954"/>
        <v>#VALUE!</v>
      </c>
      <c r="S1051" s="354" t="e">
        <f t="shared" si="2954"/>
        <v>#VALUE!</v>
      </c>
      <c r="T1051" s="354" t="e">
        <f t="shared" si="2954"/>
        <v>#VALUE!</v>
      </c>
      <c r="W1051" s="356"/>
      <c r="X1051" s="356"/>
      <c r="Y1051" s="356"/>
      <c r="Z1051" s="356"/>
      <c r="AA1051" s="356"/>
      <c r="AB1051" s="356"/>
      <c r="AC1051" s="356"/>
    </row>
    <row r="1052" spans="1:29" s="355" customFormat="1" hidden="1" outlineLevel="2" x14ac:dyDescent="0.25">
      <c r="A1052" s="353" t="s">
        <v>1455</v>
      </c>
      <c r="B1052" s="353" t="s">
        <v>1456</v>
      </c>
      <c r="C1052" s="353"/>
      <c r="D1052" s="354" t="e">
        <f t="shared" si="2954"/>
        <v>#VALUE!</v>
      </c>
      <c r="E1052" s="354" t="e">
        <f t="shared" si="2954"/>
        <v>#VALUE!</v>
      </c>
      <c r="F1052" s="354" t="e">
        <f t="shared" si="2954"/>
        <v>#VALUE!</v>
      </c>
      <c r="G1052" s="354" t="e">
        <f t="shared" si="2954"/>
        <v>#VALUE!</v>
      </c>
      <c r="H1052" s="354" t="e">
        <f t="shared" si="2954"/>
        <v>#VALUE!</v>
      </c>
      <c r="I1052" s="354" t="e">
        <f t="shared" si="2954"/>
        <v>#VALUE!</v>
      </c>
      <c r="J1052" s="354" t="e">
        <f t="shared" si="2954"/>
        <v>#VALUE!</v>
      </c>
      <c r="K1052" s="354" t="e">
        <f t="shared" si="2954"/>
        <v>#VALUE!</v>
      </c>
      <c r="L1052" s="354" t="e">
        <f t="shared" si="2954"/>
        <v>#VALUE!</v>
      </c>
      <c r="M1052" s="354" t="e">
        <f t="shared" si="2954"/>
        <v>#VALUE!</v>
      </c>
      <c r="N1052" s="354" t="e">
        <f t="shared" si="2954"/>
        <v>#VALUE!</v>
      </c>
      <c r="O1052" s="354" t="e">
        <f t="shared" si="2954"/>
        <v>#VALUE!</v>
      </c>
      <c r="P1052" s="354" t="e">
        <f t="shared" si="2954"/>
        <v>#VALUE!</v>
      </c>
      <c r="Q1052" s="354" t="e">
        <f t="shared" si="2954"/>
        <v>#VALUE!</v>
      </c>
      <c r="R1052" s="354" t="e">
        <f t="shared" si="2954"/>
        <v>#VALUE!</v>
      </c>
      <c r="S1052" s="354" t="e">
        <f t="shared" si="2954"/>
        <v>#VALUE!</v>
      </c>
      <c r="T1052" s="354" t="e">
        <f t="shared" si="2954"/>
        <v>#VALUE!</v>
      </c>
      <c r="W1052" s="356"/>
      <c r="X1052" s="356"/>
      <c r="Y1052" s="356"/>
      <c r="Z1052" s="356"/>
      <c r="AA1052" s="356"/>
      <c r="AB1052" s="356"/>
      <c r="AC1052" s="356"/>
    </row>
    <row r="1053" spans="1:29" s="355" customFormat="1" hidden="1" outlineLevel="2" x14ac:dyDescent="0.25">
      <c r="A1053" s="353" t="s">
        <v>1457</v>
      </c>
      <c r="B1053" s="353" t="s">
        <v>1458</v>
      </c>
      <c r="C1053" s="353"/>
      <c r="D1053" s="354" t="e">
        <f t="shared" si="2954"/>
        <v>#VALUE!</v>
      </c>
      <c r="E1053" s="354" t="e">
        <f t="shared" si="2954"/>
        <v>#VALUE!</v>
      </c>
      <c r="F1053" s="354" t="e">
        <f t="shared" si="2954"/>
        <v>#VALUE!</v>
      </c>
      <c r="G1053" s="354" t="e">
        <f t="shared" si="2954"/>
        <v>#VALUE!</v>
      </c>
      <c r="H1053" s="354" t="e">
        <f t="shared" si="2954"/>
        <v>#VALUE!</v>
      </c>
      <c r="I1053" s="354" t="e">
        <f t="shared" si="2954"/>
        <v>#VALUE!</v>
      </c>
      <c r="J1053" s="354" t="e">
        <f t="shared" si="2954"/>
        <v>#VALUE!</v>
      </c>
      <c r="K1053" s="354" t="e">
        <f t="shared" si="2954"/>
        <v>#VALUE!</v>
      </c>
      <c r="L1053" s="354" t="e">
        <f t="shared" si="2954"/>
        <v>#VALUE!</v>
      </c>
      <c r="M1053" s="354" t="e">
        <f t="shared" si="2954"/>
        <v>#VALUE!</v>
      </c>
      <c r="N1053" s="354" t="e">
        <f t="shared" si="2954"/>
        <v>#VALUE!</v>
      </c>
      <c r="O1053" s="354" t="e">
        <f t="shared" si="2954"/>
        <v>#VALUE!</v>
      </c>
      <c r="P1053" s="354" t="e">
        <f t="shared" si="2954"/>
        <v>#VALUE!</v>
      </c>
      <c r="Q1053" s="354" t="e">
        <f t="shared" si="2954"/>
        <v>#VALUE!</v>
      </c>
      <c r="R1053" s="354" t="e">
        <f t="shared" si="2954"/>
        <v>#VALUE!</v>
      </c>
      <c r="S1053" s="354" t="e">
        <f t="shared" si="2954"/>
        <v>#VALUE!</v>
      </c>
      <c r="T1053" s="354" t="e">
        <f t="shared" si="2954"/>
        <v>#VALUE!</v>
      </c>
      <c r="W1053" s="356"/>
      <c r="X1053" s="356"/>
      <c r="Y1053" s="356"/>
      <c r="Z1053" s="356"/>
      <c r="AA1053" s="356"/>
      <c r="AB1053" s="356"/>
      <c r="AC1053" s="356"/>
    </row>
    <row r="1054" spans="1:29" s="355" customFormat="1" hidden="1" outlineLevel="2" x14ac:dyDescent="0.25">
      <c r="A1054" s="353" t="s">
        <v>1459</v>
      </c>
      <c r="B1054" s="353" t="s">
        <v>1460</v>
      </c>
      <c r="C1054" s="353"/>
      <c r="D1054" s="354" t="e">
        <f t="shared" si="2954"/>
        <v>#VALUE!</v>
      </c>
      <c r="E1054" s="354" t="e">
        <f t="shared" si="2954"/>
        <v>#VALUE!</v>
      </c>
      <c r="F1054" s="354" t="e">
        <f t="shared" si="2954"/>
        <v>#VALUE!</v>
      </c>
      <c r="G1054" s="354" t="e">
        <f t="shared" si="2954"/>
        <v>#VALUE!</v>
      </c>
      <c r="H1054" s="354" t="e">
        <f t="shared" si="2954"/>
        <v>#VALUE!</v>
      </c>
      <c r="I1054" s="354" t="e">
        <f t="shared" si="2954"/>
        <v>#VALUE!</v>
      </c>
      <c r="J1054" s="354" t="e">
        <f t="shared" si="2954"/>
        <v>#VALUE!</v>
      </c>
      <c r="K1054" s="354" t="e">
        <f t="shared" si="2954"/>
        <v>#VALUE!</v>
      </c>
      <c r="L1054" s="354" t="e">
        <f t="shared" si="2954"/>
        <v>#VALUE!</v>
      </c>
      <c r="M1054" s="354" t="e">
        <f t="shared" si="2954"/>
        <v>#VALUE!</v>
      </c>
      <c r="N1054" s="354" t="e">
        <f t="shared" si="2954"/>
        <v>#VALUE!</v>
      </c>
      <c r="O1054" s="354" t="e">
        <f t="shared" si="2954"/>
        <v>#VALUE!</v>
      </c>
      <c r="P1054" s="354" t="e">
        <f t="shared" si="2954"/>
        <v>#VALUE!</v>
      </c>
      <c r="Q1054" s="354" t="e">
        <f t="shared" si="2954"/>
        <v>#VALUE!</v>
      </c>
      <c r="R1054" s="354" t="e">
        <f t="shared" si="2954"/>
        <v>#VALUE!</v>
      </c>
      <c r="S1054" s="354" t="e">
        <f t="shared" si="2954"/>
        <v>#VALUE!</v>
      </c>
      <c r="T1054" s="354" t="e">
        <f t="shared" si="2954"/>
        <v>#VALUE!</v>
      </c>
      <c r="W1054" s="356"/>
      <c r="X1054" s="356"/>
      <c r="Y1054" s="356"/>
      <c r="Z1054" s="356"/>
      <c r="AA1054" s="356"/>
      <c r="AB1054" s="356"/>
      <c r="AC1054" s="356"/>
    </row>
    <row r="1055" spans="1:29" s="355" customFormat="1" ht="13.5" hidden="1" outlineLevel="2" thickBot="1" x14ac:dyDescent="0.3">
      <c r="A1055" s="353"/>
      <c r="B1055" s="353"/>
      <c r="C1055" s="353"/>
      <c r="D1055" s="357"/>
      <c r="E1055" s="357"/>
      <c r="F1055" s="357"/>
      <c r="G1055" s="357"/>
      <c r="H1055" s="357"/>
      <c r="I1055" s="357"/>
      <c r="J1055" s="357"/>
      <c r="K1055" s="357"/>
      <c r="L1055" s="357"/>
      <c r="M1055" s="357"/>
      <c r="N1055" s="357"/>
      <c r="O1055" s="357"/>
      <c r="P1055" s="357"/>
      <c r="Q1055" s="357"/>
      <c r="R1055" s="357"/>
      <c r="S1055" s="357"/>
      <c r="T1055" s="357"/>
      <c r="W1055" s="356"/>
      <c r="X1055" s="356"/>
      <c r="Y1055" s="356"/>
      <c r="Z1055" s="356"/>
      <c r="AA1055" s="356"/>
      <c r="AB1055" s="356"/>
      <c r="AC1055" s="356"/>
    </row>
    <row r="1056" spans="1:29" ht="13.15" hidden="1" customHeight="1" outlineLevel="1" thickBot="1" x14ac:dyDescent="0.3">
      <c r="A1056" s="338"/>
      <c r="C1056" s="209" t="s">
        <v>1227</v>
      </c>
      <c r="D1056" s="358">
        <f>HLOOKUP(D$14,'CdC-Inputs VP'!$D$13:$AEP$108,MATCH($C1056,'CdC-Inputs VP'!$A$13:$A$108,0),FALSE)</f>
        <v>1500</v>
      </c>
      <c r="E1056" s="358">
        <f>HLOOKUP(E$14,'CdC-Inputs VP'!$D$13:$AEP$108,MATCH($C1056,'CdC-Inputs VP'!$A$13:$A$108,0),FALSE)</f>
        <v>1500</v>
      </c>
      <c r="F1056" s="358">
        <f>HLOOKUP(F$14,'CdC-Inputs VP'!$D$13:$AEP$108,MATCH($C1056,'CdC-Inputs VP'!$A$13:$A$108,0),FALSE)</f>
        <v>600</v>
      </c>
      <c r="G1056" s="358">
        <f>HLOOKUP(G$14,'CdC-Inputs VP'!$D$13:$AEP$108,MATCH($C1056,'CdC-Inputs VP'!$A$13:$A$108,0),FALSE)</f>
        <v>600</v>
      </c>
      <c r="H1056" s="358">
        <f>HLOOKUP(H$14,'CdC-Inputs VP'!$D$13:$AEP$108,MATCH($C1056,'CdC-Inputs VP'!$A$13:$A$108,0),FALSE)</f>
        <v>1400</v>
      </c>
      <c r="I1056" s="358">
        <f>HLOOKUP(I$14,'CdC-Inputs VP'!$D$13:$AEP$108,MATCH($C1056,'CdC-Inputs VP'!$A$13:$A$108,0),FALSE)</f>
        <v>1400</v>
      </c>
      <c r="J1056" s="358">
        <f>HLOOKUP(J$14,'CdC-Inputs VP'!$D$13:$AEP$108,MATCH($C1056,'CdC-Inputs VP'!$A$13:$A$108,0),FALSE)</f>
        <v>1400</v>
      </c>
      <c r="K1056" s="358">
        <f>HLOOKUP(K$14,'CdC-Inputs VP'!$D$13:$AEP$108,MATCH($C1056,'CdC-Inputs VP'!$A$13:$A$108,0),FALSE)</f>
        <v>1400</v>
      </c>
      <c r="L1056" s="358">
        <f>HLOOKUP(L$14,'CdC-Inputs VP'!$D$13:$AEP$108,MATCH($C1056,'CdC-Inputs VP'!$A$13:$A$108,0),FALSE)</f>
        <v>1500</v>
      </c>
      <c r="M1056" s="358">
        <f>HLOOKUP(M$14,'CdC-Inputs VP'!$D$13:$AEP$108,MATCH($C1056,'CdC-Inputs VP'!$A$13:$A$108,0),FALSE)</f>
        <v>1500</v>
      </c>
      <c r="N1056" s="358">
        <f>HLOOKUP(N$14,'CdC-Inputs VP'!$D$13:$AEP$108,MATCH($C1056,'CdC-Inputs VP'!$A$13:$A$108,0),FALSE)</f>
        <v>600</v>
      </c>
      <c r="O1056" s="358">
        <f>HLOOKUP(O$14,'CdC-Inputs VP'!$D$13:$AEP$108,MATCH($C1056,'CdC-Inputs VP'!$A$13:$A$108,0),FALSE)</f>
        <v>600</v>
      </c>
      <c r="P1056" s="358">
        <f>HLOOKUP(P$14,'CdC-Inputs VP'!$D$13:$AEP$108,MATCH($C1056,'CdC-Inputs VP'!$A$13:$A$108,0),FALSE)</f>
        <v>600</v>
      </c>
      <c r="Q1056" s="358">
        <f>HLOOKUP(Q$14,'CdC-Inputs VP'!$D$13:$AEP$108,MATCH($C1056,'CdC-Inputs VP'!$A$13:$A$108,0),FALSE)</f>
        <v>1300</v>
      </c>
      <c r="R1056" s="358">
        <f>HLOOKUP(R$14,'CdC-Inputs VP'!$D$13:$AEP$108,MATCH($C1056,'CdC-Inputs VP'!$A$13:$A$108,0),FALSE)</f>
        <v>1300</v>
      </c>
      <c r="S1056" s="358">
        <f>HLOOKUP(S$14,'CdC-Inputs VP'!$D$13:$AEP$108,MATCH($C1056,'CdC-Inputs VP'!$A$13:$A$108,0),FALSE)</f>
        <v>600</v>
      </c>
      <c r="T1056" s="358">
        <f>HLOOKUP(T$14,'CdC-Inputs VP'!$D$13:$AEP$108,MATCH($C1056,'CdC-Inputs VP'!$A$13:$A$108,0),FALSE)</f>
        <v>600</v>
      </c>
    </row>
    <row r="1057" spans="1:20" ht="13.15" hidden="1" customHeight="1" outlineLevel="1" thickBot="1" x14ac:dyDescent="0.3">
      <c r="C1057" s="209" t="s">
        <v>1461</v>
      </c>
      <c r="D1057" s="359" t="e">
        <f t="shared" ref="D1057:T1057" si="2955">D1045-D592</f>
        <v>#REF!</v>
      </c>
      <c r="E1057" s="359" t="e">
        <f t="shared" si="2955"/>
        <v>#REF!</v>
      </c>
      <c r="F1057" s="359" t="e">
        <f t="shared" ref="F1057:G1057" si="2956">F1045-F592</f>
        <v>#REF!</v>
      </c>
      <c r="G1057" s="359" t="e">
        <f t="shared" si="2956"/>
        <v>#REF!</v>
      </c>
      <c r="H1057" s="359" t="e">
        <f t="shared" si="2955"/>
        <v>#REF!</v>
      </c>
      <c r="I1057" s="359" t="e">
        <f t="shared" si="2955"/>
        <v>#REF!</v>
      </c>
      <c r="J1057" s="359" t="e">
        <f t="shared" ref="J1057:K1057" si="2957">J1045-J592</f>
        <v>#REF!</v>
      </c>
      <c r="K1057" s="359" t="e">
        <f t="shared" si="2957"/>
        <v>#REF!</v>
      </c>
      <c r="L1057" s="359" t="e">
        <f t="shared" ref="L1057:P1057" si="2958">L1045-L592</f>
        <v>#REF!</v>
      </c>
      <c r="M1057" s="359" t="e">
        <f t="shared" si="2958"/>
        <v>#REF!</v>
      </c>
      <c r="N1057" s="359" t="e">
        <f t="shared" si="2958"/>
        <v>#REF!</v>
      </c>
      <c r="O1057" s="359" t="e">
        <f t="shared" ref="O1057" si="2959">O1045-O592</f>
        <v>#REF!</v>
      </c>
      <c r="P1057" s="359" t="e">
        <f t="shared" si="2958"/>
        <v>#REF!</v>
      </c>
      <c r="Q1057" s="359" t="e">
        <f t="shared" ref="Q1057:R1057" si="2960">Q1045-Q592</f>
        <v>#REF!</v>
      </c>
      <c r="R1057" s="359" t="e">
        <f t="shared" si="2960"/>
        <v>#REF!</v>
      </c>
      <c r="S1057" s="359" t="e">
        <f t="shared" si="2955"/>
        <v>#REF!</v>
      </c>
      <c r="T1057" s="359" t="e">
        <f t="shared" si="2955"/>
        <v>#REF!</v>
      </c>
    </row>
    <row r="1058" spans="1:20" ht="13.15" hidden="1" customHeight="1" outlineLevel="1" thickBot="1" x14ac:dyDescent="0.3">
      <c r="C1058" s="209" t="s">
        <v>1462</v>
      </c>
      <c r="D1058" s="360" t="e">
        <f t="shared" ref="D1058:T1058" si="2961">D1057-D1056</f>
        <v>#REF!</v>
      </c>
      <c r="E1058" s="360" t="e">
        <f t="shared" si="2961"/>
        <v>#REF!</v>
      </c>
      <c r="F1058" s="360" t="e">
        <f t="shared" ref="F1058:G1058" si="2962">F1057-F1056</f>
        <v>#REF!</v>
      </c>
      <c r="G1058" s="360" t="e">
        <f t="shared" si="2962"/>
        <v>#REF!</v>
      </c>
      <c r="H1058" s="360" t="e">
        <f t="shared" si="2961"/>
        <v>#REF!</v>
      </c>
      <c r="I1058" s="360" t="e">
        <f t="shared" si="2961"/>
        <v>#REF!</v>
      </c>
      <c r="J1058" s="360" t="e">
        <f t="shared" ref="J1058:K1058" si="2963">J1057-J1056</f>
        <v>#REF!</v>
      </c>
      <c r="K1058" s="360" t="e">
        <f t="shared" si="2963"/>
        <v>#REF!</v>
      </c>
      <c r="L1058" s="360" t="e">
        <f t="shared" ref="L1058:P1058" si="2964">L1057-L1056</f>
        <v>#REF!</v>
      </c>
      <c r="M1058" s="360" t="e">
        <f t="shared" si="2964"/>
        <v>#REF!</v>
      </c>
      <c r="N1058" s="360" t="e">
        <f t="shared" si="2964"/>
        <v>#REF!</v>
      </c>
      <c r="O1058" s="360" t="e">
        <f t="shared" ref="O1058" si="2965">O1057-O1056</f>
        <v>#REF!</v>
      </c>
      <c r="P1058" s="360" t="e">
        <f t="shared" si="2964"/>
        <v>#REF!</v>
      </c>
      <c r="Q1058" s="360" t="e">
        <f t="shared" ref="Q1058:R1058" si="2966">Q1057-Q1056</f>
        <v>#REF!</v>
      </c>
      <c r="R1058" s="360" t="e">
        <f t="shared" si="2966"/>
        <v>#REF!</v>
      </c>
      <c r="S1058" s="360" t="e">
        <f t="shared" si="2961"/>
        <v>#REF!</v>
      </c>
      <c r="T1058" s="360" t="e">
        <f t="shared" si="2961"/>
        <v>#REF!</v>
      </c>
    </row>
    <row r="1059" spans="1:20" ht="13.15" hidden="1" customHeight="1" outlineLevel="1" thickBot="1" x14ac:dyDescent="0.3">
      <c r="A1059" s="338"/>
      <c r="C1059" s="184" t="s">
        <v>1463</v>
      </c>
      <c r="D1059" s="339" t="e">
        <f t="shared" ref="D1059:T1059" si="2967">IF(D1056=0,0,FLOOR(D1057,50))</f>
        <v>#REF!</v>
      </c>
      <c r="E1059" s="339" t="e">
        <f t="shared" si="2967"/>
        <v>#REF!</v>
      </c>
      <c r="F1059" s="339" t="e">
        <f t="shared" ref="F1059:G1059" si="2968">IF(F1056=0,0,FLOOR(F1057,50))</f>
        <v>#REF!</v>
      </c>
      <c r="G1059" s="339" t="e">
        <f t="shared" si="2968"/>
        <v>#REF!</v>
      </c>
      <c r="H1059" s="339" t="e">
        <f t="shared" si="2967"/>
        <v>#REF!</v>
      </c>
      <c r="I1059" s="339" t="e">
        <f t="shared" si="2967"/>
        <v>#REF!</v>
      </c>
      <c r="J1059" s="339" t="e">
        <f t="shared" ref="J1059:K1059" si="2969">IF(J1056=0,0,FLOOR(J1057,50))</f>
        <v>#REF!</v>
      </c>
      <c r="K1059" s="339" t="e">
        <f t="shared" si="2969"/>
        <v>#REF!</v>
      </c>
      <c r="L1059" s="339" t="e">
        <f t="shared" ref="L1059:P1059" si="2970">IF(L1056=0,0,FLOOR(L1057,50))</f>
        <v>#REF!</v>
      </c>
      <c r="M1059" s="339" t="e">
        <f t="shared" si="2970"/>
        <v>#REF!</v>
      </c>
      <c r="N1059" s="339" t="e">
        <f t="shared" si="2970"/>
        <v>#REF!</v>
      </c>
      <c r="O1059" s="339" t="e">
        <f t="shared" ref="O1059" si="2971">IF(O1056=0,0,FLOOR(O1057,50))</f>
        <v>#REF!</v>
      </c>
      <c r="P1059" s="339" t="e">
        <f t="shared" si="2970"/>
        <v>#REF!</v>
      </c>
      <c r="Q1059" s="339" t="e">
        <f t="shared" ref="Q1059:R1059" si="2972">IF(Q1056=0,0,FLOOR(Q1057,50))</f>
        <v>#REF!</v>
      </c>
      <c r="R1059" s="339" t="e">
        <f t="shared" si="2972"/>
        <v>#REF!</v>
      </c>
      <c r="S1059" s="339" t="e">
        <f t="shared" si="2967"/>
        <v>#REF!</v>
      </c>
      <c r="T1059" s="339" t="e">
        <f t="shared" si="2967"/>
        <v>#REF!</v>
      </c>
    </row>
    <row r="1060" spans="1:20" ht="13.15" hidden="1" customHeight="1" outlineLevel="1" x14ac:dyDescent="0.25">
      <c r="A1060" s="338"/>
      <c r="B1060" s="630"/>
      <c r="C1060" s="184"/>
      <c r="D1060" s="361"/>
      <c r="E1060" s="361"/>
      <c r="F1060" s="361"/>
      <c r="G1060" s="361"/>
      <c r="H1060" s="361"/>
      <c r="I1060" s="361"/>
      <c r="J1060" s="361"/>
      <c r="K1060" s="361"/>
      <c r="L1060" s="361"/>
      <c r="M1060" s="361"/>
      <c r="N1060" s="361"/>
      <c r="O1060" s="361"/>
      <c r="P1060" s="361"/>
      <c r="Q1060" s="361"/>
      <c r="R1060" s="361"/>
      <c r="S1060" s="361"/>
      <c r="T1060" s="361"/>
    </row>
    <row r="1061" spans="1:20" ht="13.15" hidden="1" customHeight="1" outlineLevel="1" x14ac:dyDescent="0.25">
      <c r="A1061" s="338" t="s">
        <v>1464</v>
      </c>
    </row>
    <row r="1062" spans="1:20" ht="76.5" hidden="1" outlineLevel="2" x14ac:dyDescent="0.25">
      <c r="B1062" s="192" t="s">
        <v>61</v>
      </c>
      <c r="D1062" s="362" t="str">
        <f t="shared" ref="D1062:T1062" si="2973">D$535</f>
        <v>P64 EMEA (HEV EB2) 5 HEV EB2 (FORECAST) TB FWD TT TT EB2 DHE eDCT</v>
      </c>
      <c r="E1062" s="362" t="str">
        <f t="shared" si="2973"/>
        <v>P64 EMEA (HEV EB2) 5 HEV EB2 (FORECAST) TB FWD TT TT EB2 DHE eDCT</v>
      </c>
      <c r="F1062" s="362" t="str">
        <f t="shared" si="2973"/>
        <v>P64 EXPORT (HEV EB2) 5 HEV EB2 (FORECAST) TB FWD TT TT EB2 DHE eDCT</v>
      </c>
      <c r="G1062" s="362" t="str">
        <f t="shared" si="2973"/>
        <v>P64 EXPORT (HEV EB2) 5 HEV EB2 (FORECAST) TB FWD TT TT EB2 DHE eDCT</v>
      </c>
      <c r="H1062" s="362" t="str">
        <f t="shared" si="2973"/>
        <v>OV64 EMEA (HEV EB2) 5 HEV EB2 (FORECAST) TB FWD TT TT EB2 DHE eDCT</v>
      </c>
      <c r="I1062" s="362" t="str">
        <f t="shared" si="2973"/>
        <v>OV64 EMEA (HEV EB2) 5 HEV EB2 (FORECAST) TB FWD TT TT EB2 DHE eDCT</v>
      </c>
      <c r="J1062" s="362" t="str">
        <f t="shared" si="2973"/>
        <v>J4U EMEA (HEV EB2) 5 HEV EB2 (FORECAST) TB FWD TT TT EB2 DHE eDCT</v>
      </c>
      <c r="K1062" s="362" t="str">
        <f t="shared" si="2973"/>
        <v>J4U EMEA (HEV EB2) 5 HEV EB2 (FORECAST) TB FWD TT TT EB2 DHE eDCT</v>
      </c>
      <c r="L1062" s="362" t="str">
        <f t="shared" si="2973"/>
        <v>A4U EMEA (HEV EB2) 5 HEV EB2 (FORECAST) TB FWD TT TT EB2 DHE eDCT</v>
      </c>
      <c r="M1062" s="362" t="str">
        <f t="shared" si="2973"/>
        <v>A4U EMEA (HEV EB2) 5 HEV EB2 (FORECAST) TB FWD TT TT EB2 DHE eDCT</v>
      </c>
      <c r="N1062" s="362" t="str">
        <f t="shared" si="2973"/>
        <v>D74 EMEA (HEV EB2) 5 HEV EB2 (FORECAST) TB FWD TT TT EB2 DHE eDCT</v>
      </c>
      <c r="O1062" s="362" t="str">
        <f t="shared" si="2973"/>
        <v>D74 EMEA (HEV EB2) 5 HEV EB2 (FORECAST) TB FWD TT TT EB2 DHE eDCT</v>
      </c>
      <c r="P1062" s="362" t="str">
        <f t="shared" si="2973"/>
        <v>D74 EMEA (HEV EB2) 5 HEV EB2 (FORECAST) TB FWD TT TT EB2 DHE eDCT</v>
      </c>
      <c r="Q1062" s="362" t="str">
        <f t="shared" si="2973"/>
        <v>P74(7p) EMEA (HEV EB2) 7 HEV EB2 (FORECAST) TB FWD TT TT EB2 DHE eDCT</v>
      </c>
      <c r="R1062" s="362" t="str">
        <f t="shared" si="2973"/>
        <v>P74(7p) EMEA (HEV EB2) 7 HEV EB2 (FORECAST) TB FWD TT TT EB2 DHE eDCT</v>
      </c>
      <c r="S1062" s="362" t="str">
        <f t="shared" si="2973"/>
        <v>P74(7p) EXPORT (HEV EB2) 7 HEV EB2 (FORECAST) TB FWD TT TT EB2 DHE eDCT</v>
      </c>
      <c r="T1062" s="362" t="str">
        <f t="shared" si="2973"/>
        <v>P74(7p) EXPORT (HEV EB2) 7 HEV EB2 (FORECAST) TB FWD TT TT EB2 DHE eDCT</v>
      </c>
    </row>
    <row r="1063" spans="1:20" ht="13.5" hidden="1" outlineLevel="2" thickBot="1" x14ac:dyDescent="0.3">
      <c r="B1063" s="660" t="s">
        <v>1465</v>
      </c>
      <c r="D1063" s="363" t="s">
        <v>990</v>
      </c>
      <c r="E1063" s="363" t="s">
        <v>990</v>
      </c>
      <c r="F1063" s="363" t="s">
        <v>990</v>
      </c>
      <c r="G1063" s="363" t="s">
        <v>990</v>
      </c>
      <c r="H1063" s="363" t="s">
        <v>990</v>
      </c>
      <c r="I1063" s="363" t="s">
        <v>990</v>
      </c>
      <c r="J1063" s="363" t="s">
        <v>990</v>
      </c>
      <c r="K1063" s="363" t="s">
        <v>990</v>
      </c>
      <c r="L1063" s="363" t="s">
        <v>990</v>
      </c>
      <c r="M1063" s="363" t="s">
        <v>990</v>
      </c>
      <c r="N1063" s="363" t="s">
        <v>990</v>
      </c>
      <c r="O1063" s="363" t="s">
        <v>990</v>
      </c>
      <c r="P1063" s="363" t="s">
        <v>990</v>
      </c>
      <c r="Q1063" s="363" t="s">
        <v>990</v>
      </c>
      <c r="R1063" s="363" t="s">
        <v>990</v>
      </c>
      <c r="S1063" s="363" t="s">
        <v>990</v>
      </c>
      <c r="T1063" s="363" t="s">
        <v>990</v>
      </c>
    </row>
    <row r="1064" spans="1:20" ht="13.5" hidden="1" outlineLevel="2" thickBot="1" x14ac:dyDescent="0.3">
      <c r="B1064" s="192" t="s">
        <v>1191</v>
      </c>
      <c r="D1064" s="364" t="e">
        <f t="shared" ref="D1064:T1064" si="2974">D$588</f>
        <v>#REF!</v>
      </c>
      <c r="E1064" s="364" t="e">
        <f t="shared" si="2974"/>
        <v>#REF!</v>
      </c>
      <c r="F1064" s="364" t="e">
        <f t="shared" si="2974"/>
        <v>#REF!</v>
      </c>
      <c r="G1064" s="364" t="e">
        <f t="shared" si="2974"/>
        <v>#REF!</v>
      </c>
      <c r="H1064" s="364" t="e">
        <f t="shared" si="2974"/>
        <v>#REF!</v>
      </c>
      <c r="I1064" s="364" t="e">
        <f t="shared" si="2974"/>
        <v>#REF!</v>
      </c>
      <c r="J1064" s="364" t="e">
        <f t="shared" si="2974"/>
        <v>#REF!</v>
      </c>
      <c r="K1064" s="364" t="e">
        <f t="shared" si="2974"/>
        <v>#REF!</v>
      </c>
      <c r="L1064" s="364" t="e">
        <f t="shared" si="2974"/>
        <v>#REF!</v>
      </c>
      <c r="M1064" s="364" t="e">
        <f t="shared" si="2974"/>
        <v>#REF!</v>
      </c>
      <c r="N1064" s="364" t="e">
        <f t="shared" si="2974"/>
        <v>#REF!</v>
      </c>
      <c r="O1064" s="364" t="e">
        <f t="shared" si="2974"/>
        <v>#REF!</v>
      </c>
      <c r="P1064" s="364" t="e">
        <f t="shared" si="2974"/>
        <v>#REF!</v>
      </c>
      <c r="Q1064" s="364" t="e">
        <f t="shared" si="2974"/>
        <v>#REF!</v>
      </c>
      <c r="R1064" s="364" t="e">
        <f t="shared" si="2974"/>
        <v>#REF!</v>
      </c>
      <c r="S1064" s="364" t="e">
        <f t="shared" si="2974"/>
        <v>#REF!</v>
      </c>
      <c r="T1064" s="364" t="e">
        <f t="shared" si="2974"/>
        <v>#REF!</v>
      </c>
    </row>
    <row r="1065" spans="1:20" ht="13.5" hidden="1" outlineLevel="2" thickBot="1" x14ac:dyDescent="0.3">
      <c r="B1065" s="192" t="s">
        <v>1466</v>
      </c>
      <c r="D1065" s="365" t="e">
        <f t="array" ref="D1065">MAX(IF($D1062:$BY1062=D1062,$D1064:$BY1064,0))</f>
        <v>#REF!</v>
      </c>
      <c r="E1065" s="365" t="e">
        <f t="array" ref="E1065">MAX(IF($D1062:$BY1062=E1062,$D1064:$BY1064,0))</f>
        <v>#REF!</v>
      </c>
      <c r="F1065" s="365" t="e">
        <f t="array" ref="F1065">MAX(IF($D1062:$BY1062=F1062,$D1064:$BY1064,0))</f>
        <v>#REF!</v>
      </c>
      <c r="G1065" s="365" t="e">
        <f t="array" ref="G1065">MAX(IF($D1062:$BY1062=G1062,$D1064:$BY1064,0))</f>
        <v>#REF!</v>
      </c>
      <c r="H1065" s="365" t="e">
        <f t="array" ref="H1065">MAX(IF($D1062:$BY1062=H1062,$D1064:$BY1064,0))</f>
        <v>#REF!</v>
      </c>
      <c r="I1065" s="365" t="e">
        <f t="array" ref="I1065">MAX(IF($D1062:$BY1062=I1062,$D1064:$BY1064,0))</f>
        <v>#REF!</v>
      </c>
      <c r="J1065" s="365" t="e">
        <f t="array" ref="J1065">MAX(IF($D1062:$BY1062=J1062,$D1064:$BY1064,0))</f>
        <v>#REF!</v>
      </c>
      <c r="K1065" s="365" t="e">
        <f t="array" ref="K1065">MAX(IF($D1062:$BY1062=K1062,$D1064:$BY1064,0))</f>
        <v>#REF!</v>
      </c>
      <c r="L1065" s="365" t="e">
        <f t="array" ref="L1065">MAX(IF($D1062:$BY1062=L1062,$D1064:$BY1064,0))</f>
        <v>#REF!</v>
      </c>
      <c r="M1065" s="365" t="e">
        <f t="array" ref="M1065">MAX(IF($D1062:$BY1062=M1062,$D1064:$BY1064,0))</f>
        <v>#REF!</v>
      </c>
      <c r="N1065" s="365" t="e">
        <f t="array" ref="N1065">MAX(IF($D1062:$BY1062=N1062,$D1064:$BY1064,0))</f>
        <v>#REF!</v>
      </c>
      <c r="O1065" s="365" t="e">
        <f t="array" ref="O1065">MAX(IF($D1062:$BY1062=O1062,$D1064:$BY1064,0))</f>
        <v>#REF!</v>
      </c>
      <c r="P1065" s="365" t="e">
        <f t="array" ref="P1065">MAX(IF($D1062:$BY1062=P1062,$D1064:$BY1064,0))</f>
        <v>#REF!</v>
      </c>
      <c r="Q1065" s="365" t="e">
        <f t="array" ref="Q1065">MAX(IF($D1062:$BY1062=Q1062,$D1064:$BY1064,0))</f>
        <v>#REF!</v>
      </c>
      <c r="R1065" s="365" t="e">
        <f t="array" ref="R1065">MAX(IF($D1062:$BY1062=R1062,$D1064:$BY1064,0))</f>
        <v>#REF!</v>
      </c>
      <c r="S1065" s="365" t="e">
        <f t="array" ref="S1065">MAX(IF($D1062:$BY1062=S1062,$D1064:$BY1064,0))</f>
        <v>#REF!</v>
      </c>
      <c r="T1065" s="365" t="e">
        <f t="array" ref="T1065">MAX(IF($D1062:$BY1062=T1062,$D1064:$BY1064,0))</f>
        <v>#REF!</v>
      </c>
    </row>
    <row r="1066" spans="1:20" ht="13.5" hidden="1" outlineLevel="2" thickBot="1" x14ac:dyDescent="0.3">
      <c r="B1066" s="192" t="s">
        <v>1467</v>
      </c>
      <c r="D1066" s="366" t="e">
        <f t="shared" ref="D1066:T1066" si="2975">ROUNDDOWN(D1063-D1065,0)</f>
        <v>#VALUE!</v>
      </c>
      <c r="E1066" s="366" t="e">
        <f t="shared" si="2975"/>
        <v>#VALUE!</v>
      </c>
      <c r="F1066" s="366" t="e">
        <f t="shared" ref="F1066:G1066" si="2976">ROUNDDOWN(F1063-F1065,0)</f>
        <v>#VALUE!</v>
      </c>
      <c r="G1066" s="366" t="e">
        <f t="shared" si="2976"/>
        <v>#VALUE!</v>
      </c>
      <c r="H1066" s="366" t="e">
        <f t="shared" si="2975"/>
        <v>#VALUE!</v>
      </c>
      <c r="I1066" s="366" t="e">
        <f t="shared" si="2975"/>
        <v>#VALUE!</v>
      </c>
      <c r="J1066" s="366" t="e">
        <f t="shared" ref="J1066:K1066" si="2977">ROUNDDOWN(J1063-J1065,0)</f>
        <v>#VALUE!</v>
      </c>
      <c r="K1066" s="366" t="e">
        <f t="shared" si="2977"/>
        <v>#VALUE!</v>
      </c>
      <c r="L1066" s="366" t="e">
        <f t="shared" ref="L1066:P1066" si="2978">ROUNDDOWN(L1063-L1065,0)</f>
        <v>#VALUE!</v>
      </c>
      <c r="M1066" s="366" t="e">
        <f t="shared" si="2978"/>
        <v>#VALUE!</v>
      </c>
      <c r="N1066" s="366" t="e">
        <f t="shared" si="2978"/>
        <v>#VALUE!</v>
      </c>
      <c r="O1066" s="366" t="e">
        <f t="shared" ref="O1066" si="2979">ROUNDDOWN(O1063-O1065,0)</f>
        <v>#VALUE!</v>
      </c>
      <c r="P1066" s="366" t="e">
        <f t="shared" si="2978"/>
        <v>#VALUE!</v>
      </c>
      <c r="Q1066" s="366" t="e">
        <f t="shared" ref="Q1066:R1066" si="2980">ROUNDDOWN(Q1063-Q1065,0)</f>
        <v>#VALUE!</v>
      </c>
      <c r="R1066" s="366" t="e">
        <f t="shared" si="2980"/>
        <v>#VALUE!</v>
      </c>
      <c r="S1066" s="366" t="e">
        <f t="shared" si="2975"/>
        <v>#VALUE!</v>
      </c>
      <c r="T1066" s="366" t="e">
        <f t="shared" si="2975"/>
        <v>#VALUE!</v>
      </c>
    </row>
    <row r="1067" spans="1:20" ht="13.5" hidden="1" outlineLevel="1" thickBot="1" x14ac:dyDescent="0.3"/>
    <row r="1068" spans="1:20" ht="13.5" hidden="1" outlineLevel="1" thickBot="1" x14ac:dyDescent="0.3">
      <c r="A1068" s="338" t="s">
        <v>1468</v>
      </c>
      <c r="C1068" s="192" t="s">
        <v>1229</v>
      </c>
      <c r="D1068" s="367">
        <f>HLOOKUP(D$14,'CdC-Inputs VP'!$D$13:$AEP$108,MATCH($C1068,'CdC-Inputs VP'!$A$13:$A$108,0),FALSE)</f>
        <v>1170</v>
      </c>
      <c r="E1068" s="367">
        <f>HLOOKUP(E$14,'CdC-Inputs VP'!$D$13:$AEP$108,MATCH($C1068,'CdC-Inputs VP'!$A$13:$A$108,0),FALSE)</f>
        <v>1170</v>
      </c>
      <c r="F1068" s="367">
        <f>HLOOKUP(F$14,'CdC-Inputs VP'!$D$13:$AEP$108,MATCH($C1068,'CdC-Inputs VP'!$A$13:$A$108,0),FALSE)</f>
        <v>1170</v>
      </c>
      <c r="G1068" s="367">
        <f>HLOOKUP(G$14,'CdC-Inputs VP'!$D$13:$AEP$108,MATCH($C1068,'CdC-Inputs VP'!$A$13:$A$108,0),FALSE)</f>
        <v>1170</v>
      </c>
      <c r="H1068" s="367">
        <f>HLOOKUP(H$14,'CdC-Inputs VP'!$D$13:$AEP$108,MATCH($C1068,'CdC-Inputs VP'!$A$13:$A$108,0),FALSE)</f>
        <v>1170</v>
      </c>
      <c r="I1068" s="367">
        <f>HLOOKUP(I$14,'CdC-Inputs VP'!$D$13:$AEP$108,MATCH($C1068,'CdC-Inputs VP'!$A$13:$A$108,0),FALSE)</f>
        <v>1170</v>
      </c>
      <c r="J1068" s="367">
        <f>HLOOKUP(J$14,'CdC-Inputs VP'!$D$13:$AEP$108,MATCH($C1068,'CdC-Inputs VP'!$A$13:$A$108,0),FALSE)</f>
        <v>1170</v>
      </c>
      <c r="K1068" s="367">
        <f>HLOOKUP(K$14,'CdC-Inputs VP'!$D$13:$AEP$108,MATCH($C1068,'CdC-Inputs VP'!$A$13:$A$108,0),FALSE)</f>
        <v>1170</v>
      </c>
      <c r="L1068" s="367">
        <f>HLOOKUP(L$14,'CdC-Inputs VP'!$D$13:$AEP$108,MATCH($C1068,'CdC-Inputs VP'!$A$13:$A$108,0),FALSE)</f>
        <v>1170</v>
      </c>
      <c r="M1068" s="367">
        <f>HLOOKUP(M$14,'CdC-Inputs VP'!$D$13:$AEP$108,MATCH($C1068,'CdC-Inputs VP'!$A$13:$A$108,0),FALSE)</f>
        <v>1170</v>
      </c>
      <c r="N1068" s="367">
        <f>HLOOKUP(N$14,'CdC-Inputs VP'!$D$13:$AEP$108,MATCH($C1068,'CdC-Inputs VP'!$A$13:$A$108,0),FALSE)</f>
        <v>1170</v>
      </c>
      <c r="O1068" s="367">
        <f>HLOOKUP(O$14,'CdC-Inputs VP'!$D$13:$AEP$108,MATCH($C1068,'CdC-Inputs VP'!$A$13:$A$108,0),FALSE)</f>
        <v>1170</v>
      </c>
      <c r="P1068" s="367">
        <f>HLOOKUP(P$14,'CdC-Inputs VP'!$D$13:$AEP$108,MATCH($C1068,'CdC-Inputs VP'!$A$13:$A$108,0),FALSE)</f>
        <v>1170</v>
      </c>
      <c r="Q1068" s="367">
        <f>HLOOKUP(Q$14,'CdC-Inputs VP'!$D$13:$AEP$108,MATCH($C1068,'CdC-Inputs VP'!$A$13:$A$108,0),FALSE)</f>
        <v>1170</v>
      </c>
      <c r="R1068" s="367">
        <f>HLOOKUP(R$14,'CdC-Inputs VP'!$D$13:$AEP$108,MATCH($C1068,'CdC-Inputs VP'!$A$13:$A$108,0),FALSE)</f>
        <v>1170</v>
      </c>
      <c r="S1068" s="367">
        <f>HLOOKUP(S$14,'CdC-Inputs VP'!$D$13:$AEP$108,MATCH($C1068,'CdC-Inputs VP'!$A$13:$A$108,0),FALSE)</f>
        <v>1170</v>
      </c>
      <c r="T1068" s="367">
        <f>HLOOKUP(T$14,'CdC-Inputs VP'!$D$13:$AEP$108,MATCH($C1068,'CdC-Inputs VP'!$A$13:$A$108,0),FALSE)</f>
        <v>1170</v>
      </c>
    </row>
    <row r="1069" spans="1:20" hidden="1" outlineLevel="2" x14ac:dyDescent="0.25">
      <c r="A1069" s="192" t="s">
        <v>1469</v>
      </c>
      <c r="C1069" s="192" t="s">
        <v>1470</v>
      </c>
      <c r="D1069" s="214" t="e">
        <f t="shared" ref="D1069:T1069" si="2981">IF(D$57&gt;D$29, D$590,D$590+D$554)</f>
        <v>#REF!</v>
      </c>
      <c r="E1069" s="214" t="e">
        <f t="shared" si="2981"/>
        <v>#REF!</v>
      </c>
      <c r="F1069" s="214" t="e">
        <f t="shared" si="2981"/>
        <v>#REF!</v>
      </c>
      <c r="G1069" s="214" t="e">
        <f t="shared" si="2981"/>
        <v>#REF!</v>
      </c>
      <c r="H1069" s="214" t="e">
        <f t="shared" si="2981"/>
        <v>#REF!</v>
      </c>
      <c r="I1069" s="214" t="e">
        <f t="shared" si="2981"/>
        <v>#REF!</v>
      </c>
      <c r="J1069" s="214" t="e">
        <f t="shared" si="2981"/>
        <v>#REF!</v>
      </c>
      <c r="K1069" s="214" t="e">
        <f t="shared" si="2981"/>
        <v>#REF!</v>
      </c>
      <c r="L1069" s="214" t="e">
        <f t="shared" si="2981"/>
        <v>#REF!</v>
      </c>
      <c r="M1069" s="214" t="e">
        <f t="shared" si="2981"/>
        <v>#REF!</v>
      </c>
      <c r="N1069" s="214" t="e">
        <f t="shared" si="2981"/>
        <v>#REF!</v>
      </c>
      <c r="O1069" s="214" t="e">
        <f t="shared" si="2981"/>
        <v>#REF!</v>
      </c>
      <c r="P1069" s="214" t="e">
        <f t="shared" si="2981"/>
        <v>#REF!</v>
      </c>
      <c r="Q1069" s="214" t="e">
        <f t="shared" si="2981"/>
        <v>#REF!</v>
      </c>
      <c r="R1069" s="214" t="e">
        <f t="shared" si="2981"/>
        <v>#REF!</v>
      </c>
      <c r="S1069" s="214" t="e">
        <f t="shared" si="2981"/>
        <v>#REF!</v>
      </c>
      <c r="T1069" s="214" t="e">
        <f t="shared" si="2981"/>
        <v>#REF!</v>
      </c>
    </row>
    <row r="1070" spans="1:20" ht="13.5" hidden="1" outlineLevel="2" thickBot="1" x14ac:dyDescent="0.3"/>
    <row r="1071" spans="1:20" ht="13.5" hidden="1" outlineLevel="2" thickBot="1" x14ac:dyDescent="0.3">
      <c r="C1071" s="192" t="s">
        <v>1471</v>
      </c>
      <c r="D1071" s="368" t="s">
        <v>990</v>
      </c>
      <c r="E1071" s="368" t="s">
        <v>990</v>
      </c>
      <c r="F1071" s="368" t="s">
        <v>990</v>
      </c>
      <c r="G1071" s="368" t="s">
        <v>990</v>
      </c>
      <c r="H1071" s="368" t="s">
        <v>990</v>
      </c>
      <c r="I1071" s="368" t="s">
        <v>990</v>
      </c>
      <c r="J1071" s="368" t="s">
        <v>990</v>
      </c>
      <c r="K1071" s="368" t="s">
        <v>990</v>
      </c>
      <c r="L1071" s="368" t="s">
        <v>990</v>
      </c>
      <c r="M1071" s="368" t="s">
        <v>990</v>
      </c>
      <c r="N1071" s="368" t="s">
        <v>990</v>
      </c>
      <c r="O1071" s="368" t="s">
        <v>990</v>
      </c>
      <c r="P1071" s="368" t="s">
        <v>990</v>
      </c>
      <c r="Q1071" s="368" t="s">
        <v>990</v>
      </c>
      <c r="R1071" s="368" t="s">
        <v>990</v>
      </c>
      <c r="S1071" s="368" t="s">
        <v>990</v>
      </c>
      <c r="T1071" s="368" t="s">
        <v>990</v>
      </c>
    </row>
    <row r="1072" spans="1:20" hidden="1" outlineLevel="2" x14ac:dyDescent="0.25">
      <c r="D1072" s="214" t="e">
        <f t="shared" ref="D1072:T1072" si="2982">IF(D$57&gt;D$29, D$590,D$590+D$554)</f>
        <v>#REF!</v>
      </c>
      <c r="E1072" s="214" t="e">
        <f t="shared" si="2982"/>
        <v>#REF!</v>
      </c>
      <c r="F1072" s="214" t="e">
        <f t="shared" si="2982"/>
        <v>#REF!</v>
      </c>
      <c r="G1072" s="214" t="e">
        <f t="shared" si="2982"/>
        <v>#REF!</v>
      </c>
      <c r="H1072" s="214" t="e">
        <f t="shared" si="2982"/>
        <v>#REF!</v>
      </c>
      <c r="I1072" s="214" t="e">
        <f t="shared" si="2982"/>
        <v>#REF!</v>
      </c>
      <c r="J1072" s="214" t="e">
        <f t="shared" si="2982"/>
        <v>#REF!</v>
      </c>
      <c r="K1072" s="214" t="e">
        <f t="shared" si="2982"/>
        <v>#REF!</v>
      </c>
      <c r="L1072" s="214" t="e">
        <f t="shared" si="2982"/>
        <v>#REF!</v>
      </c>
      <c r="M1072" s="214" t="e">
        <f t="shared" si="2982"/>
        <v>#REF!</v>
      </c>
      <c r="N1072" s="214" t="e">
        <f t="shared" si="2982"/>
        <v>#REF!</v>
      </c>
      <c r="O1072" s="214" t="e">
        <f t="shared" si="2982"/>
        <v>#REF!</v>
      </c>
      <c r="P1072" s="214" t="e">
        <f t="shared" si="2982"/>
        <v>#REF!</v>
      </c>
      <c r="Q1072" s="214" t="e">
        <f t="shared" si="2982"/>
        <v>#REF!</v>
      </c>
      <c r="R1072" s="214" t="e">
        <f t="shared" si="2982"/>
        <v>#REF!</v>
      </c>
      <c r="S1072" s="214" t="e">
        <f t="shared" si="2982"/>
        <v>#REF!</v>
      </c>
      <c r="T1072" s="214" t="e">
        <f t="shared" si="2982"/>
        <v>#REF!</v>
      </c>
    </row>
    <row r="1073" spans="1:29" ht="13.5" hidden="1" outlineLevel="1" thickBot="1" x14ac:dyDescent="0.3"/>
    <row r="1074" spans="1:29" s="372" customFormat="1" ht="13.15" hidden="1" customHeight="1" outlineLevel="1" thickBot="1" x14ac:dyDescent="0.3">
      <c r="A1074" s="928" t="s">
        <v>1472</v>
      </c>
      <c r="B1074" s="369" t="s">
        <v>1473</v>
      </c>
      <c r="C1074" s="370" t="s">
        <v>1474</v>
      </c>
      <c r="D1074" s="371" t="s">
        <v>990</v>
      </c>
      <c r="E1074" s="371" t="s">
        <v>990</v>
      </c>
      <c r="F1074" s="371" t="s">
        <v>990</v>
      </c>
      <c r="G1074" s="371" t="s">
        <v>990</v>
      </c>
      <c r="H1074" s="371" t="s">
        <v>990</v>
      </c>
      <c r="I1074" s="371" t="s">
        <v>990</v>
      </c>
      <c r="J1074" s="371" t="s">
        <v>990</v>
      </c>
      <c r="K1074" s="371" t="s">
        <v>990</v>
      </c>
      <c r="L1074" s="371" t="s">
        <v>990</v>
      </c>
      <c r="M1074" s="371" t="s">
        <v>990</v>
      </c>
      <c r="N1074" s="371" t="s">
        <v>990</v>
      </c>
      <c r="O1074" s="371" t="s">
        <v>990</v>
      </c>
      <c r="P1074" s="371" t="s">
        <v>990</v>
      </c>
      <c r="Q1074" s="371" t="s">
        <v>990</v>
      </c>
      <c r="R1074" s="371" t="s">
        <v>990</v>
      </c>
      <c r="S1074" s="371" t="s">
        <v>990</v>
      </c>
      <c r="T1074" s="371" t="s">
        <v>990</v>
      </c>
      <c r="W1074" s="373"/>
      <c r="X1074" s="373"/>
      <c r="Y1074" s="373"/>
      <c r="Z1074" s="373"/>
      <c r="AA1074" s="373"/>
      <c r="AB1074" s="373"/>
      <c r="AC1074" s="373"/>
    </row>
    <row r="1075" spans="1:29" s="372" customFormat="1" ht="13.5" hidden="1" outlineLevel="2" thickBot="1" x14ac:dyDescent="0.3">
      <c r="A1075" s="928"/>
      <c r="B1075" s="374"/>
      <c r="C1075" s="375" t="s">
        <v>1475</v>
      </c>
      <c r="D1075" s="376" t="s">
        <v>990</v>
      </c>
      <c r="E1075" s="376" t="s">
        <v>990</v>
      </c>
      <c r="F1075" s="376" t="s">
        <v>990</v>
      </c>
      <c r="G1075" s="376" t="s">
        <v>990</v>
      </c>
      <c r="H1075" s="376" t="s">
        <v>990</v>
      </c>
      <c r="I1075" s="376" t="s">
        <v>990</v>
      </c>
      <c r="J1075" s="376" t="s">
        <v>990</v>
      </c>
      <c r="K1075" s="376" t="s">
        <v>990</v>
      </c>
      <c r="L1075" s="376" t="s">
        <v>990</v>
      </c>
      <c r="M1075" s="376" t="s">
        <v>990</v>
      </c>
      <c r="N1075" s="376" t="s">
        <v>990</v>
      </c>
      <c r="O1075" s="376" t="s">
        <v>990</v>
      </c>
      <c r="P1075" s="376" t="s">
        <v>990</v>
      </c>
      <c r="Q1075" s="376" t="s">
        <v>990</v>
      </c>
      <c r="R1075" s="376" t="s">
        <v>990</v>
      </c>
      <c r="S1075" s="376" t="s">
        <v>990</v>
      </c>
      <c r="T1075" s="376" t="s">
        <v>990</v>
      </c>
      <c r="W1075" s="373"/>
      <c r="X1075" s="373"/>
      <c r="Y1075" s="373"/>
      <c r="Z1075" s="373"/>
      <c r="AA1075" s="373"/>
      <c r="AB1075" s="373"/>
      <c r="AC1075" s="373"/>
    </row>
    <row r="1076" spans="1:29" s="372" customFormat="1" hidden="1" outlineLevel="2" x14ac:dyDescent="0.25">
      <c r="A1076" s="928"/>
      <c r="B1076" s="374"/>
      <c r="C1076" s="377" t="s">
        <v>1476</v>
      </c>
      <c r="D1076" s="378"/>
      <c r="E1076" s="378"/>
      <c r="F1076" s="378"/>
      <c r="G1076" s="378"/>
      <c r="H1076" s="378"/>
      <c r="I1076" s="378"/>
      <c r="J1076" s="378"/>
      <c r="K1076" s="378"/>
      <c r="L1076" s="378"/>
      <c r="M1076" s="378"/>
      <c r="N1076" s="378"/>
      <c r="O1076" s="378"/>
      <c r="P1076" s="378"/>
      <c r="Q1076" s="378"/>
      <c r="R1076" s="378"/>
      <c r="S1076" s="378"/>
      <c r="T1076" s="378"/>
      <c r="W1076" s="373"/>
      <c r="X1076" s="373"/>
      <c r="Y1076" s="373"/>
      <c r="Z1076" s="373"/>
      <c r="AA1076" s="373"/>
      <c r="AB1076" s="373"/>
      <c r="AC1076" s="373"/>
    </row>
    <row r="1077" spans="1:29" s="372" customFormat="1" ht="13.5" hidden="1" outlineLevel="2" thickBot="1" x14ac:dyDescent="0.3">
      <c r="A1077" s="928"/>
      <c r="B1077" s="379"/>
      <c r="C1077" s="380" t="s">
        <v>1477</v>
      </c>
      <c r="D1077" s="378"/>
      <c r="E1077" s="378"/>
      <c r="F1077" s="378"/>
      <c r="G1077" s="378"/>
      <c r="H1077" s="378"/>
      <c r="I1077" s="378"/>
      <c r="J1077" s="378"/>
      <c r="K1077" s="378"/>
      <c r="L1077" s="378"/>
      <c r="M1077" s="378"/>
      <c r="N1077" s="378"/>
      <c r="O1077" s="378"/>
      <c r="P1077" s="378"/>
      <c r="Q1077" s="378"/>
      <c r="R1077" s="378"/>
      <c r="S1077" s="378"/>
      <c r="T1077" s="378"/>
      <c r="W1077" s="373"/>
      <c r="X1077" s="373"/>
      <c r="Y1077" s="373"/>
      <c r="Z1077" s="373"/>
      <c r="AA1077" s="373"/>
      <c r="AB1077" s="373"/>
      <c r="AC1077" s="373"/>
    </row>
    <row r="1078" spans="1:29" s="372" customFormat="1" hidden="1" outlineLevel="1" x14ac:dyDescent="0.25">
      <c r="A1078" s="381"/>
      <c r="B1078" s="381"/>
      <c r="C1078" s="381"/>
      <c r="D1078" s="378"/>
      <c r="E1078" s="378"/>
      <c r="F1078" s="378"/>
      <c r="G1078" s="378"/>
      <c r="H1078" s="378"/>
      <c r="I1078" s="378"/>
      <c r="J1078" s="378"/>
      <c r="K1078" s="378"/>
      <c r="L1078" s="378"/>
      <c r="M1078" s="378"/>
      <c r="N1078" s="378"/>
      <c r="O1078" s="378"/>
      <c r="P1078" s="378"/>
      <c r="Q1078" s="378"/>
      <c r="R1078" s="378"/>
      <c r="S1078" s="378"/>
      <c r="T1078" s="378"/>
      <c r="W1078" s="373"/>
      <c r="X1078" s="373"/>
      <c r="Y1078" s="373"/>
      <c r="Z1078" s="373"/>
      <c r="AA1078" s="373"/>
      <c r="AB1078" s="373"/>
      <c r="AC1078" s="373"/>
    </row>
    <row r="1079" spans="1:29" s="372" customFormat="1" hidden="1" outlineLevel="1" x14ac:dyDescent="0.25">
      <c r="A1079" s="381"/>
      <c r="B1079" s="381"/>
      <c r="C1079" s="381"/>
      <c r="D1079" s="378"/>
      <c r="E1079" s="378"/>
      <c r="F1079" s="378"/>
      <c r="G1079" s="378"/>
      <c r="H1079" s="378"/>
      <c r="I1079" s="378"/>
      <c r="J1079" s="378"/>
      <c r="K1079" s="378"/>
      <c r="L1079" s="378"/>
      <c r="M1079" s="378"/>
      <c r="N1079" s="378"/>
      <c r="O1079" s="378"/>
      <c r="P1079" s="378"/>
      <c r="Q1079" s="378"/>
      <c r="R1079" s="378"/>
      <c r="S1079" s="378"/>
      <c r="T1079" s="378"/>
      <c r="W1079" s="373"/>
      <c r="X1079" s="373"/>
      <c r="Y1079" s="373"/>
      <c r="Z1079" s="373"/>
      <c r="AA1079" s="373"/>
      <c r="AB1079" s="373"/>
      <c r="AC1079" s="373"/>
    </row>
    <row r="1080" spans="1:29" s="372" customFormat="1" ht="13.5" hidden="1" outlineLevel="1" thickBot="1" x14ac:dyDescent="0.3">
      <c r="A1080" s="381"/>
      <c r="B1080" s="381"/>
      <c r="C1080" s="381" t="s">
        <v>1478</v>
      </c>
      <c r="D1080" s="378"/>
      <c r="E1080" s="378"/>
      <c r="F1080" s="378"/>
      <c r="G1080" s="378"/>
      <c r="H1080" s="378"/>
      <c r="I1080" s="378"/>
      <c r="J1080" s="378"/>
      <c r="K1080" s="378"/>
      <c r="L1080" s="378"/>
      <c r="M1080" s="378"/>
      <c r="N1080" s="378"/>
      <c r="O1080" s="378"/>
      <c r="P1080" s="378"/>
      <c r="Q1080" s="378"/>
      <c r="R1080" s="378"/>
      <c r="S1080" s="378"/>
      <c r="T1080" s="378"/>
      <c r="W1080" s="373"/>
      <c r="X1080" s="373"/>
      <c r="Y1080" s="373"/>
      <c r="Z1080" s="373"/>
      <c r="AA1080" s="373"/>
      <c r="AB1080" s="373"/>
      <c r="AC1080" s="373"/>
    </row>
    <row r="1081" spans="1:29" s="372" customFormat="1" ht="15.95" hidden="1" customHeight="1" outlineLevel="1" thickBot="1" x14ac:dyDescent="0.3">
      <c r="A1081" s="382"/>
      <c r="B1081" s="661" t="s">
        <v>1479</v>
      </c>
      <c r="C1081" s="383" t="s">
        <v>990</v>
      </c>
      <c r="D1081" s="384"/>
      <c r="E1081" s="384"/>
      <c r="F1081" s="384"/>
      <c r="G1081" s="384"/>
      <c r="H1081" s="384"/>
      <c r="I1081" s="384"/>
      <c r="J1081" s="384"/>
      <c r="K1081" s="384"/>
      <c r="L1081" s="384"/>
      <c r="M1081" s="384"/>
      <c r="N1081" s="384"/>
      <c r="O1081" s="384"/>
      <c r="P1081" s="384"/>
      <c r="Q1081" s="384"/>
      <c r="R1081" s="384"/>
      <c r="S1081" s="384"/>
      <c r="T1081" s="384"/>
      <c r="W1081" s="373"/>
      <c r="X1081" s="373"/>
      <c r="Y1081" s="373"/>
      <c r="Z1081" s="373"/>
      <c r="AA1081" s="373"/>
      <c r="AB1081" s="373"/>
      <c r="AC1081" s="373"/>
    </row>
    <row r="1082" spans="1:29" s="372" customFormat="1" hidden="1" outlineLevel="2" x14ac:dyDescent="0.25">
      <c r="A1082" s="929" t="s">
        <v>1480</v>
      </c>
      <c r="B1082" s="662" t="s">
        <v>1481</v>
      </c>
      <c r="C1082" s="385" t="s">
        <v>990</v>
      </c>
      <c r="D1082" s="384"/>
      <c r="E1082" s="384"/>
      <c r="F1082" s="384"/>
      <c r="G1082" s="384"/>
      <c r="H1082" s="384"/>
      <c r="I1082" s="384"/>
      <c r="J1082" s="384"/>
      <c r="K1082" s="384"/>
      <c r="L1082" s="384"/>
      <c r="M1082" s="384"/>
      <c r="N1082" s="384"/>
      <c r="O1082" s="384"/>
      <c r="P1082" s="384"/>
      <c r="Q1082" s="384"/>
      <c r="R1082" s="384"/>
      <c r="S1082" s="384"/>
      <c r="T1082" s="384"/>
      <c r="W1082" s="373"/>
      <c r="X1082" s="373"/>
      <c r="Y1082" s="373"/>
      <c r="Z1082" s="373"/>
      <c r="AA1082" s="373"/>
      <c r="AB1082" s="373"/>
      <c r="AC1082" s="373"/>
    </row>
    <row r="1083" spans="1:29" s="372" customFormat="1" hidden="1" outlineLevel="2" x14ac:dyDescent="0.25">
      <c r="A1083" s="930"/>
      <c r="B1083" s="663" t="s">
        <v>1481</v>
      </c>
      <c r="C1083" s="386" t="s">
        <v>990</v>
      </c>
      <c r="D1083" s="387"/>
      <c r="E1083" s="387"/>
      <c r="F1083" s="387"/>
      <c r="G1083" s="387"/>
      <c r="H1083" s="387"/>
      <c r="I1083" s="387"/>
      <c r="J1083" s="387"/>
      <c r="K1083" s="387"/>
      <c r="L1083" s="387"/>
      <c r="M1083" s="387"/>
      <c r="N1083" s="387"/>
      <c r="O1083" s="387"/>
      <c r="P1083" s="387"/>
      <c r="Q1083" s="387"/>
      <c r="R1083" s="387"/>
      <c r="S1083" s="387"/>
      <c r="T1083" s="387"/>
      <c r="W1083" s="373"/>
      <c r="X1083" s="373"/>
      <c r="Y1083" s="373"/>
      <c r="Z1083" s="373"/>
      <c r="AA1083" s="373"/>
      <c r="AB1083" s="373"/>
      <c r="AC1083" s="373"/>
    </row>
    <row r="1084" spans="1:29" s="372" customFormat="1" hidden="1" outlineLevel="2" x14ac:dyDescent="0.25">
      <c r="A1084" s="930"/>
      <c r="B1084" s="663" t="s">
        <v>1481</v>
      </c>
      <c r="C1084" s="386" t="s">
        <v>990</v>
      </c>
      <c r="D1084" s="387"/>
      <c r="E1084" s="387"/>
      <c r="F1084" s="387"/>
      <c r="G1084" s="387"/>
      <c r="H1084" s="387"/>
      <c r="I1084" s="387"/>
      <c r="J1084" s="387"/>
      <c r="K1084" s="387"/>
      <c r="L1084" s="387"/>
      <c r="M1084" s="387"/>
      <c r="N1084" s="387"/>
      <c r="O1084" s="387"/>
      <c r="P1084" s="387"/>
      <c r="Q1084" s="387"/>
      <c r="R1084" s="387"/>
      <c r="S1084" s="387"/>
      <c r="T1084" s="387"/>
      <c r="W1084" s="373"/>
      <c r="X1084" s="373"/>
      <c r="Y1084" s="373"/>
      <c r="Z1084" s="373"/>
      <c r="AA1084" s="373"/>
      <c r="AB1084" s="373"/>
      <c r="AC1084" s="373"/>
    </row>
    <row r="1085" spans="1:29" s="372" customFormat="1" hidden="1" outlineLevel="2" x14ac:dyDescent="0.25">
      <c r="A1085" s="930"/>
      <c r="B1085" s="663" t="s">
        <v>1481</v>
      </c>
      <c r="C1085" s="386" t="s">
        <v>990</v>
      </c>
      <c r="D1085" s="384"/>
      <c r="E1085" s="384"/>
      <c r="F1085" s="384"/>
      <c r="G1085" s="384"/>
      <c r="H1085" s="384"/>
      <c r="I1085" s="384"/>
      <c r="J1085" s="384"/>
      <c r="K1085" s="384"/>
      <c r="L1085" s="384"/>
      <c r="M1085" s="384"/>
      <c r="N1085" s="384"/>
      <c r="O1085" s="384"/>
      <c r="P1085" s="384"/>
      <c r="Q1085" s="384"/>
      <c r="R1085" s="384"/>
      <c r="S1085" s="384"/>
      <c r="T1085" s="384"/>
      <c r="W1085" s="373"/>
      <c r="X1085" s="373"/>
      <c r="Y1085" s="373"/>
      <c r="Z1085" s="373"/>
      <c r="AA1085" s="373"/>
      <c r="AB1085" s="373"/>
      <c r="AC1085" s="373"/>
    </row>
    <row r="1086" spans="1:29" s="372" customFormat="1" hidden="1" outlineLevel="2" x14ac:dyDescent="0.25">
      <c r="A1086" s="930"/>
      <c r="B1086" s="663" t="s">
        <v>1481</v>
      </c>
      <c r="C1086" s="386" t="s">
        <v>990</v>
      </c>
      <c r="D1086" s="384"/>
      <c r="E1086" s="384"/>
      <c r="F1086" s="384"/>
      <c r="G1086" s="384"/>
      <c r="H1086" s="384"/>
      <c r="I1086" s="384"/>
      <c r="J1086" s="384"/>
      <c r="K1086" s="384"/>
      <c r="L1086" s="384"/>
      <c r="M1086" s="384"/>
      <c r="N1086" s="384"/>
      <c r="O1086" s="384"/>
      <c r="P1086" s="384"/>
      <c r="Q1086" s="384"/>
      <c r="R1086" s="384"/>
      <c r="S1086" s="384"/>
      <c r="T1086" s="384"/>
      <c r="W1086" s="373"/>
      <c r="X1086" s="373"/>
      <c r="Y1086" s="373"/>
      <c r="Z1086" s="373"/>
      <c r="AA1086" s="373"/>
      <c r="AB1086" s="373"/>
      <c r="AC1086" s="373"/>
    </row>
    <row r="1087" spans="1:29" s="372" customFormat="1" hidden="1" outlineLevel="2" x14ac:dyDescent="0.25">
      <c r="A1087" s="930"/>
      <c r="B1087" s="663" t="s">
        <v>1481</v>
      </c>
      <c r="C1087" s="386" t="s">
        <v>990</v>
      </c>
      <c r="D1087" s="384"/>
      <c r="E1087" s="384"/>
      <c r="F1087" s="384"/>
      <c r="G1087" s="384"/>
      <c r="H1087" s="384"/>
      <c r="I1087" s="384"/>
      <c r="J1087" s="384"/>
      <c r="K1087" s="384"/>
      <c r="L1087" s="384"/>
      <c r="M1087" s="384"/>
      <c r="N1087" s="384"/>
      <c r="O1087" s="384"/>
      <c r="P1087" s="384"/>
      <c r="Q1087" s="384"/>
      <c r="R1087" s="384"/>
      <c r="S1087" s="384"/>
      <c r="T1087" s="384"/>
      <c r="W1087" s="373"/>
      <c r="X1087" s="373"/>
      <c r="Y1087" s="373"/>
      <c r="Z1087" s="373"/>
      <c r="AA1087" s="373"/>
      <c r="AB1087" s="373"/>
      <c r="AC1087" s="373"/>
    </row>
    <row r="1088" spans="1:29" s="372" customFormat="1" hidden="1" outlineLevel="2" x14ac:dyDescent="0.25">
      <c r="A1088" s="930"/>
      <c r="B1088" s="663" t="s">
        <v>1481</v>
      </c>
      <c r="C1088" s="386" t="s">
        <v>990</v>
      </c>
      <c r="D1088" s="384"/>
      <c r="E1088" s="384"/>
      <c r="F1088" s="384"/>
      <c r="G1088" s="384"/>
      <c r="H1088" s="384"/>
      <c r="I1088" s="384"/>
      <c r="J1088" s="384"/>
      <c r="K1088" s="384"/>
      <c r="L1088" s="384"/>
      <c r="M1088" s="384"/>
      <c r="N1088" s="384"/>
      <c r="O1088" s="384"/>
      <c r="P1088" s="384"/>
      <c r="Q1088" s="384"/>
      <c r="R1088" s="384"/>
      <c r="S1088" s="384"/>
      <c r="T1088" s="384"/>
      <c r="W1088" s="373"/>
      <c r="X1088" s="373"/>
      <c r="Y1088" s="373"/>
      <c r="Z1088" s="373"/>
      <c r="AA1088" s="373"/>
      <c r="AB1088" s="373"/>
      <c r="AC1088" s="373"/>
    </row>
    <row r="1089" spans="1:29" s="372" customFormat="1" hidden="1" outlineLevel="2" x14ac:dyDescent="0.25">
      <c r="A1089" s="930"/>
      <c r="B1089" s="663" t="s">
        <v>1481</v>
      </c>
      <c r="C1089" s="386" t="s">
        <v>990</v>
      </c>
      <c r="D1089" s="384"/>
      <c r="E1089" s="384"/>
      <c r="F1089" s="384"/>
      <c r="G1089" s="384"/>
      <c r="H1089" s="384"/>
      <c r="I1089" s="384"/>
      <c r="J1089" s="384"/>
      <c r="K1089" s="384"/>
      <c r="L1089" s="384"/>
      <c r="M1089" s="384"/>
      <c r="N1089" s="384"/>
      <c r="O1089" s="384"/>
      <c r="P1089" s="384"/>
      <c r="Q1089" s="384"/>
      <c r="R1089" s="384"/>
      <c r="S1089" s="384"/>
      <c r="T1089" s="384"/>
      <c r="W1089" s="373"/>
      <c r="X1089" s="373"/>
      <c r="Y1089" s="373"/>
      <c r="Z1089" s="373"/>
      <c r="AA1089" s="373"/>
      <c r="AB1089" s="373"/>
      <c r="AC1089" s="373"/>
    </row>
    <row r="1090" spans="1:29" s="372" customFormat="1" hidden="1" outlineLevel="2" x14ac:dyDescent="0.25">
      <c r="A1090" s="930"/>
      <c r="B1090" s="663" t="s">
        <v>1481</v>
      </c>
      <c r="C1090" s="386" t="s">
        <v>990</v>
      </c>
      <c r="D1090" s="384"/>
      <c r="E1090" s="384"/>
      <c r="F1090" s="384"/>
      <c r="G1090" s="384"/>
      <c r="H1090" s="384"/>
      <c r="I1090" s="384"/>
      <c r="J1090" s="384"/>
      <c r="K1090" s="384"/>
      <c r="L1090" s="384"/>
      <c r="M1090" s="384"/>
      <c r="N1090" s="384"/>
      <c r="O1090" s="384"/>
      <c r="P1090" s="384"/>
      <c r="Q1090" s="384"/>
      <c r="R1090" s="384"/>
      <c r="S1090" s="384"/>
      <c r="T1090" s="384"/>
      <c r="W1090" s="373"/>
      <c r="X1090" s="373"/>
      <c r="Y1090" s="373"/>
      <c r="Z1090" s="373"/>
      <c r="AA1090" s="373"/>
      <c r="AB1090" s="373"/>
      <c r="AC1090" s="373"/>
    </row>
    <row r="1091" spans="1:29" s="372" customFormat="1" hidden="1" outlineLevel="2" x14ac:dyDescent="0.25">
      <c r="A1091" s="930"/>
      <c r="B1091" s="664" t="s">
        <v>1481</v>
      </c>
      <c r="C1091" s="388"/>
      <c r="D1091" s="384"/>
      <c r="E1091" s="384"/>
      <c r="F1091" s="384"/>
      <c r="G1091" s="384"/>
      <c r="H1091" s="384"/>
      <c r="I1091" s="384"/>
      <c r="J1091" s="384"/>
      <c r="K1091" s="384"/>
      <c r="L1091" s="384"/>
      <c r="M1091" s="384"/>
      <c r="N1091" s="384"/>
      <c r="O1091" s="384"/>
      <c r="P1091" s="384"/>
      <c r="Q1091" s="384"/>
      <c r="R1091" s="384"/>
      <c r="S1091" s="384"/>
      <c r="T1091" s="384"/>
      <c r="W1091" s="373"/>
      <c r="X1091" s="373"/>
      <c r="Y1091" s="373"/>
      <c r="Z1091" s="373"/>
      <c r="AA1091" s="373"/>
      <c r="AB1091" s="373"/>
      <c r="AC1091" s="373"/>
    </row>
    <row r="1092" spans="1:29" s="372" customFormat="1" hidden="1" outlineLevel="2" x14ac:dyDescent="0.25">
      <c r="A1092" s="930"/>
      <c r="B1092" s="665" t="s">
        <v>1482</v>
      </c>
      <c r="C1092" s="386" t="s">
        <v>990</v>
      </c>
      <c r="D1092" s="384" t="str">
        <f t="shared" ref="D1092:T1101" si="2983">IF(D$10=$B1092,"X","")</f>
        <v/>
      </c>
      <c r="E1092" s="384" t="str">
        <f t="shared" si="2983"/>
        <v/>
      </c>
      <c r="F1092" s="384" t="str">
        <f t="shared" si="2983"/>
        <v/>
      </c>
      <c r="G1092" s="384" t="str">
        <f t="shared" si="2983"/>
        <v/>
      </c>
      <c r="H1092" s="384" t="str">
        <f t="shared" si="2983"/>
        <v/>
      </c>
      <c r="I1092" s="384" t="str">
        <f t="shared" si="2983"/>
        <v/>
      </c>
      <c r="J1092" s="384" t="str">
        <f t="shared" si="2983"/>
        <v/>
      </c>
      <c r="K1092" s="384" t="str">
        <f t="shared" si="2983"/>
        <v/>
      </c>
      <c r="L1092" s="384" t="str">
        <f t="shared" si="2983"/>
        <v/>
      </c>
      <c r="M1092" s="384" t="str">
        <f t="shared" si="2983"/>
        <v/>
      </c>
      <c r="N1092" s="384" t="str">
        <f t="shared" si="2983"/>
        <v/>
      </c>
      <c r="O1092" s="384" t="str">
        <f t="shared" si="2983"/>
        <v/>
      </c>
      <c r="P1092" s="384" t="str">
        <f t="shared" si="2983"/>
        <v/>
      </c>
      <c r="Q1092" s="384" t="str">
        <f t="shared" si="2983"/>
        <v/>
      </c>
      <c r="R1092" s="384" t="str">
        <f t="shared" si="2983"/>
        <v/>
      </c>
      <c r="S1092" s="384" t="str">
        <f t="shared" si="2983"/>
        <v/>
      </c>
      <c r="T1092" s="384" t="str">
        <f t="shared" si="2983"/>
        <v/>
      </c>
      <c r="W1092" s="373"/>
      <c r="X1092" s="373"/>
      <c r="Y1092" s="373"/>
      <c r="Z1092" s="373"/>
      <c r="AA1092" s="373"/>
      <c r="AB1092" s="373"/>
      <c r="AC1092" s="373"/>
    </row>
    <row r="1093" spans="1:29" s="372" customFormat="1" hidden="1" outlineLevel="2" x14ac:dyDescent="0.25">
      <c r="A1093" s="930"/>
      <c r="B1093" s="666" t="s">
        <v>1482</v>
      </c>
      <c r="C1093" s="386" t="s">
        <v>990</v>
      </c>
      <c r="D1093" s="384" t="str">
        <f t="shared" si="2983"/>
        <v/>
      </c>
      <c r="E1093" s="384" t="str">
        <f t="shared" si="2983"/>
        <v/>
      </c>
      <c r="F1093" s="384" t="str">
        <f t="shared" si="2983"/>
        <v/>
      </c>
      <c r="G1093" s="384" t="str">
        <f t="shared" si="2983"/>
        <v/>
      </c>
      <c r="H1093" s="384" t="str">
        <f t="shared" si="2983"/>
        <v/>
      </c>
      <c r="I1093" s="384" t="str">
        <f t="shared" si="2983"/>
        <v/>
      </c>
      <c r="J1093" s="384" t="str">
        <f t="shared" si="2983"/>
        <v/>
      </c>
      <c r="K1093" s="384" t="str">
        <f t="shared" si="2983"/>
        <v/>
      </c>
      <c r="L1093" s="384" t="str">
        <f t="shared" si="2983"/>
        <v/>
      </c>
      <c r="M1093" s="384" t="str">
        <f t="shared" si="2983"/>
        <v/>
      </c>
      <c r="N1093" s="384" t="str">
        <f t="shared" si="2983"/>
        <v/>
      </c>
      <c r="O1093" s="384" t="str">
        <f t="shared" si="2983"/>
        <v/>
      </c>
      <c r="P1093" s="384" t="str">
        <f t="shared" si="2983"/>
        <v/>
      </c>
      <c r="Q1093" s="384" t="str">
        <f t="shared" si="2983"/>
        <v/>
      </c>
      <c r="R1093" s="384" t="str">
        <f t="shared" si="2983"/>
        <v/>
      </c>
      <c r="S1093" s="384" t="str">
        <f t="shared" si="2983"/>
        <v/>
      </c>
      <c r="T1093" s="384" t="str">
        <f t="shared" si="2983"/>
        <v/>
      </c>
      <c r="W1093" s="373"/>
      <c r="X1093" s="373"/>
      <c r="Y1093" s="373"/>
      <c r="Z1093" s="373"/>
      <c r="AA1093" s="373"/>
      <c r="AB1093" s="373"/>
      <c r="AC1093" s="373"/>
    </row>
    <row r="1094" spans="1:29" s="372" customFormat="1" hidden="1" outlineLevel="2" x14ac:dyDescent="0.25">
      <c r="A1094" s="930"/>
      <c r="B1094" s="665" t="s">
        <v>1482</v>
      </c>
      <c r="C1094" s="386" t="s">
        <v>990</v>
      </c>
      <c r="D1094" s="384" t="str">
        <f t="shared" si="2983"/>
        <v/>
      </c>
      <c r="E1094" s="384" t="str">
        <f t="shared" si="2983"/>
        <v/>
      </c>
      <c r="F1094" s="384" t="str">
        <f t="shared" si="2983"/>
        <v/>
      </c>
      <c r="G1094" s="384" t="str">
        <f t="shared" si="2983"/>
        <v/>
      </c>
      <c r="H1094" s="384" t="str">
        <f t="shared" si="2983"/>
        <v/>
      </c>
      <c r="I1094" s="384" t="str">
        <f t="shared" si="2983"/>
        <v/>
      </c>
      <c r="J1094" s="384" t="str">
        <f t="shared" si="2983"/>
        <v/>
      </c>
      <c r="K1094" s="384" t="str">
        <f t="shared" si="2983"/>
        <v/>
      </c>
      <c r="L1094" s="384" t="str">
        <f t="shared" si="2983"/>
        <v/>
      </c>
      <c r="M1094" s="384" t="str">
        <f t="shared" si="2983"/>
        <v/>
      </c>
      <c r="N1094" s="384" t="str">
        <f t="shared" si="2983"/>
        <v/>
      </c>
      <c r="O1094" s="384" t="str">
        <f t="shared" si="2983"/>
        <v/>
      </c>
      <c r="P1094" s="384" t="str">
        <f t="shared" si="2983"/>
        <v/>
      </c>
      <c r="Q1094" s="384" t="str">
        <f t="shared" si="2983"/>
        <v/>
      </c>
      <c r="R1094" s="384" t="str">
        <f t="shared" si="2983"/>
        <v/>
      </c>
      <c r="S1094" s="384" t="str">
        <f t="shared" si="2983"/>
        <v/>
      </c>
      <c r="T1094" s="384" t="str">
        <f t="shared" si="2983"/>
        <v/>
      </c>
      <c r="W1094" s="373"/>
      <c r="X1094" s="373"/>
      <c r="Y1094" s="373"/>
      <c r="Z1094" s="373"/>
      <c r="AA1094" s="373"/>
      <c r="AB1094" s="373"/>
      <c r="AC1094" s="373"/>
    </row>
    <row r="1095" spans="1:29" s="372" customFormat="1" hidden="1" outlineLevel="2" x14ac:dyDescent="0.25">
      <c r="A1095" s="930"/>
      <c r="B1095" s="665" t="s">
        <v>1482</v>
      </c>
      <c r="C1095" s="386" t="s">
        <v>990</v>
      </c>
      <c r="D1095" s="384" t="str">
        <f t="shared" si="2983"/>
        <v/>
      </c>
      <c r="E1095" s="384" t="str">
        <f t="shared" si="2983"/>
        <v/>
      </c>
      <c r="F1095" s="384" t="str">
        <f t="shared" si="2983"/>
        <v/>
      </c>
      <c r="G1095" s="384" t="str">
        <f t="shared" si="2983"/>
        <v/>
      </c>
      <c r="H1095" s="384" t="str">
        <f t="shared" si="2983"/>
        <v/>
      </c>
      <c r="I1095" s="384" t="str">
        <f t="shared" si="2983"/>
        <v/>
      </c>
      <c r="J1095" s="384" t="str">
        <f t="shared" si="2983"/>
        <v/>
      </c>
      <c r="K1095" s="384" t="str">
        <f t="shared" si="2983"/>
        <v/>
      </c>
      <c r="L1095" s="384" t="str">
        <f t="shared" si="2983"/>
        <v/>
      </c>
      <c r="M1095" s="384" t="str">
        <f t="shared" si="2983"/>
        <v/>
      </c>
      <c r="N1095" s="384" t="str">
        <f t="shared" si="2983"/>
        <v/>
      </c>
      <c r="O1095" s="384" t="str">
        <f t="shared" si="2983"/>
        <v/>
      </c>
      <c r="P1095" s="384" t="str">
        <f t="shared" si="2983"/>
        <v/>
      </c>
      <c r="Q1095" s="384" t="str">
        <f t="shared" si="2983"/>
        <v/>
      </c>
      <c r="R1095" s="384" t="str">
        <f t="shared" si="2983"/>
        <v/>
      </c>
      <c r="S1095" s="384" t="str">
        <f t="shared" si="2983"/>
        <v/>
      </c>
      <c r="T1095" s="384" t="str">
        <f t="shared" si="2983"/>
        <v/>
      </c>
      <c r="W1095" s="373"/>
      <c r="X1095" s="373"/>
      <c r="Y1095" s="373"/>
      <c r="Z1095" s="373"/>
      <c r="AA1095" s="373"/>
      <c r="AB1095" s="373"/>
      <c r="AC1095" s="373"/>
    </row>
    <row r="1096" spans="1:29" s="372" customFormat="1" hidden="1" outlineLevel="2" x14ac:dyDescent="0.25">
      <c r="A1096" s="930"/>
      <c r="B1096" s="665" t="s">
        <v>1482</v>
      </c>
      <c r="C1096" s="386" t="s">
        <v>990</v>
      </c>
      <c r="D1096" s="384" t="str">
        <f t="shared" si="2983"/>
        <v/>
      </c>
      <c r="E1096" s="384" t="str">
        <f t="shared" si="2983"/>
        <v/>
      </c>
      <c r="F1096" s="384" t="str">
        <f t="shared" si="2983"/>
        <v/>
      </c>
      <c r="G1096" s="384" t="str">
        <f t="shared" si="2983"/>
        <v/>
      </c>
      <c r="H1096" s="384" t="str">
        <f t="shared" si="2983"/>
        <v/>
      </c>
      <c r="I1096" s="384" t="str">
        <f t="shared" si="2983"/>
        <v/>
      </c>
      <c r="J1096" s="384" t="str">
        <f t="shared" si="2983"/>
        <v/>
      </c>
      <c r="K1096" s="384" t="str">
        <f t="shared" si="2983"/>
        <v/>
      </c>
      <c r="L1096" s="384" t="str">
        <f t="shared" si="2983"/>
        <v/>
      </c>
      <c r="M1096" s="384" t="str">
        <f t="shared" si="2983"/>
        <v/>
      </c>
      <c r="N1096" s="384" t="str">
        <f t="shared" si="2983"/>
        <v/>
      </c>
      <c r="O1096" s="384" t="str">
        <f t="shared" si="2983"/>
        <v/>
      </c>
      <c r="P1096" s="384" t="str">
        <f t="shared" si="2983"/>
        <v/>
      </c>
      <c r="Q1096" s="384" t="str">
        <f t="shared" si="2983"/>
        <v/>
      </c>
      <c r="R1096" s="384" t="str">
        <f t="shared" si="2983"/>
        <v/>
      </c>
      <c r="S1096" s="384" t="str">
        <f t="shared" si="2983"/>
        <v/>
      </c>
      <c r="T1096" s="384" t="str">
        <f t="shared" si="2983"/>
        <v/>
      </c>
      <c r="W1096" s="373"/>
      <c r="X1096" s="373"/>
      <c r="Y1096" s="373"/>
      <c r="Z1096" s="373"/>
      <c r="AA1096" s="373"/>
      <c r="AB1096" s="373"/>
      <c r="AC1096" s="373"/>
    </row>
    <row r="1097" spans="1:29" s="372" customFormat="1" hidden="1" outlineLevel="2" x14ac:dyDescent="0.25">
      <c r="A1097" s="930"/>
      <c r="B1097" s="665" t="s">
        <v>1482</v>
      </c>
      <c r="C1097" s="386" t="s">
        <v>990</v>
      </c>
      <c r="D1097" s="384" t="str">
        <f t="shared" si="2983"/>
        <v/>
      </c>
      <c r="E1097" s="384" t="str">
        <f t="shared" si="2983"/>
        <v/>
      </c>
      <c r="F1097" s="384" t="str">
        <f t="shared" si="2983"/>
        <v/>
      </c>
      <c r="G1097" s="384" t="str">
        <f t="shared" si="2983"/>
        <v/>
      </c>
      <c r="H1097" s="384" t="str">
        <f t="shared" si="2983"/>
        <v/>
      </c>
      <c r="I1097" s="384" t="str">
        <f t="shared" si="2983"/>
        <v/>
      </c>
      <c r="J1097" s="384" t="str">
        <f t="shared" si="2983"/>
        <v/>
      </c>
      <c r="K1097" s="384" t="str">
        <f t="shared" si="2983"/>
        <v/>
      </c>
      <c r="L1097" s="384" t="str">
        <f t="shared" si="2983"/>
        <v/>
      </c>
      <c r="M1097" s="384" t="str">
        <f t="shared" si="2983"/>
        <v/>
      </c>
      <c r="N1097" s="384" t="str">
        <f t="shared" si="2983"/>
        <v/>
      </c>
      <c r="O1097" s="384" t="str">
        <f t="shared" si="2983"/>
        <v/>
      </c>
      <c r="P1097" s="384" t="str">
        <f t="shared" si="2983"/>
        <v/>
      </c>
      <c r="Q1097" s="384" t="str">
        <f t="shared" si="2983"/>
        <v/>
      </c>
      <c r="R1097" s="384" t="str">
        <f t="shared" si="2983"/>
        <v/>
      </c>
      <c r="S1097" s="384" t="str">
        <f t="shared" si="2983"/>
        <v/>
      </c>
      <c r="T1097" s="384" t="str">
        <f t="shared" si="2983"/>
        <v/>
      </c>
      <c r="W1097" s="373"/>
      <c r="X1097" s="373"/>
      <c r="Y1097" s="373"/>
      <c r="Z1097" s="373"/>
      <c r="AA1097" s="373"/>
      <c r="AB1097" s="373"/>
      <c r="AC1097" s="373"/>
    </row>
    <row r="1098" spans="1:29" s="372" customFormat="1" hidden="1" outlineLevel="2" x14ac:dyDescent="0.25">
      <c r="A1098" s="930"/>
      <c r="B1098" s="665" t="s">
        <v>1482</v>
      </c>
      <c r="C1098" s="386" t="s">
        <v>990</v>
      </c>
      <c r="D1098" s="384" t="str">
        <f t="shared" si="2983"/>
        <v/>
      </c>
      <c r="E1098" s="384" t="str">
        <f t="shared" si="2983"/>
        <v/>
      </c>
      <c r="F1098" s="384" t="str">
        <f t="shared" si="2983"/>
        <v/>
      </c>
      <c r="G1098" s="384" t="str">
        <f t="shared" si="2983"/>
        <v/>
      </c>
      <c r="H1098" s="384" t="str">
        <f t="shared" si="2983"/>
        <v/>
      </c>
      <c r="I1098" s="384" t="str">
        <f t="shared" si="2983"/>
        <v/>
      </c>
      <c r="J1098" s="384" t="str">
        <f t="shared" si="2983"/>
        <v/>
      </c>
      <c r="K1098" s="384" t="str">
        <f t="shared" si="2983"/>
        <v/>
      </c>
      <c r="L1098" s="384" t="str">
        <f t="shared" si="2983"/>
        <v/>
      </c>
      <c r="M1098" s="384" t="str">
        <f t="shared" si="2983"/>
        <v/>
      </c>
      <c r="N1098" s="384" t="str">
        <f t="shared" si="2983"/>
        <v/>
      </c>
      <c r="O1098" s="384" t="str">
        <f t="shared" si="2983"/>
        <v/>
      </c>
      <c r="P1098" s="384" t="str">
        <f t="shared" si="2983"/>
        <v/>
      </c>
      <c r="Q1098" s="384" t="str">
        <f t="shared" si="2983"/>
        <v/>
      </c>
      <c r="R1098" s="384" t="str">
        <f t="shared" si="2983"/>
        <v/>
      </c>
      <c r="S1098" s="384" t="str">
        <f t="shared" si="2983"/>
        <v/>
      </c>
      <c r="T1098" s="384" t="str">
        <f t="shared" si="2983"/>
        <v/>
      </c>
      <c r="W1098" s="373"/>
      <c r="X1098" s="373"/>
      <c r="Y1098" s="373"/>
      <c r="Z1098" s="373"/>
      <c r="AA1098" s="373"/>
      <c r="AB1098" s="373"/>
      <c r="AC1098" s="373"/>
    </row>
    <row r="1099" spans="1:29" s="372" customFormat="1" hidden="1" outlineLevel="2" x14ac:dyDescent="0.25">
      <c r="A1099" s="930"/>
      <c r="B1099" s="665" t="s">
        <v>1482</v>
      </c>
      <c r="C1099" s="386" t="s">
        <v>990</v>
      </c>
      <c r="D1099" s="384" t="str">
        <f t="shared" si="2983"/>
        <v/>
      </c>
      <c r="E1099" s="384" t="str">
        <f t="shared" si="2983"/>
        <v/>
      </c>
      <c r="F1099" s="384" t="str">
        <f t="shared" si="2983"/>
        <v/>
      </c>
      <c r="G1099" s="384" t="str">
        <f t="shared" si="2983"/>
        <v/>
      </c>
      <c r="H1099" s="384" t="str">
        <f t="shared" si="2983"/>
        <v/>
      </c>
      <c r="I1099" s="384" t="str">
        <f t="shared" si="2983"/>
        <v/>
      </c>
      <c r="J1099" s="384" t="str">
        <f t="shared" si="2983"/>
        <v/>
      </c>
      <c r="K1099" s="384" t="str">
        <f t="shared" si="2983"/>
        <v/>
      </c>
      <c r="L1099" s="384" t="str">
        <f t="shared" si="2983"/>
        <v/>
      </c>
      <c r="M1099" s="384" t="str">
        <f t="shared" si="2983"/>
        <v/>
      </c>
      <c r="N1099" s="384" t="str">
        <f t="shared" si="2983"/>
        <v/>
      </c>
      <c r="O1099" s="384" t="str">
        <f t="shared" si="2983"/>
        <v/>
      </c>
      <c r="P1099" s="384" t="str">
        <f t="shared" si="2983"/>
        <v/>
      </c>
      <c r="Q1099" s="384" t="str">
        <f t="shared" si="2983"/>
        <v/>
      </c>
      <c r="R1099" s="384" t="str">
        <f t="shared" si="2983"/>
        <v/>
      </c>
      <c r="S1099" s="384" t="str">
        <f t="shared" si="2983"/>
        <v/>
      </c>
      <c r="T1099" s="384" t="str">
        <f t="shared" si="2983"/>
        <v/>
      </c>
      <c r="W1099" s="373"/>
      <c r="X1099" s="373"/>
      <c r="Y1099" s="373"/>
      <c r="Z1099" s="373"/>
      <c r="AA1099" s="373"/>
      <c r="AB1099" s="373"/>
      <c r="AC1099" s="373"/>
    </row>
    <row r="1100" spans="1:29" s="372" customFormat="1" hidden="1" outlineLevel="2" x14ac:dyDescent="0.25">
      <c r="A1100" s="930"/>
      <c r="B1100" s="665" t="s">
        <v>1482</v>
      </c>
      <c r="C1100" s="386" t="s">
        <v>990</v>
      </c>
      <c r="D1100" s="384" t="str">
        <f t="shared" si="2983"/>
        <v/>
      </c>
      <c r="E1100" s="384" t="str">
        <f t="shared" si="2983"/>
        <v/>
      </c>
      <c r="F1100" s="384" t="str">
        <f t="shared" si="2983"/>
        <v/>
      </c>
      <c r="G1100" s="384" t="str">
        <f t="shared" si="2983"/>
        <v/>
      </c>
      <c r="H1100" s="384" t="str">
        <f t="shared" si="2983"/>
        <v/>
      </c>
      <c r="I1100" s="384" t="str">
        <f t="shared" si="2983"/>
        <v/>
      </c>
      <c r="J1100" s="384" t="str">
        <f t="shared" si="2983"/>
        <v/>
      </c>
      <c r="K1100" s="384" t="str">
        <f t="shared" si="2983"/>
        <v/>
      </c>
      <c r="L1100" s="384" t="str">
        <f t="shared" si="2983"/>
        <v/>
      </c>
      <c r="M1100" s="384" t="str">
        <f t="shared" si="2983"/>
        <v/>
      </c>
      <c r="N1100" s="384" t="str">
        <f t="shared" si="2983"/>
        <v/>
      </c>
      <c r="O1100" s="384" t="str">
        <f t="shared" si="2983"/>
        <v/>
      </c>
      <c r="P1100" s="384" t="str">
        <f t="shared" si="2983"/>
        <v/>
      </c>
      <c r="Q1100" s="384" t="str">
        <f t="shared" si="2983"/>
        <v/>
      </c>
      <c r="R1100" s="384" t="str">
        <f t="shared" si="2983"/>
        <v/>
      </c>
      <c r="S1100" s="384" t="str">
        <f t="shared" si="2983"/>
        <v/>
      </c>
      <c r="T1100" s="384" t="str">
        <f t="shared" si="2983"/>
        <v/>
      </c>
      <c r="W1100" s="373"/>
      <c r="X1100" s="373"/>
      <c r="Y1100" s="373"/>
      <c r="Z1100" s="373"/>
      <c r="AA1100" s="373"/>
      <c r="AB1100" s="373"/>
      <c r="AC1100" s="373"/>
    </row>
    <row r="1101" spans="1:29" s="372" customFormat="1" hidden="1" outlineLevel="2" x14ac:dyDescent="0.25">
      <c r="A1101" s="930"/>
      <c r="B1101" s="667" t="s">
        <v>1482</v>
      </c>
      <c r="C1101" s="388" t="s">
        <v>990</v>
      </c>
      <c r="D1101" s="384" t="str">
        <f t="shared" si="2983"/>
        <v/>
      </c>
      <c r="E1101" s="384" t="str">
        <f t="shared" si="2983"/>
        <v/>
      </c>
      <c r="F1101" s="384" t="str">
        <f t="shared" si="2983"/>
        <v/>
      </c>
      <c r="G1101" s="384" t="str">
        <f t="shared" si="2983"/>
        <v/>
      </c>
      <c r="H1101" s="384" t="str">
        <f t="shared" si="2983"/>
        <v/>
      </c>
      <c r="I1101" s="384" t="str">
        <f t="shared" si="2983"/>
        <v/>
      </c>
      <c r="J1101" s="384" t="str">
        <f t="shared" si="2983"/>
        <v/>
      </c>
      <c r="K1101" s="384" t="str">
        <f t="shared" si="2983"/>
        <v/>
      </c>
      <c r="L1101" s="384" t="str">
        <f t="shared" si="2983"/>
        <v/>
      </c>
      <c r="M1101" s="384" t="str">
        <f t="shared" si="2983"/>
        <v/>
      </c>
      <c r="N1101" s="384" t="str">
        <f t="shared" si="2983"/>
        <v/>
      </c>
      <c r="O1101" s="384" t="str">
        <f t="shared" si="2983"/>
        <v/>
      </c>
      <c r="P1101" s="384" t="str">
        <f t="shared" si="2983"/>
        <v/>
      </c>
      <c r="Q1101" s="384" t="str">
        <f t="shared" si="2983"/>
        <v/>
      </c>
      <c r="R1101" s="384" t="str">
        <f t="shared" si="2983"/>
        <v/>
      </c>
      <c r="S1101" s="384" t="str">
        <f t="shared" si="2983"/>
        <v/>
      </c>
      <c r="T1101" s="384" t="str">
        <f t="shared" si="2983"/>
        <v/>
      </c>
      <c r="W1101" s="373"/>
      <c r="X1101" s="373"/>
      <c r="Y1101" s="373"/>
      <c r="Z1101" s="373"/>
      <c r="AA1101" s="373"/>
      <c r="AB1101" s="373"/>
      <c r="AC1101" s="373"/>
    </row>
    <row r="1102" spans="1:29" s="372" customFormat="1" hidden="1" outlineLevel="2" x14ac:dyDescent="0.25">
      <c r="A1102" s="930"/>
      <c r="B1102" s="668" t="s">
        <v>1483</v>
      </c>
      <c r="C1102" s="386" t="s">
        <v>990</v>
      </c>
      <c r="D1102" s="384" t="str">
        <f t="shared" ref="D1102:T1109" si="2984">IF(D$11=$B1102,"X","")</f>
        <v/>
      </c>
      <c r="E1102" s="384" t="str">
        <f t="shared" si="2984"/>
        <v/>
      </c>
      <c r="F1102" s="384" t="str">
        <f t="shared" si="2984"/>
        <v/>
      </c>
      <c r="G1102" s="384" t="str">
        <f t="shared" si="2984"/>
        <v/>
      </c>
      <c r="H1102" s="384" t="str">
        <f t="shared" si="2984"/>
        <v/>
      </c>
      <c r="I1102" s="384" t="str">
        <f t="shared" si="2984"/>
        <v/>
      </c>
      <c r="J1102" s="384" t="str">
        <f t="shared" si="2984"/>
        <v/>
      </c>
      <c r="K1102" s="384" t="str">
        <f t="shared" si="2984"/>
        <v/>
      </c>
      <c r="L1102" s="384" t="str">
        <f t="shared" si="2984"/>
        <v/>
      </c>
      <c r="M1102" s="384" t="str">
        <f t="shared" si="2984"/>
        <v/>
      </c>
      <c r="N1102" s="384" t="str">
        <f t="shared" si="2984"/>
        <v/>
      </c>
      <c r="O1102" s="384" t="str">
        <f t="shared" si="2984"/>
        <v/>
      </c>
      <c r="P1102" s="384" t="str">
        <f t="shared" si="2984"/>
        <v/>
      </c>
      <c r="Q1102" s="384" t="str">
        <f t="shared" si="2984"/>
        <v/>
      </c>
      <c r="R1102" s="384" t="str">
        <f t="shared" si="2984"/>
        <v/>
      </c>
      <c r="S1102" s="384" t="str">
        <f t="shared" si="2984"/>
        <v/>
      </c>
      <c r="T1102" s="384" t="str">
        <f t="shared" si="2984"/>
        <v/>
      </c>
      <c r="W1102" s="373"/>
      <c r="X1102" s="373"/>
      <c r="Y1102" s="373"/>
      <c r="Z1102" s="373"/>
      <c r="AA1102" s="373"/>
      <c r="AB1102" s="373"/>
      <c r="AC1102" s="373"/>
    </row>
    <row r="1103" spans="1:29" s="372" customFormat="1" hidden="1" outlineLevel="2" x14ac:dyDescent="0.25">
      <c r="A1103" s="930"/>
      <c r="B1103" s="668" t="s">
        <v>1484</v>
      </c>
      <c r="C1103" s="386" t="s">
        <v>990</v>
      </c>
      <c r="D1103" s="384" t="str">
        <f t="shared" si="2984"/>
        <v/>
      </c>
      <c r="E1103" s="384" t="str">
        <f t="shared" si="2984"/>
        <v/>
      </c>
      <c r="F1103" s="384" t="str">
        <f t="shared" si="2984"/>
        <v/>
      </c>
      <c r="G1103" s="384" t="str">
        <f t="shared" si="2984"/>
        <v/>
      </c>
      <c r="H1103" s="384" t="str">
        <f t="shared" si="2984"/>
        <v/>
      </c>
      <c r="I1103" s="384" t="str">
        <f t="shared" si="2984"/>
        <v/>
      </c>
      <c r="J1103" s="384" t="str">
        <f t="shared" si="2984"/>
        <v/>
      </c>
      <c r="K1103" s="384" t="str">
        <f t="shared" si="2984"/>
        <v/>
      </c>
      <c r="L1103" s="384" t="str">
        <f t="shared" si="2984"/>
        <v/>
      </c>
      <c r="M1103" s="384" t="str">
        <f t="shared" si="2984"/>
        <v/>
      </c>
      <c r="N1103" s="384" t="str">
        <f t="shared" si="2984"/>
        <v/>
      </c>
      <c r="O1103" s="384" t="str">
        <f t="shared" si="2984"/>
        <v/>
      </c>
      <c r="P1103" s="384" t="str">
        <f t="shared" si="2984"/>
        <v/>
      </c>
      <c r="Q1103" s="384" t="str">
        <f t="shared" si="2984"/>
        <v/>
      </c>
      <c r="R1103" s="384" t="str">
        <f t="shared" si="2984"/>
        <v/>
      </c>
      <c r="S1103" s="384" t="str">
        <f t="shared" si="2984"/>
        <v/>
      </c>
      <c r="T1103" s="384" t="str">
        <f t="shared" si="2984"/>
        <v/>
      </c>
      <c r="W1103" s="373"/>
      <c r="X1103" s="373"/>
      <c r="Y1103" s="373"/>
      <c r="Z1103" s="373"/>
      <c r="AA1103" s="373"/>
      <c r="AB1103" s="373"/>
      <c r="AC1103" s="373"/>
    </row>
    <row r="1104" spans="1:29" s="372" customFormat="1" hidden="1" outlineLevel="2" x14ac:dyDescent="0.25">
      <c r="A1104" s="930"/>
      <c r="B1104" s="668" t="s">
        <v>1485</v>
      </c>
      <c r="C1104" s="386" t="s">
        <v>990</v>
      </c>
      <c r="D1104" s="384" t="str">
        <f t="shared" si="2984"/>
        <v/>
      </c>
      <c r="E1104" s="384" t="str">
        <f t="shared" si="2984"/>
        <v/>
      </c>
      <c r="F1104" s="384" t="str">
        <f t="shared" si="2984"/>
        <v/>
      </c>
      <c r="G1104" s="384" t="str">
        <f t="shared" si="2984"/>
        <v/>
      </c>
      <c r="H1104" s="384" t="str">
        <f t="shared" si="2984"/>
        <v/>
      </c>
      <c r="I1104" s="384" t="str">
        <f t="shared" si="2984"/>
        <v/>
      </c>
      <c r="J1104" s="384" t="str">
        <f t="shared" si="2984"/>
        <v/>
      </c>
      <c r="K1104" s="384" t="str">
        <f t="shared" si="2984"/>
        <v/>
      </c>
      <c r="L1104" s="384" t="str">
        <f t="shared" si="2984"/>
        <v/>
      </c>
      <c r="M1104" s="384" t="str">
        <f t="shared" si="2984"/>
        <v/>
      </c>
      <c r="N1104" s="384" t="str">
        <f t="shared" si="2984"/>
        <v/>
      </c>
      <c r="O1104" s="384" t="str">
        <f t="shared" si="2984"/>
        <v/>
      </c>
      <c r="P1104" s="384" t="str">
        <f t="shared" si="2984"/>
        <v/>
      </c>
      <c r="Q1104" s="384" t="str">
        <f t="shared" si="2984"/>
        <v/>
      </c>
      <c r="R1104" s="384" t="str">
        <f t="shared" si="2984"/>
        <v/>
      </c>
      <c r="S1104" s="384" t="str">
        <f t="shared" si="2984"/>
        <v/>
      </c>
      <c r="T1104" s="384" t="str">
        <f t="shared" si="2984"/>
        <v/>
      </c>
      <c r="W1104" s="373"/>
      <c r="X1104" s="373"/>
      <c r="Y1104" s="373"/>
      <c r="Z1104" s="373"/>
      <c r="AA1104" s="373"/>
      <c r="AB1104" s="373"/>
      <c r="AC1104" s="373"/>
    </row>
    <row r="1105" spans="1:29" s="372" customFormat="1" hidden="1" outlineLevel="2" x14ac:dyDescent="0.25">
      <c r="A1105" s="930"/>
      <c r="B1105" s="668" t="s">
        <v>1486</v>
      </c>
      <c r="C1105" s="386" t="s">
        <v>990</v>
      </c>
      <c r="D1105" s="384" t="str">
        <f t="shared" si="2984"/>
        <v/>
      </c>
      <c r="E1105" s="384" t="str">
        <f t="shared" si="2984"/>
        <v/>
      </c>
      <c r="F1105" s="384" t="str">
        <f t="shared" si="2984"/>
        <v/>
      </c>
      <c r="G1105" s="384" t="str">
        <f t="shared" si="2984"/>
        <v/>
      </c>
      <c r="H1105" s="384" t="str">
        <f t="shared" si="2984"/>
        <v/>
      </c>
      <c r="I1105" s="384" t="str">
        <f t="shared" si="2984"/>
        <v/>
      </c>
      <c r="J1105" s="384" t="str">
        <f t="shared" si="2984"/>
        <v/>
      </c>
      <c r="K1105" s="384" t="str">
        <f t="shared" si="2984"/>
        <v/>
      </c>
      <c r="L1105" s="384" t="str">
        <f t="shared" si="2984"/>
        <v/>
      </c>
      <c r="M1105" s="384" t="str">
        <f t="shared" si="2984"/>
        <v/>
      </c>
      <c r="N1105" s="384" t="str">
        <f t="shared" si="2984"/>
        <v/>
      </c>
      <c r="O1105" s="384" t="str">
        <f t="shared" si="2984"/>
        <v/>
      </c>
      <c r="P1105" s="384" t="str">
        <f t="shared" si="2984"/>
        <v/>
      </c>
      <c r="Q1105" s="384" t="str">
        <f t="shared" si="2984"/>
        <v/>
      </c>
      <c r="R1105" s="384" t="str">
        <f t="shared" si="2984"/>
        <v/>
      </c>
      <c r="S1105" s="384" t="str">
        <f t="shared" si="2984"/>
        <v/>
      </c>
      <c r="T1105" s="384" t="str">
        <f t="shared" si="2984"/>
        <v/>
      </c>
      <c r="W1105" s="373"/>
      <c r="X1105" s="373"/>
      <c r="Y1105" s="373"/>
      <c r="Z1105" s="373"/>
      <c r="AA1105" s="373"/>
      <c r="AB1105" s="373"/>
      <c r="AC1105" s="373"/>
    </row>
    <row r="1106" spans="1:29" s="372" customFormat="1" hidden="1" outlineLevel="2" x14ac:dyDescent="0.25">
      <c r="A1106" s="930"/>
      <c r="B1106" s="668" t="s">
        <v>1487</v>
      </c>
      <c r="C1106" s="386" t="s">
        <v>990</v>
      </c>
      <c r="D1106" s="384" t="str">
        <f t="shared" si="2984"/>
        <v/>
      </c>
      <c r="E1106" s="384" t="str">
        <f t="shared" si="2984"/>
        <v/>
      </c>
      <c r="F1106" s="384" t="str">
        <f t="shared" si="2984"/>
        <v/>
      </c>
      <c r="G1106" s="384" t="str">
        <f t="shared" si="2984"/>
        <v/>
      </c>
      <c r="H1106" s="384" t="str">
        <f t="shared" si="2984"/>
        <v/>
      </c>
      <c r="I1106" s="384" t="str">
        <f t="shared" si="2984"/>
        <v/>
      </c>
      <c r="J1106" s="384" t="str">
        <f t="shared" si="2984"/>
        <v/>
      </c>
      <c r="K1106" s="384" t="str">
        <f t="shared" si="2984"/>
        <v/>
      </c>
      <c r="L1106" s="384" t="str">
        <f t="shared" si="2984"/>
        <v/>
      </c>
      <c r="M1106" s="384" t="str">
        <f t="shared" si="2984"/>
        <v/>
      </c>
      <c r="N1106" s="384" t="str">
        <f t="shared" si="2984"/>
        <v/>
      </c>
      <c r="O1106" s="384" t="str">
        <f t="shared" si="2984"/>
        <v/>
      </c>
      <c r="P1106" s="384" t="str">
        <f t="shared" si="2984"/>
        <v/>
      </c>
      <c r="Q1106" s="384" t="str">
        <f t="shared" si="2984"/>
        <v/>
      </c>
      <c r="R1106" s="384" t="str">
        <f t="shared" si="2984"/>
        <v/>
      </c>
      <c r="S1106" s="384" t="str">
        <f t="shared" si="2984"/>
        <v/>
      </c>
      <c r="T1106" s="384" t="str">
        <f t="shared" si="2984"/>
        <v/>
      </c>
      <c r="W1106" s="373"/>
      <c r="X1106" s="373"/>
      <c r="Y1106" s="373"/>
      <c r="Z1106" s="373"/>
      <c r="AA1106" s="373"/>
      <c r="AB1106" s="373"/>
      <c r="AC1106" s="373"/>
    </row>
    <row r="1107" spans="1:29" s="372" customFormat="1" hidden="1" outlineLevel="2" x14ac:dyDescent="0.25">
      <c r="A1107" s="930"/>
      <c r="B1107" s="668" t="s">
        <v>1488</v>
      </c>
      <c r="C1107" s="386" t="s">
        <v>990</v>
      </c>
      <c r="D1107" s="384" t="str">
        <f t="shared" si="2984"/>
        <v/>
      </c>
      <c r="E1107" s="384" t="str">
        <f t="shared" si="2984"/>
        <v/>
      </c>
      <c r="F1107" s="384" t="str">
        <f t="shared" si="2984"/>
        <v/>
      </c>
      <c r="G1107" s="384" t="str">
        <f t="shared" si="2984"/>
        <v/>
      </c>
      <c r="H1107" s="384" t="str">
        <f t="shared" si="2984"/>
        <v/>
      </c>
      <c r="I1107" s="384" t="str">
        <f t="shared" si="2984"/>
        <v/>
      </c>
      <c r="J1107" s="384" t="str">
        <f t="shared" si="2984"/>
        <v/>
      </c>
      <c r="K1107" s="384" t="str">
        <f t="shared" si="2984"/>
        <v/>
      </c>
      <c r="L1107" s="384" t="str">
        <f t="shared" si="2984"/>
        <v/>
      </c>
      <c r="M1107" s="384" t="str">
        <f t="shared" si="2984"/>
        <v/>
      </c>
      <c r="N1107" s="384" t="str">
        <f t="shared" si="2984"/>
        <v/>
      </c>
      <c r="O1107" s="384" t="str">
        <f t="shared" si="2984"/>
        <v/>
      </c>
      <c r="P1107" s="384" t="str">
        <f t="shared" si="2984"/>
        <v/>
      </c>
      <c r="Q1107" s="384" t="str">
        <f t="shared" si="2984"/>
        <v/>
      </c>
      <c r="R1107" s="384" t="str">
        <f t="shared" si="2984"/>
        <v/>
      </c>
      <c r="S1107" s="384" t="str">
        <f t="shared" si="2984"/>
        <v/>
      </c>
      <c r="T1107" s="384" t="str">
        <f t="shared" si="2984"/>
        <v/>
      </c>
      <c r="W1107" s="373"/>
      <c r="X1107" s="373"/>
      <c r="Y1107" s="373"/>
      <c r="Z1107" s="373"/>
      <c r="AA1107" s="373"/>
      <c r="AB1107" s="373"/>
      <c r="AC1107" s="373"/>
    </row>
    <row r="1108" spans="1:29" s="372" customFormat="1" hidden="1" outlineLevel="2" x14ac:dyDescent="0.25">
      <c r="A1108" s="930"/>
      <c r="B1108" s="668" t="s">
        <v>1488</v>
      </c>
      <c r="C1108" s="386" t="s">
        <v>990</v>
      </c>
      <c r="D1108" s="384" t="str">
        <f t="shared" si="2984"/>
        <v/>
      </c>
      <c r="E1108" s="384" t="str">
        <f t="shared" si="2984"/>
        <v/>
      </c>
      <c r="F1108" s="384" t="str">
        <f t="shared" si="2984"/>
        <v/>
      </c>
      <c r="G1108" s="384" t="str">
        <f t="shared" si="2984"/>
        <v/>
      </c>
      <c r="H1108" s="384" t="str">
        <f t="shared" si="2984"/>
        <v/>
      </c>
      <c r="I1108" s="384" t="str">
        <f t="shared" si="2984"/>
        <v/>
      </c>
      <c r="J1108" s="384" t="str">
        <f t="shared" si="2984"/>
        <v/>
      </c>
      <c r="K1108" s="384" t="str">
        <f t="shared" si="2984"/>
        <v/>
      </c>
      <c r="L1108" s="384" t="str">
        <f t="shared" si="2984"/>
        <v/>
      </c>
      <c r="M1108" s="384" t="str">
        <f t="shared" si="2984"/>
        <v/>
      </c>
      <c r="N1108" s="384" t="str">
        <f t="shared" si="2984"/>
        <v/>
      </c>
      <c r="O1108" s="384" t="str">
        <f t="shared" si="2984"/>
        <v/>
      </c>
      <c r="P1108" s="384" t="str">
        <f t="shared" si="2984"/>
        <v/>
      </c>
      <c r="Q1108" s="384" t="str">
        <f t="shared" si="2984"/>
        <v/>
      </c>
      <c r="R1108" s="384" t="str">
        <f t="shared" si="2984"/>
        <v/>
      </c>
      <c r="S1108" s="384" t="str">
        <f t="shared" si="2984"/>
        <v/>
      </c>
      <c r="T1108" s="384" t="str">
        <f t="shared" si="2984"/>
        <v/>
      </c>
      <c r="W1108" s="373"/>
      <c r="X1108" s="373"/>
      <c r="Y1108" s="373"/>
      <c r="Z1108" s="373"/>
      <c r="AA1108" s="373"/>
      <c r="AB1108" s="373"/>
      <c r="AC1108" s="373"/>
    </row>
    <row r="1109" spans="1:29" s="372" customFormat="1" ht="13.5" hidden="1" outlineLevel="2" thickBot="1" x14ac:dyDescent="0.3">
      <c r="A1109" s="931"/>
      <c r="B1109" s="669" t="s">
        <v>1488</v>
      </c>
      <c r="C1109" s="389" t="s">
        <v>990</v>
      </c>
      <c r="D1109" s="384" t="str">
        <f t="shared" si="2984"/>
        <v/>
      </c>
      <c r="E1109" s="384" t="str">
        <f t="shared" si="2984"/>
        <v/>
      </c>
      <c r="F1109" s="384" t="str">
        <f t="shared" si="2984"/>
        <v/>
      </c>
      <c r="G1109" s="384" t="str">
        <f t="shared" si="2984"/>
        <v/>
      </c>
      <c r="H1109" s="384" t="str">
        <f t="shared" si="2984"/>
        <v/>
      </c>
      <c r="I1109" s="384" t="str">
        <f t="shared" si="2984"/>
        <v/>
      </c>
      <c r="J1109" s="384" t="str">
        <f t="shared" si="2984"/>
        <v/>
      </c>
      <c r="K1109" s="384" t="str">
        <f t="shared" si="2984"/>
        <v/>
      </c>
      <c r="L1109" s="384" t="str">
        <f t="shared" si="2984"/>
        <v/>
      </c>
      <c r="M1109" s="384" t="str">
        <f t="shared" si="2984"/>
        <v/>
      </c>
      <c r="N1109" s="384" t="str">
        <f t="shared" si="2984"/>
        <v/>
      </c>
      <c r="O1109" s="384" t="str">
        <f t="shared" si="2984"/>
        <v/>
      </c>
      <c r="P1109" s="384" t="str">
        <f t="shared" si="2984"/>
        <v/>
      </c>
      <c r="Q1109" s="384" t="str">
        <f t="shared" si="2984"/>
        <v/>
      </c>
      <c r="R1109" s="384" t="str">
        <f t="shared" si="2984"/>
        <v/>
      </c>
      <c r="S1109" s="384" t="str">
        <f t="shared" si="2984"/>
        <v/>
      </c>
      <c r="T1109" s="384" t="str">
        <f t="shared" si="2984"/>
        <v/>
      </c>
      <c r="W1109" s="373"/>
      <c r="X1109" s="373"/>
      <c r="Y1109" s="373"/>
      <c r="Z1109" s="373"/>
      <c r="AA1109" s="373"/>
      <c r="AB1109" s="373"/>
      <c r="AC1109" s="373"/>
    </row>
    <row r="1110" spans="1:29" s="373" customFormat="1" ht="13.5" hidden="1" outlineLevel="2" thickBot="1" x14ac:dyDescent="0.3">
      <c r="A1110" s="390"/>
      <c r="B1110" s="670"/>
      <c r="C1110" s="391" t="s">
        <v>1489</v>
      </c>
      <c r="D1110" s="392">
        <f t="shared" ref="D1110:T1110" si="2985">SUMIF(D$1082:D$1109,"X",$C$1082:$C$1109)</f>
        <v>0</v>
      </c>
      <c r="E1110" s="392">
        <f t="shared" si="2985"/>
        <v>0</v>
      </c>
      <c r="F1110" s="392">
        <f t="shared" si="2985"/>
        <v>0</v>
      </c>
      <c r="G1110" s="392">
        <f t="shared" si="2985"/>
        <v>0</v>
      </c>
      <c r="H1110" s="392">
        <f t="shared" si="2985"/>
        <v>0</v>
      </c>
      <c r="I1110" s="392">
        <f t="shared" si="2985"/>
        <v>0</v>
      </c>
      <c r="J1110" s="392">
        <f t="shared" si="2985"/>
        <v>0</v>
      </c>
      <c r="K1110" s="392">
        <f t="shared" si="2985"/>
        <v>0</v>
      </c>
      <c r="L1110" s="392">
        <f t="shared" si="2985"/>
        <v>0</v>
      </c>
      <c r="M1110" s="392">
        <f t="shared" si="2985"/>
        <v>0</v>
      </c>
      <c r="N1110" s="392">
        <f t="shared" si="2985"/>
        <v>0</v>
      </c>
      <c r="O1110" s="392">
        <f t="shared" si="2985"/>
        <v>0</v>
      </c>
      <c r="P1110" s="392">
        <f t="shared" si="2985"/>
        <v>0</v>
      </c>
      <c r="Q1110" s="392">
        <f t="shared" si="2985"/>
        <v>0</v>
      </c>
      <c r="R1110" s="392">
        <f t="shared" si="2985"/>
        <v>0</v>
      </c>
      <c r="S1110" s="392">
        <f t="shared" si="2985"/>
        <v>0</v>
      </c>
      <c r="T1110" s="392">
        <f t="shared" si="2985"/>
        <v>0</v>
      </c>
    </row>
    <row r="1111" spans="1:29" s="373" customFormat="1" hidden="1" outlineLevel="2" x14ac:dyDescent="0.25">
      <c r="A1111" s="390"/>
      <c r="B1111" s="377" t="s">
        <v>1490</v>
      </c>
      <c r="C1111" s="393" t="s">
        <v>1491</v>
      </c>
      <c r="D1111" s="394" t="e">
        <f t="shared" ref="D1111:T1111" si="2986">$C$1081+D1110</f>
        <v>#VALUE!</v>
      </c>
      <c r="E1111" s="394" t="e">
        <f t="shared" si="2986"/>
        <v>#VALUE!</v>
      </c>
      <c r="F1111" s="394" t="e">
        <f t="shared" ref="F1111:G1111" si="2987">$C$1081+F1110</f>
        <v>#VALUE!</v>
      </c>
      <c r="G1111" s="394" t="e">
        <f t="shared" si="2987"/>
        <v>#VALUE!</v>
      </c>
      <c r="H1111" s="394" t="e">
        <f t="shared" si="2986"/>
        <v>#VALUE!</v>
      </c>
      <c r="I1111" s="394" t="e">
        <f t="shared" si="2986"/>
        <v>#VALUE!</v>
      </c>
      <c r="J1111" s="394" t="e">
        <f t="shared" ref="J1111:K1111" si="2988">$C$1081+J1110</f>
        <v>#VALUE!</v>
      </c>
      <c r="K1111" s="394" t="e">
        <f t="shared" si="2988"/>
        <v>#VALUE!</v>
      </c>
      <c r="L1111" s="394" t="e">
        <f t="shared" ref="L1111:P1111" si="2989">$C$1081+L1110</f>
        <v>#VALUE!</v>
      </c>
      <c r="M1111" s="394" t="e">
        <f t="shared" si="2989"/>
        <v>#VALUE!</v>
      </c>
      <c r="N1111" s="394" t="e">
        <f t="shared" si="2989"/>
        <v>#VALUE!</v>
      </c>
      <c r="O1111" s="394" t="e">
        <f t="shared" ref="O1111" si="2990">$C$1081+O1110</f>
        <v>#VALUE!</v>
      </c>
      <c r="P1111" s="394" t="e">
        <f t="shared" si="2989"/>
        <v>#VALUE!</v>
      </c>
      <c r="Q1111" s="394" t="e">
        <f t="shared" ref="Q1111:R1111" si="2991">$C$1081+Q1110</f>
        <v>#VALUE!</v>
      </c>
      <c r="R1111" s="394" t="e">
        <f t="shared" si="2991"/>
        <v>#VALUE!</v>
      </c>
      <c r="S1111" s="394" t="e">
        <f t="shared" si="2986"/>
        <v>#VALUE!</v>
      </c>
      <c r="T1111" s="394" t="e">
        <f t="shared" si="2986"/>
        <v>#VALUE!</v>
      </c>
    </row>
    <row r="1112" spans="1:29" s="373" customFormat="1" hidden="1" outlineLevel="2" x14ac:dyDescent="0.25">
      <c r="A1112" s="390"/>
      <c r="B1112" s="670"/>
      <c r="C1112" s="395" t="s">
        <v>1474</v>
      </c>
      <c r="D1112" s="396" t="e">
        <f t="shared" ref="D1112:T1112" si="2992">(D$563/D$1111)*(D$631/D$629-0.1/(1.1))</f>
        <v>#VALUE!</v>
      </c>
      <c r="E1112" s="396" t="e">
        <f t="shared" si="2992"/>
        <v>#VALUE!</v>
      </c>
      <c r="F1112" s="396" t="e">
        <f t="shared" si="2992"/>
        <v>#VALUE!</v>
      </c>
      <c r="G1112" s="396" t="e">
        <f t="shared" si="2992"/>
        <v>#VALUE!</v>
      </c>
      <c r="H1112" s="396" t="e">
        <f t="shared" si="2992"/>
        <v>#VALUE!</v>
      </c>
      <c r="I1112" s="396" t="e">
        <f t="shared" si="2992"/>
        <v>#VALUE!</v>
      </c>
      <c r="J1112" s="396" t="e">
        <f t="shared" si="2992"/>
        <v>#VALUE!</v>
      </c>
      <c r="K1112" s="396" t="e">
        <f t="shared" si="2992"/>
        <v>#VALUE!</v>
      </c>
      <c r="L1112" s="396" t="e">
        <f t="shared" si="2992"/>
        <v>#VALUE!</v>
      </c>
      <c r="M1112" s="396" t="e">
        <f t="shared" si="2992"/>
        <v>#VALUE!</v>
      </c>
      <c r="N1112" s="396" t="e">
        <f t="shared" si="2992"/>
        <v>#VALUE!</v>
      </c>
      <c r="O1112" s="396" t="e">
        <f t="shared" si="2992"/>
        <v>#VALUE!</v>
      </c>
      <c r="P1112" s="396" t="e">
        <f t="shared" si="2992"/>
        <v>#VALUE!</v>
      </c>
      <c r="Q1112" s="396" t="e">
        <f t="shared" si="2992"/>
        <v>#VALUE!</v>
      </c>
      <c r="R1112" s="396" t="e">
        <f t="shared" si="2992"/>
        <v>#VALUE!</v>
      </c>
      <c r="S1112" s="396" t="e">
        <f t="shared" si="2992"/>
        <v>#VALUE!</v>
      </c>
      <c r="T1112" s="396" t="e">
        <f t="shared" si="2992"/>
        <v>#VALUE!</v>
      </c>
    </row>
    <row r="1113" spans="1:29" s="373" customFormat="1" ht="13.5" hidden="1" outlineLevel="2" thickBot="1" x14ac:dyDescent="0.3">
      <c r="A1113" s="390"/>
      <c r="B1113" s="380"/>
      <c r="C1113" s="397" t="s">
        <v>1492</v>
      </c>
      <c r="D1113" s="398" t="e">
        <f t="shared" ref="D1113:T1113" si="2993">D573/D572</f>
        <v>#REF!</v>
      </c>
      <c r="E1113" s="398" t="e">
        <f t="shared" si="2993"/>
        <v>#REF!</v>
      </c>
      <c r="F1113" s="398" t="e">
        <f t="shared" ref="F1113:G1113" si="2994">F573/F572</f>
        <v>#REF!</v>
      </c>
      <c r="G1113" s="398" t="e">
        <f t="shared" si="2994"/>
        <v>#REF!</v>
      </c>
      <c r="H1113" s="398" t="e">
        <f t="shared" si="2993"/>
        <v>#REF!</v>
      </c>
      <c r="I1113" s="398" t="e">
        <f t="shared" si="2993"/>
        <v>#REF!</v>
      </c>
      <c r="J1113" s="398" t="e">
        <f t="shared" ref="J1113:K1113" si="2995">J573/J572</f>
        <v>#REF!</v>
      </c>
      <c r="K1113" s="398" t="e">
        <f t="shared" si="2995"/>
        <v>#REF!</v>
      </c>
      <c r="L1113" s="398" t="e">
        <f t="shared" ref="L1113:P1113" si="2996">L573/L572</f>
        <v>#REF!</v>
      </c>
      <c r="M1113" s="398" t="e">
        <f t="shared" si="2996"/>
        <v>#REF!</v>
      </c>
      <c r="N1113" s="398" t="e">
        <f t="shared" si="2996"/>
        <v>#REF!</v>
      </c>
      <c r="O1113" s="398" t="e">
        <f t="shared" ref="O1113" si="2997">O573/O572</f>
        <v>#REF!</v>
      </c>
      <c r="P1113" s="398" t="e">
        <f t="shared" si="2996"/>
        <v>#REF!</v>
      </c>
      <c r="Q1113" s="398" t="e">
        <f t="shared" ref="Q1113:R1113" si="2998">Q573/Q572</f>
        <v>#REF!</v>
      </c>
      <c r="R1113" s="398" t="e">
        <f t="shared" si="2998"/>
        <v>#REF!</v>
      </c>
      <c r="S1113" s="398" t="e">
        <f t="shared" si="2993"/>
        <v>#REF!</v>
      </c>
      <c r="T1113" s="398" t="e">
        <f t="shared" si="2993"/>
        <v>#REF!</v>
      </c>
    </row>
    <row r="1114" spans="1:29" s="373" customFormat="1" ht="13.5" hidden="1" outlineLevel="2" thickBot="1" x14ac:dyDescent="0.3">
      <c r="A1114" s="390"/>
      <c r="B1114" s="381"/>
      <c r="C1114" s="395"/>
      <c r="D1114" s="396"/>
      <c r="E1114" s="396"/>
      <c r="F1114" s="396"/>
      <c r="G1114" s="396"/>
      <c r="H1114" s="396"/>
      <c r="I1114" s="396"/>
      <c r="J1114" s="396"/>
      <c r="K1114" s="396"/>
      <c r="L1114" s="396"/>
      <c r="M1114" s="396"/>
      <c r="N1114" s="396"/>
      <c r="O1114" s="396"/>
      <c r="P1114" s="396"/>
      <c r="Q1114" s="396"/>
      <c r="R1114" s="396"/>
      <c r="S1114" s="396"/>
      <c r="T1114" s="396"/>
    </row>
    <row r="1115" spans="1:29" s="373" customFormat="1" hidden="1" outlineLevel="2" x14ac:dyDescent="0.25">
      <c r="A1115" s="390"/>
      <c r="B1115" s="377" t="s">
        <v>1493</v>
      </c>
      <c r="C1115" s="393" t="s">
        <v>1494</v>
      </c>
      <c r="D1115" s="394" t="e">
        <f>#REF!</f>
        <v>#REF!</v>
      </c>
      <c r="E1115" s="394" t="e">
        <f>#REF!</f>
        <v>#REF!</v>
      </c>
      <c r="F1115" s="394" t="e">
        <f>#REF!</f>
        <v>#REF!</v>
      </c>
      <c r="G1115" s="394" t="e">
        <f>#REF!</f>
        <v>#REF!</v>
      </c>
      <c r="H1115" s="394" t="e">
        <f>#REF!</f>
        <v>#REF!</v>
      </c>
      <c r="I1115" s="394" t="e">
        <f>#REF!</f>
        <v>#REF!</v>
      </c>
      <c r="J1115" s="394" t="e">
        <f>#REF!</f>
        <v>#REF!</v>
      </c>
      <c r="K1115" s="394" t="e">
        <f>#REF!</f>
        <v>#REF!</v>
      </c>
      <c r="L1115" s="394" t="e">
        <f>#REF!</f>
        <v>#REF!</v>
      </c>
      <c r="M1115" s="394" t="e">
        <f>#REF!</f>
        <v>#REF!</v>
      </c>
      <c r="N1115" s="394" t="e">
        <f>#REF!</f>
        <v>#REF!</v>
      </c>
      <c r="O1115" s="394" t="e">
        <f>#REF!</f>
        <v>#REF!</v>
      </c>
      <c r="P1115" s="394" t="e">
        <f>#REF!</f>
        <v>#REF!</v>
      </c>
      <c r="Q1115" s="394" t="e">
        <f>#REF!</f>
        <v>#REF!</v>
      </c>
      <c r="R1115" s="394" t="e">
        <f>#REF!</f>
        <v>#REF!</v>
      </c>
      <c r="S1115" s="394" t="e">
        <f>#REF!</f>
        <v>#REF!</v>
      </c>
      <c r="T1115" s="394" t="e">
        <f>#REF!</f>
        <v>#REF!</v>
      </c>
    </row>
    <row r="1116" spans="1:29" s="373" customFormat="1" ht="13.5" hidden="1" outlineLevel="2" thickBot="1" x14ac:dyDescent="0.3">
      <c r="A1116" s="390"/>
      <c r="B1116" s="380"/>
      <c r="C1116" s="397" t="s">
        <v>1474</v>
      </c>
      <c r="D1116" s="398" t="e">
        <f t="shared" ref="D1116:T1116" si="2999">(D$563/D$1115)*(D$631/D$629-0.1/(1.1))</f>
        <v>#REF!</v>
      </c>
      <c r="E1116" s="398" t="e">
        <f t="shared" si="2999"/>
        <v>#REF!</v>
      </c>
      <c r="F1116" s="398" t="e">
        <f t="shared" si="2999"/>
        <v>#REF!</v>
      </c>
      <c r="G1116" s="398" t="e">
        <f t="shared" si="2999"/>
        <v>#REF!</v>
      </c>
      <c r="H1116" s="398" t="e">
        <f t="shared" si="2999"/>
        <v>#REF!</v>
      </c>
      <c r="I1116" s="398" t="e">
        <f t="shared" si="2999"/>
        <v>#REF!</v>
      </c>
      <c r="J1116" s="398" t="e">
        <f t="shared" si="2999"/>
        <v>#REF!</v>
      </c>
      <c r="K1116" s="398" t="e">
        <f t="shared" si="2999"/>
        <v>#REF!</v>
      </c>
      <c r="L1116" s="398" t="e">
        <f t="shared" si="2999"/>
        <v>#REF!</v>
      </c>
      <c r="M1116" s="398" t="e">
        <f t="shared" si="2999"/>
        <v>#REF!</v>
      </c>
      <c r="N1116" s="398" t="e">
        <f t="shared" si="2999"/>
        <v>#REF!</v>
      </c>
      <c r="O1116" s="398" t="e">
        <f t="shared" si="2999"/>
        <v>#REF!</v>
      </c>
      <c r="P1116" s="398" t="e">
        <f t="shared" si="2999"/>
        <v>#REF!</v>
      </c>
      <c r="Q1116" s="398" t="e">
        <f t="shared" si="2999"/>
        <v>#REF!</v>
      </c>
      <c r="R1116" s="398" t="e">
        <f t="shared" si="2999"/>
        <v>#REF!</v>
      </c>
      <c r="S1116" s="398" t="e">
        <f t="shared" si="2999"/>
        <v>#REF!</v>
      </c>
      <c r="T1116" s="398" t="e">
        <f t="shared" si="2999"/>
        <v>#REF!</v>
      </c>
    </row>
    <row r="1117" spans="1:29" s="373" customFormat="1" ht="13.5" hidden="1" outlineLevel="2" thickBot="1" x14ac:dyDescent="0.3">
      <c r="A1117" s="390"/>
      <c r="B1117" s="381"/>
      <c r="C1117" s="395"/>
      <c r="D1117" s="390"/>
      <c r="E1117" s="390"/>
      <c r="F1117" s="390"/>
      <c r="G1117" s="390"/>
      <c r="H1117" s="390"/>
      <c r="I1117" s="390"/>
      <c r="J1117" s="390"/>
      <c r="K1117" s="390"/>
      <c r="L1117" s="390"/>
      <c r="M1117" s="390"/>
      <c r="N1117" s="390"/>
      <c r="O1117" s="390"/>
      <c r="P1117" s="390"/>
      <c r="Q1117" s="390"/>
      <c r="R1117" s="390"/>
      <c r="S1117" s="390"/>
      <c r="T1117" s="390"/>
    </row>
    <row r="1118" spans="1:29" s="373" customFormat="1" hidden="1" outlineLevel="2" x14ac:dyDescent="0.25">
      <c r="A1118" s="390"/>
      <c r="B1118" s="377" t="s">
        <v>1495</v>
      </c>
      <c r="C1118" s="393" t="s">
        <v>1496</v>
      </c>
      <c r="D1118" s="394"/>
      <c r="E1118" s="394"/>
      <c r="F1118" s="394"/>
      <c r="G1118" s="394"/>
      <c r="H1118" s="394"/>
      <c r="I1118" s="394"/>
      <c r="J1118" s="394"/>
      <c r="K1118" s="394"/>
      <c r="L1118" s="394"/>
      <c r="M1118" s="394"/>
      <c r="N1118" s="394"/>
      <c r="O1118" s="394"/>
      <c r="P1118" s="394"/>
      <c r="Q1118" s="394"/>
      <c r="R1118" s="394"/>
      <c r="S1118" s="394"/>
      <c r="T1118" s="394"/>
    </row>
    <row r="1119" spans="1:29" s="373" customFormat="1" hidden="1" outlineLevel="2" x14ac:dyDescent="0.25">
      <c r="A1119" s="390"/>
      <c r="B1119" s="670"/>
      <c r="C1119" s="395" t="s">
        <v>1474</v>
      </c>
      <c r="D1119" s="396" t="e">
        <f>(D$563/D$1111)*((D$631+#REF!)/D$629-0.1/(1.1))</f>
        <v>#VALUE!</v>
      </c>
      <c r="E1119" s="396" t="e">
        <f>(E$563/E$1111)*((E$631+#REF!)/E$629-0.1/(1.1))</f>
        <v>#VALUE!</v>
      </c>
      <c r="F1119" s="396" t="e">
        <f>(F$563/F$1111)*((F$631+#REF!)/F$629-0.1/(1.1))</f>
        <v>#VALUE!</v>
      </c>
      <c r="G1119" s="396" t="e">
        <f>(G$563/G$1111)*((G$631+#REF!)/G$629-0.1/(1.1))</f>
        <v>#VALUE!</v>
      </c>
      <c r="H1119" s="396" t="e">
        <f>(H$563/H$1111)*((H$631+#REF!)/H$629-0.1/(1.1))</f>
        <v>#VALUE!</v>
      </c>
      <c r="I1119" s="396" t="e">
        <f>(I$563/I$1111)*((I$631+#REF!)/I$629-0.1/(1.1))</f>
        <v>#VALUE!</v>
      </c>
      <c r="J1119" s="396" t="e">
        <f>(J$563/J$1111)*((J$631+#REF!)/J$629-0.1/(1.1))</f>
        <v>#VALUE!</v>
      </c>
      <c r="K1119" s="396" t="e">
        <f>(K$563/K$1111)*((K$631+#REF!)/K$629-0.1/(1.1))</f>
        <v>#VALUE!</v>
      </c>
      <c r="L1119" s="396" t="e">
        <f>(L$563/L$1111)*((L$631+#REF!)/L$629-0.1/(1.1))</f>
        <v>#VALUE!</v>
      </c>
      <c r="M1119" s="396" t="e">
        <f>(M$563/M$1111)*((M$631+#REF!)/M$629-0.1/(1.1))</f>
        <v>#VALUE!</v>
      </c>
      <c r="N1119" s="396" t="e">
        <f>(N$563/N$1111)*((N$631+#REF!)/N$629-0.1/(1.1))</f>
        <v>#VALUE!</v>
      </c>
      <c r="O1119" s="396" t="e">
        <f>(O$563/O$1111)*((O$631+#REF!)/O$629-0.1/(1.1))</f>
        <v>#VALUE!</v>
      </c>
      <c r="P1119" s="396" t="e">
        <f>(P$563/P$1111)*((P$631+#REF!)/P$629-0.1/(1.1))</f>
        <v>#VALUE!</v>
      </c>
      <c r="Q1119" s="396" t="e">
        <f>(Q$563/Q$1111)*((Q$631+#REF!)/Q$629-0.1/(1.1))</f>
        <v>#VALUE!</v>
      </c>
      <c r="R1119" s="396" t="e">
        <f>(R$563/R$1111)*((R$631+#REF!)/R$629-0.1/(1.1))</f>
        <v>#VALUE!</v>
      </c>
      <c r="S1119" s="396" t="e">
        <f>(S$563/S$1111)*((S$631+#REF!)/S$629-0.1/(1.1))</f>
        <v>#VALUE!</v>
      </c>
      <c r="T1119" s="396" t="e">
        <f>(T$563/T$1111)*((T$631+#REF!)/T$629-0.1/(1.1))</f>
        <v>#VALUE!</v>
      </c>
    </row>
    <row r="1120" spans="1:29" s="373" customFormat="1" ht="13.5" hidden="1" outlineLevel="2" thickBot="1" x14ac:dyDescent="0.3">
      <c r="A1120" s="390"/>
      <c r="B1120" s="380"/>
      <c r="C1120" s="397" t="s">
        <v>1492</v>
      </c>
      <c r="D1120" s="398" t="e">
        <f>(D573-#REF!)/D572</f>
        <v>#REF!</v>
      </c>
      <c r="E1120" s="398" t="e">
        <f>(E573-#REF!)/E572</f>
        <v>#REF!</v>
      </c>
      <c r="F1120" s="398" t="e">
        <f>(F573-#REF!)/F572</f>
        <v>#REF!</v>
      </c>
      <c r="G1120" s="398" t="e">
        <f>(G573-#REF!)/G572</f>
        <v>#REF!</v>
      </c>
      <c r="H1120" s="398" t="e">
        <f>(H573-#REF!)/H572</f>
        <v>#REF!</v>
      </c>
      <c r="I1120" s="398" t="e">
        <f>(I573-#REF!)/I572</f>
        <v>#REF!</v>
      </c>
      <c r="J1120" s="398" t="e">
        <f>(J573-#REF!)/J572</f>
        <v>#REF!</v>
      </c>
      <c r="K1120" s="398" t="e">
        <f>(K573-#REF!)/K572</f>
        <v>#REF!</v>
      </c>
      <c r="L1120" s="398" t="e">
        <f>(L573-#REF!)/L572</f>
        <v>#REF!</v>
      </c>
      <c r="M1120" s="398" t="e">
        <f>(M573-#REF!)/M572</f>
        <v>#REF!</v>
      </c>
      <c r="N1120" s="398" t="e">
        <f>(N573-#REF!)/N572</f>
        <v>#REF!</v>
      </c>
      <c r="O1120" s="398" t="e">
        <f>(O573-#REF!)/O572</f>
        <v>#REF!</v>
      </c>
      <c r="P1120" s="398" t="e">
        <f>(P573-#REF!)/P572</f>
        <v>#REF!</v>
      </c>
      <c r="Q1120" s="398" t="e">
        <f>(Q573-#REF!)/Q572</f>
        <v>#REF!</v>
      </c>
      <c r="R1120" s="398" t="e">
        <f>(R573-#REF!)/R572</f>
        <v>#REF!</v>
      </c>
      <c r="S1120" s="398" t="e">
        <f>(S573-#REF!)/S572</f>
        <v>#REF!</v>
      </c>
      <c r="T1120" s="398" t="e">
        <f>(T573-#REF!)/T572</f>
        <v>#REF!</v>
      </c>
    </row>
  </sheetData>
  <sheetProtection formatCells="0" formatColumns="0" formatRows="0" insertColumns="0" insertRows="0" insertHyperlinks="0" deleteColumns="0" deleteRows="0" selectLockedCells="1" sort="0" autoFilter="0" pivotTables="0"/>
  <mergeCells count="53">
    <mergeCell ref="A936:A985"/>
    <mergeCell ref="A1007:A1008"/>
    <mergeCell ref="A1012:A1013"/>
    <mergeCell ref="A1074:A1077"/>
    <mergeCell ref="A1082:A1109"/>
    <mergeCell ref="A879:A928"/>
    <mergeCell ref="A602:B602"/>
    <mergeCell ref="A609:B609"/>
    <mergeCell ref="A610:B610"/>
    <mergeCell ref="A611:B611"/>
    <mergeCell ref="A614:B614"/>
    <mergeCell ref="A615:B615"/>
    <mergeCell ref="A658:C658"/>
    <mergeCell ref="A663:A712"/>
    <mergeCell ref="A717:A766"/>
    <mergeCell ref="A771:A820"/>
    <mergeCell ref="A825:A874"/>
    <mergeCell ref="A569:B569"/>
    <mergeCell ref="A533:C533"/>
    <mergeCell ref="A536:A547"/>
    <mergeCell ref="A548:A560"/>
    <mergeCell ref="A561:C561"/>
    <mergeCell ref="A562:B562"/>
    <mergeCell ref="A563:B563"/>
    <mergeCell ref="A564:B564"/>
    <mergeCell ref="A565:B565"/>
    <mergeCell ref="A566:B566"/>
    <mergeCell ref="A567:B567"/>
    <mergeCell ref="A568:B568"/>
    <mergeCell ref="A481:A530"/>
    <mergeCell ref="A67:A72"/>
    <mergeCell ref="A73:A116"/>
    <mergeCell ref="A118:C118"/>
    <mergeCell ref="A122:C122"/>
    <mergeCell ref="A124:A173"/>
    <mergeCell ref="A175:A224"/>
    <mergeCell ref="A226:A275"/>
    <mergeCell ref="A277:A326"/>
    <mergeCell ref="A328:A377"/>
    <mergeCell ref="A379:A428"/>
    <mergeCell ref="A430:A479"/>
    <mergeCell ref="A61:A66"/>
    <mergeCell ref="A3:B3"/>
    <mergeCell ref="A14:B14"/>
    <mergeCell ref="A15:A17"/>
    <mergeCell ref="A19:A21"/>
    <mergeCell ref="A23:B23"/>
    <mergeCell ref="A36:A39"/>
    <mergeCell ref="B40:C40"/>
    <mergeCell ref="A43:A45"/>
    <mergeCell ref="A48:A53"/>
    <mergeCell ref="B54:C54"/>
    <mergeCell ref="A56:A58"/>
  </mergeCells>
  <conditionalFormatting sqref="C797">
    <cfRule type="containsText" dxfId="121" priority="121" operator="containsText" text="A RENSEIGNER">
      <formula>NOT(ISERROR(SEARCH("A RENSEIGNER",C797)))</formula>
    </cfRule>
  </conditionalFormatting>
  <conditionalFormatting sqref="C863">
    <cfRule type="containsText" dxfId="120" priority="120" operator="containsText" text="A RENSEIGNER">
      <formula>NOT(ISERROR(SEARCH("A RENSEIGNER",C863)))</formula>
    </cfRule>
  </conditionalFormatting>
  <conditionalFormatting sqref="D33:T33">
    <cfRule type="cellIs" dxfId="119" priority="117" stopIfTrue="1" operator="equal">
      <formula>0.75</formula>
    </cfRule>
    <cfRule type="cellIs" dxfId="118" priority="118" stopIfTrue="1" operator="equal">
      <formula>0.83</formula>
    </cfRule>
  </conditionalFormatting>
  <conditionalFormatting sqref="D73:T78">
    <cfRule type="cellIs" dxfId="117" priority="92" stopIfTrue="1" operator="equal">
      <formula>7</formula>
    </cfRule>
    <cfRule type="cellIs" dxfId="116" priority="93" stopIfTrue="1" operator="equal">
      <formula>0</formula>
    </cfRule>
  </conditionalFormatting>
  <conditionalFormatting sqref="D124:T129">
    <cfRule type="cellIs" dxfId="115" priority="83" stopIfTrue="1" operator="equal">
      <formula>68</formula>
    </cfRule>
    <cfRule type="cellIs" dxfId="114" priority="84" stopIfTrue="1" operator="equal">
      <formula>75</formula>
    </cfRule>
  </conditionalFormatting>
  <conditionalFormatting sqref="D130:T135">
    <cfRule type="cellIs" dxfId="113" priority="85" stopIfTrue="1" operator="equal">
      <formula>7</formula>
    </cfRule>
    <cfRule type="cellIs" dxfId="112" priority="86" stopIfTrue="1" operator="equal">
      <formula>0</formula>
    </cfRule>
  </conditionalFormatting>
  <conditionalFormatting sqref="D175:T180">
    <cfRule type="cellIs" dxfId="111" priority="108" stopIfTrue="1" operator="equal">
      <formula>68</formula>
    </cfRule>
    <cfRule type="cellIs" dxfId="110" priority="109" stopIfTrue="1" operator="equal">
      <formula>75</formula>
    </cfRule>
  </conditionalFormatting>
  <conditionalFormatting sqref="D181:T186">
    <cfRule type="cellIs" dxfId="109" priority="110" stopIfTrue="1" operator="equal">
      <formula>7</formula>
    </cfRule>
    <cfRule type="cellIs" dxfId="108" priority="111" stopIfTrue="1" operator="equal">
      <formula>0</formula>
    </cfRule>
  </conditionalFormatting>
  <conditionalFormatting sqref="D226:T231">
    <cfRule type="cellIs" dxfId="107" priority="104" stopIfTrue="1" operator="equal">
      <formula>68</formula>
    </cfRule>
    <cfRule type="cellIs" dxfId="106" priority="105" stopIfTrue="1" operator="equal">
      <formula>75</formula>
    </cfRule>
  </conditionalFormatting>
  <conditionalFormatting sqref="D232:T237">
    <cfRule type="cellIs" dxfId="105" priority="106" stopIfTrue="1" operator="equal">
      <formula>7</formula>
    </cfRule>
    <cfRule type="cellIs" dxfId="104" priority="107" stopIfTrue="1" operator="equal">
      <formula>0</formula>
    </cfRule>
  </conditionalFormatting>
  <conditionalFormatting sqref="D277:T282">
    <cfRule type="cellIs" dxfId="103" priority="100" stopIfTrue="1" operator="equal">
      <formula>68</formula>
    </cfRule>
    <cfRule type="cellIs" dxfId="102" priority="101" stopIfTrue="1" operator="equal">
      <formula>75</formula>
    </cfRule>
  </conditionalFormatting>
  <conditionalFormatting sqref="D283:T288">
    <cfRule type="cellIs" dxfId="101" priority="102" stopIfTrue="1" operator="equal">
      <formula>7</formula>
    </cfRule>
    <cfRule type="cellIs" dxfId="100" priority="103" stopIfTrue="1" operator="equal">
      <formula>0</formula>
    </cfRule>
  </conditionalFormatting>
  <conditionalFormatting sqref="D300:T300">
    <cfRule type="cellIs" dxfId="99" priority="64" operator="equal">
      <formula>"A RENSEIGNER"</formula>
    </cfRule>
  </conditionalFormatting>
  <conditionalFormatting sqref="D328:T333">
    <cfRule type="cellIs" dxfId="98" priority="5" stopIfTrue="1" operator="equal">
      <formula>68</formula>
    </cfRule>
    <cfRule type="cellIs" dxfId="97" priority="6" stopIfTrue="1" operator="equal">
      <formula>75</formula>
    </cfRule>
  </conditionalFormatting>
  <conditionalFormatting sqref="D334:T339">
    <cfRule type="cellIs" dxfId="96" priority="98" stopIfTrue="1" operator="equal">
      <formula>7</formula>
    </cfRule>
    <cfRule type="cellIs" dxfId="95" priority="99" stopIfTrue="1" operator="equal">
      <formula>0</formula>
    </cfRule>
  </conditionalFormatting>
  <conditionalFormatting sqref="D379:T384">
    <cfRule type="cellIs" dxfId="94" priority="1" stopIfTrue="1" operator="equal">
      <formula>68</formula>
    </cfRule>
    <cfRule type="cellIs" dxfId="93" priority="2" stopIfTrue="1" operator="equal">
      <formula>75</formula>
    </cfRule>
  </conditionalFormatting>
  <conditionalFormatting sqref="D385:T390">
    <cfRule type="cellIs" dxfId="92" priority="96" stopIfTrue="1" operator="equal">
      <formula>7</formula>
    </cfRule>
    <cfRule type="cellIs" dxfId="91" priority="97" stopIfTrue="1" operator="equal">
      <formula>0</formula>
    </cfRule>
  </conditionalFormatting>
  <conditionalFormatting sqref="D430:T435">
    <cfRule type="cellIs" dxfId="90" priority="3" stopIfTrue="1" operator="equal">
      <formula>68</formula>
    </cfRule>
    <cfRule type="cellIs" dxfId="89" priority="4" stopIfTrue="1" operator="equal">
      <formula>75</formula>
    </cfRule>
  </conditionalFormatting>
  <conditionalFormatting sqref="D436:T441">
    <cfRule type="cellIs" dxfId="88" priority="94" stopIfTrue="1" operator="equal">
      <formula>7</formula>
    </cfRule>
    <cfRule type="cellIs" dxfId="87" priority="95" stopIfTrue="1" operator="equal">
      <formula>0</formula>
    </cfRule>
  </conditionalFormatting>
  <conditionalFormatting sqref="D481:T486">
    <cfRule type="cellIs" dxfId="86" priority="79" stopIfTrue="1" operator="equal">
      <formula>68</formula>
    </cfRule>
    <cfRule type="cellIs" dxfId="85" priority="80" stopIfTrue="1" operator="equal">
      <formula>75</formula>
    </cfRule>
  </conditionalFormatting>
  <conditionalFormatting sqref="D487:T492">
    <cfRule type="cellIs" dxfId="84" priority="81" stopIfTrue="1" operator="equal">
      <formula>7</formula>
    </cfRule>
    <cfRule type="cellIs" dxfId="83" priority="82" stopIfTrue="1" operator="equal">
      <formula>0</formula>
    </cfRule>
  </conditionalFormatting>
  <conditionalFormatting sqref="D504:T504">
    <cfRule type="cellIs" dxfId="82" priority="63" operator="equal">
      <formula>"A RENSEIGNER"</formula>
    </cfRule>
  </conditionalFormatting>
  <conditionalFormatting sqref="D562:T570">
    <cfRule type="containsText" dxfId="81" priority="61" operator="containsText" text="A RENSEIGNER">
      <formula>NOT(ISERROR(SEARCH("A RENSEIGNER",D562)))</formula>
    </cfRule>
  </conditionalFormatting>
  <conditionalFormatting sqref="D583:T584">
    <cfRule type="containsText" dxfId="80" priority="57" operator="containsText" text="A RENSEIGNER">
      <formula>NOT(ISERROR(SEARCH("A RENSEIGNER",D583)))</formula>
    </cfRule>
  </conditionalFormatting>
  <conditionalFormatting sqref="D609:T609">
    <cfRule type="containsText" dxfId="79" priority="60" operator="containsText" text="A RENSEIGNER">
      <formula>NOT(ISERROR(SEARCH("A RENSEIGNER",D609)))</formula>
    </cfRule>
  </conditionalFormatting>
  <conditionalFormatting sqref="D610:T610">
    <cfRule type="cellIs" dxfId="78" priority="7" stopIfTrue="1" operator="greaterThan">
      <formula>D592</formula>
    </cfRule>
    <cfRule type="cellIs" dxfId="77" priority="8" operator="greaterThan">
      <formula>D608</formula>
    </cfRule>
  </conditionalFormatting>
  <conditionalFormatting sqref="D616:T616">
    <cfRule type="cellIs" dxfId="76" priority="119" operator="greaterThan">
      <formula>D$592</formula>
    </cfRule>
  </conditionalFormatting>
  <conditionalFormatting sqref="D663:T668">
    <cfRule type="cellIs" dxfId="75" priority="88" stopIfTrue="1" operator="equal">
      <formula>68</formula>
    </cfRule>
    <cfRule type="cellIs" dxfId="74" priority="89" stopIfTrue="1" operator="equal">
      <formula>75</formula>
    </cfRule>
  </conditionalFormatting>
  <conditionalFormatting sqref="D669:T674">
    <cfRule type="cellIs" dxfId="73" priority="90" stopIfTrue="1" operator="equal">
      <formula>7</formula>
    </cfRule>
    <cfRule type="cellIs" dxfId="72" priority="91" stopIfTrue="1" operator="equal">
      <formula>0</formula>
    </cfRule>
  </conditionalFormatting>
  <conditionalFormatting sqref="D717:T722">
    <cfRule type="cellIs" dxfId="71" priority="75" stopIfTrue="1" operator="equal">
      <formula>68</formula>
    </cfRule>
    <cfRule type="cellIs" dxfId="70" priority="76" stopIfTrue="1" operator="equal">
      <formula>75</formula>
    </cfRule>
  </conditionalFormatting>
  <conditionalFormatting sqref="D723:T728">
    <cfRule type="cellIs" dxfId="69" priority="77" stopIfTrue="1" operator="equal">
      <formula>7</formula>
    </cfRule>
    <cfRule type="cellIs" dxfId="68" priority="78" stopIfTrue="1" operator="equal">
      <formula>0</formula>
    </cfRule>
  </conditionalFormatting>
  <conditionalFormatting sqref="D730:T735">
    <cfRule type="cellIs" dxfId="67" priority="59" operator="equal">
      <formula>"A RENSEIGNER"</formula>
    </cfRule>
  </conditionalFormatting>
  <conditionalFormatting sqref="D740:T766 D838:T874 D892:T897">
    <cfRule type="cellIs" dxfId="66" priority="58" operator="equal">
      <formula>"A RENSEIGNER"</formula>
    </cfRule>
  </conditionalFormatting>
  <conditionalFormatting sqref="D771:T776">
    <cfRule type="cellIs" dxfId="65" priority="49" stopIfTrue="1" operator="equal">
      <formula>68</formula>
    </cfRule>
    <cfRule type="cellIs" dxfId="64" priority="50" stopIfTrue="1" operator="equal">
      <formula>75</formula>
    </cfRule>
  </conditionalFormatting>
  <conditionalFormatting sqref="D777:T782">
    <cfRule type="cellIs" dxfId="63" priority="43" stopIfTrue="1" operator="equal">
      <formula>7</formula>
    </cfRule>
    <cfRule type="cellIs" dxfId="62" priority="44" stopIfTrue="1" operator="equal">
      <formula>0</formula>
    </cfRule>
  </conditionalFormatting>
  <conditionalFormatting sqref="D784:T820">
    <cfRule type="cellIs" dxfId="61" priority="9" operator="equal">
      <formula>"A RENSEIGNER"</formula>
    </cfRule>
  </conditionalFormatting>
  <conditionalFormatting sqref="D825:T830">
    <cfRule type="cellIs" dxfId="60" priority="47" stopIfTrue="1" operator="equal">
      <formula>68</formula>
    </cfRule>
    <cfRule type="cellIs" dxfId="59" priority="48" stopIfTrue="1" operator="equal">
      <formula>75</formula>
    </cfRule>
  </conditionalFormatting>
  <conditionalFormatting sqref="D831:T836">
    <cfRule type="cellIs" dxfId="58" priority="45" stopIfTrue="1" operator="equal">
      <formula>7</formula>
    </cfRule>
    <cfRule type="cellIs" dxfId="57" priority="46" stopIfTrue="1" operator="equal">
      <formula>0</formula>
    </cfRule>
  </conditionalFormatting>
  <conditionalFormatting sqref="D879:T884">
    <cfRule type="cellIs" dxfId="56" priority="39" stopIfTrue="1" operator="equal">
      <formula>68</formula>
    </cfRule>
    <cfRule type="cellIs" dxfId="55" priority="40" stopIfTrue="1" operator="equal">
      <formula>75</formula>
    </cfRule>
  </conditionalFormatting>
  <conditionalFormatting sqref="D885:T890">
    <cfRule type="cellIs" dxfId="54" priority="41" stopIfTrue="1" operator="equal">
      <formula>7</formula>
    </cfRule>
    <cfRule type="cellIs" dxfId="53" priority="42" stopIfTrue="1" operator="equal">
      <formula>0</formula>
    </cfRule>
  </conditionalFormatting>
  <conditionalFormatting sqref="D936:T941">
    <cfRule type="cellIs" dxfId="52" priority="10" stopIfTrue="1" operator="equal">
      <formula>68</formula>
    </cfRule>
    <cfRule type="cellIs" dxfId="51" priority="11" stopIfTrue="1" operator="equal">
      <formula>75</formula>
    </cfRule>
  </conditionalFormatting>
  <conditionalFormatting sqref="D942:T947">
    <cfRule type="cellIs" dxfId="50" priority="12" stopIfTrue="1" operator="equal">
      <formula>7</formula>
    </cfRule>
    <cfRule type="cellIs" dxfId="49" priority="13" stopIfTrue="1" operator="equal">
      <formula>0</formula>
    </cfRule>
  </conditionalFormatting>
  <conditionalFormatting sqref="D949:T954">
    <cfRule type="cellIs" dxfId="48" priority="14" operator="equal">
      <formula>"A RENSEIGNER"</formula>
    </cfRule>
  </conditionalFormatting>
  <conditionalFormatting sqref="D1007:T1008">
    <cfRule type="cellIs" dxfId="47" priority="54" stopIfTrue="1" operator="lessThan">
      <formula>D1005</formula>
    </cfRule>
    <cfRule type="cellIs" dxfId="46" priority="55" stopIfTrue="1" operator="between">
      <formula>D1005</formula>
      <formula>D1005+10</formula>
    </cfRule>
    <cfRule type="cellIs" dxfId="45" priority="56" stopIfTrue="1" operator="greaterThanOrEqual">
      <formula>D1005+10</formula>
    </cfRule>
  </conditionalFormatting>
  <conditionalFormatting sqref="D1012:T1013">
    <cfRule type="cellIs" dxfId="44" priority="51" stopIfTrue="1" operator="lessThan">
      <formula>D1010</formula>
    </cfRule>
    <cfRule type="cellIs" dxfId="43" priority="52" stopIfTrue="1" operator="between">
      <formula>D1010</formula>
      <formula>D1010+10</formula>
    </cfRule>
    <cfRule type="cellIs" dxfId="42" priority="53" stopIfTrue="1" operator="greaterThanOrEqual">
      <formula>D1010+10</formula>
    </cfRule>
  </conditionalFormatting>
  <conditionalFormatting sqref="D1019:T1026">
    <cfRule type="cellIs" dxfId="41" priority="112" stopIfTrue="1" operator="lessThan">
      <formula>0.829999</formula>
    </cfRule>
    <cfRule type="cellIs" dxfId="40" priority="113" stopIfTrue="1" operator="between">
      <formula>0.83</formula>
      <formula>0.87999</formula>
    </cfRule>
    <cfRule type="cellIs" dxfId="39" priority="114" stopIfTrue="1" operator="greaterThanOrEqual">
      <formula>0.88</formula>
    </cfRule>
  </conditionalFormatting>
  <conditionalFormatting sqref="D1030:T1037">
    <cfRule type="cellIs" dxfId="38" priority="87" stopIfTrue="1" operator="greaterThanOrEqual">
      <formula>1</formula>
    </cfRule>
    <cfRule type="cellIs" dxfId="37" priority="115" stopIfTrue="1" operator="between">
      <formula>0.9</formula>
      <formula>1</formula>
    </cfRule>
    <cfRule type="cellIs" dxfId="36" priority="116" stopIfTrue="1" operator="lessThan">
      <formula>0.9</formula>
    </cfRule>
  </conditionalFormatting>
  <conditionalFormatting sqref="D1040:T1040">
    <cfRule type="cellIs" dxfId="35" priority="72" stopIfTrue="1" operator="lessThan">
      <formula>0.829999</formula>
    </cfRule>
    <cfRule type="cellIs" dxfId="34" priority="73" stopIfTrue="1" operator="between">
      <formula>0.83</formula>
      <formula>0.87999</formula>
    </cfRule>
    <cfRule type="cellIs" dxfId="33" priority="74" stopIfTrue="1" operator="greaterThanOrEqual">
      <formula>0.88</formula>
    </cfRule>
  </conditionalFormatting>
  <conditionalFormatting sqref="D1041:T1041">
    <cfRule type="cellIs" dxfId="32" priority="69" stopIfTrue="1" operator="greaterThanOrEqual">
      <formula>1</formula>
    </cfRule>
    <cfRule type="cellIs" dxfId="31" priority="70" stopIfTrue="1" operator="between">
      <formula>0.9</formula>
      <formula>1</formula>
    </cfRule>
    <cfRule type="cellIs" dxfId="30" priority="71" stopIfTrue="1" operator="lessThan">
      <formula>0.9</formula>
    </cfRule>
  </conditionalFormatting>
  <conditionalFormatting sqref="D1051:T1054">
    <cfRule type="cellIs" dxfId="29" priority="30" stopIfTrue="1" operator="lessThanOrEqual">
      <formula>0</formula>
    </cfRule>
    <cfRule type="cellIs" dxfId="28" priority="31" stopIfTrue="1" operator="between">
      <formula>0</formula>
      <formula>10</formula>
    </cfRule>
    <cfRule type="cellIs" dxfId="27" priority="32" stopIfTrue="1" operator="greaterThanOrEqual">
      <formula>10</formula>
    </cfRule>
  </conditionalFormatting>
  <conditionalFormatting sqref="D1058:T1058">
    <cfRule type="cellIs" dxfId="26" priority="123" stopIfTrue="1" operator="lessThanOrEqual">
      <formula>-10</formula>
    </cfRule>
    <cfRule type="cellIs" dxfId="25" priority="124" stopIfTrue="1" operator="between">
      <formula>-10</formula>
      <formula>0</formula>
    </cfRule>
    <cfRule type="cellIs" dxfId="24" priority="125" stopIfTrue="1" operator="greaterThanOrEqual">
      <formula>0</formula>
    </cfRule>
  </conditionalFormatting>
  <conditionalFormatting sqref="D1066:T1066">
    <cfRule type="cellIs" dxfId="23" priority="66" operator="lessThan">
      <formula>0</formula>
    </cfRule>
    <cfRule type="cellIs" dxfId="22" priority="67" stopIfTrue="1" operator="equal">
      <formula>0</formula>
    </cfRule>
    <cfRule type="cellIs" dxfId="21" priority="68" operator="greaterThanOrEqual">
      <formula>0</formula>
    </cfRule>
  </conditionalFormatting>
  <conditionalFormatting sqref="D1069:T1069">
    <cfRule type="cellIs" dxfId="20" priority="36" operator="greaterThan">
      <formula>#REF!+10</formula>
    </cfRule>
    <cfRule type="cellIs" dxfId="19" priority="37" operator="between">
      <formula>#REF!</formula>
      <formula>#REF!+10</formula>
    </cfRule>
    <cfRule type="cellIs" dxfId="18" priority="38" operator="greaterThanOrEqual">
      <formula>#REF!</formula>
    </cfRule>
  </conditionalFormatting>
  <conditionalFormatting sqref="D1072:T1072">
    <cfRule type="cellIs" dxfId="17" priority="33" operator="greaterThan">
      <formula>#REF!+10</formula>
    </cfRule>
    <cfRule type="cellIs" dxfId="16" priority="34" operator="between">
      <formula>#REF!</formula>
      <formula>#REF!+10</formula>
    </cfRule>
    <cfRule type="cellIs" dxfId="15" priority="35" operator="greaterThanOrEqual">
      <formula>#REF!</formula>
    </cfRule>
  </conditionalFormatting>
  <conditionalFormatting sqref="D1074:T1074">
    <cfRule type="cellIs" dxfId="14" priority="15" stopIfTrue="1" operator="lessThan">
      <formula>1.15</formula>
    </cfRule>
    <cfRule type="cellIs" dxfId="13" priority="16" stopIfTrue="1" operator="between">
      <formula>1.15</formula>
      <formula>1.25</formula>
    </cfRule>
    <cfRule type="cellIs" dxfId="12" priority="17" stopIfTrue="1" operator="greaterThan">
      <formula>1.25</formula>
    </cfRule>
  </conditionalFormatting>
  <conditionalFormatting sqref="D1112:T1112">
    <cfRule type="cellIs" dxfId="11" priority="26" operator="greaterThan">
      <formula>1.25</formula>
    </cfRule>
    <cfRule type="cellIs" dxfId="10" priority="27" operator="lessThan">
      <formula>1.15</formula>
    </cfRule>
    <cfRule type="cellIs" dxfId="9" priority="28" operator="between">
      <formula>1.15</formula>
      <formula>1.25</formula>
    </cfRule>
    <cfRule type="containsBlanks" priority="29">
      <formula>LEN(TRIM(D1112))=0</formula>
    </cfRule>
  </conditionalFormatting>
  <conditionalFormatting sqref="D1116:T1116">
    <cfRule type="cellIs" dxfId="8" priority="22" operator="greaterThan">
      <formula>1.25</formula>
    </cfRule>
    <cfRule type="cellIs" dxfId="7" priority="23" operator="lessThan">
      <formula>1.15</formula>
    </cfRule>
    <cfRule type="cellIs" dxfId="6" priority="24" operator="between">
      <formula>1.15</formula>
      <formula>1.25</formula>
    </cfRule>
    <cfRule type="containsBlanks" priority="25">
      <formula>LEN(TRIM(D1116))=0</formula>
    </cfRule>
  </conditionalFormatting>
  <conditionalFormatting sqref="D1119:T1119">
    <cfRule type="cellIs" dxfId="5" priority="18" operator="greaterThan">
      <formula>1.25</formula>
    </cfRule>
    <cfRule type="cellIs" dxfId="4" priority="19" operator="lessThan">
      <formula>1.15</formula>
    </cfRule>
    <cfRule type="cellIs" dxfId="3" priority="20" operator="between">
      <formula>1.15</formula>
      <formula>1.25</formula>
    </cfRule>
    <cfRule type="containsBlanks" priority="21">
      <formula>LEN(TRIM(D1119))=0</formula>
    </cfRule>
  </conditionalFormatting>
  <conditionalFormatting sqref="U602:BY602">
    <cfRule type="cellIs" dxfId="2" priority="122" operator="lessThan">
      <formula>U$611+U$35</formula>
    </cfRule>
  </conditionalFormatting>
  <dataValidations count="1">
    <dataValidation type="custom" allowBlank="1" showInputMessage="1" showErrorMessage="1" errorTitle="Chaine de texte non valide" error="Le texte de cette cellule doit obligatoirement commencer par « Cas de charge Base Masse V »." sqref="A3:B3" xr:uid="{53A54B0B-8600-4B7C-8C55-892382BCFADC}">
      <formula1>IF(LEFT(A3,26)="Cas de charge Base Masse V",1,0)</formula1>
    </dataValidation>
  </dataValidations>
  <hyperlinks>
    <hyperlink ref="C1016" r:id="rId1" xr:uid="{9EE4899E-0059-4B90-99E2-C8FF0188BEA4}"/>
  </hyperlinks>
  <printOptions horizontalCentered="1" verticalCentered="1"/>
  <pageMargins left="0.78740157480314965" right="0.78740157480314965" top="0.98425196850393704" bottom="0.98425196850393704" header="0.51181102362204722" footer="0.51181102362204722"/>
  <pageSetup paperSize="8" scale="17" fitToWidth="0" orientation="landscape" verticalDpi="599" r:id="rId2"/>
  <headerFooter alignWithMargins="0">
    <oddHeader>&amp;C&amp;F
&amp;A</oddHeader>
    <oddFooter>&amp;LDRD/DAPF/MTSV/MICV&amp;RImprimé le : &amp;D
Page &amp;P sur &amp;N</oddFooter>
  </headerFooter>
  <drawing r:id="rId3"/>
  <legacyDrawing r:id="rId4"/>
  <extLst>
    <ext xmlns:x14="http://schemas.microsoft.com/office/spreadsheetml/2009/9/main" uri="{78C0D931-6437-407d-A8EE-F0AAD7539E65}">
      <x14:conditionalFormattings>
        <x14:conditionalFormatting xmlns:xm="http://schemas.microsoft.com/office/excel/2006/main">
          <x14:cfRule type="containsText" priority="65" operator="containsText" id="{A0BA1474-2C2B-4A2F-992E-46F93F2D9284}">
            <xm:f>NOT(ISERROR(SEARCH("A RENSEIGNER",D249)))</xm:f>
            <xm:f>"A RENSEIGNER"</xm:f>
            <x14:dxf>
              <font>
                <color theme="0" tint="-0.34998626667073579"/>
              </font>
            </x14:dxf>
          </x14:cfRule>
          <xm:sqref>D249:T249</xm:sqref>
        </x14:conditionalFormatting>
        <x14:conditionalFormatting xmlns:xm="http://schemas.microsoft.com/office/excel/2006/main">
          <x14:cfRule type="containsText" priority="62" operator="containsText" id="{35507838-9972-4822-8B30-FE86A39E5B7E}">
            <xm:f>NOT(ISERROR(SEARCH("A RENSEIGNER",D535)))</xm:f>
            <xm:f>"A RENSEIGNER"</xm:f>
            <x14:dxf>
              <font>
                <color theme="0" tint="-0.34998626667073579"/>
              </font>
            </x14:dxf>
          </x14:cfRule>
          <xm:sqref>D535:T535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FC3F583-4515-4EB4-89B1-EACBE1DDECBB}">
          <x14:formula1>
            <xm:f>'CdC-Inputs VP'!$D$13:$EB$13</xm:f>
          </x14:formula1>
          <xm:sqref>D14:T14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1CD19996B4FA14AB7701B951F578A78" ma:contentTypeVersion="3" ma:contentTypeDescription="Create a new document." ma:contentTypeScope="" ma:versionID="ca31c984da9dec21edcd22731f23290c">
  <xsd:schema xmlns:xsd="http://www.w3.org/2001/XMLSchema" xmlns:xs="http://www.w3.org/2001/XMLSchema" xmlns:p="http://schemas.microsoft.com/office/2006/metadata/properties" xmlns:ns2="06e91113-fded-4871-ba12-6573c25b4893" targetNamespace="http://schemas.microsoft.com/office/2006/metadata/properties" ma:root="true" ma:fieldsID="c9f97495635505897f8a86e9343c183c" ns2:_="">
    <xsd:import namespace="06e91113-fded-4871-ba12-6573c25b489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e91113-fded-4871-ba12-6573c25b489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0B69AD-076F-4F9F-A289-66378E3F4D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e91113-fded-4871-ba12-6573c25b48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814A36-9739-40EB-B44B-2B322A69B1F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C7941AB7-878B-456B-983B-BD5144DD4E70}">
  <ds:schemaRefs>
    <ds:schemaRef ds:uri="http://schemas.microsoft.com/sharepoint/v3/contenttype/forms"/>
  </ds:schemaRefs>
</ds:datastoreItem>
</file>

<file path=docMetadata/LabelInfo.xml><?xml version="1.0" encoding="utf-8"?>
<clbl:labelList xmlns:clbl="http://schemas.microsoft.com/office/2020/mipLabelMetadata">
  <clbl:label id="{725ca717-11da-4935-b601-f527b9741f2e}" enabled="1" method="Standard" siteId="{d852d5cd-724c-4128-8812-ffa5db3f850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34</vt:i4>
      </vt:variant>
    </vt:vector>
  </HeadingPairs>
  <TitlesOfParts>
    <vt:vector size="42" baseType="lpstr">
      <vt:lpstr>HEV SYNTH</vt:lpstr>
      <vt:lpstr>HEV EB2-EP6 - WEIGHTS</vt:lpstr>
      <vt:lpstr>HEV EB2 - WALK</vt:lpstr>
      <vt:lpstr>P64 PHEV LR</vt:lpstr>
      <vt:lpstr>CdC-GAP_value</vt:lpstr>
      <vt:lpstr>CdC-Donnees CDC</vt:lpstr>
      <vt:lpstr>CdC-Inputs VP</vt:lpstr>
      <vt:lpstr>CdC STLAM-HEV(EB2)</vt:lpstr>
      <vt:lpstr>'CdC STLAM-HEV(EB2)'!CAPA</vt:lpstr>
      <vt:lpstr>'CdC STLAM-HEV(EB2)'!CHARGEMENT</vt:lpstr>
      <vt:lpstr>'CdC STLAM-HEV(EB2)'!CMAE</vt:lpstr>
      <vt:lpstr>'CdC STLAM-HEV(EB2)'!CVA</vt:lpstr>
      <vt:lpstr>'CdC STLAM-HEV(EB2)'!DATE</vt:lpstr>
      <vt:lpstr>'CdC STLAM-HEV(EB2)'!DIMENSIONNEMENT_ENDURANCE_VP</vt:lpstr>
      <vt:lpstr>'CdC STLAM-HEV(EB2)'!DIMENSIONNEMENT_EXCEPTIONNEL_TRAIN</vt:lpstr>
      <vt:lpstr>'CdC STLAM-HEV(EB2)'!EMC</vt:lpstr>
      <vt:lpstr>'CdC STLAM-HEV(EB2)'!MASSE_AGREMENT_FREIN</vt:lpstr>
      <vt:lpstr>'CdC STLAM-HEV(EB2)'!MASSE_ETRTO</vt:lpstr>
      <vt:lpstr>'CdC STLAM-HEV(EB2)'!Masse_GAS</vt:lpstr>
      <vt:lpstr>'CdC STLAM-HEV(EB2)'!Masse_maxi_théorique_de_la_remorque_avec_report_de_charge</vt:lpstr>
      <vt:lpstr>'CdC STLAM-HEV(EB2)'!MASSE_PERFO_CONSO</vt:lpstr>
      <vt:lpstr>'CdC STLAM-HEV(EB2)'!MASSE_PRESENTATION</vt:lpstr>
      <vt:lpstr>'CdC STLAM-HEV(EB2)'!MASSE_REFERENCE_POLLU_CONSO</vt:lpstr>
      <vt:lpstr>'CdC STLAM-HEV(EB2)'!MASSE_REFERENCE_POLLU_CONSO_WLTP</vt:lpstr>
      <vt:lpstr>'CdC STLAM-HEV(EB2)'!MASSE_STABILITE_FREINAGE</vt:lpstr>
      <vt:lpstr>'CdC STLAM-HEV(EB2)'!MAV</vt:lpstr>
      <vt:lpstr>'CdC STLAM-HEV(EB2)'!MAV_avec_OPTIONS</vt:lpstr>
      <vt:lpstr>'CdC STLAM-HEV(EB2)'!MMR</vt:lpstr>
      <vt:lpstr>'CdC STLAM-HEV(EB2)'!MRA</vt:lpstr>
      <vt:lpstr>'CdC STLAM-HEV(EB2)'!MREF_VP</vt:lpstr>
      <vt:lpstr>'CdC STLAM-HEV(EB2)'!MTAC__AVEC_ATTELAGE</vt:lpstr>
      <vt:lpstr>'CdC STLAM-HEV(EB2)'!MTAC_avec_attelage_et_CVA</vt:lpstr>
      <vt:lpstr>'CdC STLAM-HEV(EB2)'!MTAC_plus_10_pourcent</vt:lpstr>
      <vt:lpstr>'CdC STLAM-HEV(EB2)'!MTAC_VP</vt:lpstr>
      <vt:lpstr>'CdC STLAM-HEV(EB2)'!MTC</vt:lpstr>
      <vt:lpstr>'CdC STLAM-HEV(EB2)'!MTRA</vt:lpstr>
      <vt:lpstr>'CdC STLAM-HEV(EB2)'!ODM</vt:lpstr>
      <vt:lpstr>'CdC STLAM-HEV(EB2)'!ODM_max</vt:lpstr>
      <vt:lpstr>'CdC STLAM-HEV(EB2)'!OPT</vt:lpstr>
      <vt:lpstr>'CdC STLAM-HEV(EB2)'!Pay_Mass</vt:lpstr>
      <vt:lpstr>'CdC STLAM-HEV(EB2)'!TMH</vt:lpstr>
      <vt:lpstr>'CdC STLAM-HEV(EB2)'!TML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GILLES PAPET</dc:creator>
  <cp:keywords/>
  <dc:description/>
  <cp:lastModifiedBy>INES GBADAMASSI (EXTERNAL)</cp:lastModifiedBy>
  <cp:revision/>
  <dcterms:created xsi:type="dcterms:W3CDTF">2025-03-17T12:19:20Z</dcterms:created>
  <dcterms:modified xsi:type="dcterms:W3CDTF">2026-05-18T12:09:55Z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0x01010011CD19996B4FA14AB7701B951F578A78</vt:lpwstr>
  </property>
  <property fmtid="{D5CDD505-2E9C-101B-9397-08002B2CF9AE}" pid="3" name="MSIP_Label_725ca717-11da-4935-b601-f527b9741f2e_Enabled">
    <vt:lpwstr>true</vt:lpwstr>
  </property>
  <property fmtid="{D5CDD505-2E9C-101B-9397-08002B2CF9AE}" pid="4" name="MSIP_Label_725ca717-11da-4935-b601-f527b9741f2e_SetDate">
    <vt:lpwstr>2025-03-17T12:21:48Z</vt:lpwstr>
  </property>
  <property fmtid="{D5CDD505-2E9C-101B-9397-08002B2CF9AE}" pid="5" name="MSIP_Label_725ca717-11da-4935-b601-f527b9741f2e_Method">
    <vt:lpwstr>Standard</vt:lpwstr>
  </property>
  <property fmtid="{D5CDD505-2E9C-101B-9397-08002B2CF9AE}" pid="6" name="MSIP_Label_725ca717-11da-4935-b601-f527b9741f2e_Name">
    <vt:lpwstr>C2 - Internal</vt:lpwstr>
  </property>
  <property fmtid="{D5CDD505-2E9C-101B-9397-08002B2CF9AE}" pid="7" name="MSIP_Label_725ca717-11da-4935-b601-f527b9741f2e_SiteId">
    <vt:lpwstr>d852d5cd-724c-4128-8812-ffa5db3f8507</vt:lpwstr>
  </property>
  <property fmtid="{D5CDD505-2E9C-101B-9397-08002B2CF9AE}" pid="8" name="MSIP_Label_725ca717-11da-4935-b601-f527b9741f2e_ActionId">
    <vt:lpwstr>4d8828b3-acfc-4e44-9d65-552b832d279e</vt:lpwstr>
  </property>
  <property fmtid="{D5CDD505-2E9C-101B-9397-08002B2CF9AE}" pid="9" name="MSIP_Label_725ca717-11da-4935-b601-f527b9741f2e_ContentBits">
    <vt:lpwstr>0</vt:lpwstr>
  </property>
  <property fmtid="{D5CDD505-2E9C-101B-9397-08002B2CF9AE}" pid="10" name="Order">
    <vt:lpwstr>48200.0000000000</vt:lpwstr>
  </property>
  <property fmtid="{D5CDD505-2E9C-101B-9397-08002B2CF9AE}" pid="11" name="xd_ProgID">
    <vt:lpwstr/>
  </property>
  <property fmtid="{D5CDD505-2E9C-101B-9397-08002B2CF9AE}" pid="12" name="_SourceUrl">
    <vt:lpwstr/>
  </property>
  <property fmtid="{D5CDD505-2E9C-101B-9397-08002B2CF9AE}" pid="13" name="_SharedFileIndex">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y fmtid="{D5CDD505-2E9C-101B-9397-08002B2CF9AE}" pid="18" name="xd_Signature">
    <vt:lpwstr/>
  </property>
</Properties>
</file>