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C:\Users\ovais\git\IAC-Decarb-Tools\apps\fcft\"/>
    </mc:Choice>
  </mc:AlternateContent>
  <xr:revisionPtr revIDLastSave="0" documentId="13_ncr:1_{F2E64230-03E7-4FEC-9FD7-98FB4D137241}" xr6:coauthVersionLast="47" xr6:coauthVersionMax="47" xr10:uidLastSave="{00000000-0000-0000-0000-000000000000}"/>
  <bookViews>
    <workbookView xWindow="28680" yWindow="-120" windowWidth="29040" windowHeight="15720" tabRatio="686" activeTab="2" xr2:uid="{ECAE08BA-56FE-4434-8B68-666D0954C98F}"/>
  </bookViews>
  <sheets>
    <sheet name="Title" sheetId="12" r:id="rId1"/>
    <sheet name="Emission Inputs (Optional)" sheetId="10" r:id="rId2"/>
    <sheet name="Calculator" sheetId="3" r:id="rId3"/>
    <sheet name="Grid Emissions Database - AER" sheetId="9" state="hidden" r:id="rId4"/>
    <sheet name="NREL Mid-case w tax expiration" sheetId="14" state="hidden" r:id="rId5"/>
    <sheet name="Support" sheetId="13"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10" l="1"/>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4" i="9"/>
  <c r="J7" i="3"/>
  <c r="I7"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H16" i="3"/>
  <c r="J16" i="3" s="1"/>
  <c r="H17" i="3"/>
  <c r="J17" i="3" s="1"/>
  <c r="H18" i="3"/>
  <c r="J18" i="3" s="1"/>
  <c r="H19" i="3"/>
  <c r="J19" i="3" s="1"/>
  <c r="H20" i="3"/>
  <c r="J20" i="3" s="1"/>
  <c r="H21" i="3"/>
  <c r="J21" i="3" s="1"/>
  <c r="H22" i="3"/>
  <c r="J22" i="3" s="1"/>
  <c r="H23" i="3"/>
  <c r="J23" i="3" s="1"/>
  <c r="H24" i="3"/>
  <c r="J24" i="3" s="1"/>
  <c r="H25" i="3"/>
  <c r="J25" i="3" s="1"/>
  <c r="H26" i="3"/>
  <c r="J26" i="3" s="1"/>
  <c r="H27" i="3"/>
  <c r="J27" i="3" s="1"/>
  <c r="H28" i="3"/>
  <c r="J28" i="3" s="1"/>
  <c r="H29" i="3"/>
  <c r="J29" i="3" s="1"/>
  <c r="H30" i="3"/>
  <c r="J30" i="3" s="1"/>
  <c r="H31" i="3"/>
  <c r="J31" i="3" s="1"/>
  <c r="H32" i="3"/>
  <c r="J32" i="3" s="1"/>
  <c r="H33" i="3"/>
  <c r="J33" i="3" s="1"/>
  <c r="H34" i="3"/>
  <c r="J34" i="3" s="1"/>
  <c r="H35" i="3"/>
  <c r="J35" i="3" s="1"/>
  <c r="H36" i="3"/>
  <c r="J36" i="3" s="1"/>
  <c r="H37" i="3"/>
  <c r="J37" i="3" s="1"/>
  <c r="H38" i="3"/>
  <c r="J38" i="3" s="1"/>
  <c r="H39" i="3"/>
  <c r="J39" i="3" s="1"/>
  <c r="H40" i="3"/>
  <c r="J40" i="3" s="1"/>
  <c r="H41" i="3"/>
  <c r="J41" i="3" s="1"/>
  <c r="H42" i="3"/>
  <c r="J42" i="3" s="1"/>
  <c r="H43" i="3"/>
  <c r="J43" i="3" s="1"/>
  <c r="H44" i="3"/>
  <c r="J44" i="3" s="1"/>
  <c r="H45" i="3"/>
  <c r="J45" i="3" s="1"/>
  <c r="H46" i="3"/>
  <c r="J46" i="3" s="1"/>
  <c r="H47" i="3"/>
  <c r="J47" i="3" s="1"/>
  <c r="H48" i="3"/>
  <c r="J48" i="3" s="1"/>
  <c r="H49" i="3"/>
  <c r="J49" i="3" s="1"/>
  <c r="H50" i="3"/>
  <c r="J50" i="3" s="1"/>
  <c r="H51" i="3"/>
  <c r="J51" i="3" s="1"/>
  <c r="H52" i="3"/>
  <c r="J52" i="3" s="1"/>
  <c r="H53" i="3"/>
  <c r="J53" i="3" s="1"/>
  <c r="H54" i="3"/>
  <c r="J54" i="3" s="1"/>
  <c r="H55" i="3"/>
  <c r="J55" i="3" s="1"/>
  <c r="H56" i="3"/>
  <c r="J56" i="3" s="1"/>
  <c r="H57" i="3"/>
  <c r="J57" i="3" s="1"/>
  <c r="H58" i="3"/>
  <c r="J58" i="3" s="1"/>
  <c r="H59" i="3"/>
  <c r="J59" i="3" s="1"/>
  <c r="H60" i="3"/>
  <c r="J60" i="3" s="1"/>
  <c r="H61" i="3"/>
  <c r="J61" i="3" s="1"/>
  <c r="H62" i="3"/>
  <c r="J62" i="3" s="1"/>
  <c r="H63" i="3"/>
  <c r="J63" i="3" s="1"/>
  <c r="H64" i="3"/>
  <c r="J64" i="3" s="1"/>
  <c r="H65" i="3"/>
  <c r="J65" i="3" s="1"/>
  <c r="H66" i="3"/>
  <c r="J66" i="3" s="1"/>
  <c r="H67" i="3"/>
  <c r="J67" i="3" s="1"/>
  <c r="H68" i="3"/>
  <c r="J68" i="3" s="1"/>
  <c r="H69" i="3"/>
  <c r="J69" i="3" s="1"/>
  <c r="H70" i="3"/>
  <c r="J70" i="3" s="1"/>
  <c r="H71" i="3"/>
  <c r="J71" i="3" s="1"/>
  <c r="H72" i="3"/>
  <c r="J72" i="3" s="1"/>
  <c r="H73" i="3"/>
  <c r="J73" i="3" s="1"/>
  <c r="H74" i="3"/>
  <c r="J74" i="3" s="1"/>
  <c r="H75" i="3"/>
  <c r="J75" i="3" s="1"/>
  <c r="H76" i="3"/>
  <c r="J76" i="3" s="1"/>
  <c r="H77" i="3"/>
  <c r="J77" i="3" s="1"/>
  <c r="H78" i="3"/>
  <c r="J78" i="3" s="1"/>
  <c r="H79" i="3"/>
  <c r="J79" i="3" s="1"/>
  <c r="H80" i="3"/>
  <c r="J80" i="3" s="1"/>
  <c r="H81" i="3"/>
  <c r="J81" i="3" s="1"/>
  <c r="H82" i="3"/>
  <c r="J82" i="3" s="1"/>
  <c r="H83" i="3"/>
  <c r="J83" i="3" s="1"/>
  <c r="H84" i="3"/>
  <c r="J84" i="3" s="1"/>
  <c r="H85" i="3"/>
  <c r="J85" i="3" s="1"/>
  <c r="H86" i="3"/>
  <c r="J86" i="3" s="1"/>
  <c r="H87" i="3"/>
  <c r="J87" i="3" s="1"/>
  <c r="H88" i="3"/>
  <c r="J88" i="3" s="1"/>
  <c r="H89" i="3"/>
  <c r="J89" i="3" s="1"/>
  <c r="H90" i="3"/>
  <c r="J90" i="3" s="1"/>
  <c r="H91" i="3"/>
  <c r="J91" i="3" s="1"/>
  <c r="H92" i="3"/>
  <c r="J92" i="3" s="1"/>
  <c r="H93" i="3"/>
  <c r="J93" i="3" s="1"/>
  <c r="H94" i="3"/>
  <c r="J94" i="3" s="1"/>
  <c r="H95" i="3"/>
  <c r="J95" i="3" s="1"/>
  <c r="H96" i="3"/>
  <c r="J96" i="3" s="1"/>
  <c r="H97" i="3"/>
  <c r="J97" i="3" s="1"/>
  <c r="H98" i="3"/>
  <c r="J98" i="3" s="1"/>
  <c r="H99" i="3"/>
  <c r="J99" i="3" s="1"/>
  <c r="H100" i="3"/>
  <c r="J100" i="3" s="1"/>
  <c r="H101" i="3"/>
  <c r="J101" i="3" s="1"/>
  <c r="H102" i="3"/>
  <c r="J102" i="3" s="1"/>
  <c r="H103" i="3"/>
  <c r="J103" i="3" s="1"/>
  <c r="H104" i="3"/>
  <c r="J104" i="3" s="1"/>
  <c r="H105" i="3"/>
  <c r="J105" i="3" s="1"/>
  <c r="H106" i="3"/>
  <c r="J106" i="3" s="1"/>
  <c r="H107" i="3"/>
  <c r="J107" i="3" s="1"/>
  <c r="H108" i="3"/>
  <c r="J108" i="3" s="1"/>
  <c r="H109" i="3"/>
  <c r="J109" i="3" s="1"/>
  <c r="H110" i="3"/>
  <c r="J110" i="3" s="1"/>
  <c r="H111" i="3"/>
  <c r="J111" i="3" s="1"/>
  <c r="H112" i="3"/>
  <c r="J112" i="3" s="1"/>
  <c r="H113" i="3"/>
  <c r="J113" i="3" s="1"/>
  <c r="H114" i="3"/>
  <c r="J114" i="3" s="1"/>
  <c r="H115" i="3"/>
  <c r="J115" i="3" s="1"/>
  <c r="H116" i="3"/>
  <c r="J116" i="3" s="1"/>
  <c r="H117" i="3"/>
  <c r="J117" i="3" s="1"/>
  <c r="H118" i="3"/>
  <c r="J118" i="3" s="1"/>
  <c r="H119" i="3"/>
  <c r="J119" i="3" s="1"/>
  <c r="H120" i="3"/>
  <c r="J120" i="3" s="1"/>
  <c r="H121" i="3"/>
  <c r="J121" i="3" s="1"/>
  <c r="H122" i="3"/>
  <c r="J122" i="3" s="1"/>
  <c r="H123" i="3"/>
  <c r="J123" i="3" s="1"/>
  <c r="H124" i="3"/>
  <c r="J124" i="3" s="1"/>
  <c r="H125" i="3"/>
  <c r="J125" i="3" s="1"/>
  <c r="H126" i="3"/>
  <c r="J126" i="3" s="1"/>
  <c r="H127" i="3"/>
  <c r="J127" i="3" s="1"/>
  <c r="H128" i="3"/>
  <c r="J128" i="3" s="1"/>
  <c r="H129" i="3"/>
  <c r="J129" i="3" s="1"/>
  <c r="H130" i="3"/>
  <c r="J130" i="3" s="1"/>
  <c r="H131" i="3"/>
  <c r="J131" i="3" s="1"/>
  <c r="H132" i="3"/>
  <c r="J132" i="3" s="1"/>
  <c r="H133" i="3"/>
  <c r="J133" i="3" s="1"/>
  <c r="H134" i="3"/>
  <c r="J134" i="3" s="1"/>
  <c r="H135" i="3"/>
  <c r="J135" i="3" s="1"/>
  <c r="H136" i="3"/>
  <c r="J136" i="3" s="1"/>
  <c r="H137" i="3"/>
  <c r="J137" i="3" s="1"/>
  <c r="H138" i="3"/>
  <c r="J138" i="3" s="1"/>
  <c r="H139" i="3"/>
  <c r="J139" i="3" s="1"/>
  <c r="H140" i="3"/>
  <c r="J140" i="3" s="1"/>
  <c r="H141" i="3"/>
  <c r="J141" i="3" s="1"/>
  <c r="H142" i="3"/>
  <c r="J142" i="3" s="1"/>
  <c r="H143" i="3"/>
  <c r="J143" i="3" s="1"/>
  <c r="H144" i="3"/>
  <c r="J144" i="3" s="1"/>
  <c r="H145" i="3"/>
  <c r="J145" i="3" s="1"/>
  <c r="H146" i="3"/>
  <c r="J146" i="3" s="1"/>
  <c r="H147" i="3"/>
  <c r="J147" i="3" s="1"/>
  <c r="H148" i="3"/>
  <c r="J148" i="3" s="1"/>
  <c r="H149" i="3"/>
  <c r="J149" i="3" s="1"/>
  <c r="H150" i="3"/>
  <c r="J150" i="3" s="1"/>
  <c r="H151" i="3"/>
  <c r="J151" i="3" s="1"/>
  <c r="H152" i="3"/>
  <c r="J152" i="3" s="1"/>
  <c r="H153" i="3"/>
  <c r="J153" i="3" s="1"/>
  <c r="H154" i="3"/>
  <c r="J154" i="3" s="1"/>
  <c r="H155" i="3"/>
  <c r="J155" i="3" s="1"/>
  <c r="H156" i="3"/>
  <c r="J156" i="3" s="1"/>
  <c r="H157" i="3"/>
  <c r="J157" i="3" s="1"/>
  <c r="H158" i="3"/>
  <c r="J158" i="3" s="1"/>
  <c r="H159" i="3"/>
  <c r="J159" i="3" s="1"/>
  <c r="H160" i="3"/>
  <c r="J160" i="3" s="1"/>
  <c r="H161" i="3"/>
  <c r="J161" i="3" s="1"/>
  <c r="H162" i="3"/>
  <c r="J162" i="3" s="1"/>
  <c r="H163" i="3"/>
  <c r="J163" i="3" s="1"/>
  <c r="H164" i="3"/>
  <c r="J164" i="3" s="1"/>
  <c r="H165" i="3"/>
  <c r="J165" i="3" s="1"/>
  <c r="H166" i="3"/>
  <c r="J166" i="3" s="1"/>
  <c r="H167" i="3"/>
  <c r="J167" i="3" s="1"/>
  <c r="H168" i="3"/>
  <c r="J168" i="3" s="1"/>
  <c r="H169" i="3"/>
  <c r="J169" i="3" s="1"/>
  <c r="H170" i="3"/>
  <c r="J170" i="3" s="1"/>
  <c r="H171" i="3"/>
  <c r="J171" i="3" s="1"/>
  <c r="H172" i="3"/>
  <c r="J172" i="3" s="1"/>
  <c r="H173" i="3"/>
  <c r="J173" i="3" s="1"/>
  <c r="H174" i="3"/>
  <c r="J174" i="3" s="1"/>
  <c r="H175" i="3"/>
  <c r="J175" i="3" s="1"/>
  <c r="H176" i="3"/>
  <c r="J176" i="3" s="1"/>
  <c r="H177" i="3"/>
  <c r="J177" i="3" s="1"/>
  <c r="H178" i="3"/>
  <c r="J178" i="3" s="1"/>
  <c r="H179" i="3"/>
  <c r="J179" i="3" s="1"/>
  <c r="H180" i="3"/>
  <c r="J180" i="3" s="1"/>
  <c r="H181" i="3"/>
  <c r="J181" i="3" s="1"/>
  <c r="H182" i="3"/>
  <c r="J182" i="3" s="1"/>
  <c r="H183" i="3"/>
  <c r="J183" i="3" s="1"/>
  <c r="H184" i="3"/>
  <c r="J184" i="3" s="1"/>
  <c r="H185" i="3"/>
  <c r="J185" i="3" s="1"/>
  <c r="H186" i="3"/>
  <c r="J186" i="3" s="1"/>
  <c r="H187" i="3"/>
  <c r="J187" i="3" s="1"/>
  <c r="H188" i="3"/>
  <c r="J188" i="3" s="1"/>
  <c r="H189" i="3"/>
  <c r="J189" i="3" s="1"/>
  <c r="H190" i="3"/>
  <c r="J190" i="3" s="1"/>
  <c r="G11" i="10"/>
  <c r="A10" i="3" l="1"/>
  <c r="A9"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C4" i="14" l="1"/>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 i="14"/>
  <c r="F5" i="9" s="1"/>
  <c r="E5" i="9" l="1"/>
  <c r="E42" i="9"/>
  <c r="E30" i="9"/>
  <c r="E18" i="9"/>
  <c r="L55" i="9"/>
  <c r="G54" i="9"/>
  <c r="I52" i="9"/>
  <c r="K50" i="9"/>
  <c r="F49" i="9"/>
  <c r="H47" i="9"/>
  <c r="J45" i="9"/>
  <c r="L42" i="9"/>
  <c r="G41" i="9"/>
  <c r="I39" i="9"/>
  <c r="K37" i="9"/>
  <c r="F36" i="9"/>
  <c r="H34" i="9"/>
  <c r="J32" i="9"/>
  <c r="L30" i="9"/>
  <c r="G29" i="9"/>
  <c r="I27" i="9"/>
  <c r="K25" i="9"/>
  <c r="F24" i="9"/>
  <c r="H22" i="9"/>
  <c r="J20" i="9"/>
  <c r="L18" i="9"/>
  <c r="G17" i="9"/>
  <c r="I14" i="9"/>
  <c r="K12" i="9"/>
  <c r="F10" i="9"/>
  <c r="H8" i="9"/>
  <c r="J6" i="9"/>
  <c r="E54" i="9"/>
  <c r="E41" i="9"/>
  <c r="E29" i="9"/>
  <c r="E17" i="9"/>
  <c r="K55" i="9"/>
  <c r="F54" i="9"/>
  <c r="H52" i="9"/>
  <c r="J50" i="9"/>
  <c r="L48" i="9"/>
  <c r="G47" i="9"/>
  <c r="I45" i="9"/>
  <c r="K42" i="9"/>
  <c r="F41" i="9"/>
  <c r="H39" i="9"/>
  <c r="J37" i="9"/>
  <c r="L35" i="9"/>
  <c r="G34" i="9"/>
  <c r="I32" i="9"/>
  <c r="K30" i="9"/>
  <c r="F29" i="9"/>
  <c r="H27" i="9"/>
  <c r="J25" i="9"/>
  <c r="L23" i="9"/>
  <c r="G22" i="9"/>
  <c r="I20" i="9"/>
  <c r="K18" i="9"/>
  <c r="F17" i="9"/>
  <c r="H14" i="9"/>
  <c r="J12" i="9"/>
  <c r="L9" i="9"/>
  <c r="G8" i="9"/>
  <c r="I6" i="9"/>
  <c r="E53" i="9"/>
  <c r="E40" i="9"/>
  <c r="E28" i="9"/>
  <c r="E16" i="9"/>
  <c r="J55" i="9"/>
  <c r="L53" i="9"/>
  <c r="G52" i="9"/>
  <c r="I50" i="9"/>
  <c r="K48" i="9"/>
  <c r="F47" i="9"/>
  <c r="H45" i="9"/>
  <c r="J42" i="9"/>
  <c r="L40" i="9"/>
  <c r="G39" i="9"/>
  <c r="I37" i="9"/>
  <c r="K35" i="9"/>
  <c r="F34" i="9"/>
  <c r="H32" i="9"/>
  <c r="J30" i="9"/>
  <c r="L28" i="9"/>
  <c r="G27" i="9"/>
  <c r="I25" i="9"/>
  <c r="K23" i="9"/>
  <c r="F22" i="9"/>
  <c r="H20" i="9"/>
  <c r="J18" i="9"/>
  <c r="L16" i="9"/>
  <c r="G14" i="9"/>
  <c r="I12" i="9"/>
  <c r="K9" i="9"/>
  <c r="F8" i="9"/>
  <c r="H6" i="9"/>
  <c r="E52" i="9"/>
  <c r="E39" i="9"/>
  <c r="E27" i="9"/>
  <c r="E14" i="9"/>
  <c r="I55" i="9"/>
  <c r="K53" i="9"/>
  <c r="F52" i="9"/>
  <c r="H50" i="9"/>
  <c r="J48" i="9"/>
  <c r="L46" i="9"/>
  <c r="G45" i="9"/>
  <c r="I42" i="9"/>
  <c r="K40" i="9"/>
  <c r="F39" i="9"/>
  <c r="H37" i="9"/>
  <c r="J35" i="9"/>
  <c r="L33" i="9"/>
  <c r="G32" i="9"/>
  <c r="I30" i="9"/>
  <c r="K28" i="9"/>
  <c r="F27" i="9"/>
  <c r="H25" i="9"/>
  <c r="J23" i="9"/>
  <c r="L21" i="9"/>
  <c r="G20" i="9"/>
  <c r="I18" i="9"/>
  <c r="K16" i="9"/>
  <c r="F14" i="9"/>
  <c r="H12" i="9"/>
  <c r="J9" i="9"/>
  <c r="L7" i="9"/>
  <c r="G6" i="9"/>
  <c r="E51" i="9"/>
  <c r="E38" i="9"/>
  <c r="E26" i="9"/>
  <c r="E13" i="9"/>
  <c r="H55" i="9"/>
  <c r="J53" i="9"/>
  <c r="L51" i="9"/>
  <c r="G50" i="9"/>
  <c r="I48" i="9"/>
  <c r="K46" i="9"/>
  <c r="F45" i="9"/>
  <c r="H42" i="9"/>
  <c r="J40" i="9"/>
  <c r="L38" i="9"/>
  <c r="G37" i="9"/>
  <c r="I35" i="9"/>
  <c r="K33" i="9"/>
  <c r="F32" i="9"/>
  <c r="H30" i="9"/>
  <c r="J28" i="9"/>
  <c r="L26" i="9"/>
  <c r="G25" i="9"/>
  <c r="I23" i="9"/>
  <c r="K21" i="9"/>
  <c r="F20" i="9"/>
  <c r="H18" i="9"/>
  <c r="J16" i="9"/>
  <c r="L13" i="9"/>
  <c r="G12" i="9"/>
  <c r="I9" i="9"/>
  <c r="K7" i="9"/>
  <c r="F6" i="9"/>
  <c r="E50" i="9"/>
  <c r="E37" i="9"/>
  <c r="E25" i="9"/>
  <c r="E12" i="9"/>
  <c r="G55" i="9"/>
  <c r="I53" i="9"/>
  <c r="K51" i="9"/>
  <c r="F50" i="9"/>
  <c r="H48" i="9"/>
  <c r="J46" i="9"/>
  <c r="L44" i="9"/>
  <c r="G42" i="9"/>
  <c r="I40" i="9"/>
  <c r="K38" i="9"/>
  <c r="F37" i="9"/>
  <c r="H35" i="9"/>
  <c r="J33" i="9"/>
  <c r="L31" i="9"/>
  <c r="G30" i="9"/>
  <c r="I28" i="9"/>
  <c r="K26" i="9"/>
  <c r="F25" i="9"/>
  <c r="H23" i="9"/>
  <c r="J21" i="9"/>
  <c r="L19" i="9"/>
  <c r="G18" i="9"/>
  <c r="I16" i="9"/>
  <c r="K13" i="9"/>
  <c r="F12" i="9"/>
  <c r="H9" i="9"/>
  <c r="J7" i="9"/>
  <c r="L5" i="9"/>
  <c r="E49" i="9"/>
  <c r="E36" i="9"/>
  <c r="E24" i="9"/>
  <c r="E10" i="9"/>
  <c r="F55" i="9"/>
  <c r="H53" i="9"/>
  <c r="J51" i="9"/>
  <c r="L49" i="9"/>
  <c r="G48" i="9"/>
  <c r="I46" i="9"/>
  <c r="K44" i="9"/>
  <c r="F42" i="9"/>
  <c r="H40" i="9"/>
  <c r="J38" i="9"/>
  <c r="L36" i="9"/>
  <c r="G35" i="9"/>
  <c r="I33" i="9"/>
  <c r="K31" i="9"/>
  <c r="F30" i="9"/>
  <c r="H28" i="9"/>
  <c r="J26" i="9"/>
  <c r="L24" i="9"/>
  <c r="G23" i="9"/>
  <c r="I21" i="9"/>
  <c r="K19" i="9"/>
  <c r="F18" i="9"/>
  <c r="H16" i="9"/>
  <c r="J13" i="9"/>
  <c r="L10" i="9"/>
  <c r="G9" i="9"/>
  <c r="I7" i="9"/>
  <c r="K5" i="9"/>
  <c r="E48" i="9"/>
  <c r="E35" i="9"/>
  <c r="E23" i="9"/>
  <c r="E9" i="9"/>
  <c r="L54" i="9"/>
  <c r="G53" i="9"/>
  <c r="I51" i="9"/>
  <c r="K49" i="9"/>
  <c r="F48" i="9"/>
  <c r="H46" i="9"/>
  <c r="J44" i="9"/>
  <c r="L41" i="9"/>
  <c r="G40" i="9"/>
  <c r="I38" i="9"/>
  <c r="K36" i="9"/>
  <c r="F35" i="9"/>
  <c r="H33" i="9"/>
  <c r="J31" i="9"/>
  <c r="L29" i="9"/>
  <c r="G28" i="9"/>
  <c r="I26" i="9"/>
  <c r="K24" i="9"/>
  <c r="F23" i="9"/>
  <c r="H21" i="9"/>
  <c r="J19" i="9"/>
  <c r="L17" i="9"/>
  <c r="G16" i="9"/>
  <c r="I13" i="9"/>
  <c r="K10" i="9"/>
  <c r="F9" i="9"/>
  <c r="H7" i="9"/>
  <c r="J5" i="9"/>
  <c r="E47" i="9"/>
  <c r="E34" i="9"/>
  <c r="E22" i="9"/>
  <c r="E8" i="9"/>
  <c r="K54" i="9"/>
  <c r="F53" i="9"/>
  <c r="H51" i="9"/>
  <c r="J49" i="9"/>
  <c r="L47" i="9"/>
  <c r="G46" i="9"/>
  <c r="I44" i="9"/>
  <c r="K41" i="9"/>
  <c r="F40" i="9"/>
  <c r="H38" i="9"/>
  <c r="J36" i="9"/>
  <c r="L34" i="9"/>
  <c r="G33" i="9"/>
  <c r="I31" i="9"/>
  <c r="K29" i="9"/>
  <c r="F28" i="9"/>
  <c r="H26" i="9"/>
  <c r="J24" i="9"/>
  <c r="L22" i="9"/>
  <c r="G21" i="9"/>
  <c r="I19" i="9"/>
  <c r="K17" i="9"/>
  <c r="F16" i="9"/>
  <c r="H13" i="9"/>
  <c r="J10" i="9"/>
  <c r="L8" i="9"/>
  <c r="G7" i="9"/>
  <c r="I5" i="9"/>
  <c r="E46" i="9"/>
  <c r="E33" i="9"/>
  <c r="E21" i="9"/>
  <c r="E7" i="9"/>
  <c r="J54" i="9"/>
  <c r="L52" i="9"/>
  <c r="G51" i="9"/>
  <c r="I49" i="9"/>
  <c r="K47" i="9"/>
  <c r="F46" i="9"/>
  <c r="H44" i="9"/>
  <c r="J41" i="9"/>
  <c r="L39" i="9"/>
  <c r="G38" i="9"/>
  <c r="I36" i="9"/>
  <c r="K34" i="9"/>
  <c r="F33" i="9"/>
  <c r="H31" i="9"/>
  <c r="J29" i="9"/>
  <c r="L27" i="9"/>
  <c r="G26" i="9"/>
  <c r="I24" i="9"/>
  <c r="K22" i="9"/>
  <c r="F21" i="9"/>
  <c r="H19" i="9"/>
  <c r="J17" i="9"/>
  <c r="L14" i="9"/>
  <c r="G13" i="9"/>
  <c r="I10" i="9"/>
  <c r="K8" i="9"/>
  <c r="F7" i="9"/>
  <c r="H5" i="9"/>
  <c r="E45" i="9"/>
  <c r="E32" i="9"/>
  <c r="E20" i="9"/>
  <c r="E6" i="9"/>
  <c r="I54" i="9"/>
  <c r="K52" i="9"/>
  <c r="F51" i="9"/>
  <c r="H49" i="9"/>
  <c r="J47" i="9"/>
  <c r="L45" i="9"/>
  <c r="G44" i="9"/>
  <c r="I41" i="9"/>
  <c r="K39" i="9"/>
  <c r="F38" i="9"/>
  <c r="H36" i="9"/>
  <c r="J34" i="9"/>
  <c r="L32" i="9"/>
  <c r="G31" i="9"/>
  <c r="I29" i="9"/>
  <c r="K27" i="9"/>
  <c r="F26" i="9"/>
  <c r="H24" i="9"/>
  <c r="J22" i="9"/>
  <c r="L20" i="9"/>
  <c r="G19" i="9"/>
  <c r="I17" i="9"/>
  <c r="K14" i="9"/>
  <c r="F13" i="9"/>
  <c r="H10" i="9"/>
  <c r="J8" i="9"/>
  <c r="L6" i="9"/>
  <c r="G5" i="9"/>
  <c r="E44" i="9"/>
  <c r="E31" i="9"/>
  <c r="E19" i="9"/>
  <c r="E55" i="9"/>
  <c r="H54" i="9"/>
  <c r="J52" i="9"/>
  <c r="L50" i="9"/>
  <c r="G49" i="9"/>
  <c r="I47" i="9"/>
  <c r="K45" i="9"/>
  <c r="F44" i="9"/>
  <c r="H41" i="9"/>
  <c r="J39" i="9"/>
  <c r="L37" i="9"/>
  <c r="G36" i="9"/>
  <c r="I34" i="9"/>
  <c r="K32" i="9"/>
  <c r="F31" i="9"/>
  <c r="H29" i="9"/>
  <c r="J27" i="9"/>
  <c r="L25" i="9"/>
  <c r="G24" i="9"/>
  <c r="I22" i="9"/>
  <c r="K20" i="9"/>
  <c r="F19" i="9"/>
  <c r="H17" i="9"/>
  <c r="J14" i="9"/>
  <c r="L12" i="9"/>
  <c r="G10" i="9"/>
  <c r="I8" i="9"/>
  <c r="K6" i="9"/>
  <c r="L17" i="3"/>
  <c r="L18"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K17" i="3"/>
  <c r="K18" i="3"/>
  <c r="K19" i="3"/>
  <c r="L19" i="3" s="1"/>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J14" i="10" l="1"/>
  <c r="J18" i="10"/>
  <c r="J12" i="10"/>
  <c r="J16" i="10"/>
  <c r="J17" i="10"/>
  <c r="J13" i="10"/>
  <c r="K13" i="3" l="1"/>
  <c r="L13" i="3" s="1"/>
  <c r="L16" i="10"/>
  <c r="I16" i="10" l="1"/>
  <c r="H16" i="10" s="1"/>
  <c r="K16" i="10" s="1"/>
  <c r="J15" i="10"/>
  <c r="I13" i="10" l="1"/>
  <c r="H13" i="10" s="1"/>
  <c r="K13" i="10" s="1"/>
  <c r="L13" i="10"/>
  <c r="I12" i="10"/>
  <c r="H12" i="10" s="1"/>
  <c r="K12" i="10" s="1"/>
  <c r="L12" i="10"/>
  <c r="I14" i="10"/>
  <c r="H14" i="10" s="1"/>
  <c r="K14" i="10" s="1"/>
  <c r="L14" i="10"/>
  <c r="I15" i="10"/>
  <c r="H15" i="10" s="1"/>
  <c r="K15" i="10" s="1"/>
  <c r="L15" i="10"/>
  <c r="I17" i="10"/>
  <c r="H17" i="10" s="1"/>
  <c r="K17" i="10" s="1"/>
  <c r="L17" i="10"/>
  <c r="I18" i="10"/>
  <c r="H18" i="10" s="1"/>
  <c r="K18" i="10" s="1"/>
  <c r="L18" i="10"/>
  <c r="K16" i="3" l="1"/>
  <c r="L16" i="3" s="1"/>
  <c r="K15" i="3"/>
  <c r="L15" i="3" s="1"/>
  <c r="I11" i="10"/>
  <c r="H11" i="10" l="1"/>
  <c r="J11" i="10"/>
  <c r="K8" i="3"/>
  <c r="L8" i="3" s="1"/>
  <c r="K9" i="3"/>
  <c r="L9" i="3" s="1"/>
  <c r="K10" i="3"/>
  <c r="L10" i="3" s="1"/>
  <c r="K11" i="3"/>
  <c r="L11" i="3" s="1"/>
  <c r="K12" i="3"/>
  <c r="L12" i="3" s="1"/>
  <c r="K14" i="3"/>
  <c r="L14" i="3" s="1"/>
  <c r="L11" i="10" l="1"/>
  <c r="O14" i="10"/>
  <c r="K11" i="10"/>
  <c r="O10" i="10"/>
  <c r="O11" i="10"/>
  <c r="M9" i="3"/>
  <c r="M10" i="3"/>
  <c r="M11" i="3"/>
  <c r="M190" i="3"/>
  <c r="M21" i="3"/>
  <c r="M106" i="3"/>
  <c r="M83" i="3"/>
  <c r="M182" i="3"/>
  <c r="M115" i="3"/>
  <c r="M24" i="3"/>
  <c r="M168" i="3"/>
  <c r="M145" i="3"/>
  <c r="M158" i="3"/>
  <c r="M174" i="3"/>
  <c r="M177" i="3"/>
  <c r="M136" i="3"/>
  <c r="M54" i="3"/>
  <c r="M149" i="3"/>
  <c r="M31" i="3"/>
  <c r="M181" i="3"/>
  <c r="M173" i="3"/>
  <c r="M101" i="3"/>
  <c r="M53" i="3"/>
  <c r="M109" i="3"/>
  <c r="M65" i="3"/>
  <c r="M59" i="3"/>
  <c r="M64" i="3"/>
  <c r="M162" i="3"/>
  <c r="M89" i="3"/>
  <c r="M8" i="3"/>
  <c r="M33" i="3"/>
  <c r="M118" i="3"/>
  <c r="M95" i="3"/>
  <c r="M99" i="3"/>
  <c r="M164" i="3"/>
  <c r="M36" i="3"/>
  <c r="M180" i="3"/>
  <c r="M157" i="3"/>
  <c r="M170" i="3"/>
  <c r="M103" i="3"/>
  <c r="M15" i="3"/>
  <c r="M172" i="3"/>
  <c r="M150" i="3"/>
  <c r="M90" i="3"/>
  <c r="M43" i="3"/>
  <c r="M60" i="3"/>
  <c r="M165" i="3"/>
  <c r="M176" i="3"/>
  <c r="M74" i="3"/>
  <c r="M116" i="3"/>
  <c r="M113" i="3"/>
  <c r="M189" i="3"/>
  <c r="M81" i="3"/>
  <c r="M128" i="3"/>
  <c r="M20" i="3"/>
  <c r="M45" i="3"/>
  <c r="M130" i="3"/>
  <c r="M107" i="3"/>
  <c r="M135" i="3"/>
  <c r="M153" i="3"/>
  <c r="M48" i="3"/>
  <c r="M25" i="3"/>
  <c r="M169" i="3"/>
  <c r="M75" i="3"/>
  <c r="M140" i="3"/>
  <c r="M27" i="3"/>
  <c r="M137" i="3"/>
  <c r="M139" i="3"/>
  <c r="M186" i="3"/>
  <c r="M151" i="3"/>
  <c r="M37" i="3"/>
  <c r="M111" i="3"/>
  <c r="M39" i="3"/>
  <c r="M163" i="3"/>
  <c r="M93" i="3"/>
  <c r="M57" i="3"/>
  <c r="M16" i="3"/>
  <c r="M82" i="3"/>
  <c r="M185" i="3"/>
  <c r="M71" i="3"/>
  <c r="M125" i="3"/>
  <c r="M32" i="3"/>
  <c r="M69" i="3"/>
  <c r="M142" i="3"/>
  <c r="M119" i="3"/>
  <c r="M183" i="3"/>
  <c r="M47" i="3"/>
  <c r="M28" i="3"/>
  <c r="M110" i="3"/>
  <c r="M88" i="3"/>
  <c r="M44" i="3"/>
  <c r="M154" i="3"/>
  <c r="M131" i="3"/>
  <c r="M40" i="3"/>
  <c r="M184" i="3"/>
  <c r="M72" i="3"/>
  <c r="M49" i="3"/>
  <c r="M26" i="3"/>
  <c r="M147" i="3"/>
  <c r="M13" i="3"/>
  <c r="M51" i="3"/>
  <c r="M114" i="3"/>
  <c r="M141" i="3"/>
  <c r="M188" i="3"/>
  <c r="M120" i="3"/>
  <c r="M161" i="3"/>
  <c r="M117" i="3"/>
  <c r="M156" i="3"/>
  <c r="M56" i="3"/>
  <c r="M22" i="3"/>
  <c r="M166" i="3"/>
  <c r="M143" i="3"/>
  <c r="M76" i="3"/>
  <c r="M66" i="3"/>
  <c r="M84" i="3"/>
  <c r="M61" i="3"/>
  <c r="M38" i="3"/>
  <c r="M171" i="3"/>
  <c r="M126" i="3"/>
  <c r="M63" i="3"/>
  <c r="M55" i="3"/>
  <c r="M17" i="3"/>
  <c r="M129" i="3"/>
  <c r="M97" i="3"/>
  <c r="M70" i="3"/>
  <c r="M42" i="3"/>
  <c r="M144" i="3"/>
  <c r="M100" i="3"/>
  <c r="M146" i="3"/>
  <c r="M19" i="3"/>
  <c r="M68" i="3"/>
  <c r="M34" i="3"/>
  <c r="M178" i="3"/>
  <c r="M155" i="3"/>
  <c r="M124" i="3"/>
  <c r="M138" i="3"/>
  <c r="M96" i="3"/>
  <c r="M73" i="3"/>
  <c r="M50" i="3"/>
  <c r="M52" i="3"/>
  <c r="M104" i="3"/>
  <c r="M87" i="3"/>
  <c r="M127" i="3"/>
  <c r="M29" i="3"/>
  <c r="M18" i="3"/>
  <c r="M148" i="3"/>
  <c r="M86" i="3"/>
  <c r="M78" i="3"/>
  <c r="M79" i="3"/>
  <c r="M133" i="3"/>
  <c r="M80" i="3"/>
  <c r="M46" i="3"/>
  <c r="M23" i="3"/>
  <c r="M167" i="3"/>
  <c r="M160" i="3"/>
  <c r="M91" i="3"/>
  <c r="M108" i="3"/>
  <c r="M85" i="3"/>
  <c r="M62" i="3"/>
  <c r="M112" i="3"/>
  <c r="M105" i="3"/>
  <c r="M123" i="3"/>
  <c r="M152" i="3"/>
  <c r="M41" i="3"/>
  <c r="M30" i="3"/>
  <c r="M92" i="3"/>
  <c r="M58" i="3"/>
  <c r="M35" i="3"/>
  <c r="M179" i="3"/>
  <c r="M175" i="3"/>
  <c r="M159" i="3"/>
  <c r="M67" i="3"/>
  <c r="M132" i="3"/>
  <c r="M187" i="3"/>
  <c r="M121" i="3"/>
  <c r="M134" i="3"/>
  <c r="M98" i="3"/>
  <c r="M122" i="3"/>
  <c r="M77" i="3"/>
  <c r="M94" i="3"/>
  <c r="M102" i="3"/>
  <c r="M12" i="3"/>
  <c r="M14" i="3"/>
  <c r="A8" i="3"/>
  <c r="H9" i="3" l="1"/>
  <c r="H11" i="3"/>
  <c r="H10" i="3"/>
  <c r="H8" i="3"/>
  <c r="O12" i="10"/>
  <c r="H15" i="3" s="1"/>
  <c r="H13" i="3"/>
  <c r="H12" i="3"/>
  <c r="H14" i="3"/>
  <c r="O13" i="10"/>
  <c r="I12" i="3" l="1"/>
  <c r="J12" i="3"/>
  <c r="I13" i="3"/>
  <c r="J13" i="3"/>
  <c r="I10" i="3"/>
  <c r="J10" i="3"/>
  <c r="I15" i="3"/>
  <c r="J15" i="3"/>
  <c r="I11" i="3"/>
  <c r="J11" i="3"/>
  <c r="I14" i="3"/>
  <c r="J14" i="3"/>
  <c r="I8" i="3"/>
  <c r="J8" i="3"/>
  <c r="I9" i="3"/>
  <c r="J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Ovais Ahmed</author>
  </authors>
  <commentList>
    <comment ref="D10" authorId="0" shapeId="0" xr:uid="{99E2C379-4E35-411E-A2DF-E9AB544D9A71}">
      <text>
        <r>
          <rPr>
            <sz val="9"/>
            <color indexed="81"/>
            <rFont val="Tahoma"/>
            <family val="2"/>
          </rPr>
          <t xml:space="preserve">Use this input when a custom emission factor is available for a facility based on internal calculation. </t>
        </r>
      </text>
    </comment>
    <comment ref="C14" authorId="0" shapeId="0" xr:uid="{40468E30-ABDE-43E0-BB5C-9DD1D0007214}">
      <text>
        <r>
          <rPr>
            <sz val="9"/>
            <color indexed="81"/>
            <rFont val="Tahoma"/>
            <family val="2"/>
          </rPr>
          <t xml:space="preserve">Specify in which state is the facility located to advise the grid emission factor.
</t>
        </r>
      </text>
    </comment>
    <comment ref="D14" authorId="0" shapeId="0" xr:uid="{A5FF70ED-106D-4498-8D32-AE2E5613E9D2}">
      <text>
        <r>
          <rPr>
            <sz val="9"/>
            <color indexed="81"/>
            <rFont val="Tahoma"/>
            <family val="2"/>
          </rPr>
          <t>Year can be modified to run future scenarios as grid gets cleaner. Emission factors are based on NREL Cambium Model.</t>
        </r>
      </text>
    </comment>
    <comment ref="C16" authorId="0" shapeId="0" xr:uid="{FEDA1003-C51E-4FB1-99F8-87E1CC9C9EBA}">
      <text>
        <r>
          <rPr>
            <sz val="9"/>
            <color indexed="81"/>
            <rFont val="Tahoma"/>
            <family val="2"/>
          </rPr>
          <t xml:space="preserve">This option is for the facilities with onsite/offsite clean power procurement agreement such as a virtual power purchase agreement or a renewable energy certificate.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Ovais Ahmed</author>
  </authors>
  <commentList>
    <comment ref="B6" authorId="0" shapeId="0" xr:uid="{2CC6B021-57D7-441A-ACA7-EE710C86DC08}">
      <text>
        <r>
          <rPr>
            <sz val="9"/>
            <color indexed="81"/>
            <rFont val="Tahoma"/>
            <family val="2"/>
          </rPr>
          <t>Specify emission sources at the facility.</t>
        </r>
      </text>
    </comment>
    <comment ref="D6" authorId="0" shapeId="0" xr:uid="{E540EBA3-681B-4825-BAE2-F23AA7CD0ACB}">
      <text>
        <r>
          <rPr>
            <sz val="9"/>
            <color indexed="81"/>
            <rFont val="Tahoma"/>
            <family val="2"/>
          </rPr>
          <t>Specify what energy source the end use is using.</t>
        </r>
      </text>
    </comment>
    <comment ref="F6" authorId="0" shapeId="0" xr:uid="{68B2B1B8-6B71-4E20-984E-335B5911C4B9}">
      <text>
        <r>
          <rPr>
            <sz val="9"/>
            <color indexed="81"/>
            <rFont val="Tahoma"/>
            <family val="2"/>
          </rPr>
          <t xml:space="preserve">Specify the annual consumption of the selected energy source for the end use. 
</t>
        </r>
      </text>
    </comment>
  </commentList>
</comments>
</file>

<file path=xl/sharedStrings.xml><?xml version="1.0" encoding="utf-8"?>
<sst xmlns="http://schemas.openxmlformats.org/spreadsheetml/2006/main" count="574" uniqueCount="142">
  <si>
    <t>Electricity</t>
  </si>
  <si>
    <t>Natural Gas</t>
  </si>
  <si>
    <t>Propane</t>
  </si>
  <si>
    <t>Petroleum Coke</t>
  </si>
  <si>
    <t>Energy Source</t>
  </si>
  <si>
    <t>Annual Consumption</t>
  </si>
  <si>
    <t>Percentage of Total Emissions</t>
  </si>
  <si>
    <t>Input Cells</t>
  </si>
  <si>
    <t>HVAC-Thermal</t>
  </si>
  <si>
    <t>State</t>
  </si>
  <si>
    <t>AL</t>
  </si>
  <si>
    <t>AR</t>
  </si>
  <si>
    <t>AZ</t>
  </si>
  <si>
    <t>CA</t>
  </si>
  <si>
    <t>CO</t>
  </si>
  <si>
    <t>CT</t>
  </si>
  <si>
    <t>DE</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</si>
  <si>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</si>
  <si>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</si>
  <si>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</si>
  <si>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</si>
  <si>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</si>
  <si>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</si>
  <si>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</si>
  <si>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</si>
  <si>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</si>
  <si>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</si>
  <si>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</si>
  <si>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</si>
  <si>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</si>
  <si>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</si>
  <si>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</si>
  <si>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</si>
  <si>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</si>
  <si>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</si>
  <si>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</si>
  <si>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</si>
  <si>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</si>
  <si>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</si>
  <si>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</si>
  <si>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</si>
  <si>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</si>
  <si>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</si>
  <si>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</si>
  <si>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</si>
  <si>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</si>
  <si>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</si>
  <si>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</si>
  <si>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</si>
  <si>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</si>
  <si>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</si>
  <si>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</si>
  <si>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</si>
  <si>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</si>
  <si>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</si>
  <si>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</si>
  <si>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</si>
  <si>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</si>
  <si>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Current</t>
  </si>
  <si>
    <t>Distillate or Light Fuel Oil</t>
  </si>
  <si>
    <t>Coal</t>
  </si>
  <si>
    <t>Units</t>
  </si>
  <si>
    <t>AK</t>
  </si>
  <si>
    <t>DC</t>
  </si>
  <si>
    <t>HI</t>
  </si>
  <si>
    <t>PR</t>
  </si>
  <si>
    <t xml:space="preserve">1 - Specify Emission Factor for Electricity </t>
  </si>
  <si>
    <t>Motor Gasoline</t>
  </si>
  <si>
    <t>Diesel</t>
  </si>
  <si>
    <t>kWh</t>
  </si>
  <si>
    <t>MMBtu</t>
  </si>
  <si>
    <t>KJ</t>
  </si>
  <si>
    <t>GJ</t>
  </si>
  <si>
    <t>Fill from Left to Right</t>
  </si>
  <si>
    <t>STATE (select from dropdown)</t>
  </si>
  <si>
    <t>YEAR (select from dropdown)</t>
  </si>
  <si>
    <t>Source: https://www.eia.gov/environment/emissions/co2_vol_mass.php</t>
  </si>
  <si>
    <t>Add Clean Electricity Share to Adjust Electricity Emissions Factor</t>
  </si>
  <si>
    <t>Option A</t>
  </si>
  <si>
    <t>Option B</t>
  </si>
  <si>
    <t>Emission Factors for Energy Sources</t>
  </si>
  <si>
    <r>
      <t>Clean Electricity Share</t>
    </r>
    <r>
      <rPr>
        <sz val="11"/>
        <color theme="1"/>
        <rFont val="Calibri"/>
        <family val="2"/>
        <scheme val="minor"/>
      </rPr>
      <t xml:space="preserve"> (For facilities with onsite renewables or Clean Power Procurement)</t>
    </r>
  </si>
  <si>
    <t>Process Heating</t>
  </si>
  <si>
    <t>HVAC-Electrical</t>
  </si>
  <si>
    <t>Backup Generator</t>
  </si>
  <si>
    <t>Enter Inputs in Option A, if available, otherwise proceed to Option B 
(Note: Option A overwrites Option B)</t>
  </si>
  <si>
    <t>Mid-case (with tax-credit phaseout)</t>
  </si>
  <si>
    <t xml:space="preserve">1 MT (Metric tonnes) = 1,000 kg </t>
  </si>
  <si>
    <t>Energy</t>
  </si>
  <si>
    <t>Fugitive</t>
  </si>
  <si>
    <t>Process</t>
  </si>
  <si>
    <t>Emission Category</t>
  </si>
  <si>
    <t>state</t>
  </si>
  <si>
    <t>t</t>
  </si>
  <si>
    <t>aer_gen_co2e_c</t>
  </si>
  <si>
    <t>code</t>
  </si>
  <si>
    <t>CO2e from Direct Combustion (kg per MWh)</t>
  </si>
  <si>
    <r>
      <t>CO</t>
    </r>
    <r>
      <rPr>
        <b/>
        <vertAlign val="subscript"/>
        <sz val="11"/>
        <rFont val="Calibri"/>
        <family val="2"/>
        <scheme val="minor"/>
      </rPr>
      <t>2</t>
    </r>
    <r>
      <rPr>
        <b/>
        <sz val="11"/>
        <rFont val="Calibri"/>
        <family val="2"/>
        <scheme val="minor"/>
      </rPr>
      <t>e Emissions - 
Energy
 (MT CO</t>
    </r>
    <r>
      <rPr>
        <b/>
        <vertAlign val="subscript"/>
        <sz val="11"/>
        <rFont val="Calibri"/>
        <family val="2"/>
        <scheme val="minor"/>
      </rPr>
      <t>2</t>
    </r>
    <r>
      <rPr>
        <b/>
        <sz val="11"/>
        <rFont val="Calibri"/>
        <family val="2"/>
        <scheme val="minor"/>
      </rPr>
      <t>e/yr)</t>
    </r>
  </si>
  <si>
    <r>
      <t>CO</t>
    </r>
    <r>
      <rPr>
        <b/>
        <vertAlign val="subscript"/>
        <sz val="11"/>
        <rFont val="Calibri"/>
        <family val="2"/>
        <scheme val="minor"/>
      </rPr>
      <t>2</t>
    </r>
    <r>
      <rPr>
        <b/>
        <sz val="11"/>
        <rFont val="Calibri"/>
        <family val="2"/>
        <scheme val="minor"/>
      </rPr>
      <t>e Emissions (MT CO</t>
    </r>
    <r>
      <rPr>
        <b/>
        <vertAlign val="subscript"/>
        <sz val="11"/>
        <rFont val="Calibri"/>
        <family val="2"/>
        <scheme val="minor"/>
      </rPr>
      <t>2</t>
    </r>
    <r>
      <rPr>
        <b/>
        <sz val="11"/>
        <rFont val="Calibri"/>
        <family val="2"/>
        <scheme val="minor"/>
      </rPr>
      <t>e/yr)</t>
    </r>
  </si>
  <si>
    <r>
      <rPr>
        <sz val="10"/>
        <color rgb="FFC00000"/>
        <rFont val="Calibri"/>
        <family val="2"/>
        <scheme val="minor"/>
      </rPr>
      <t>(Use only if Emission Category is</t>
    </r>
    <r>
      <rPr>
        <b/>
        <sz val="10"/>
        <color rgb="FFC00000"/>
        <rFont val="Calibri"/>
        <family val="2"/>
        <scheme val="minor"/>
      </rPr>
      <t xml:space="preserve"> Energy</t>
    </r>
    <r>
      <rPr>
        <sz val="10"/>
        <color rgb="FFC00000"/>
        <rFont val="Calibri"/>
        <family val="2"/>
        <scheme val="minor"/>
      </rPr>
      <t>)</t>
    </r>
  </si>
  <si>
    <r>
      <rPr>
        <sz val="10"/>
        <color rgb="FFC00000"/>
        <rFont val="Calibri"/>
        <family val="2"/>
        <scheme val="minor"/>
      </rPr>
      <t>(Use only if Emission Category is</t>
    </r>
    <r>
      <rPr>
        <b/>
        <sz val="10"/>
        <color rgb="FFC00000"/>
        <rFont val="Calibri"/>
        <family val="2"/>
        <scheme val="minor"/>
      </rPr>
      <t xml:space="preserve"> Process or Fugitive</t>
    </r>
    <r>
      <rPr>
        <sz val="10"/>
        <color rgb="FFC00000"/>
        <rFont val="Calibri"/>
        <family val="2"/>
        <scheme val="minor"/>
      </rPr>
      <t>)</t>
    </r>
  </si>
  <si>
    <t>Source</t>
  </si>
  <si>
    <t>EPA</t>
  </si>
  <si>
    <t>therm</t>
  </si>
  <si>
    <r>
      <t>CO</t>
    </r>
    <r>
      <rPr>
        <b/>
        <vertAlign val="subscript"/>
        <sz val="11"/>
        <rFont val="Calibri"/>
        <family val="2"/>
        <scheme val="minor"/>
      </rPr>
      <t>2</t>
    </r>
    <r>
      <rPr>
        <b/>
        <sz val="11"/>
        <rFont val="Calibri"/>
        <family val="2"/>
        <scheme val="minor"/>
      </rPr>
      <t>e Intensity (MT CO</t>
    </r>
    <r>
      <rPr>
        <b/>
        <vertAlign val="subscript"/>
        <sz val="11"/>
        <rFont val="Calibri"/>
        <family val="2"/>
        <scheme val="minor"/>
      </rPr>
      <t>2</t>
    </r>
    <r>
      <rPr>
        <b/>
        <sz val="11"/>
        <rFont val="Calibri"/>
        <family val="2"/>
        <scheme val="minor"/>
      </rPr>
      <t>e/)</t>
    </r>
    <r>
      <rPr>
        <b/>
        <vertAlign val="subscript"/>
        <sz val="11"/>
        <rFont val="Calibri"/>
        <family val="2"/>
        <scheme val="minor"/>
      </rPr>
      <t xml:space="preserve"> </t>
    </r>
  </si>
  <si>
    <t>Title</t>
  </si>
  <si>
    <t>Air Compressors</t>
  </si>
  <si>
    <t>Lighting</t>
  </si>
  <si>
    <t>Process Emissions</t>
  </si>
  <si>
    <t>Refrigerant Leakage</t>
  </si>
  <si>
    <t>Enter Custom Emissions Factor (MT CO2e/kWh)</t>
  </si>
  <si>
    <t>Pumps</t>
  </si>
  <si>
    <r>
      <t>Custom Emissions Factor</t>
    </r>
    <r>
      <rPr>
        <sz val="11"/>
        <color theme="1"/>
        <rFont val="Calibri"/>
        <family val="2"/>
        <scheme val="minor"/>
      </rPr>
      <t xml:space="preserve"> (Enter value with facility's onsite onsite renewables or Clean Power Procurement incorporated)</t>
    </r>
  </si>
  <si>
    <t>2024 NREL Midcase Average Forecast</t>
  </si>
  <si>
    <t>2026 NREL Midcase Average Forecast</t>
  </si>
  <si>
    <t>2028 NREL Midcase Average Forecast</t>
  </si>
  <si>
    <t>2030 NREL Midcase Average Forecast</t>
  </si>
  <si>
    <t>2035 NREL Midcase Average Forecast</t>
  </si>
  <si>
    <t>2040 NREL Midcase Average Forecast</t>
  </si>
  <si>
    <t>2045 NREL Midcase Average Forecast</t>
  </si>
  <si>
    <t>2050 NREL Midcase Average Forecast</t>
  </si>
  <si>
    <t>2022 eGRID</t>
  </si>
  <si>
    <t>Boiler</t>
  </si>
  <si>
    <t>No.</t>
  </si>
  <si>
    <t>Select State and Grid Emissions Factor</t>
  </si>
  <si>
    <t>Total Energy
(MMBtu/yr)</t>
  </si>
  <si>
    <t>Energy Conversion Factors</t>
  </si>
  <si>
    <t>Energy and Emissions Breakdown Table</t>
  </si>
  <si>
    <t>Total Energy
(MWh/yr)</t>
  </si>
  <si>
    <t>Percentage of Total Energy</t>
  </si>
  <si>
    <t>FACILITY SANKEY TOOL</t>
  </si>
  <si>
    <t>Version 2.0</t>
  </si>
  <si>
    <t>Release Date: February 2, 2025</t>
  </si>
  <si>
    <t xml:space="preserve">2 - Add emission intensity for additional fuels (optional) </t>
  </si>
  <si>
    <t xml:space="preserve">3 - Add conversion factors for additional units (optional) </t>
  </si>
  <si>
    <t>Only needed if doing an Emissions Sankey</t>
  </si>
  <si>
    <t>2023 eGRID</t>
  </si>
  <si>
    <t>State's Emission Factor (MT CO2e/kWh)</t>
  </si>
  <si>
    <t>Output Cells</t>
  </si>
  <si>
    <t>Filled with Calculated Outputs</t>
  </si>
  <si>
    <t>Tool Description:
Facility Sankey Flow Tool assists facilities and entities to visualize their Energy and Emissions flows for accounting, reporting, and tracking purposes. To do so, the suite offers two tools – an MS Excel-based input workbook and a web-based visualization tool. This workbook serves as the input sheet, utilizing the user-provided process and equipment-level energy consumption data to calculate the corresponding energy and emissions (See "Calculator" tab). Whereas, the web-based tool utilizes the data from this workbook to generate a Sankey diagram and perform product emission intensity analysis. The emission sources used to compute total facility emissions are briefly described below: 
1. Facility-level fuel combustion: Emissions from fuel combustion by equipment within the facility/entity boundary for fuel types such as natural gas, propane, diesel, gasoline, petroleum coke, distillate, or light fuel oil and coal can be estimated. These emissions fall under the category of Scope 1 emissions. Note that process emissions such as energy and emissions from catalytic cracking in petrochemical processing and fugitive emissions are not considered in this option. The focus is specifically on direct emissions from fuel combustion within the facility's operational boundary. 
2. Facility-purchased electricity: Emissions from using grid or utility-purchased electricity within the facility/entity boundary can be calculated through the tool. Users can choose between two options. They can either utilize the U.S. EPA's eGRID-derived emission factors for purchased electricity or opt for custom/market-based emission factors if the electricity is acquired from local or regional markets through contractual arrangements. 
3. Fugitive and Process Emissions: Users can explicitly enter the emissions from fugitive and process-based sources. 
After entering the energy consumption data in the “Calculator” tab, users can save this Excel workbook and upload it to the web tool to obtain a Sankey diagram illustrating the facility's energy and emissions flow. Additionally, the users can calculate product emission intensities using mass and revenue-based approaches on the online tool.
Note to the user: Please refer to the tool user guide document for comprehensive, step-by-step guidance on the tools.</t>
  </si>
  <si>
    <r>
      <t>CO</t>
    </r>
    <r>
      <rPr>
        <b/>
        <vertAlign val="subscript"/>
        <sz val="11"/>
        <rFont val="Calibri"/>
        <family val="2"/>
        <scheme val="minor"/>
      </rPr>
      <t>2</t>
    </r>
    <r>
      <rPr>
        <b/>
        <sz val="11"/>
        <rFont val="Calibri"/>
        <family val="2"/>
        <scheme val="minor"/>
      </rPr>
      <t>e Emissions - 
Process or Fugitive 
(MT CO</t>
    </r>
    <r>
      <rPr>
        <b/>
        <vertAlign val="subscript"/>
        <sz val="11"/>
        <rFont val="Calibri"/>
        <family val="2"/>
        <scheme val="minor"/>
      </rPr>
      <t>2</t>
    </r>
    <r>
      <rPr>
        <b/>
        <sz val="11"/>
        <rFont val="Calibri"/>
        <family val="2"/>
        <scheme val="minor"/>
      </rPr>
      <t>e/yr)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</si>
</sst>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0000"/>
    <numFmt numFmtId="166" formatCode="[$-409]mmm\-yy;@"/>
    <numFmt numFmtId="167" formatCode="0.0E+00"/>
    <numFmt numFmtId="168" formatCode="#,##0.0"/>
  </numFmts>
  <fonts count="23" x14ac:knownFonts="1">
    <font>
      <sz val="11"/>
      <color theme="1"/>
      <name val="Calibri"/>
      <family val="2"/>
      <scheme val="minor"/>
    </font>
    <font>
      <b/>
      <sz val="11"/>
      <color theme="1"/>
      <name val="Calibri"/>
      <family val="2"/>
      <scheme val="minor"/>
    </font>
    <font>
      <sz val="11"/>
      <color theme="1"/>
      <name val="Calibri"/>
      <family val="2"/>
      <scheme val="minor"/>
    </font>
    <font>
      <b/>
      <sz val="11"/>
      <name val="Calibri"/>
      <family val="2"/>
      <scheme val="minor"/>
    </font>
    <font>
      <sz val="11"/>
      <color indexed="8"/>
      <name val="Calibri"/>
      <family val="2"/>
    </font>
    <font>
      <b/>
      <sz val="11"/>
      <color indexed="8"/>
      <name val="Calibri"/>
      <family val="2"/>
    </font>
    <font>
      <sz val="9"/>
      <color indexed="81"/>
      <name val="Tahoma"/>
      <family val="2"/>
    </font>
    <font>
      <sz val="24"/>
      <color theme="1"/>
      <name val="Calibri"/>
      <family val="2"/>
      <scheme val="minor"/>
    </font>
    <font>
      <sz val="10"/>
      <name val="Verdana"/>
      <family val="2"/>
    </font>
    <font>
      <sz val="10"/>
      <name val="Arial"/>
      <family val="2"/>
    </font>
    <font>
      <b/>
      <sz val="24"/>
      <color theme="1"/>
      <name val="Calibri"/>
      <family val="2"/>
      <scheme val="minor"/>
    </font>
    <font>
      <b/>
      <vertAlign val="subscript"/>
      <sz val="11"/>
      <name val="Calibri"/>
      <family val="2"/>
      <scheme val="minor"/>
    </font>
    <font>
      <sz val="8"/>
      <name val="Calibri"/>
      <family val="2"/>
      <scheme val="minor"/>
    </font>
    <font>
      <b/>
      <sz val="10"/>
      <color rgb="FFC00000"/>
      <name val="Calibri"/>
      <family val="2"/>
      <scheme val="minor"/>
    </font>
    <font>
      <i/>
      <sz val="9"/>
      <color theme="1"/>
      <name val="Calibri"/>
      <family val="2"/>
      <scheme val="minor"/>
    </font>
    <font>
      <b/>
      <sz val="11"/>
      <color rgb="FFC00000"/>
      <name val="Calibri"/>
      <family val="2"/>
      <scheme val="minor"/>
    </font>
    <font>
      <sz val="16"/>
      <color theme="1"/>
      <name val="Calibri"/>
      <family val="2"/>
      <scheme val="minor"/>
    </font>
    <font>
      <sz val="10"/>
      <color rgb="FFC00000"/>
      <name val="Calibri"/>
      <family val="2"/>
      <scheme val="minor"/>
    </font>
    <font>
      <u/>
      <sz val="10"/>
      <color theme="10"/>
      <name val="Arial"/>
      <family val="2"/>
    </font>
    <font>
      <b/>
      <sz val="12"/>
      <color theme="0"/>
      <name val="Calibri"/>
      <family val="2"/>
      <scheme val="minor"/>
    </font>
    <font>
      <b/>
      <i/>
      <sz val="20"/>
      <color rgb="FFC00000"/>
      <name val="Calibri"/>
      <family val="2"/>
      <scheme val="minor"/>
    </font>
    <font>
      <sz val="11"/>
      <color rgb="FF000000"/>
      <name val="Arial"/>
      <family val="2"/>
    </font>
    <font>
      <sz val="8.5"/>
      <color rgb="FF000000"/>
      <name val="Arial"/>
      <family val="2"/>
    </font>
  </fonts>
  <fills count="9">
    <fill>
      <patternFill patternType="none"/>
    </fill>
    <fill>
      <patternFill patternType="gray125"/>
    </fill>
    <fill>
      <patternFill patternType="solid">
        <fgColor theme="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33">
    <border>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style="thin">
        <color rgb="FF000000"/>
      </top>
      <bottom style="thin">
        <color rgb="FF000000"/>
      </bottom>
      <diagonal/>
    </border>
  </borders>
  <cellStyleXfs count="16">
    <xf numFmtId="0" fontId="0" fillId="0" borderId="0"/>
    <xf numFmtId="9" fontId="2" fillId="0" borderId="0" applyFont="0" applyFill="0" applyBorder="0" applyAlignment="0" applyProtection="0"/>
    <xf numFmtId="43" fontId="2" fillId="0" borderId="0" applyFont="0" applyFill="0" applyBorder="0" applyAlignment="0" applyProtection="0"/>
    <xf numFmtId="0" fontId="8" fillId="0" borderId="0"/>
    <xf numFmtId="43" fontId="8" fillId="0" borderId="0" applyFont="0" applyFill="0" applyBorder="0" applyAlignment="0" applyProtection="0"/>
    <xf numFmtId="0" fontId="9" fillId="0" borderId="0"/>
    <xf numFmtId="9" fontId="8" fillId="0" borderId="0" applyFont="0" applyFill="0" applyBorder="0" applyAlignment="0" applyProtection="0"/>
    <xf numFmtId="0" fontId="9" fillId="0" borderId="0"/>
    <xf numFmtId="0" fontId="9" fillId="0" borderId="0"/>
    <xf numFmtId="0" fontId="8" fillId="0" borderId="0"/>
    <xf numFmtId="0" fontId="8" fillId="0" borderId="0"/>
    <xf numFmtId="0" fontId="9" fillId="0" borderId="0"/>
    <xf numFmtId="166" fontId="9" fillId="0" borderId="0"/>
    <xf numFmtId="0" fontId="9" fillId="0" borderId="0"/>
    <xf numFmtId="0" fontId="18" fillId="0" borderId="0" applyNumberFormat="0" applyFill="0" applyBorder="0" applyAlignment="0" applyProtection="0"/>
    <xf numFmtId="0" fontId="21" fillId="0" borderId="0"/>
  </cellStyleXfs>
  <cellXfs count="91">
    <xf numFmtId="0" fontId="0" fillId="0" borderId="0" xfId="0"/>
    <xf numFmtId="0" fontId="1" fillId="3" borderId="7" xfId="0" applyFont="1" applyFill="1" applyBorder="1"/>
    <xf numFmtId="0" fontId="4" fillId="0" borderId="7" xfId="0" applyFont="1" applyBorder="1" applyAlignment="1">
      <alignment horizontal="left"/>
    </xf>
    <xf numFmtId="0" fontId="5" fillId="4" borderId="7" xfId="0" applyFont="1" applyFill="1" applyBorder="1" applyAlignment="1">
      <alignment horizontal="center"/>
    </xf>
    <xf numFmtId="0" fontId="0" fillId="0" borderId="7" xfId="0" applyBorder="1" applyAlignment="1">
      <alignment horizontal="center"/>
    </xf>
    <xf numFmtId="0" fontId="0" fillId="0" borderId="7" xfId="0" applyBorder="1"/>
    <xf numFmtId="0" fontId="0" fillId="6" borderId="7" xfId="0" applyFill="1" applyBorder="1"/>
    <xf numFmtId="0" fontId="1" fillId="4" borderId="7" xfId="0" applyFont="1" applyFill="1" applyBorder="1"/>
    <xf numFmtId="0" fontId="0" fillId="7" borderId="0" xfId="0" applyFill="1"/>
    <xf numFmtId="0" fontId="7" fillId="7" borderId="0" xfId="0" applyFont="1" applyFill="1"/>
    <xf numFmtId="0" fontId="0" fillId="0" borderId="0" xfId="0" applyAlignment="1">
      <alignment horizontal="center"/>
    </xf>
    <xf numFmtId="0" fontId="1" fillId="4" borderId="20" xfId="0" applyFont="1" applyFill="1" applyBorder="1" applyAlignment="1">
      <alignment vertical="center" wrapText="1"/>
    </xf>
    <xf numFmtId="0" fontId="3" fillId="7" borderId="0" xfId="0" applyFont="1" applyFill="1" applyAlignment="1">
      <alignment horizontal="center" vertical="center" textRotation="90" wrapText="1"/>
    </xf>
    <xf numFmtId="164" fontId="0" fillId="3" borderId="7" xfId="2" applyNumberFormat="1" applyFont="1" applyFill="1" applyBorder="1"/>
    <xf numFmtId="164" fontId="0" fillId="8" borderId="7" xfId="2" applyNumberFormat="1" applyFont="1" applyFill="1" applyBorder="1"/>
    <xf numFmtId="9" fontId="0" fillId="8" borderId="7" xfId="1" applyFont="1" applyFill="1" applyBorder="1"/>
    <xf numFmtId="0" fontId="3" fillId="6" borderId="7" xfId="0" applyFont="1" applyFill="1" applyBorder="1" applyAlignment="1">
      <alignment horizontal="center" vertical="center" wrapText="1"/>
    </xf>
    <xf numFmtId="164" fontId="0" fillId="3" borderId="7" xfId="2" applyNumberFormat="1" applyFont="1" applyFill="1" applyBorder="1" applyProtection="1">
      <protection locked="0"/>
    </xf>
    <xf numFmtId="165" fontId="0" fillId="3" borderId="15" xfId="2" applyNumberFormat="1" applyFont="1" applyFill="1" applyBorder="1" applyProtection="1">
      <protection locked="0"/>
    </xf>
    <xf numFmtId="0" fontId="13" fillId="6" borderId="7" xfId="0" applyFont="1" applyFill="1" applyBorder="1" applyAlignment="1">
      <alignment horizontal="center" vertical="center" wrapText="1"/>
    </xf>
    <xf numFmtId="0" fontId="3" fillId="6" borderId="23" xfId="0" applyFont="1" applyFill="1" applyBorder="1" applyAlignment="1">
      <alignment horizontal="center" vertical="center" wrapText="1"/>
    </xf>
    <xf numFmtId="164" fontId="13" fillId="6" borderId="7" xfId="0" applyNumberFormat="1" applyFont="1" applyFill="1" applyBorder="1" applyAlignment="1">
      <alignment horizontal="center" vertical="center" wrapText="1"/>
    </xf>
    <xf numFmtId="0" fontId="0" fillId="0" borderId="7" xfId="0" applyBorder="1" applyAlignment="1" applyProtection="1">
      <alignment horizontal="center"/>
      <protection locked="0"/>
    </xf>
    <xf numFmtId="167" fontId="0" fillId="0" borderId="7" xfId="0" applyNumberFormat="1" applyBorder="1" applyProtection="1">
      <protection locked="0"/>
    </xf>
    <xf numFmtId="165" fontId="0" fillId="3" borderId="7" xfId="2" applyNumberFormat="1" applyFont="1" applyFill="1" applyBorder="1" applyProtection="1">
      <protection locked="0"/>
    </xf>
    <xf numFmtId="0" fontId="3" fillId="0" borderId="25" xfId="0" applyFont="1" applyBorder="1"/>
    <xf numFmtId="0" fontId="3" fillId="0" borderId="26" xfId="0" applyFont="1" applyBorder="1"/>
    <xf numFmtId="0" fontId="0" fillId="0" borderId="27" xfId="0" applyBorder="1" applyAlignment="1">
      <alignment horizontal="center"/>
    </xf>
    <xf numFmtId="0" fontId="0" fillId="0" borderId="17" xfId="0" applyBorder="1" applyAlignment="1">
      <alignment horizontal="center"/>
    </xf>
    <xf numFmtId="0" fontId="0" fillId="0" borderId="27" xfId="0" applyBorder="1" applyProtection="1">
      <protection locked="0"/>
    </xf>
    <xf numFmtId="167" fontId="0" fillId="0" borderId="17" xfId="0" applyNumberFormat="1" applyBorder="1" applyProtection="1">
      <protection locked="0"/>
    </xf>
    <xf numFmtId="165" fontId="0" fillId="3" borderId="27" xfId="2" applyNumberFormat="1" applyFont="1" applyFill="1" applyBorder="1" applyProtection="1">
      <protection locked="0"/>
    </xf>
    <xf numFmtId="165" fontId="0" fillId="3" borderId="17" xfId="2" applyNumberFormat="1" applyFont="1" applyFill="1" applyBorder="1" applyProtection="1">
      <protection locked="0"/>
    </xf>
    <xf numFmtId="165" fontId="0" fillId="3" borderId="29" xfId="2" applyNumberFormat="1" applyFont="1" applyFill="1" applyBorder="1" applyProtection="1">
      <protection locked="0"/>
    </xf>
    <xf numFmtId="165" fontId="0" fillId="3" borderId="16" xfId="2" applyNumberFormat="1" applyFont="1" applyFill="1" applyBorder="1" applyProtection="1">
      <protection locked="0"/>
    </xf>
    <xf numFmtId="0" fontId="0" fillId="0" borderId="25" xfId="0" applyBorder="1" applyAlignment="1">
      <alignment horizontal="center"/>
    </xf>
    <xf numFmtId="0" fontId="0" fillId="0" borderId="28" xfId="0" applyBorder="1" applyAlignment="1">
      <alignment horizontal="center"/>
    </xf>
    <xf numFmtId="167" fontId="0" fillId="0" borderId="17" xfId="0" applyNumberFormat="1" applyBorder="1" applyAlignment="1" applyProtection="1">
      <alignment horizontal="center"/>
      <protection locked="0"/>
    </xf>
    <xf numFmtId="0" fontId="0" fillId="0" borderId="27" xfId="0" applyBorder="1" applyAlignment="1" applyProtection="1">
      <alignment horizontal="center"/>
      <protection locked="0"/>
    </xf>
    <xf numFmtId="0" fontId="3" fillId="0" borderId="26" xfId="0" applyFont="1" applyBorder="1" applyAlignment="1">
      <alignment horizontal="center"/>
    </xf>
    <xf numFmtId="0" fontId="3" fillId="0" borderId="28" xfId="0" applyFont="1" applyBorder="1" applyAlignment="1">
      <alignment horizontal="center"/>
    </xf>
    <xf numFmtId="0" fontId="20" fillId="7" borderId="0" xfId="0" applyFont="1" applyFill="1" applyAlignment="1">
      <alignment vertical="center" wrapText="1"/>
    </xf>
    <xf numFmtId="168" fontId="22" fillId="0" borderId="32" xfId="15" applyNumberFormat="1" applyFont="1" applyBorder="1" applyAlignment="1">
      <alignment vertical="center"/>
    </xf>
    <xf numFmtId="9" fontId="0" fillId="3" borderId="3" xfId="1" applyFont="1" applyFill="1" applyBorder="1" applyAlignment="1" applyProtection="1">
      <alignment vertical="center"/>
      <protection locked="0"/>
    </xf>
    <xf numFmtId="0" fontId="1" fillId="4" borderId="1" xfId="0" applyFont="1" applyFill="1" applyBorder="1" applyAlignment="1">
      <alignment vertical="center" wrapText="1"/>
    </xf>
    <xf numFmtId="0" fontId="1" fillId="6" borderId="31" xfId="0" applyFont="1" applyFill="1" applyBorder="1"/>
    <xf numFmtId="0" fontId="0" fillId="3" borderId="30" xfId="0" applyFill="1" applyBorder="1" applyAlignment="1" applyProtection="1">
      <alignment vertical="center"/>
      <protection locked="0"/>
    </xf>
    <xf numFmtId="0" fontId="0" fillId="8" borderId="30" xfId="0" applyFill="1" applyBorder="1"/>
    <xf numFmtId="0" fontId="0" fillId="3" borderId="31" xfId="0" applyFill="1" applyBorder="1" applyAlignment="1" applyProtection="1">
      <alignment vertical="center"/>
      <protection locked="0"/>
    </xf>
    <xf numFmtId="0" fontId="1" fillId="6" borderId="30" xfId="0" applyFont="1" applyFill="1" applyBorder="1"/>
    <xf numFmtId="11" fontId="0" fillId="8" borderId="31" xfId="0" applyNumberFormat="1" applyFill="1" applyBorder="1"/>
    <xf numFmtId="0" fontId="1" fillId="3" borderId="6" xfId="0" applyFont="1" applyFill="1" applyBorder="1" applyAlignment="1">
      <alignment horizontal="left" vertical="center" wrapText="1"/>
    </xf>
    <xf numFmtId="0" fontId="3" fillId="8" borderId="3" xfId="0" applyFont="1" applyFill="1" applyBorder="1" applyAlignment="1">
      <alignment horizontal="left" vertical="center" wrapText="1"/>
    </xf>
    <xf numFmtId="0" fontId="1" fillId="3" borderId="4" xfId="0" applyFont="1" applyFill="1" applyBorder="1"/>
    <xf numFmtId="0" fontId="1" fillId="8" borderId="1" xfId="0" applyFont="1" applyFill="1" applyBorder="1"/>
    <xf numFmtId="0" fontId="10" fillId="7" borderId="0" xfId="0" applyFont="1" applyFill="1" applyAlignment="1">
      <alignment horizontal="center"/>
    </xf>
    <xf numFmtId="0" fontId="7" fillId="7" borderId="0" xfId="0" applyFont="1" applyFill="1" applyAlignment="1">
      <alignment horizontal="center" vertical="center"/>
    </xf>
    <xf numFmtId="0" fontId="16" fillId="7" borderId="0" xfId="0" applyFont="1" applyFill="1" applyAlignment="1">
      <alignment horizontal="center"/>
    </xf>
    <xf numFmtId="0" fontId="16" fillId="7" borderId="4" xfId="0" applyFont="1" applyFill="1" applyBorder="1" applyAlignment="1">
      <alignment horizontal="left" vertical="top" wrapText="1"/>
    </xf>
    <xf numFmtId="0" fontId="16" fillId="7" borderId="5" xfId="0" applyFont="1" applyFill="1" applyBorder="1" applyAlignment="1">
      <alignment horizontal="left" vertical="top" wrapText="1"/>
    </xf>
    <xf numFmtId="0" fontId="16" fillId="7" borderId="6" xfId="0" applyFont="1" applyFill="1" applyBorder="1" applyAlignment="1">
      <alignment horizontal="left" vertical="top" wrapText="1"/>
    </xf>
    <xf numFmtId="0" fontId="16" fillId="7" borderId="1" xfId="0" applyFont="1" applyFill="1" applyBorder="1" applyAlignment="1">
      <alignment horizontal="left" vertical="top" wrapText="1"/>
    </xf>
    <xf numFmtId="0" fontId="16" fillId="7" borderId="2" xfId="0" applyFont="1" applyFill="1" applyBorder="1" applyAlignment="1">
      <alignment horizontal="left" vertical="top" wrapText="1"/>
    </xf>
    <xf numFmtId="0" fontId="16" fillId="7" borderId="3" xfId="0" applyFont="1" applyFill="1" applyBorder="1" applyAlignment="1">
      <alignment horizontal="left" vertical="top" wrapText="1"/>
    </xf>
    <xf numFmtId="0" fontId="14" fillId="0" borderId="0" xfId="0" applyFont="1" applyAlignment="1">
      <alignment horizontal="left"/>
    </xf>
    <xf numFmtId="0" fontId="0" fillId="0" borderId="0" xfId="0" applyAlignment="1">
      <alignment horizontal="left"/>
    </xf>
    <xf numFmtId="0" fontId="1" fillId="6" borderId="21" xfId="0" applyFont="1" applyFill="1" applyBorder="1" applyAlignment="1">
      <alignment horizontal="center" vertical="center"/>
    </xf>
    <xf numFmtId="0" fontId="1" fillId="6" borderId="22" xfId="0" applyFont="1" applyFill="1" applyBorder="1" applyAlignment="1">
      <alignment horizontal="center" vertical="center"/>
    </xf>
    <xf numFmtId="0" fontId="20" fillId="7" borderId="21" xfId="0" applyFont="1" applyFill="1" applyBorder="1" applyAlignment="1">
      <alignment horizontal="center" vertical="center" wrapText="1"/>
    </xf>
    <xf numFmtId="0" fontId="20" fillId="7" borderId="24" xfId="0" applyFont="1" applyFill="1" applyBorder="1" applyAlignment="1">
      <alignment horizontal="center" vertical="center" wrapText="1"/>
    </xf>
    <xf numFmtId="0" fontId="20" fillId="7" borderId="22" xfId="0" applyFont="1" applyFill="1" applyBorder="1" applyAlignment="1">
      <alignment horizontal="center" vertical="center" wrapText="1"/>
    </xf>
    <xf numFmtId="0" fontId="1" fillId="6" borderId="13" xfId="0" applyFont="1" applyFill="1" applyBorder="1" applyAlignment="1">
      <alignment horizontal="center" vertical="center" textRotation="90" wrapText="1"/>
    </xf>
    <xf numFmtId="0" fontId="1" fillId="6" borderId="14" xfId="0" applyFont="1" applyFill="1" applyBorder="1" applyAlignment="1">
      <alignment horizontal="center" vertical="center" textRotation="90" wrapText="1"/>
    </xf>
    <xf numFmtId="0" fontId="1" fillId="6" borderId="12" xfId="0" applyFont="1" applyFill="1" applyBorder="1" applyAlignment="1">
      <alignment horizontal="center" vertical="center" textRotation="90" wrapText="1"/>
    </xf>
    <xf numFmtId="0" fontId="1" fillId="6" borderId="4" xfId="0" applyFont="1" applyFill="1" applyBorder="1" applyAlignment="1">
      <alignment horizontal="left"/>
    </xf>
    <xf numFmtId="0" fontId="1" fillId="6" borderId="6" xfId="0" applyFont="1" applyFill="1" applyBorder="1" applyAlignment="1">
      <alignment horizontal="left"/>
    </xf>
    <xf numFmtId="0" fontId="3" fillId="6" borderId="30" xfId="0" applyFont="1" applyFill="1" applyBorder="1" applyAlignment="1">
      <alignment horizontal="left" vertical="center" wrapText="1"/>
    </xf>
    <xf numFmtId="0" fontId="3" fillId="6" borderId="31" xfId="0" applyFont="1" applyFill="1" applyBorder="1" applyAlignment="1">
      <alignment horizontal="left" vertical="center" wrapText="1"/>
    </xf>
    <xf numFmtId="0" fontId="1" fillId="6" borderId="18" xfId="0" applyFont="1" applyFill="1" applyBorder="1" applyAlignment="1">
      <alignment horizontal="left"/>
    </xf>
    <xf numFmtId="0" fontId="1" fillId="6" borderId="19" xfId="0" applyFont="1" applyFill="1" applyBorder="1" applyAlignment="1">
      <alignment horizontal="left"/>
    </xf>
    <xf numFmtId="0" fontId="19" fillId="2" borderId="0" xfId="0" applyFont="1" applyFill="1" applyAlignment="1">
      <alignment horizontal="center"/>
    </xf>
    <xf numFmtId="0" fontId="1" fillId="6" borderId="24" xfId="0" applyFont="1" applyFill="1" applyBorder="1" applyAlignment="1">
      <alignment horizontal="center" vertical="center"/>
    </xf>
    <xf numFmtId="0" fontId="15" fillId="7" borderId="21" xfId="0" applyFont="1" applyFill="1" applyBorder="1" applyAlignment="1">
      <alignment horizontal="center" vertical="center" wrapText="1"/>
    </xf>
    <xf numFmtId="0" fontId="15" fillId="7" borderId="22" xfId="0" applyFont="1" applyFill="1" applyBorder="1" applyAlignment="1">
      <alignment horizontal="center" vertical="center"/>
    </xf>
    <xf numFmtId="0" fontId="3" fillId="6" borderId="21" xfId="0" applyFont="1" applyFill="1" applyBorder="1" applyAlignment="1">
      <alignment horizontal="center" vertical="center"/>
    </xf>
    <xf numFmtId="0" fontId="3" fillId="6" borderId="24" xfId="0" applyFont="1" applyFill="1" applyBorder="1" applyAlignment="1">
      <alignment horizontal="center" vertical="center"/>
    </xf>
    <xf numFmtId="0" fontId="3" fillId="6" borderId="22" xfId="0" applyFont="1" applyFill="1" applyBorder="1" applyAlignment="1">
      <alignment horizontal="center" vertical="center"/>
    </xf>
    <xf numFmtId="0" fontId="1" fillId="5" borderId="11" xfId="0" applyFont="1" applyFill="1" applyBorder="1" applyAlignment="1">
      <alignment horizontal="center"/>
    </xf>
    <xf numFmtId="0" fontId="1" fillId="6" borderId="8" xfId="0" applyFont="1" applyFill="1" applyBorder="1" applyAlignment="1">
      <alignment horizontal="center"/>
    </xf>
    <xf numFmtId="0" fontId="1" fillId="6" borderId="9" xfId="0" applyFont="1" applyFill="1" applyBorder="1" applyAlignment="1">
      <alignment horizontal="center"/>
    </xf>
    <xf numFmtId="0" fontId="1" fillId="6" borderId="10" xfId="0" applyFont="1" applyFill="1" applyBorder="1" applyAlignment="1">
      <alignment horizontal="center"/>
    </xf>
  </cellXfs>
  <cellStyles count="16">
    <cellStyle name="Comma" xfId="2" builtinId="3"/>
    <cellStyle name="Comma 2" xfId="4" xr:uid="{33657E84-2382-41B4-81DE-0104DA33843A}"/>
    <cellStyle name="Hyperlink 2" xfId="14" xr:uid="{4ACA0C45-038C-4508-A5DD-246F17759385}"/>
    <cellStyle name="Normal" xfId="0" builtinId="0"/>
    <cellStyle name="Normal 10" xfId="13" xr:uid="{704BF044-E943-49F8-8552-8F7D80FA9206}"/>
    <cellStyle name="Normal 10 3" xfId="8" xr:uid="{5809D066-A1E8-4360-BEF7-6C08EA93F46C}"/>
    <cellStyle name="Normal 128" xfId="10" xr:uid="{1335C43C-C56E-4533-8967-61E3BC844D91}"/>
    <cellStyle name="Normal 153" xfId="7" xr:uid="{18D4A9CC-D37A-4740-B2E3-A8CBC8D52663}"/>
    <cellStyle name="Normal 2" xfId="5" xr:uid="{9392D3C9-6CB1-4211-A0E2-51589FA6D7B0}"/>
    <cellStyle name="Normal 2 2 2 3" xfId="11" xr:uid="{952DA693-0460-4338-ABE8-676BBDC630EA}"/>
    <cellStyle name="Normal 3" xfId="9" xr:uid="{50471044-01E0-4B51-B92D-6A7557DBB25A}"/>
    <cellStyle name="Normal 4" xfId="3" xr:uid="{9073515D-AEE6-4C3D-83D0-995A947AFEBC}"/>
    <cellStyle name="Normal 5" xfId="15" xr:uid="{9BED0A86-E59D-4221-96C4-1118527C9A29}"/>
    <cellStyle name="Normal 8" xfId="12" xr:uid="{1BA94558-B61D-4E8D-AF7A-A503090F1F74}"/>
    <cellStyle name="Percent" xfId="1" builtinId="5"/>
    <cellStyle name="Percent 2" xfId="6" xr:uid="{DB5DFD9D-4CC9-4542-9031-B5A21D390974}"/>
  </cellStyles>
  <dxfs count="18">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13" formatCode="0%"/>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auto="1"/>
        <name val="Calibri"/>
        <family val="2"/>
        <scheme val="minor"/>
      </font>
      <numFmt numFmtId="164" formatCode="_(* #,##0_);_(* \(#,##0\);_(* &quot;-&quot;??_);_(@_)"/>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medium">
          <color indexed="64"/>
        </left>
        <right style="medium">
          <color indexed="64"/>
        </right>
        <top style="medium">
          <color indexed="64"/>
        </top>
        <bottom style="medium">
          <color indexed="64"/>
        </bottom>
      </border>
    </dxf>
    <dxf>
      <numFmt numFmtId="164" formatCode="_(* #,##0_);_(* \(#,##0\);_(* &quot;-&quot;??_);_(@_)"/>
      <fill>
        <patternFill>
          <fgColor indexed="64"/>
          <bgColor theme="0"/>
        </patternFill>
      </fill>
    </dxf>
    <dxf>
      <border>
        <bottom style="thin">
          <color indexed="64"/>
        </bottom>
      </border>
    </dxf>
    <dxf>
      <font>
        <strike val="0"/>
        <outline val="0"/>
        <shadow val="0"/>
        <u val="none"/>
        <sz val="11"/>
        <color auto="1"/>
        <name val="Calibri"/>
        <family val="2"/>
        <scheme val="minor"/>
      </font>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127000</xdr:rowOff>
    </xdr:from>
    <xdr:to>
      <xdr:col>7</xdr:col>
      <xdr:colOff>40640</xdr:colOff>
      <xdr:row>8</xdr:row>
      <xdr:rowOff>154402</xdr:rowOff>
    </xdr:to>
    <xdr:pic>
      <xdr:nvPicPr>
        <xdr:cNvPr id="2" name="Picture 1" descr="A close-up of a logo&#10;&#10;Description automatically generated with medium confidenc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311150"/>
          <a:ext cx="4003040" cy="1316452"/>
        </a:xfrm>
        <a:prstGeom prst="rect">
          <a:avLst/>
        </a:prstGeom>
      </xdr:spPr>
    </xdr:pic>
    <xdr:clientData/>
  </xdr:twoCellAnchor>
  <xdr:twoCellAnchor editAs="oneCell">
    <xdr:from>
      <xdr:col>15</xdr:col>
      <xdr:colOff>295048</xdr:colOff>
      <xdr:row>3</xdr:row>
      <xdr:rowOff>74201</xdr:rowOff>
    </xdr:from>
    <xdr:to>
      <xdr:col>20</xdr:col>
      <xdr:colOff>336163</xdr:colOff>
      <xdr:row>7</xdr:row>
      <xdr:rowOff>113765</xdr:rowOff>
    </xdr:to>
    <xdr:pic>
      <xdr:nvPicPr>
        <xdr:cNvPr id="4" name="Picture 3" descr="Us Doe Logo - United States Department Of Energy Logo (1000x251), Png Download">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11834" y="618487"/>
          <a:ext cx="3083218" cy="765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272142</xdr:colOff>
      <xdr:row>3</xdr:row>
      <xdr:rowOff>36284</xdr:rowOff>
    </xdr:from>
    <xdr:to>
      <xdr:col>14</xdr:col>
      <xdr:colOff>561158</xdr:colOff>
      <xdr:row>7</xdr:row>
      <xdr:rowOff>172357</xdr:rowOff>
    </xdr:to>
    <xdr:pic>
      <xdr:nvPicPr>
        <xdr:cNvPr id="5" name="Picture 4" descr="A black background with blue and yellow text&#10;&#10;Description automatically generated with low confidenc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26642" y="580570"/>
          <a:ext cx="4540341" cy="861787"/>
        </a:xfrm>
        <a:prstGeom prst="rect">
          <a:avLst/>
        </a:prstGeom>
        <a:noFill/>
        <a:ln>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43C53F-7FD8-4ACF-8518-3961C9C353D7}" name="Table1" displayName="Table1" ref="A6:M190" totalsRowShown="0" headerRowDxfId="17" dataDxfId="15" headerRowBorderDxfId="16" tableBorderDxfId="14" dataCellStyle="Comma">
  <autoFilter ref="A6:M190" xr:uid="{C943C53F-7FD8-4ACF-8518-3961C9C353D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788B7E56-EC00-436D-95A1-B3734C90FAE2}" name="No." dataDxfId="13" dataCellStyle="Comma">
      <calculatedColumnFormula>IF(B7&lt;&gt;"",COUNTA($B$7:B7),"")</calculatedColumnFormula>
    </tableColumn>
    <tableColumn id="2" xr3:uid="{75D8681A-E4B4-4234-B258-971E29CC07A7}" name="Source" dataDxfId="12" dataCellStyle="Comma"/>
    <tableColumn id="9" xr3:uid="{F1DD1C31-BFA7-4022-BC08-F2E7F5F82F26}" name="Emission Category" dataDxfId="11" dataCellStyle="Comma"/>
    <tableColumn id="3" xr3:uid="{170D0764-4F9B-4418-9D71-583D9DF53B9C}" name="Energy Source" dataDxfId="10" dataCellStyle="Comma"/>
    <tableColumn id="8" xr3:uid="{9BDF3DC9-A8D1-4108-8D07-36151B2AF61F}" name="Units" dataDxfId="9" dataCellStyle="Comma"/>
    <tableColumn id="4" xr3:uid="{8FDAA192-FA5A-40DA-9E32-60B9F6BF7B6F}" name="Annual Consumption" dataDxfId="8" dataCellStyle="Comma"/>
    <tableColumn id="10" xr3:uid="{48D53FFE-0E79-45D6-A9EF-F1384F4D3A6E}" name="CO2e Emissions - _x000a_Process or Fugitive _x000a_(MT CO2e/yr)" dataDxfId="7" dataCellStyle="Comma">
      <calculatedColumnFormula>IF(Table1[[#This Row],[Emission Category]]="Energy",(HLOOKUP(Table1[[#This Row],[Units]],'Emission Inputs (Optional)'!$F$10:$L$27,MATCH(Table1[[#This Row],[Energy Source]],'Emission Inputs (Optional)'!F$10:$F$27,0),FALSE))*Table1[[#This Row],[Annual Consumption]],"")</calculatedColumnFormula>
    </tableColumn>
    <tableColumn id="13" xr3:uid="{04F8D623-4709-4F38-AFD1-E56A4DD8DC39}" name="Total Energy_x000a_(MMBtu/yr)" dataDxfId="6" dataCellStyle="Comma">
      <calculatedColumnFormula>VLOOKUP(Table1[[#This Row],[Units]],'Emission Inputs (Optional)'!$N$9:$O$14,2,FALSE)*Table1[[#This Row],[Annual Consumption]]</calculatedColumnFormula>
    </tableColumn>
    <tableColumn id="14" xr3:uid="{3DCE67FA-44EB-4AD4-A708-6F209CC27D2C}" name="Total Energy_x000a_(MWh/yr)" dataDxfId="5" dataCellStyle="Comma">
      <calculatedColumnFormula>IF(Table1[[#This Row],[Emission Category]]="Energy",Table1[[#This Row],[Total Energy
(MMBtu/yr)]]*0.293071,"")</calculatedColumnFormula>
    </tableColumn>
    <tableColumn id="12" xr3:uid="{42B1F2CE-E37B-4375-B169-38972DD06D9A}" name="Percentage of Total Energy" dataDxfId="4" dataCellStyle="Comma">
      <calculatedColumnFormula>IF(Table1[[#This Row],[Total Energy
(MMBtu/yr)]]&lt;&gt;"",Table1[[#This Row],[Total Energy
(MMBtu/yr)]]/SUM($H$8:$H$190),"")</calculatedColumnFormula>
    </tableColumn>
    <tableColumn id="5" xr3:uid="{9C59D3DD-C1F6-46CA-ACAB-5FF4617DE165}" name="CO2e Emissions - _x000a_Energy_x000a_ (MT CO2e/yr)" dataDxfId="3" dataCellStyle="Comma">
      <calculatedColumnFormula>IF(Table1[[#This Row],[Emission Category]]="Energy",(HLOOKUP(Table1[[#This Row],[Units]],'Emission Inputs (Optional)'!$F$10:$L$27,MATCH(Table1[[#This Row],[Energy Source]],'Emission Inputs (Optional)'!F$10:$F$27,0),FALSE))*Table1[[#This Row],[Annual Consumption]],"")</calculatedColumnFormula>
    </tableColumn>
    <tableColumn id="6" xr3:uid="{93B78758-59D5-4506-9DC3-B27C43DAAC11}" name="CO2e Emissions (MT CO2e/yr)" dataDxfId="2" dataCellStyle="Comma">
      <calculatedColumnFormula>IF(Table1[[#This Row],[Emission Category]]="Energy",Table1[[#This Row],[CO2e Emissions - 
Energy
 (MT CO2e/yr)]],Table1[[#This Row],[CO2e Emissions - 
Process or Fugitive 
(MT CO2e/yr)]])</calculatedColumnFormula>
    </tableColumn>
    <tableColumn id="7" xr3:uid="{CC86E791-5E2F-43B5-BE94-4BC133AA6595}" name="Percentage of Total Emissions" dataDxfId="1" dataCellStyle="Percent">
      <calculatedColumnFormula>IF(Table1[[#This Row],[CO2e Emissions (MT CO2e/yr)]]=0,"",IF(L7&lt;&gt;"",L7,0)/SUM(Table1[CO2e Emissions (MT CO2e/yr)]))</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4B54B-37CD-40F7-A212-937274EF8B45}">
  <sheetPr codeName="Sheet9"/>
  <dimension ref="B12:U38"/>
  <sheetViews>
    <sheetView showGridLines="0" topLeftCell="A18" zoomScale="85" zoomScaleNormal="85" workbookViewId="0">
      <selection activeCell="F31" sqref="F31"/>
    </sheetView>
  </sheetViews>
  <sheetFormatPr defaultColWidth="8.81640625" defaultRowHeight="14.5" x14ac:dyDescent="0.35"/>
  <cols>
    <col min="1" max="16384" width="8.81640625" style="8"/>
  </cols>
  <sheetData>
    <row r="12" spans="4:17" ht="14.5" customHeight="1" x14ac:dyDescent="0.35">
      <c r="D12" s="55" t="s">
        <v>130</v>
      </c>
      <c r="E12" s="55"/>
      <c r="F12" s="55"/>
      <c r="G12" s="55"/>
      <c r="H12" s="55"/>
      <c r="I12" s="55"/>
      <c r="J12" s="55"/>
      <c r="K12" s="55"/>
      <c r="L12" s="55"/>
      <c r="M12" s="55"/>
      <c r="N12" s="55"/>
      <c r="O12" s="55"/>
      <c r="P12" s="55"/>
      <c r="Q12" s="55"/>
    </row>
    <row r="13" spans="4:17" ht="26" customHeight="1" x14ac:dyDescent="0.35">
      <c r="D13" s="55"/>
      <c r="E13" s="55"/>
      <c r="F13" s="55"/>
      <c r="G13" s="55"/>
      <c r="H13" s="55"/>
      <c r="I13" s="55"/>
      <c r="J13" s="55"/>
      <c r="K13" s="55"/>
      <c r="L13" s="55"/>
      <c r="M13" s="55"/>
      <c r="N13" s="55"/>
      <c r="O13" s="55"/>
      <c r="P13" s="55"/>
      <c r="Q13" s="55"/>
    </row>
    <row r="14" spans="4:17" ht="14.5" customHeight="1" x14ac:dyDescent="0.7">
      <c r="D14" s="9"/>
      <c r="E14" s="9"/>
      <c r="F14" s="9"/>
      <c r="G14" s="9"/>
      <c r="H14" s="9"/>
      <c r="I14" s="9"/>
      <c r="J14" s="9"/>
      <c r="K14" s="9"/>
      <c r="L14" s="9"/>
      <c r="M14" s="9"/>
      <c r="N14" s="9"/>
      <c r="O14" s="9"/>
      <c r="P14" s="9"/>
      <c r="Q14" s="9"/>
    </row>
    <row r="15" spans="4:17" ht="14.5" customHeight="1" x14ac:dyDescent="0.7">
      <c r="Q15" s="9"/>
    </row>
    <row r="16" spans="4:17" ht="14.5" customHeight="1" x14ac:dyDescent="0.35">
      <c r="D16" s="57" t="s">
        <v>131</v>
      </c>
      <c r="E16" s="57"/>
      <c r="F16" s="57"/>
      <c r="G16" s="57"/>
      <c r="H16" s="57"/>
      <c r="I16" s="57"/>
      <c r="J16" s="57"/>
      <c r="K16" s="57"/>
      <c r="L16" s="57"/>
      <c r="M16" s="57"/>
      <c r="N16" s="57"/>
      <c r="O16" s="57"/>
      <c r="P16" s="57"/>
      <c r="Q16" s="57"/>
    </row>
    <row r="17" spans="2:21" x14ac:dyDescent="0.35">
      <c r="D17" s="57"/>
      <c r="E17" s="57"/>
      <c r="F17" s="57"/>
      <c r="G17" s="57"/>
      <c r="H17" s="57"/>
      <c r="I17" s="57"/>
      <c r="J17" s="57"/>
      <c r="K17" s="57"/>
      <c r="L17" s="57"/>
      <c r="M17" s="57"/>
      <c r="N17" s="57"/>
      <c r="O17" s="57"/>
      <c r="P17" s="57"/>
      <c r="Q17" s="57"/>
    </row>
    <row r="18" spans="2:21" x14ac:dyDescent="0.35">
      <c r="D18" s="57" t="s">
        <v>132</v>
      </c>
      <c r="E18" s="57"/>
      <c r="F18" s="57"/>
      <c r="G18" s="57"/>
      <c r="H18" s="57"/>
      <c r="I18" s="57"/>
      <c r="J18" s="57"/>
      <c r="K18" s="57"/>
      <c r="L18" s="57"/>
      <c r="M18" s="57"/>
      <c r="N18" s="57"/>
      <c r="O18" s="57"/>
      <c r="P18" s="57"/>
      <c r="Q18" s="57"/>
    </row>
    <row r="19" spans="2:21" ht="14.5" customHeight="1" x14ac:dyDescent="0.35">
      <c r="D19" s="57"/>
      <c r="E19" s="57"/>
      <c r="F19" s="57"/>
      <c r="G19" s="57"/>
      <c r="H19" s="57"/>
      <c r="I19" s="57"/>
      <c r="J19" s="57"/>
      <c r="K19" s="57"/>
      <c r="L19" s="57"/>
      <c r="M19" s="57"/>
      <c r="N19" s="57"/>
      <c r="O19" s="57"/>
      <c r="P19" s="57"/>
      <c r="Q19" s="57"/>
    </row>
    <row r="20" spans="2:21" ht="14.5" customHeight="1" x14ac:dyDescent="0.35"/>
    <row r="23" spans="2:21" ht="15" thickBot="1" x14ac:dyDescent="0.4"/>
    <row r="24" spans="2:21" ht="409" customHeight="1" x14ac:dyDescent="0.35">
      <c r="B24" s="58" t="s">
        <v>140</v>
      </c>
      <c r="C24" s="59"/>
      <c r="D24" s="59"/>
      <c r="E24" s="59"/>
      <c r="F24" s="59"/>
      <c r="G24" s="59"/>
      <c r="H24" s="59"/>
      <c r="I24" s="59"/>
      <c r="J24" s="59"/>
      <c r="K24" s="59"/>
      <c r="L24" s="59"/>
      <c r="M24" s="59"/>
      <c r="N24" s="59"/>
      <c r="O24" s="59"/>
      <c r="P24" s="59"/>
      <c r="Q24" s="59"/>
      <c r="R24" s="59"/>
      <c r="S24" s="59"/>
      <c r="T24" s="59"/>
      <c r="U24" s="60"/>
    </row>
    <row r="25" spans="2:21" ht="94" customHeight="1" thickBot="1" x14ac:dyDescent="0.4">
      <c r="B25" s="61"/>
      <c r="C25" s="62"/>
      <c r="D25" s="62"/>
      <c r="E25" s="62"/>
      <c r="F25" s="62"/>
      <c r="G25" s="62"/>
      <c r="H25" s="62"/>
      <c r="I25" s="62"/>
      <c r="J25" s="62"/>
      <c r="K25" s="62"/>
      <c r="L25" s="62"/>
      <c r="M25" s="62"/>
      <c r="N25" s="62"/>
      <c r="O25" s="62"/>
      <c r="P25" s="62"/>
      <c r="Q25" s="62"/>
      <c r="R25" s="62"/>
      <c r="S25" s="62"/>
      <c r="T25" s="62"/>
      <c r="U25" s="63"/>
    </row>
    <row r="35" spans="4:17" x14ac:dyDescent="0.35">
      <c r="D35" s="56"/>
      <c r="E35" s="56"/>
      <c r="F35" s="56"/>
      <c r="G35" s="56"/>
      <c r="H35" s="56"/>
      <c r="I35" s="56"/>
      <c r="J35" s="56"/>
      <c r="K35" s="56"/>
      <c r="L35" s="56"/>
      <c r="M35" s="56"/>
      <c r="N35" s="56"/>
      <c r="O35" s="56"/>
      <c r="P35" s="56"/>
      <c r="Q35" s="56"/>
    </row>
    <row r="36" spans="4:17" x14ac:dyDescent="0.35">
      <c r="D36" s="56"/>
      <c r="E36" s="56"/>
      <c r="F36" s="56"/>
      <c r="G36" s="56"/>
      <c r="H36" s="56"/>
      <c r="I36" s="56"/>
      <c r="J36" s="56"/>
      <c r="K36" s="56"/>
      <c r="L36" s="56"/>
      <c r="M36" s="56"/>
      <c r="N36" s="56"/>
      <c r="O36" s="56"/>
      <c r="P36" s="56"/>
      <c r="Q36" s="56"/>
    </row>
    <row r="37" spans="4:17" x14ac:dyDescent="0.35">
      <c r="D37" s="56"/>
      <c r="E37" s="56"/>
      <c r="F37" s="56"/>
      <c r="G37" s="56"/>
      <c r="H37" s="56"/>
      <c r="I37" s="56"/>
      <c r="J37" s="56"/>
      <c r="K37" s="56"/>
      <c r="L37" s="56"/>
      <c r="M37" s="56"/>
      <c r="N37" s="56"/>
      <c r="O37" s="56"/>
      <c r="P37" s="56"/>
      <c r="Q37" s="56"/>
    </row>
    <row r="38" spans="4:17" x14ac:dyDescent="0.35">
      <c r="D38" s="56"/>
      <c r="E38" s="56"/>
      <c r="F38" s="56"/>
      <c r="G38" s="56"/>
      <c r="H38" s="56"/>
      <c r="I38" s="56"/>
      <c r="J38" s="56"/>
      <c r="K38" s="56"/>
      <c r="L38" s="56"/>
      <c r="M38" s="56"/>
      <c r="N38" s="56"/>
      <c r="O38" s="56"/>
      <c r="P38" s="56"/>
      <c r="Q38" s="56"/>
    </row>
  </sheetData>
  <mergeCells count="6">
    <mergeCell ref="D12:Q13"/>
    <mergeCell ref="D35:Q36"/>
    <mergeCell ref="D37:Q38"/>
    <mergeCell ref="D16:Q17"/>
    <mergeCell ref="D18:Q19"/>
    <mergeCell ref="B24:U2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7C186-B7B2-4581-A10E-D0520588BC30}">
  <sheetPr codeName="Sheet7"/>
  <dimension ref="B1:O31"/>
  <sheetViews>
    <sheetView zoomScale="115" zoomScaleNormal="115" workbookViewId="0">
      <selection activeCell="B20" sqref="B20"/>
    </sheetView>
  </sheetViews>
  <sheetFormatPr defaultRowHeight="14.5" x14ac:dyDescent="0.35"/>
  <cols>
    <col min="2" max="2" width="11.08984375" customWidth="1"/>
    <col min="3" max="3" width="52.90625" customWidth="1"/>
    <col min="4" max="4" width="26.08984375" bestFit="1" customWidth="1"/>
    <col min="5" max="5" width="12.81640625" customWidth="1"/>
    <col min="6" max="6" width="21.90625" bestFit="1" customWidth="1"/>
    <col min="7" max="7" width="10.6328125" bestFit="1" customWidth="1"/>
    <col min="8" max="8" width="7.1796875" bestFit="1" customWidth="1"/>
    <col min="9" max="10" width="7.54296875" bestFit="1" customWidth="1"/>
    <col min="11" max="12" width="7.1796875" bestFit="1" customWidth="1"/>
    <col min="13" max="13" width="12.81640625" customWidth="1"/>
    <col min="14" max="15" width="26.81640625" customWidth="1"/>
    <col min="17" max="17" width="11.90625" customWidth="1"/>
    <col min="18" max="18" width="12.81640625" customWidth="1"/>
  </cols>
  <sheetData>
    <row r="1" spans="2:15" ht="26.4" customHeight="1" thickBot="1" x14ac:dyDescent="0.4">
      <c r="B1" s="68" t="s">
        <v>135</v>
      </c>
      <c r="C1" s="69"/>
      <c r="D1" s="70"/>
      <c r="E1" s="41"/>
      <c r="F1" s="41"/>
      <c r="G1" s="41"/>
      <c r="H1" s="41"/>
      <c r="I1" s="41"/>
      <c r="J1" s="41"/>
      <c r="K1" s="41"/>
      <c r="L1" s="41"/>
      <c r="M1" s="41"/>
      <c r="N1" s="41"/>
      <c r="O1" s="41"/>
    </row>
    <row r="2" spans="2:15" ht="15" thickBot="1" x14ac:dyDescent="0.4"/>
    <row r="3" spans="2:15" x14ac:dyDescent="0.35">
      <c r="B3" s="53" t="s">
        <v>7</v>
      </c>
      <c r="C3" s="51" t="s">
        <v>73</v>
      </c>
    </row>
    <row r="4" spans="2:15" ht="15" thickBot="1" x14ac:dyDescent="0.4">
      <c r="B4" s="54" t="s">
        <v>138</v>
      </c>
      <c r="C4" s="52" t="s">
        <v>139</v>
      </c>
    </row>
    <row r="6" spans="2:15" ht="15.5" x14ac:dyDescent="0.35">
      <c r="B6" s="80" t="s">
        <v>66</v>
      </c>
      <c r="C6" s="80"/>
      <c r="D6" s="80"/>
      <c r="F6" s="80" t="s">
        <v>133</v>
      </c>
      <c r="G6" s="80"/>
      <c r="H6" s="80"/>
      <c r="I6" s="80"/>
      <c r="J6" s="80"/>
      <c r="K6" s="80"/>
      <c r="L6" s="80"/>
      <c r="N6" s="80" t="s">
        <v>134</v>
      </c>
      <c r="O6" s="80"/>
    </row>
    <row r="7" spans="2:15" ht="15" thickBot="1" x14ac:dyDescent="0.4"/>
    <row r="8" spans="2:15" ht="31.75" customHeight="1" thickBot="1" x14ac:dyDescent="0.4">
      <c r="B8" s="8"/>
      <c r="C8" s="82" t="s">
        <v>85</v>
      </c>
      <c r="D8" s="83"/>
      <c r="F8" s="66" t="s">
        <v>80</v>
      </c>
      <c r="G8" s="81"/>
      <c r="H8" s="81"/>
      <c r="I8" s="81"/>
      <c r="J8" s="81"/>
      <c r="K8" s="81"/>
      <c r="L8" s="67"/>
      <c r="N8" s="66" t="s">
        <v>126</v>
      </c>
      <c r="O8" s="67"/>
    </row>
    <row r="9" spans="2:15" ht="16.5" x14ac:dyDescent="0.45">
      <c r="B9" s="71" t="s">
        <v>78</v>
      </c>
      <c r="C9" s="78" t="s">
        <v>110</v>
      </c>
      <c r="D9" s="79"/>
      <c r="F9" s="25" t="s">
        <v>4</v>
      </c>
      <c r="G9" s="26"/>
      <c r="H9" s="39" t="s">
        <v>104</v>
      </c>
      <c r="I9" s="39"/>
      <c r="J9" s="39"/>
      <c r="K9" s="39"/>
      <c r="L9" s="40"/>
      <c r="N9" s="35"/>
      <c r="O9" s="36" t="s">
        <v>70</v>
      </c>
    </row>
    <row r="10" spans="2:15" ht="39.65" customHeight="1" thickBot="1" x14ac:dyDescent="0.4">
      <c r="B10" s="73"/>
      <c r="C10" s="11" t="s">
        <v>112</v>
      </c>
      <c r="D10" s="18"/>
      <c r="F10" s="27" t="s">
        <v>105</v>
      </c>
      <c r="G10" s="4" t="s">
        <v>101</v>
      </c>
      <c r="H10" s="4" t="s">
        <v>71</v>
      </c>
      <c r="I10" s="4" t="s">
        <v>69</v>
      </c>
      <c r="J10" s="4" t="s">
        <v>70</v>
      </c>
      <c r="K10" s="4" t="s">
        <v>72</v>
      </c>
      <c r="L10" s="28" t="s">
        <v>103</v>
      </c>
      <c r="N10" s="27" t="s">
        <v>71</v>
      </c>
      <c r="O10" s="37">
        <f>H11/J11</f>
        <v>9.4781712087029873E-7</v>
      </c>
    </row>
    <row r="11" spans="2:15" ht="15" thickBot="1" x14ac:dyDescent="0.4">
      <c r="B11" s="12"/>
      <c r="C11" s="8"/>
      <c r="D11" s="8"/>
      <c r="F11" s="29" t="s">
        <v>0</v>
      </c>
      <c r="G11" s="22" t="str">
        <f>IF(ISBLANK('Emission Inputs (Optional)'!D10),'Emission Inputs (Optional)'!D14,"Custom")</f>
        <v>2023 eGRID</v>
      </c>
      <c r="H11" s="23">
        <f>I11/3600</f>
        <v>8.9959462767533347E-8</v>
      </c>
      <c r="I11" s="23">
        <f>IF('Emission Inputs (Optional)'!D10&lt;&gt;"",'Emission Inputs (Optional)'!D10,('Emission Inputs (Optional)'!D17*0)+((1-'Emission Inputs (Optional)'!D17)*'Emission Inputs (Optional)'!D15))</f>
        <v>3.2385406596312005E-4</v>
      </c>
      <c r="J11" s="23">
        <f>I11*293.07107</f>
        <v>9.4912257635662176E-2</v>
      </c>
      <c r="K11" s="23">
        <f>H11*1000000</f>
        <v>8.9959462767533346E-2</v>
      </c>
      <c r="L11" s="30">
        <f>J11/10</f>
        <v>9.4912257635662179E-3</v>
      </c>
      <c r="N11" s="27" t="s">
        <v>69</v>
      </c>
      <c r="O11" s="37">
        <f>I11/J11</f>
        <v>3.4121416351330755E-3</v>
      </c>
    </row>
    <row r="12" spans="2:15" ht="14.4" customHeight="1" x14ac:dyDescent="0.35">
      <c r="B12" s="71" t="s">
        <v>79</v>
      </c>
      <c r="C12" s="74" t="s">
        <v>124</v>
      </c>
      <c r="D12" s="75"/>
      <c r="F12" s="29" t="s">
        <v>1</v>
      </c>
      <c r="G12" s="22" t="s">
        <v>102</v>
      </c>
      <c r="H12" s="23">
        <f t="shared" ref="H12:H18" si="0">I12/3600</f>
        <v>5.0149003865247496E-8</v>
      </c>
      <c r="I12" s="23">
        <f>J12/293.07107</f>
        <v>1.8053641391489099E-4</v>
      </c>
      <c r="J12" s="23">
        <f>52.91/1000</f>
        <v>5.2909999999999999E-2</v>
      </c>
      <c r="K12" s="23">
        <f t="shared" ref="K12:K18" si="1">H12*1000000</f>
        <v>5.0149003865247496E-2</v>
      </c>
      <c r="L12" s="30">
        <f t="shared" ref="L12:L18" si="2">J12/10</f>
        <v>5.2909999999999997E-3</v>
      </c>
      <c r="N12" s="27" t="s">
        <v>72</v>
      </c>
      <c r="O12" s="37">
        <f>K11/J11</f>
        <v>0.94781712087029868</v>
      </c>
    </row>
    <row r="13" spans="2:15" x14ac:dyDescent="0.35">
      <c r="B13" s="72"/>
      <c r="C13" s="49" t="s">
        <v>74</v>
      </c>
      <c r="D13" s="45" t="s">
        <v>75</v>
      </c>
      <c r="F13" s="29" t="s">
        <v>2</v>
      </c>
      <c r="G13" s="22" t="s">
        <v>102</v>
      </c>
      <c r="H13" s="23">
        <f t="shared" si="0"/>
        <v>5.9598740560324384E-8</v>
      </c>
      <c r="I13" s="23">
        <f t="shared" ref="I13:I18" si="3">J13/293.07107</f>
        <v>2.1455546601716779E-4</v>
      </c>
      <c r="J13" s="23">
        <f>62.88/1000</f>
        <v>6.2880000000000005E-2</v>
      </c>
      <c r="K13" s="23">
        <f t="shared" si="1"/>
        <v>5.9598740560324381E-2</v>
      </c>
      <c r="L13" s="30">
        <f t="shared" si="2"/>
        <v>6.2880000000000002E-3</v>
      </c>
      <c r="N13" s="27" t="s">
        <v>103</v>
      </c>
      <c r="O13" s="37">
        <f>L11/J11</f>
        <v>0.1</v>
      </c>
    </row>
    <row r="14" spans="2:15" x14ac:dyDescent="0.35">
      <c r="B14" s="72"/>
      <c r="C14" s="46" t="s">
        <v>10</v>
      </c>
      <c r="D14" s="48" t="s">
        <v>136</v>
      </c>
      <c r="F14" s="29" t="s">
        <v>3</v>
      </c>
      <c r="G14" s="22" t="s">
        <v>102</v>
      </c>
      <c r="H14" s="23">
        <f t="shared" si="0"/>
        <v>9.6791084383274901E-8</v>
      </c>
      <c r="I14" s="23">
        <f t="shared" si="3"/>
        <v>3.4844790377978966E-4</v>
      </c>
      <c r="J14" s="23">
        <f>102.12/1000</f>
        <v>0.10212</v>
      </c>
      <c r="K14" s="23">
        <f t="shared" si="1"/>
        <v>9.6791084383274897E-2</v>
      </c>
      <c r="L14" s="30">
        <f t="shared" si="2"/>
        <v>1.0212000000000001E-2</v>
      </c>
      <c r="N14" s="38" t="s">
        <v>70</v>
      </c>
      <c r="O14" s="37">
        <f>J11/J11</f>
        <v>1</v>
      </c>
    </row>
    <row r="15" spans="2:15" x14ac:dyDescent="0.35">
      <c r="B15" s="72"/>
      <c r="C15" s="47" t="s">
        <v>137</v>
      </c>
      <c r="D15" s="50">
        <f>VLOOKUP('Emission Inputs (Optional)'!C14,'Grid Emissions Database - AER'!B4:L55,MATCH('Emission Inputs (Optional)'!D14,'Grid Emissions Database - AER'!B3:L3,0),0)/1000000</f>
        <v>3.2385406596312005E-4</v>
      </c>
      <c r="F15" s="29" t="s">
        <v>59</v>
      </c>
      <c r="G15" s="22" t="s">
        <v>102</v>
      </c>
      <c r="H15" s="23">
        <f t="shared" si="0"/>
        <v>7.0258824674036425E-8</v>
      </c>
      <c r="I15" s="23">
        <f t="shared" si="3"/>
        <v>2.5293176882653111E-4</v>
      </c>
      <c r="J15" s="23">
        <f>163.45/2205</f>
        <v>7.4126984126984125E-2</v>
      </c>
      <c r="K15" s="23">
        <f t="shared" si="1"/>
        <v>7.0258824674036421E-2</v>
      </c>
      <c r="L15" s="30">
        <f t="shared" si="2"/>
        <v>7.4126984126984125E-3</v>
      </c>
      <c r="N15" s="31"/>
      <c r="O15" s="32"/>
    </row>
    <row r="16" spans="2:15" x14ac:dyDescent="0.35">
      <c r="B16" s="72"/>
      <c r="C16" s="76" t="s">
        <v>77</v>
      </c>
      <c r="D16" s="77"/>
      <c r="F16" s="29" t="s">
        <v>60</v>
      </c>
      <c r="G16" s="22" t="s">
        <v>102</v>
      </c>
      <c r="H16" s="23">
        <f t="shared" si="0"/>
        <v>9.1085225315635691E-8</v>
      </c>
      <c r="I16" s="23">
        <f t="shared" si="3"/>
        <v>3.279068111362885E-4</v>
      </c>
      <c r="J16" s="23">
        <f>96.1/1000</f>
        <v>9.6099999999999991E-2</v>
      </c>
      <c r="K16" s="23">
        <f t="shared" si="1"/>
        <v>9.108522531563569E-2</v>
      </c>
      <c r="L16" s="30">
        <f t="shared" si="2"/>
        <v>9.6099999999999988E-3</v>
      </c>
      <c r="N16" s="31"/>
      <c r="O16" s="32"/>
    </row>
    <row r="17" spans="2:15" ht="29.5" thickBot="1" x14ac:dyDescent="0.4">
      <c r="B17" s="73"/>
      <c r="C17" s="44" t="s">
        <v>81</v>
      </c>
      <c r="D17" s="43">
        <v>0</v>
      </c>
      <c r="F17" s="29" t="s">
        <v>68</v>
      </c>
      <c r="G17" s="22" t="s">
        <v>102</v>
      </c>
      <c r="H17" s="23">
        <f t="shared" si="0"/>
        <v>7.0271161341323926E-8</v>
      </c>
      <c r="I17" s="23">
        <f t="shared" si="3"/>
        <v>2.5297618082876616E-4</v>
      </c>
      <c r="J17" s="23">
        <f>74.14/1000</f>
        <v>7.4139999999999998E-2</v>
      </c>
      <c r="K17" s="23">
        <f t="shared" si="1"/>
        <v>7.0271161341323926E-2</v>
      </c>
      <c r="L17" s="30">
        <f t="shared" si="2"/>
        <v>7.4139999999999996E-3</v>
      </c>
      <c r="N17" s="31"/>
      <c r="O17" s="32"/>
    </row>
    <row r="18" spans="2:15" x14ac:dyDescent="0.35">
      <c r="F18" s="29" t="s">
        <v>67</v>
      </c>
      <c r="G18" s="22" t="s">
        <v>102</v>
      </c>
      <c r="H18" s="23">
        <f t="shared" si="0"/>
        <v>6.6972757760695308E-8</v>
      </c>
      <c r="I18" s="23">
        <f t="shared" si="3"/>
        <v>2.411019279385031E-4</v>
      </c>
      <c r="J18" s="23">
        <f>70.66/1000</f>
        <v>7.0660000000000001E-2</v>
      </c>
      <c r="K18" s="23">
        <f t="shared" si="1"/>
        <v>6.6972757760695306E-2</v>
      </c>
      <c r="L18" s="30">
        <f t="shared" si="2"/>
        <v>7.0660000000000002E-3</v>
      </c>
      <c r="N18" s="31"/>
      <c r="O18" s="32"/>
    </row>
    <row r="19" spans="2:15" x14ac:dyDescent="0.35">
      <c r="F19" s="31"/>
      <c r="G19" s="24"/>
      <c r="H19" s="24"/>
      <c r="I19" s="24"/>
      <c r="J19" s="24"/>
      <c r="K19" s="24"/>
      <c r="L19" s="32"/>
      <c r="N19" s="31"/>
      <c r="O19" s="32"/>
    </row>
    <row r="20" spans="2:15" x14ac:dyDescent="0.35">
      <c r="F20" s="31"/>
      <c r="G20" s="24"/>
      <c r="H20" s="24"/>
      <c r="I20" s="24"/>
      <c r="J20" s="24"/>
      <c r="K20" s="24"/>
      <c r="L20" s="32"/>
      <c r="N20" s="31"/>
      <c r="O20" s="32"/>
    </row>
    <row r="21" spans="2:15" x14ac:dyDescent="0.35">
      <c r="F21" s="31"/>
      <c r="G21" s="24"/>
      <c r="H21" s="24"/>
      <c r="I21" s="24"/>
      <c r="J21" s="24"/>
      <c r="K21" s="24"/>
      <c r="L21" s="32"/>
      <c r="N21" s="31"/>
      <c r="O21" s="32"/>
    </row>
    <row r="22" spans="2:15" x14ac:dyDescent="0.35">
      <c r="F22" s="31"/>
      <c r="G22" s="24"/>
      <c r="H22" s="24"/>
      <c r="I22" s="24"/>
      <c r="J22" s="24"/>
      <c r="K22" s="24"/>
      <c r="L22" s="32"/>
      <c r="N22" s="31"/>
      <c r="O22" s="32"/>
    </row>
    <row r="23" spans="2:15" x14ac:dyDescent="0.35">
      <c r="F23" s="31"/>
      <c r="G23" s="24"/>
      <c r="H23" s="24"/>
      <c r="I23" s="24"/>
      <c r="J23" s="24"/>
      <c r="K23" s="24"/>
      <c r="L23" s="32"/>
      <c r="N23" s="31"/>
      <c r="O23" s="32"/>
    </row>
    <row r="24" spans="2:15" x14ac:dyDescent="0.35">
      <c r="F24" s="31"/>
      <c r="G24" s="24"/>
      <c r="H24" s="24"/>
      <c r="I24" s="24"/>
      <c r="J24" s="24"/>
      <c r="K24" s="24"/>
      <c r="L24" s="32"/>
      <c r="N24" s="31"/>
      <c r="O24" s="32"/>
    </row>
    <row r="25" spans="2:15" x14ac:dyDescent="0.35">
      <c r="F25" s="31"/>
      <c r="G25" s="24"/>
      <c r="H25" s="24"/>
      <c r="I25" s="24"/>
      <c r="J25" s="24"/>
      <c r="K25" s="24"/>
      <c r="L25" s="32"/>
      <c r="N25" s="31"/>
      <c r="O25" s="32"/>
    </row>
    <row r="26" spans="2:15" x14ac:dyDescent="0.35">
      <c r="F26" s="31"/>
      <c r="G26" s="24"/>
      <c r="H26" s="24"/>
      <c r="I26" s="24"/>
      <c r="J26" s="24"/>
      <c r="K26" s="24"/>
      <c r="L26" s="32"/>
      <c r="N26" s="31"/>
      <c r="O26" s="32"/>
    </row>
    <row r="27" spans="2:15" ht="15" thickBot="1" x14ac:dyDescent="0.4">
      <c r="F27" s="33"/>
      <c r="G27" s="18"/>
      <c r="H27" s="18"/>
      <c r="I27" s="18"/>
      <c r="J27" s="18"/>
      <c r="K27" s="18"/>
      <c r="L27" s="34"/>
      <c r="N27" s="33"/>
      <c r="O27" s="34"/>
    </row>
    <row r="28" spans="2:15" x14ac:dyDescent="0.35">
      <c r="F28" s="64" t="s">
        <v>76</v>
      </c>
      <c r="G28" s="64"/>
      <c r="H28" s="64"/>
      <c r="I28" s="64"/>
      <c r="J28" s="64"/>
      <c r="K28" s="64"/>
      <c r="L28" s="64"/>
    </row>
    <row r="31" spans="2:15" x14ac:dyDescent="0.35">
      <c r="F31" s="65" t="s">
        <v>87</v>
      </c>
      <c r="G31" s="65"/>
      <c r="H31" s="65"/>
    </row>
  </sheetData>
  <mergeCells count="14">
    <mergeCell ref="F28:L28"/>
    <mergeCell ref="F31:H31"/>
    <mergeCell ref="N8:O8"/>
    <mergeCell ref="B1:D1"/>
    <mergeCell ref="B12:B17"/>
    <mergeCell ref="C12:D12"/>
    <mergeCell ref="C16:D16"/>
    <mergeCell ref="B9:B10"/>
    <mergeCell ref="C9:D9"/>
    <mergeCell ref="N6:O6"/>
    <mergeCell ref="B6:D6"/>
    <mergeCell ref="F8:L8"/>
    <mergeCell ref="F6:L6"/>
    <mergeCell ref="C8:D8"/>
  </mergeCells>
  <phoneticPr fontId="12" type="noConversion"/>
  <pageMargins left="0.7" right="0.7" top="0.75" bottom="0.75" header="0.3" footer="0.3"/>
  <legacyDrawing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285D5B68-F8D9-4B0C-ADC3-9324B819503F}">
          <x14:formula1>
            <xm:f>'Grid Emissions Database - AER'!$C$3:$L$3</xm:f>
          </x14:formula1>
          <xm:sqref>D14</xm:sqref>
        </x14:dataValidation>
        <x14:dataValidation type="list" allowBlank="1" showInputMessage="1" showErrorMessage="1" xr:uid="{6FEDEDE3-F70C-46C9-BFD7-3A5AFFBFEAD2}">
          <x14:formula1>
            <xm:f>'Grid Emissions Database - AER'!$B$4:$B$54</xm:f>
          </x14:formula1>
          <xm:sqref>C14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E0E24-4728-4561-BBC4-5E217A885BBF}">
  <sheetPr codeName="Sheet1"/>
  <dimension ref="A1:AF793"/>
  <sheetViews>
    <sheetView tabSelected="1" zoomScaleNormal="100" workbookViewId="0">
      <selection activeCell="G14" sqref="G14"/>
    </sheetView>
  </sheetViews>
  <sheetFormatPr defaultRowHeight="14.5" x14ac:dyDescent="0.35"/>
  <cols>
    <col min="1" max="1" width="21.1796875" customWidth="1"/>
    <col min="2" max="2" width="28" customWidth="1"/>
    <col min="3" max="4" width="18.90625" customWidth="1"/>
    <col min="5" max="5" width="15.54296875" customWidth="1"/>
    <col min="6" max="7" width="18.90625" customWidth="1"/>
    <col min="8" max="13" width="12.90625" customWidth="1"/>
  </cols>
  <sheetData>
    <row r="1" spans="1:32" ht="15" thickBot="1" x14ac:dyDescent="0.4"/>
    <row r="2" spans="1:32" x14ac:dyDescent="0.35">
      <c r="A2" s="53" t="s">
        <v>7</v>
      </c>
      <c r="B2" s="51" t="s">
        <v>73</v>
      </c>
    </row>
    <row r="3" spans="1:32" ht="15" thickBot="1" x14ac:dyDescent="0.4">
      <c r="A3" s="54" t="s">
        <v>138</v>
      </c>
      <c r="B3" s="52" t="s">
        <v>139</v>
      </c>
    </row>
    <row r="4" spans="1:32" ht="15" thickBot="1" x14ac:dyDescent="0.4"/>
    <row r="5" spans="1:32" ht="15" thickBot="1" x14ac:dyDescent="0.4">
      <c r="A5" s="84" t="s">
        <v>127</v>
      </c>
      <c r="B5" s="85"/>
      <c r="C5" s="85"/>
      <c r="D5" s="85"/>
      <c r="E5" s="85"/>
      <c r="F5" s="85"/>
      <c r="G5" s="85"/>
      <c r="H5" s="85"/>
      <c r="I5" s="85"/>
      <c r="J5" s="85"/>
      <c r="K5" s="85"/>
      <c r="L5" s="85"/>
      <c r="M5" s="86"/>
      <c r="N5" s="8"/>
      <c r="O5" s="8"/>
      <c r="P5" s="8"/>
      <c r="Q5" s="8"/>
      <c r="R5" s="8"/>
      <c r="S5" s="8"/>
      <c r="T5" s="8"/>
      <c r="U5" s="8"/>
      <c r="V5" s="8"/>
      <c r="W5" s="8"/>
      <c r="X5" s="8"/>
      <c r="Y5" s="8"/>
      <c r="Z5" s="8"/>
      <c r="AA5" s="8"/>
      <c r="AB5" s="8"/>
      <c r="AC5" s="8"/>
      <c r="AD5" s="8"/>
      <c r="AE5" s="8"/>
    </row>
    <row r="6" spans="1:32" ht="59.5" customHeight="1" x14ac:dyDescent="0.35">
      <c r="A6" s="20" t="s">
        <v>123</v>
      </c>
      <c r="B6" s="20" t="s">
        <v>101</v>
      </c>
      <c r="C6" s="20" t="s">
        <v>91</v>
      </c>
      <c r="D6" s="20" t="s">
        <v>4</v>
      </c>
      <c r="E6" s="20" t="s">
        <v>61</v>
      </c>
      <c r="F6" s="20" t="s">
        <v>5</v>
      </c>
      <c r="G6" s="20" t="s">
        <v>141</v>
      </c>
      <c r="H6" s="20" t="s">
        <v>125</v>
      </c>
      <c r="I6" s="20" t="s">
        <v>128</v>
      </c>
      <c r="J6" s="20" t="s">
        <v>129</v>
      </c>
      <c r="K6" s="20" t="s">
        <v>97</v>
      </c>
      <c r="L6" s="20" t="s">
        <v>98</v>
      </c>
      <c r="M6" s="20" t="s">
        <v>6</v>
      </c>
      <c r="O6" s="8"/>
      <c r="P6" s="8"/>
      <c r="Q6" s="8"/>
      <c r="R6" s="8"/>
      <c r="S6" s="8"/>
      <c r="T6" s="8"/>
      <c r="U6" s="8"/>
      <c r="V6" s="8"/>
      <c r="W6" s="8"/>
      <c r="X6" s="8"/>
      <c r="Y6" s="8"/>
      <c r="Z6" s="8"/>
      <c r="AA6" s="8"/>
      <c r="AB6" s="8"/>
      <c r="AC6" s="8"/>
      <c r="AD6" s="8"/>
      <c r="AE6" s="8"/>
      <c r="AF6" s="8"/>
    </row>
    <row r="7" spans="1:32" ht="49.75" customHeight="1" x14ac:dyDescent="0.35">
      <c r="A7" s="16"/>
      <c r="B7" s="16"/>
      <c r="C7" s="19"/>
      <c r="D7" s="19" t="s">
        <v>99</v>
      </c>
      <c r="E7" s="19" t="s">
        <v>99</v>
      </c>
      <c r="F7" s="19" t="s">
        <v>99</v>
      </c>
      <c r="G7" s="19" t="s">
        <v>100</v>
      </c>
      <c r="H7" s="21"/>
      <c r="I7" s="21" t="str">
        <f>IF(Table1[[#This Row],[Emission Category]]="Energy",Table1[[#This Row],[Total Energy
(MMBtu/yr)]]*0.293071,"")</f>
        <v/>
      </c>
      <c r="J7" s="21" t="str">
        <f>IF(Table1[[#This Row],[Total Energy
(MMBtu/yr)]]&lt;&gt;"",Table1[[#This Row],[Total Energy
(MMBtu/yr)]]/SUM($H$8:$H$190),"")</f>
        <v/>
      </c>
      <c r="K7" s="16"/>
      <c r="L7" s="16"/>
      <c r="M7" s="16"/>
      <c r="O7" s="8"/>
      <c r="P7" s="8"/>
      <c r="Q7" s="8"/>
      <c r="R7" s="8"/>
      <c r="S7" s="8"/>
      <c r="T7" s="8"/>
      <c r="U7" s="8"/>
      <c r="V7" s="8"/>
      <c r="W7" s="8"/>
      <c r="X7" s="8"/>
      <c r="Y7" s="8"/>
      <c r="Z7" s="8"/>
      <c r="AA7" s="8"/>
      <c r="AB7" s="8"/>
      <c r="AC7" s="8"/>
      <c r="AD7" s="8"/>
      <c r="AE7" s="8"/>
      <c r="AF7" s="8"/>
    </row>
    <row r="8" spans="1:32" x14ac:dyDescent="0.35">
      <c r="A8" s="14">
        <f>IF(B8&lt;&gt;"",COUNTA($B$8:B8),"")</f>
        <v>1</v>
      </c>
      <c r="B8" s="17" t="s">
        <v>83</v>
      </c>
      <c r="C8" s="17" t="s">
        <v>88</v>
      </c>
      <c r="D8" s="17" t="s">
        <v>0</v>
      </c>
      <c r="E8" s="17" t="s">
        <v>69</v>
      </c>
      <c r="F8" s="17">
        <v>450000</v>
      </c>
      <c r="G8" s="13"/>
      <c r="H8" s="14">
        <f>IF(Table1[[#This Row],[Emission Category]]="Energy",VLOOKUP(Table1[[#This Row],[Units]],'Emission Inputs (Optional)'!$N$9:$O$14,2,FALSE)*Table1[[#This Row],[Annual Consumption]],"")</f>
        <v>1535.4637358098839</v>
      </c>
      <c r="I8" s="14">
        <f>IF(Table1[[#This Row],[Emission Category]]="Energy",Table1[[#This Row],[Total Energy
(MMBtu/yr)]]*0.293071,"")</f>
        <v>449.99989251753851</v>
      </c>
      <c r="J8" s="15">
        <f>IF(Table1[[#This Row],[Total Energy
(MMBtu/yr)]]&lt;&gt;"",Table1[[#This Row],[Total Energy
(MMBtu/yr)]]/SUM($H$8:$H$190),"")</f>
        <v>0.12033453753034043</v>
      </c>
      <c r="K8" s="14">
        <f>IF(Table1[[#This Row],[Emission Category]]="Energy",(HLOOKUP(Table1[[#This Row],[Units]],'Emission Inputs (Optional)'!$F$10:$L$27,MATCH(Table1[[#This Row],[Energy Source]],'Emission Inputs (Optional)'!F$10:$F$27,0),FALSE))*Table1[[#This Row],[Annual Consumption]],"")</f>
        <v>145.73432968340401</v>
      </c>
      <c r="L8" s="14">
        <f>IF(Table1[[#This Row],[Emission Category]]="Energy",Table1[[#This Row],[CO2e Emissions - 
Energy
 (MT CO2e/yr)]],Table1[[#This Row],[CO2e Emissions - 
Process or Fugitive 
(MT CO2e/yr)]])</f>
        <v>145.73432968340401</v>
      </c>
      <c r="M8" s="15">
        <f>IF(Table1[[#This Row],[CO2e Emissions (MT CO2e/yr)]]=0,"",IF(L8&lt;&gt;"",L8,0)/SUM(Table1[CO2e Emissions (MT CO2e/yr)]))</f>
        <v>0.15283036145720308</v>
      </c>
      <c r="N8" s="8"/>
      <c r="O8" s="8"/>
      <c r="P8" s="8"/>
      <c r="Q8" s="8"/>
      <c r="R8" s="8"/>
      <c r="S8" s="8"/>
      <c r="T8" s="8"/>
      <c r="U8" s="8"/>
      <c r="V8" s="8"/>
      <c r="W8" s="8"/>
      <c r="X8" s="8"/>
      <c r="Y8" s="8"/>
      <c r="Z8" s="8"/>
      <c r="AA8" s="8"/>
      <c r="AB8" s="8"/>
      <c r="AC8" s="8"/>
      <c r="AD8" s="8"/>
      <c r="AE8" s="8"/>
      <c r="AF8" s="8"/>
    </row>
    <row r="9" spans="1:32" x14ac:dyDescent="0.35">
      <c r="A9" s="14">
        <f>IF(B9&lt;&gt;"",COUNTA($B$8:B9),"")</f>
        <v>2</v>
      </c>
      <c r="B9" s="17" t="s">
        <v>111</v>
      </c>
      <c r="C9" s="17" t="s">
        <v>88</v>
      </c>
      <c r="D9" s="17" t="s">
        <v>0</v>
      </c>
      <c r="E9" s="17" t="s">
        <v>69</v>
      </c>
      <c r="F9" s="17">
        <v>300000</v>
      </c>
      <c r="G9" s="13"/>
      <c r="H9" s="14">
        <f>IF(Table1[[#This Row],[Emission Category]]="Energy",VLOOKUP(Table1[[#This Row],[Units]],'Emission Inputs (Optional)'!$N$9:$O$14,2,FALSE)*Table1[[#This Row],[Annual Consumption]],"")</f>
        <v>1023.6424905399226</v>
      </c>
      <c r="I9" s="14">
        <f>IF(Table1[[#This Row],[Emission Category]]="Energy",Table1[[#This Row],[Total Energy
(MMBtu/yr)]]*0.293071,"")</f>
        <v>299.99992834502569</v>
      </c>
      <c r="J9" s="15">
        <f>IF(Table1[[#This Row],[Total Energy
(MMBtu/yr)]]&lt;&gt;"",Table1[[#This Row],[Total Energy
(MMBtu/yr)]]/SUM($H$8:$H$190),"")</f>
        <v>8.0223025020226948E-2</v>
      </c>
      <c r="K9" s="14">
        <f>IF(Table1[[#This Row],[Emission Category]]="Energy",(HLOOKUP(Table1[[#This Row],[Units]],'Emission Inputs (Optional)'!$F$10:$L$27,MATCH(Table1[[#This Row],[Energy Source]],'Emission Inputs (Optional)'!F$10:$F$27,0),FALSE))*Table1[[#This Row],[Annual Consumption]],"")</f>
        <v>97.156219788936014</v>
      </c>
      <c r="L9" s="14">
        <f>IF(Table1[[#This Row],[Emission Category]]="Energy",Table1[[#This Row],[CO2e Emissions - 
Energy
 (MT CO2e/yr)]],Table1[[#This Row],[CO2e Emissions - 
Process or Fugitive 
(MT CO2e/yr)]])</f>
        <v>97.156219788936014</v>
      </c>
      <c r="M9" s="15">
        <f>IF(Table1[[#This Row],[CO2e Emissions (MT CO2e/yr)]]=0,"",IF(L9&lt;&gt;"",L9,0)/SUM(Table1[CO2e Emissions (MT CO2e/yr)]))</f>
        <v>0.1018869076381354</v>
      </c>
      <c r="N9" s="8"/>
      <c r="O9" s="8"/>
      <c r="P9" s="8"/>
      <c r="Q9" s="8"/>
      <c r="R9" s="8"/>
      <c r="S9" s="8"/>
      <c r="T9" s="8"/>
      <c r="U9" s="8"/>
      <c r="V9" s="8"/>
      <c r="W9" s="8"/>
      <c r="X9" s="8"/>
      <c r="Y9" s="8"/>
      <c r="Z9" s="8"/>
      <c r="AA9" s="8"/>
      <c r="AB9" s="8"/>
      <c r="AC9" s="8"/>
      <c r="AD9" s="8"/>
      <c r="AE9" s="8"/>
      <c r="AF9" s="8"/>
    </row>
    <row r="10" spans="1:32" x14ac:dyDescent="0.35">
      <c r="A10" s="14">
        <f>IF(B10&lt;&gt;"",COUNTA($B$8:B10),"")</f>
        <v>3</v>
      </c>
      <c r="B10" s="17" t="s">
        <v>107</v>
      </c>
      <c r="C10" s="17" t="s">
        <v>88</v>
      </c>
      <c r="D10" s="17" t="s">
        <v>0</v>
      </c>
      <c r="E10" s="17" t="s">
        <v>69</v>
      </c>
      <c r="F10" s="17">
        <v>100000</v>
      </c>
      <c r="G10" s="13"/>
      <c r="H10" s="14">
        <f>IF(Table1[[#This Row],[Emission Category]]="Energy",VLOOKUP(Table1[[#This Row],[Units]],'Emission Inputs (Optional)'!$N$9:$O$14,2,FALSE)*Table1[[#This Row],[Annual Consumption]],"")</f>
        <v>341.21416351330754</v>
      </c>
      <c r="I10" s="14">
        <f>IF(Table1[[#This Row],[Emission Category]]="Energy",Table1[[#This Row],[Total Energy
(MMBtu/yr)]]*0.293071,"")</f>
        <v>99.999976115008565</v>
      </c>
      <c r="J10" s="15">
        <f>IF(Table1[[#This Row],[Total Energy
(MMBtu/yr)]]&lt;&gt;"",Table1[[#This Row],[Total Energy
(MMBtu/yr)]]/SUM($H$8:$H$190),"")</f>
        <v>2.6741008340075648E-2</v>
      </c>
      <c r="K10" s="14">
        <f>IF(Table1[[#This Row],[Emission Category]]="Energy",(HLOOKUP(Table1[[#This Row],[Units]],'Emission Inputs (Optional)'!$F$10:$L$27,MATCH(Table1[[#This Row],[Energy Source]],'Emission Inputs (Optional)'!F$10:$F$27,0),FALSE))*Table1[[#This Row],[Annual Consumption]],"")</f>
        <v>32.385406596312002</v>
      </c>
      <c r="L10" s="14">
        <f>IF(Table1[[#This Row],[Emission Category]]="Energy",Table1[[#This Row],[CO2e Emissions - 
Energy
 (MT CO2e/yr)]],Table1[[#This Row],[CO2e Emissions - 
Process or Fugitive 
(MT CO2e/yr)]])</f>
        <v>32.385406596312002</v>
      </c>
      <c r="M10" s="15">
        <f>IF(Table1[[#This Row],[CO2e Emissions (MT CO2e/yr)]]=0,"",IF(L10&lt;&gt;"",L10,0)/SUM(Table1[CO2e Emissions (MT CO2e/yr)]))</f>
        <v>3.3962302546045132E-2</v>
      </c>
      <c r="N10" s="8"/>
      <c r="O10" s="8"/>
      <c r="P10" s="8"/>
      <c r="Q10" s="8"/>
      <c r="R10" s="8"/>
      <c r="S10" s="8"/>
      <c r="T10" s="8"/>
      <c r="U10" s="8"/>
      <c r="V10" s="8"/>
      <c r="W10" s="8"/>
      <c r="X10" s="8"/>
      <c r="Y10" s="8"/>
      <c r="Z10" s="8"/>
      <c r="AA10" s="8"/>
      <c r="AB10" s="8"/>
      <c r="AC10" s="8"/>
      <c r="AD10" s="8"/>
      <c r="AE10" s="8"/>
      <c r="AF10" s="8"/>
    </row>
    <row r="11" spans="1:32" x14ac:dyDescent="0.35">
      <c r="A11" s="14">
        <f>IF(B11&lt;&gt;"",COUNTA($B$8:B11),"")</f>
        <v>4</v>
      </c>
      <c r="B11" s="17" t="s">
        <v>106</v>
      </c>
      <c r="C11" s="17" t="s">
        <v>88</v>
      </c>
      <c r="D11" s="17" t="s">
        <v>0</v>
      </c>
      <c r="E11" s="17" t="s">
        <v>69</v>
      </c>
      <c r="F11" s="17">
        <v>150000</v>
      </c>
      <c r="G11" s="13"/>
      <c r="H11" s="14">
        <f>IF(Table1[[#This Row],[Emission Category]]="Energy",VLOOKUP(Table1[[#This Row],[Units]],'Emission Inputs (Optional)'!$N$9:$O$14,2,FALSE)*Table1[[#This Row],[Annual Consumption]],"")</f>
        <v>511.82124526996131</v>
      </c>
      <c r="I11" s="14">
        <f>IF(Table1[[#This Row],[Emission Category]]="Energy",Table1[[#This Row],[Total Energy
(MMBtu/yr)]]*0.293071,"")</f>
        <v>149.99996417251285</v>
      </c>
      <c r="J11" s="15">
        <f>IF(Table1[[#This Row],[Total Energy
(MMBtu/yr)]]&lt;&gt;"",Table1[[#This Row],[Total Energy
(MMBtu/yr)]]/SUM($H$8:$H$190),"")</f>
        <v>4.0111512510113474E-2</v>
      </c>
      <c r="K11" s="14">
        <f>IF(Table1[[#This Row],[Emission Category]]="Energy",(HLOOKUP(Table1[[#This Row],[Units]],'Emission Inputs (Optional)'!$F$10:$L$27,MATCH(Table1[[#This Row],[Energy Source]],'Emission Inputs (Optional)'!F$10:$F$27,0),FALSE))*Table1[[#This Row],[Annual Consumption]],"")</f>
        <v>48.578109894468007</v>
      </c>
      <c r="L11" s="14">
        <f>IF(Table1[[#This Row],[Emission Category]]="Energy",Table1[[#This Row],[CO2e Emissions - 
Energy
 (MT CO2e/yr)]],Table1[[#This Row],[CO2e Emissions - 
Process or Fugitive 
(MT CO2e/yr)]])</f>
        <v>48.578109894468007</v>
      </c>
      <c r="M11" s="15">
        <f>IF(Table1[[#This Row],[CO2e Emissions (MT CO2e/yr)]]=0,"",IF(L11&lt;&gt;"",L11,0)/SUM(Table1[CO2e Emissions (MT CO2e/yr)]))</f>
        <v>5.0943453819067702E-2</v>
      </c>
      <c r="N11" s="8"/>
      <c r="O11" s="8"/>
      <c r="P11" s="8"/>
      <c r="Q11" s="8"/>
      <c r="R11" s="8"/>
      <c r="S11" s="8"/>
      <c r="T11" s="8"/>
      <c r="U11" s="8"/>
      <c r="V11" s="8"/>
      <c r="W11" s="8"/>
      <c r="X11" s="8"/>
      <c r="Y11" s="8"/>
      <c r="Z11" s="8"/>
      <c r="AA11" s="8"/>
      <c r="AB11" s="8"/>
      <c r="AC11" s="8"/>
      <c r="AD11" s="8"/>
      <c r="AE11" s="8"/>
      <c r="AF11" s="8"/>
    </row>
    <row r="12" spans="1:32" x14ac:dyDescent="0.35">
      <c r="A12" s="14">
        <f>IF(B12&lt;&gt;"",COUNTA($B$8:B12),"")</f>
        <v>5</v>
      </c>
      <c r="B12" s="17" t="s">
        <v>122</v>
      </c>
      <c r="C12" s="17" t="s">
        <v>88</v>
      </c>
      <c r="D12" s="17" t="s">
        <v>1</v>
      </c>
      <c r="E12" s="17" t="s">
        <v>70</v>
      </c>
      <c r="F12" s="17">
        <v>5400</v>
      </c>
      <c r="G12" s="13"/>
      <c r="H12" s="14">
        <f>IF(Table1[[#This Row],[Emission Category]]="Energy",VLOOKUP(Table1[[#This Row],[Units]],'Emission Inputs (Optional)'!$N$9:$O$14,2,FALSE)*Table1[[#This Row],[Annual Consumption]],"")</f>
        <v>5400</v>
      </c>
      <c r="I12" s="14">
        <f>IF(Table1[[#This Row],[Emission Category]]="Energy",Table1[[#This Row],[Total Energy
(MMBtu/yr)]]*0.293071,"")</f>
        <v>1582.5834000000002</v>
      </c>
      <c r="J12" s="15">
        <f>IF(Table1[[#This Row],[Total Energy
(MMBtu/yr)]]&lt;&gt;"",Table1[[#This Row],[Total Energy
(MMBtu/yr)]]/SUM($H$8:$H$190),"")</f>
        <v>0.42319886006366431</v>
      </c>
      <c r="K12" s="14">
        <f>IF(Table1[[#This Row],[Emission Category]]="Energy",(HLOOKUP(Table1[[#This Row],[Units]],'Emission Inputs (Optional)'!$F$10:$L$27,MATCH(Table1[[#This Row],[Energy Source]],'Emission Inputs (Optional)'!F$10:$F$27,0),FALSE))*Table1[[#This Row],[Annual Consumption]],"")</f>
        <v>285.714</v>
      </c>
      <c r="L12" s="14">
        <f>IF(Table1[[#This Row],[Emission Category]]="Energy",Table1[[#This Row],[CO2e Emissions - 
Energy
 (MT CO2e/yr)]],Table1[[#This Row],[CO2e Emissions - 
Process or Fugitive 
(MT CO2e/yr)]])</f>
        <v>285.714</v>
      </c>
      <c r="M12" s="15">
        <f>IF(Table1[[#This Row],[CO2e Emissions (MT CO2e/yr)]]=0,"",IF(L12&lt;&gt;"",L12,0)/SUM(Table1[CO2e Emissions (MT CO2e/yr)]))</f>
        <v>0.29962586020907817</v>
      </c>
      <c r="N12" s="8"/>
      <c r="O12" s="8"/>
      <c r="P12" s="8"/>
      <c r="Q12" s="8"/>
      <c r="R12" s="8"/>
      <c r="S12" s="8"/>
      <c r="T12" s="8"/>
      <c r="U12" s="8"/>
      <c r="V12" s="8"/>
      <c r="W12" s="8"/>
      <c r="X12" s="8"/>
      <c r="Y12" s="8"/>
      <c r="Z12" s="8"/>
      <c r="AA12" s="8"/>
      <c r="AB12" s="8"/>
      <c r="AC12" s="8"/>
      <c r="AD12" s="8"/>
      <c r="AE12" s="8"/>
      <c r="AF12" s="8"/>
    </row>
    <row r="13" spans="1:32" x14ac:dyDescent="0.35">
      <c r="A13" s="14">
        <f>IF(B13&lt;&gt;"",COUNTA($B$8:B13),"")</f>
        <v>6</v>
      </c>
      <c r="B13" s="17" t="s">
        <v>8</v>
      </c>
      <c r="C13" s="17" t="s">
        <v>88</v>
      </c>
      <c r="D13" s="17" t="s">
        <v>1</v>
      </c>
      <c r="E13" s="17" t="s">
        <v>70</v>
      </c>
      <c r="F13" s="17">
        <v>2000</v>
      </c>
      <c r="G13" s="13"/>
      <c r="H13" s="14">
        <f>IF(Table1[[#This Row],[Emission Category]]="Energy",VLOOKUP(Table1[[#This Row],[Units]],'Emission Inputs (Optional)'!$N$9:$O$14,2,FALSE)*Table1[[#This Row],[Annual Consumption]],"")</f>
        <v>2000</v>
      </c>
      <c r="I13" s="14">
        <f>IF(Table1[[#This Row],[Emission Category]]="Energy",Table1[[#This Row],[Total Energy
(MMBtu/yr)]]*0.293071,"")</f>
        <v>586.14200000000005</v>
      </c>
      <c r="J13" s="15">
        <f>IF(Table1[[#This Row],[Total Energy
(MMBtu/yr)]]&lt;&gt;"",Table1[[#This Row],[Total Energy
(MMBtu/yr)]]/SUM($H$8:$H$190),"")</f>
        <v>0.15674031854209788</v>
      </c>
      <c r="K13" s="14">
        <f>IF(Table1[[#This Row],[Emission Category]]="Energy",(HLOOKUP(Table1[[#This Row],[Units]],'Emission Inputs (Optional)'!$F$10:$L$27,MATCH(Table1[[#This Row],[Energy Source]],'Emission Inputs (Optional)'!F$10:$F$27,0),FALSE))*Table1[[#This Row],[Annual Consumption]],"")</f>
        <v>105.82</v>
      </c>
      <c r="L13" s="14">
        <f>IF(Table1[[#This Row],[Emission Category]]="Energy",Table1[[#This Row],[CO2e Emissions - 
Energy
 (MT CO2e/yr)]],Table1[[#This Row],[CO2e Emissions - 
Process or Fugitive 
(MT CO2e/yr)]])</f>
        <v>105.82</v>
      </c>
      <c r="M13" s="15">
        <f>IF(Table1[[#This Row],[CO2e Emissions (MT CO2e/yr)]]=0,"",IF(L13&lt;&gt;"",L13,0)/SUM(Table1[CO2e Emissions (MT CO2e/yr)]))</f>
        <v>0.1109725408181771</v>
      </c>
      <c r="N13" s="8"/>
      <c r="O13" s="8"/>
      <c r="P13" s="8"/>
      <c r="Q13" s="8"/>
      <c r="R13" s="8"/>
      <c r="S13" s="8"/>
      <c r="T13" s="8"/>
      <c r="U13" s="8"/>
      <c r="V13" s="8"/>
      <c r="W13" s="8"/>
      <c r="X13" s="8"/>
      <c r="Y13" s="8"/>
      <c r="Z13" s="8"/>
      <c r="AA13" s="8"/>
      <c r="AB13" s="8"/>
      <c r="AC13" s="8"/>
      <c r="AD13" s="8"/>
      <c r="AE13" s="8"/>
      <c r="AF13" s="8"/>
    </row>
    <row r="14" spans="1:32" x14ac:dyDescent="0.35">
      <c r="A14" s="14">
        <f>IF(B14&lt;&gt;"",COUNTA($B$8:B14),"")</f>
        <v>7</v>
      </c>
      <c r="B14" s="17" t="s">
        <v>82</v>
      </c>
      <c r="C14" s="17" t="s">
        <v>88</v>
      </c>
      <c r="D14" s="17" t="s">
        <v>1</v>
      </c>
      <c r="E14" s="17" t="s">
        <v>70</v>
      </c>
      <c r="F14" s="17">
        <v>1000</v>
      </c>
      <c r="G14" s="13"/>
      <c r="H14" s="14">
        <f>IF(Table1[[#This Row],[Emission Category]]="Energy",VLOOKUP(Table1[[#This Row],[Units]],'Emission Inputs (Optional)'!$N$9:$O$14,2,FALSE)*Table1[[#This Row],[Annual Consumption]],"")</f>
        <v>1000</v>
      </c>
      <c r="I14" s="14">
        <f>IF(Table1[[#This Row],[Emission Category]]="Energy",Table1[[#This Row],[Total Energy
(MMBtu/yr)]]*0.293071,"")</f>
        <v>293.07100000000003</v>
      </c>
      <c r="J14" s="15">
        <f>IF(Table1[[#This Row],[Total Energy
(MMBtu/yr)]]&lt;&gt;"",Table1[[#This Row],[Total Energy
(MMBtu/yr)]]/SUM($H$8:$H$190),"")</f>
        <v>7.8370159271048942E-2</v>
      </c>
      <c r="K14" s="14">
        <f>IF(Table1[[#This Row],[Emission Category]]="Energy",(HLOOKUP(Table1[[#This Row],[Units]],'Emission Inputs (Optional)'!$F$10:$L$27,MATCH(Table1[[#This Row],[Energy Source]],'Emission Inputs (Optional)'!F$10:$F$27,0),FALSE))*Table1[[#This Row],[Annual Consumption]],"")</f>
        <v>52.91</v>
      </c>
      <c r="L14" s="14">
        <f>IF(Table1[[#This Row],[Emission Category]]="Energy",Table1[[#This Row],[CO2e Emissions - 
Energy
 (MT CO2e/yr)]],Table1[[#This Row],[CO2e Emissions - 
Process or Fugitive 
(MT CO2e/yr)]])</f>
        <v>52.91</v>
      </c>
      <c r="M14" s="15">
        <f>IF(Table1[[#This Row],[CO2e Emissions (MT CO2e/yr)]]=0,"",IF(L14&lt;&gt;"",L14,0)/SUM(Table1[CO2e Emissions (MT CO2e/yr)]))</f>
        <v>5.5486270409088552E-2</v>
      </c>
      <c r="N14" s="8"/>
      <c r="O14" s="8"/>
      <c r="P14" s="8"/>
      <c r="Q14" s="8"/>
      <c r="R14" s="8"/>
      <c r="S14" s="8"/>
      <c r="T14" s="8"/>
      <c r="U14" s="8"/>
      <c r="V14" s="8"/>
      <c r="W14" s="8"/>
      <c r="X14" s="8"/>
      <c r="Y14" s="8"/>
      <c r="Z14" s="8"/>
      <c r="AA14" s="8"/>
      <c r="AB14" s="8"/>
      <c r="AC14" s="8"/>
      <c r="AD14" s="8"/>
      <c r="AE14" s="8"/>
      <c r="AF14" s="8"/>
    </row>
    <row r="15" spans="1:32" x14ac:dyDescent="0.35">
      <c r="A15" s="14">
        <f>IF(B15&lt;&gt;"",COUNTA($B$8:B15),"")</f>
        <v>8</v>
      </c>
      <c r="B15" s="17" t="s">
        <v>84</v>
      </c>
      <c r="C15" s="17" t="s">
        <v>88</v>
      </c>
      <c r="D15" s="17" t="s">
        <v>68</v>
      </c>
      <c r="E15" s="17" t="s">
        <v>72</v>
      </c>
      <c r="F15" s="17">
        <v>1000</v>
      </c>
      <c r="G15" s="13"/>
      <c r="H15" s="14">
        <f>IF(Table1[[#This Row],[Emission Category]]="Energy",VLOOKUP(Table1[[#This Row],[Units]],'Emission Inputs (Optional)'!$N$9:$O$14,2,FALSE)*Table1[[#This Row],[Annual Consumption]],"")</f>
        <v>947.81712087029871</v>
      </c>
      <c r="I15" s="14">
        <f>IF(Table1[[#This Row],[Emission Category]]="Energy",Table1[[#This Row],[Total Energy
(MMBtu/yr)]]*0.293071,"")</f>
        <v>277.77771143057936</v>
      </c>
      <c r="J15" s="15">
        <f>IF(Table1[[#This Row],[Total Energy
(MMBtu/yr)]]&lt;&gt;"",Table1[[#This Row],[Total Energy
(MMBtu/yr)]]/SUM($H$8:$H$190),"")</f>
        <v>7.4280578722432364E-2</v>
      </c>
      <c r="K15" s="14">
        <f>IF(Table1[[#This Row],[Emission Category]]="Energy",(HLOOKUP(Table1[[#This Row],[Units]],'Emission Inputs (Optional)'!$F$10:$L$27,MATCH(Table1[[#This Row],[Energy Source]],'Emission Inputs (Optional)'!F$10:$F$27,0),FALSE))*Table1[[#This Row],[Annual Consumption]],"")</f>
        <v>70.271161341323932</v>
      </c>
      <c r="L15" s="14">
        <f>IF(Table1[[#This Row],[Emission Category]]="Energy",Table1[[#This Row],[CO2e Emissions - 
Energy
 (MT CO2e/yr)]],Table1[[#This Row],[CO2e Emissions - 
Process or Fugitive 
(MT CO2e/yr)]])</f>
        <v>70.271161341323932</v>
      </c>
      <c r="M15" s="15">
        <f>IF(Table1[[#This Row],[CO2e Emissions (MT CO2e/yr)]]=0,"",IF(L15&lt;&gt;"",L15,0)/SUM(Table1[CO2e Emissions (MT CO2e/yr)]))</f>
        <v>7.369277376952163E-2</v>
      </c>
      <c r="N15" s="8"/>
      <c r="O15" s="8"/>
      <c r="P15" s="8"/>
      <c r="Q15" s="8"/>
      <c r="R15" s="8"/>
      <c r="S15" s="8"/>
      <c r="T15" s="8"/>
      <c r="U15" s="8"/>
      <c r="V15" s="8"/>
      <c r="W15" s="8"/>
      <c r="X15" s="8"/>
      <c r="Y15" s="8"/>
      <c r="Z15" s="8"/>
      <c r="AA15" s="8"/>
      <c r="AB15" s="8"/>
      <c r="AC15" s="8"/>
      <c r="AD15" s="8"/>
      <c r="AE15" s="8"/>
      <c r="AF15" s="8"/>
    </row>
    <row r="16" spans="1:32" x14ac:dyDescent="0.35">
      <c r="A16" s="14">
        <f>IF(B16&lt;&gt;"",COUNTA($B$8:B16),"")</f>
        <v>9</v>
      </c>
      <c r="B16" s="17" t="s">
        <v>108</v>
      </c>
      <c r="C16" s="17" t="s">
        <v>90</v>
      </c>
      <c r="D16" s="17"/>
      <c r="E16" s="17"/>
      <c r="F16" s="17"/>
      <c r="G16" s="13">
        <v>90</v>
      </c>
      <c r="H16" s="14" t="str">
        <f>IF(Table1[[#This Row],[Emission Category]]="Energy",VLOOKUP(Table1[[#This Row],[Units]],'Emission Inputs (Optional)'!$N$9:$O$14,2,FALSE)*Table1[[#This Row],[Annual Consumption]],"")</f>
        <v/>
      </c>
      <c r="I16" s="14" t="str">
        <f>IF(Table1[[#This Row],[Emission Category]]="Energy",Table1[[#This Row],[Total Energy
(MMBtu/yr)]]*0.293071,"")</f>
        <v/>
      </c>
      <c r="J16" s="15" t="str">
        <f>IF(Table1[[#This Row],[Total Energy
(MMBtu/yr)]]&lt;&gt;"",Table1[[#This Row],[Total Energy
(MMBtu/yr)]]/SUM($H$8:$H$190),"")</f>
        <v/>
      </c>
      <c r="K16" s="14" t="str">
        <f>IF(Table1[[#This Row],[Emission Category]]="Energy",(HLOOKUP(Table1[[#This Row],[Units]],'Emission Inputs (Optional)'!$F$10:$L$27,MATCH(Table1[[#This Row],[Energy Source]],'Emission Inputs (Optional)'!F$10:$F$27,0),FALSE))*Table1[[#This Row],[Annual Consumption]],"")</f>
        <v/>
      </c>
      <c r="L16" s="14">
        <f>IF(Table1[[#This Row],[Emission Category]]="Energy",Table1[[#This Row],[CO2e Emissions - 
Energy
 (MT CO2e/yr)]],Table1[[#This Row],[CO2e Emissions - 
Process or Fugitive 
(MT CO2e/yr)]])</f>
        <v>90</v>
      </c>
      <c r="M16" s="15">
        <f>IF(Table1[[#This Row],[CO2e Emissions (MT CO2e/yr)]]=0,"",IF(L16&lt;&gt;"",L16,0)/SUM(Table1[CO2e Emissions (MT CO2e/yr)]))</f>
        <v>9.4382240348099972E-2</v>
      </c>
      <c r="N16" s="8"/>
      <c r="O16" s="8"/>
      <c r="P16" s="8"/>
      <c r="Q16" s="8"/>
      <c r="R16" s="8"/>
      <c r="S16" s="8"/>
      <c r="T16" s="8"/>
      <c r="U16" s="8"/>
      <c r="V16" s="8"/>
      <c r="W16" s="8"/>
      <c r="X16" s="8"/>
      <c r="Y16" s="8"/>
      <c r="Z16" s="8"/>
      <c r="AA16" s="8"/>
      <c r="AB16" s="8"/>
      <c r="AC16" s="8"/>
      <c r="AD16" s="8"/>
      <c r="AE16" s="8"/>
      <c r="AF16" s="8"/>
    </row>
    <row r="17" spans="1:32" x14ac:dyDescent="0.35">
      <c r="A17" s="14">
        <f>IF(B17&lt;&gt;"",COUNTA($B$8:B17),"")</f>
        <v>10</v>
      </c>
      <c r="B17" s="17" t="s">
        <v>109</v>
      </c>
      <c r="C17" s="17" t="s">
        <v>89</v>
      </c>
      <c r="D17" s="17"/>
      <c r="E17" s="17"/>
      <c r="F17" s="17"/>
      <c r="G17" s="13">
        <v>25</v>
      </c>
      <c r="H17" s="14" t="str">
        <f>IF(Table1[[#This Row],[Emission Category]]="Energy",VLOOKUP(Table1[[#This Row],[Units]],'Emission Inputs (Optional)'!$N$9:$O$14,2,FALSE)*Table1[[#This Row],[Annual Consumption]],"")</f>
        <v/>
      </c>
      <c r="I17" s="14" t="str">
        <f>IF(Table1[[#This Row],[Emission Category]]="Energy",Table1[[#This Row],[Total Energy
(MMBtu/yr)]]*0.293071,"")</f>
        <v/>
      </c>
      <c r="J17" s="15" t="str">
        <f>IF(Table1[[#This Row],[Total Energy
(MMBtu/yr)]]&lt;&gt;"",Table1[[#This Row],[Total Energy
(MMBtu/yr)]]/SUM($H$8:$H$190),"")</f>
        <v/>
      </c>
      <c r="K17" s="14" t="str">
        <f>IF(Table1[[#This Row],[Emission Category]]="Energy",(HLOOKUP(Table1[[#This Row],[Units]],'Emission Inputs (Optional)'!$F$10:$L$27,MATCH(Table1[[#This Row],[Energy Source]],'Emission Inputs (Optional)'!F$10:$F$27,0),FALSE))*Table1[[#This Row],[Annual Consumption]],"")</f>
        <v/>
      </c>
      <c r="L17" s="14">
        <f>IF(Table1[[#This Row],[Emission Category]]="Energy",Table1[[#This Row],[CO2e Emissions - 
Energy
 (MT CO2e/yr)]],Table1[[#This Row],[CO2e Emissions - 
Process or Fugitive 
(MT CO2e/yr)]])</f>
        <v>25</v>
      </c>
      <c r="M17" s="15">
        <f>IF(Table1[[#This Row],[CO2e Emissions (MT CO2e/yr)]]=0,"",IF(L17&lt;&gt;"",L17,0)/SUM(Table1[CO2e Emissions (MT CO2e/yr)]))</f>
        <v>2.6217288985583325E-2</v>
      </c>
      <c r="N17" s="8"/>
      <c r="O17" s="8"/>
      <c r="P17" s="8"/>
      <c r="Q17" s="8"/>
      <c r="R17" s="8"/>
      <c r="S17" s="8"/>
      <c r="T17" s="8"/>
      <c r="U17" s="8"/>
      <c r="V17" s="8"/>
      <c r="W17" s="8"/>
      <c r="X17" s="8"/>
      <c r="Y17" s="8"/>
      <c r="Z17" s="8"/>
      <c r="AA17" s="8"/>
      <c r="AB17" s="8"/>
      <c r="AC17" s="8"/>
      <c r="AD17" s="8"/>
      <c r="AE17" s="8"/>
      <c r="AF17" s="8"/>
    </row>
    <row r="18" spans="1:32" x14ac:dyDescent="0.35">
      <c r="A18" s="14" t="str">
        <f>IF(B18&lt;&gt;"",COUNTA($B$8:B18),"")</f>
        <v/>
      </c>
      <c r="B18" s="17"/>
      <c r="C18" s="17"/>
      <c r="D18" s="17"/>
      <c r="E18" s="17"/>
      <c r="F18" s="17"/>
      <c r="G18" s="13"/>
      <c r="H18" s="14" t="str">
        <f>IF(Table1[[#This Row],[Emission Category]]="Energy",VLOOKUP(Table1[[#This Row],[Units]],'Emission Inputs (Optional)'!$N$9:$O$14,2,FALSE)*Table1[[#This Row],[Annual Consumption]],"")</f>
        <v/>
      </c>
      <c r="I18" s="14" t="str">
        <f>IF(Table1[[#This Row],[Emission Category]]="Energy",Table1[[#This Row],[Total Energy
(MMBtu/yr)]]*0.293071,"")</f>
        <v/>
      </c>
      <c r="J18" s="15" t="str">
        <f>IF(Table1[[#This Row],[Total Energy
(MMBtu/yr)]]&lt;&gt;"",Table1[[#This Row],[Total Energy
(MMBtu/yr)]]/SUM($H$8:$H$190),"")</f>
        <v/>
      </c>
      <c r="K18" s="14" t="str">
        <f>IF(Table1[[#This Row],[Emission Category]]="Energy",(HLOOKUP(Table1[[#This Row],[Units]],'Emission Inputs (Optional)'!$F$10:$L$27,MATCH(Table1[[#This Row],[Energy Source]],'Emission Inputs (Optional)'!F$10:$F$27,0),FALSE))*Table1[[#This Row],[Annual Consumption]],"")</f>
        <v/>
      </c>
      <c r="L18" s="14">
        <f>IF(Table1[[#This Row],[Emission Category]]="Energy",Table1[[#This Row],[CO2e Emissions - 
Energy
 (MT CO2e/yr)]],Table1[[#This Row],[CO2e Emissions - 
Process or Fugitive 
(MT CO2e/yr)]])</f>
        <v>0</v>
      </c>
      <c r="M18" s="15" t="str">
        <f>IF(Table1[[#This Row],[CO2e Emissions (MT CO2e/yr)]]=0,"",IF(L18&lt;&gt;"",L18,0)/SUM(Table1[CO2e Emissions (MT CO2e/yr)]))</f>
        <v/>
      </c>
      <c r="N18" s="8"/>
      <c r="O18" s="8"/>
      <c r="P18" s="8"/>
      <c r="Q18" s="8"/>
      <c r="R18" s="8"/>
      <c r="S18" s="8"/>
      <c r="T18" s="8"/>
      <c r="U18" s="8"/>
      <c r="V18" s="8"/>
      <c r="W18" s="8"/>
      <c r="X18" s="8"/>
      <c r="Y18" s="8"/>
      <c r="Z18" s="8"/>
      <c r="AA18" s="8"/>
      <c r="AB18" s="8"/>
      <c r="AC18" s="8"/>
      <c r="AD18" s="8"/>
      <c r="AE18" s="8"/>
      <c r="AF18" s="8"/>
    </row>
    <row r="19" spans="1:32" x14ac:dyDescent="0.35">
      <c r="A19" s="14" t="str">
        <f>IF(B19&lt;&gt;"",COUNTA($B$8:B19),"")</f>
        <v/>
      </c>
      <c r="B19" s="17"/>
      <c r="C19" s="17"/>
      <c r="D19" s="17"/>
      <c r="E19" s="17"/>
      <c r="F19" s="17"/>
      <c r="G19" s="13"/>
      <c r="H19" s="14" t="str">
        <f>IF(Table1[[#This Row],[Emission Category]]="Energy",VLOOKUP(Table1[[#This Row],[Units]],'Emission Inputs (Optional)'!$N$9:$O$14,2,FALSE)*Table1[[#This Row],[Annual Consumption]],"")</f>
        <v/>
      </c>
      <c r="I19" s="14" t="str">
        <f>IF(Table1[[#This Row],[Emission Category]]="Energy",Table1[[#This Row],[Total Energy
(MMBtu/yr)]]*0.293071,"")</f>
        <v/>
      </c>
      <c r="J19" s="15" t="str">
        <f>IF(Table1[[#This Row],[Total Energy
(MMBtu/yr)]]&lt;&gt;"",Table1[[#This Row],[Total Energy
(MMBtu/yr)]]/SUM($H$8:$H$190),"")</f>
        <v/>
      </c>
      <c r="K19" s="14" t="str">
        <f>IF(Table1[[#This Row],[Emission Category]]="Energy",(HLOOKUP(Table1[[#This Row],[Units]],'Emission Inputs (Optional)'!$F$10:$L$27,MATCH(Table1[[#This Row],[Energy Source]],'Emission Inputs (Optional)'!F$10:$F$27,0),FALSE))*Table1[[#This Row],[Annual Consumption]],"")</f>
        <v/>
      </c>
      <c r="L19" s="14">
        <f>IF(Table1[[#This Row],[Emission Category]]="Energy",Table1[[#This Row],[CO2e Emissions - 
Energy
 (MT CO2e/yr)]],Table1[[#This Row],[CO2e Emissions - 
Process or Fugitive 
(MT CO2e/yr)]])</f>
        <v>0</v>
      </c>
      <c r="M19" s="15" t="str">
        <f>IF(Table1[[#This Row],[CO2e Emissions (MT CO2e/yr)]]=0,"",IF(L19&lt;&gt;"",L19,0)/SUM(Table1[CO2e Emissions (MT CO2e/yr)]))</f>
        <v/>
      </c>
      <c r="N19" s="8"/>
      <c r="O19" s="8"/>
      <c r="P19" s="8"/>
      <c r="Q19" s="8"/>
      <c r="R19" s="8"/>
      <c r="S19" s="8"/>
      <c r="T19" s="8"/>
      <c r="U19" s="8"/>
      <c r="V19" s="8"/>
      <c r="W19" s="8"/>
      <c r="X19" s="8"/>
      <c r="Y19" s="8"/>
      <c r="Z19" s="8"/>
      <c r="AA19" s="8"/>
      <c r="AB19" s="8"/>
      <c r="AC19" s="8"/>
      <c r="AD19" s="8"/>
      <c r="AE19" s="8"/>
      <c r="AF19" s="8"/>
    </row>
    <row r="20" spans="1:32" x14ac:dyDescent="0.35">
      <c r="A20" s="14" t="str">
        <f>IF(B20&lt;&gt;"",COUNTA($B$8:B20),"")</f>
        <v/>
      </c>
      <c r="B20" s="17"/>
      <c r="C20" s="17"/>
      <c r="D20" s="17"/>
      <c r="E20" s="17"/>
      <c r="F20" s="17"/>
      <c r="G20" s="13"/>
      <c r="H20" s="14" t="str">
        <f>IF(Table1[[#This Row],[Emission Category]]="Energy",VLOOKUP(Table1[[#This Row],[Units]],'Emission Inputs (Optional)'!$N$9:$O$14,2,FALSE)*Table1[[#This Row],[Annual Consumption]],"")</f>
        <v/>
      </c>
      <c r="I20" s="14" t="str">
        <f>IF(Table1[[#This Row],[Emission Category]]="Energy",Table1[[#This Row],[Total Energy
(MMBtu/yr)]]*0.293071,"")</f>
        <v/>
      </c>
      <c r="J20" s="15" t="str">
        <f>IF(Table1[[#This Row],[Total Energy
(MMBtu/yr)]]&lt;&gt;"",Table1[[#This Row],[Total Energy
(MMBtu/yr)]]/SUM($H$8:$H$190),"")</f>
        <v/>
      </c>
      <c r="K20" s="14" t="str">
        <f>IF(Table1[[#This Row],[Emission Category]]="Energy",(HLOOKUP(Table1[[#This Row],[Units]],'Emission Inputs (Optional)'!$F$10:$L$27,MATCH(Table1[[#This Row],[Energy Source]],'Emission Inputs (Optional)'!F$10:$F$27,0),FALSE))*Table1[[#This Row],[Annual Consumption]],"")</f>
        <v/>
      </c>
      <c r="L20" s="14">
        <f>IF(Table1[[#This Row],[Emission Category]]="Energy",Table1[[#This Row],[CO2e Emissions - 
Energy
 (MT CO2e/yr)]],Table1[[#This Row],[CO2e Emissions - 
Process or Fugitive 
(MT CO2e/yr)]])</f>
        <v>0</v>
      </c>
      <c r="M20" s="15" t="str">
        <f>IF(Table1[[#This Row],[CO2e Emissions (MT CO2e/yr)]]=0,"",IF(L20&lt;&gt;"",L20,0)/SUM(Table1[CO2e Emissions (MT CO2e/yr)]))</f>
        <v/>
      </c>
      <c r="N20" s="8"/>
      <c r="O20" s="8"/>
      <c r="P20" s="8"/>
      <c r="Q20" s="8"/>
      <c r="R20" s="8"/>
      <c r="S20" s="8"/>
      <c r="T20" s="8"/>
      <c r="U20" s="8"/>
      <c r="V20" s="8"/>
      <c r="W20" s="8"/>
      <c r="X20" s="8"/>
      <c r="Y20" s="8"/>
      <c r="Z20" s="8"/>
      <c r="AA20" s="8"/>
      <c r="AB20" s="8"/>
      <c r="AC20" s="8"/>
      <c r="AD20" s="8"/>
      <c r="AE20" s="8"/>
      <c r="AF20" s="8"/>
    </row>
    <row r="21" spans="1:32" x14ac:dyDescent="0.35">
      <c r="A21" s="14" t="str">
        <f>IF(B21&lt;&gt;"",COUNTA($B$8:B21),"")</f>
        <v/>
      </c>
      <c r="B21" s="17"/>
      <c r="C21" s="17"/>
      <c r="D21" s="17"/>
      <c r="E21" s="17"/>
      <c r="F21" s="17"/>
      <c r="G21" s="13"/>
      <c r="H21" s="14" t="str">
        <f>IF(Table1[[#This Row],[Emission Category]]="Energy",VLOOKUP(Table1[[#This Row],[Units]],'Emission Inputs (Optional)'!$N$9:$O$14,2,FALSE)*Table1[[#This Row],[Annual Consumption]],"")</f>
        <v/>
      </c>
      <c r="I21" s="14" t="str">
        <f>IF(Table1[[#This Row],[Emission Category]]="Energy",Table1[[#This Row],[Total Energy
(MMBtu/yr)]]*0.293071,"")</f>
        <v/>
      </c>
      <c r="J21" s="15" t="str">
        <f>IF(Table1[[#This Row],[Total Energy
(MMBtu/yr)]]&lt;&gt;"",Table1[[#This Row],[Total Energy
(MMBtu/yr)]]/SUM($H$8:$H$190),"")</f>
        <v/>
      </c>
      <c r="K21" s="14" t="str">
        <f>IF(Table1[[#This Row],[Emission Category]]="Energy",(HLOOKUP(Table1[[#This Row],[Units]],'Emission Inputs (Optional)'!$F$10:$L$27,MATCH(Table1[[#This Row],[Energy Source]],'Emission Inputs (Optional)'!F$10:$F$27,0),FALSE))*Table1[[#This Row],[Annual Consumption]],"")</f>
        <v/>
      </c>
      <c r="L21" s="14">
        <f>IF(Table1[[#This Row],[Emission Category]]="Energy",Table1[[#This Row],[CO2e Emissions - 
Energy
 (MT CO2e/yr)]],Table1[[#This Row],[CO2e Emissions - 
Process or Fugitive 
(MT CO2e/yr)]])</f>
        <v>0</v>
      </c>
      <c r="M21" s="15" t="str">
        <f>IF(Table1[[#This Row],[CO2e Emissions (MT CO2e/yr)]]=0,"",IF(L21&lt;&gt;"",L21,0)/SUM(Table1[CO2e Emissions (MT CO2e/yr)]))</f>
        <v/>
      </c>
      <c r="N21" s="8"/>
      <c r="O21" s="8"/>
      <c r="P21" s="8"/>
      <c r="Q21" s="8"/>
      <c r="R21" s="8"/>
      <c r="S21" s="8"/>
      <c r="T21" s="8"/>
      <c r="U21" s="8"/>
      <c r="V21" s="8"/>
      <c r="W21" s="8"/>
      <c r="X21" s="8"/>
      <c r="Y21" s="8"/>
      <c r="Z21" s="8"/>
      <c r="AA21" s="8"/>
      <c r="AB21" s="8"/>
      <c r="AC21" s="8"/>
      <c r="AD21" s="8"/>
      <c r="AE21" s="8"/>
      <c r="AF21" s="8"/>
    </row>
    <row r="22" spans="1:32" x14ac:dyDescent="0.35">
      <c r="A22" s="14" t="str">
        <f>IF(B22&lt;&gt;"",COUNTA($B$8:B22),"")</f>
        <v/>
      </c>
      <c r="B22" s="17"/>
      <c r="C22" s="17"/>
      <c r="D22" s="17"/>
      <c r="E22" s="17"/>
      <c r="F22" s="17"/>
      <c r="G22" s="13"/>
      <c r="H22" s="14" t="str">
        <f>IF(Table1[[#This Row],[Emission Category]]="Energy",VLOOKUP(Table1[[#This Row],[Units]],'Emission Inputs (Optional)'!$N$9:$O$14,2,FALSE)*Table1[[#This Row],[Annual Consumption]],"")</f>
        <v/>
      </c>
      <c r="I22" s="14" t="str">
        <f>IF(Table1[[#This Row],[Emission Category]]="Energy",Table1[[#This Row],[Total Energy
(MMBtu/yr)]]*0.293071,"")</f>
        <v/>
      </c>
      <c r="J22" s="15" t="str">
        <f>IF(Table1[[#This Row],[Total Energy
(MMBtu/yr)]]&lt;&gt;"",Table1[[#This Row],[Total Energy
(MMBtu/yr)]]/SUM($H$8:$H$190),"")</f>
        <v/>
      </c>
      <c r="K22" s="14" t="str">
        <f>IF(Table1[[#This Row],[Emission Category]]="Energy",(HLOOKUP(Table1[[#This Row],[Units]],'Emission Inputs (Optional)'!$F$10:$L$27,MATCH(Table1[[#This Row],[Energy Source]],'Emission Inputs (Optional)'!F$10:$F$27,0),FALSE))*Table1[[#This Row],[Annual Consumption]],"")</f>
        <v/>
      </c>
      <c r="L22" s="14">
        <f>IF(Table1[[#This Row],[Emission Category]]="Energy",Table1[[#This Row],[CO2e Emissions - 
Energy
 (MT CO2e/yr)]],Table1[[#This Row],[CO2e Emissions - 
Process or Fugitive 
(MT CO2e/yr)]])</f>
        <v>0</v>
      </c>
      <c r="M22" s="15" t="str">
        <f>IF(Table1[[#This Row],[CO2e Emissions (MT CO2e/yr)]]=0,"",IF(L22&lt;&gt;"",L22,0)/SUM(Table1[CO2e Emissions (MT CO2e/yr)]))</f>
        <v/>
      </c>
      <c r="N22" s="8"/>
      <c r="O22" s="8"/>
      <c r="P22" s="8"/>
      <c r="Q22" s="8"/>
      <c r="R22" s="8"/>
      <c r="S22" s="8"/>
      <c r="T22" s="8"/>
      <c r="U22" s="8"/>
      <c r="V22" s="8"/>
      <c r="W22" s="8"/>
      <c r="X22" s="8"/>
      <c r="Y22" s="8"/>
      <c r="Z22" s="8"/>
      <c r="AA22" s="8"/>
      <c r="AB22" s="8"/>
      <c r="AC22" s="8"/>
      <c r="AD22" s="8"/>
      <c r="AE22" s="8"/>
      <c r="AF22" s="8"/>
    </row>
    <row r="23" spans="1:32" x14ac:dyDescent="0.35">
      <c r="A23" s="14" t="str">
        <f>IF(B23&lt;&gt;"",COUNTA($B$8:B23),"")</f>
        <v/>
      </c>
      <c r="B23" s="17"/>
      <c r="C23" s="17"/>
      <c r="D23" s="17"/>
      <c r="E23" s="17"/>
      <c r="F23" s="17"/>
      <c r="G23" s="13"/>
      <c r="H23" s="14" t="str">
        <f>IF(Table1[[#This Row],[Emission Category]]="Energy",VLOOKUP(Table1[[#This Row],[Units]],'Emission Inputs (Optional)'!$N$9:$O$14,2,FALSE)*Table1[[#This Row],[Annual Consumption]],"")</f>
        <v/>
      </c>
      <c r="I23" s="14" t="str">
        <f>IF(Table1[[#This Row],[Emission Category]]="Energy",Table1[[#This Row],[Total Energy
(MMBtu/yr)]]*0.293071,"")</f>
        <v/>
      </c>
      <c r="J23" s="15" t="str">
        <f>IF(Table1[[#This Row],[Total Energy
(MMBtu/yr)]]&lt;&gt;"",Table1[[#This Row],[Total Energy
(MMBtu/yr)]]/SUM($H$8:$H$190),"")</f>
        <v/>
      </c>
      <c r="K23" s="14" t="str">
        <f>IF(Table1[[#This Row],[Emission Category]]="Energy",(HLOOKUP(Table1[[#This Row],[Units]],'Emission Inputs (Optional)'!$F$10:$L$27,MATCH(Table1[[#This Row],[Energy Source]],'Emission Inputs (Optional)'!F$10:$F$27,0),FALSE))*Table1[[#This Row],[Annual Consumption]],"")</f>
        <v/>
      </c>
      <c r="L23" s="14">
        <f>IF(Table1[[#This Row],[Emission Category]]="Energy",Table1[[#This Row],[CO2e Emissions - 
Energy
 (MT CO2e/yr)]],Table1[[#This Row],[CO2e Emissions - 
Process or Fugitive 
(MT CO2e/yr)]])</f>
        <v>0</v>
      </c>
      <c r="M23" s="15" t="str">
        <f>IF(Table1[[#This Row],[CO2e Emissions (MT CO2e/yr)]]=0,"",IF(L23&lt;&gt;"",L23,0)/SUM(Table1[CO2e Emissions (MT CO2e/yr)]))</f>
        <v/>
      </c>
      <c r="N23" s="8"/>
      <c r="O23" s="8"/>
      <c r="P23" s="8"/>
      <c r="Q23" s="8"/>
      <c r="R23" s="8"/>
      <c r="S23" s="8"/>
      <c r="T23" s="8"/>
      <c r="U23" s="8"/>
      <c r="V23" s="8"/>
      <c r="W23" s="8"/>
      <c r="X23" s="8"/>
      <c r="Y23" s="8"/>
      <c r="Z23" s="8"/>
      <c r="AA23" s="8"/>
      <c r="AB23" s="8"/>
      <c r="AC23" s="8"/>
      <c r="AD23" s="8"/>
      <c r="AE23" s="8"/>
      <c r="AF23" s="8"/>
    </row>
    <row r="24" spans="1:32" x14ac:dyDescent="0.35">
      <c r="A24" s="14" t="str">
        <f>IF(B24&lt;&gt;"",COUNTA($B$8:B24),"")</f>
        <v/>
      </c>
      <c r="B24" s="17"/>
      <c r="C24" s="17"/>
      <c r="D24" s="17"/>
      <c r="E24" s="17"/>
      <c r="F24" s="17"/>
      <c r="G24" s="13"/>
      <c r="H24" s="14" t="str">
        <f>IF(Table1[[#This Row],[Emission Category]]="Energy",VLOOKUP(Table1[[#This Row],[Units]],'Emission Inputs (Optional)'!$N$9:$O$14,2,FALSE)*Table1[[#This Row],[Annual Consumption]],"")</f>
        <v/>
      </c>
      <c r="I24" s="14" t="str">
        <f>IF(Table1[[#This Row],[Emission Category]]="Energy",Table1[[#This Row],[Total Energy
(MMBtu/yr)]]*0.293071,"")</f>
        <v/>
      </c>
      <c r="J24" s="15" t="str">
        <f>IF(Table1[[#This Row],[Total Energy
(MMBtu/yr)]]&lt;&gt;"",Table1[[#This Row],[Total Energy
(MMBtu/yr)]]/SUM($H$8:$H$190),"")</f>
        <v/>
      </c>
      <c r="K24" s="14" t="str">
        <f>IF(Table1[[#This Row],[Emission Category]]="Energy",(HLOOKUP(Table1[[#This Row],[Units]],'Emission Inputs (Optional)'!$F$10:$L$27,MATCH(Table1[[#This Row],[Energy Source]],'Emission Inputs (Optional)'!F$10:$F$27,0),FALSE))*Table1[[#This Row],[Annual Consumption]],"")</f>
        <v/>
      </c>
      <c r="L24" s="14">
        <f>IF(Table1[[#This Row],[Emission Category]]="Energy",Table1[[#This Row],[CO2e Emissions - 
Energy
 (MT CO2e/yr)]],Table1[[#This Row],[CO2e Emissions - 
Process or Fugitive 
(MT CO2e/yr)]])</f>
        <v>0</v>
      </c>
      <c r="M24" s="15" t="str">
        <f>IF(Table1[[#This Row],[CO2e Emissions (MT CO2e/yr)]]=0,"",IF(L24&lt;&gt;"",L24,0)/SUM(Table1[CO2e Emissions (MT CO2e/yr)]))</f>
        <v/>
      </c>
      <c r="N24" s="8"/>
      <c r="O24" s="8"/>
      <c r="P24" s="8"/>
      <c r="Q24" s="8"/>
      <c r="R24" s="8"/>
      <c r="S24" s="8"/>
      <c r="T24" s="8"/>
      <c r="U24" s="8"/>
      <c r="V24" s="8"/>
      <c r="W24" s="8"/>
      <c r="X24" s="8"/>
      <c r="Y24" s="8"/>
      <c r="Z24" s="8"/>
      <c r="AA24" s="8"/>
      <c r="AB24" s="8"/>
      <c r="AC24" s="8"/>
      <c r="AD24" s="8"/>
      <c r="AE24" s="8"/>
      <c r="AF24" s="8"/>
    </row>
    <row r="25" spans="1:32" x14ac:dyDescent="0.35">
      <c r="A25" s="14" t="str">
        <f>IF(B25&lt;&gt;"",COUNTA($B$8:B25),"")</f>
        <v/>
      </c>
      <c r="B25" s="17"/>
      <c r="C25" s="17"/>
      <c r="D25" s="17"/>
      <c r="E25" s="17"/>
      <c r="F25" s="17"/>
      <c r="G25" s="13"/>
      <c r="H25" s="14" t="str">
        <f>IF(Table1[[#This Row],[Emission Category]]="Energy",VLOOKUP(Table1[[#This Row],[Units]],'Emission Inputs (Optional)'!$N$9:$O$14,2,FALSE)*Table1[[#This Row],[Annual Consumption]],"")</f>
        <v/>
      </c>
      <c r="I25" s="14" t="str">
        <f>IF(Table1[[#This Row],[Emission Category]]="Energy",Table1[[#This Row],[Total Energy
(MMBtu/yr)]]*0.293071,"")</f>
        <v/>
      </c>
      <c r="J25" s="15" t="str">
        <f>IF(Table1[[#This Row],[Total Energy
(MMBtu/yr)]]&lt;&gt;"",Table1[[#This Row],[Total Energy
(MMBtu/yr)]]/SUM($H$8:$H$190),"")</f>
        <v/>
      </c>
      <c r="K25" s="14" t="str">
        <f>IF(Table1[[#This Row],[Emission Category]]="Energy",(HLOOKUP(Table1[[#This Row],[Units]],'Emission Inputs (Optional)'!$F$10:$L$27,MATCH(Table1[[#This Row],[Energy Source]],'Emission Inputs (Optional)'!F$10:$F$27,0),FALSE))*Table1[[#This Row],[Annual Consumption]],"")</f>
        <v/>
      </c>
      <c r="L25" s="14">
        <f>IF(Table1[[#This Row],[Emission Category]]="Energy",Table1[[#This Row],[CO2e Emissions - 
Energy
 (MT CO2e/yr)]],Table1[[#This Row],[CO2e Emissions - 
Process or Fugitive 
(MT CO2e/yr)]])</f>
        <v>0</v>
      </c>
      <c r="M25" s="15" t="str">
        <f>IF(Table1[[#This Row],[CO2e Emissions (MT CO2e/yr)]]=0,"",IF(L25&lt;&gt;"",L25,0)/SUM(Table1[CO2e Emissions (MT CO2e/yr)]))</f>
        <v/>
      </c>
      <c r="N25" s="8"/>
      <c r="O25" s="8"/>
      <c r="P25" s="8"/>
      <c r="Q25" s="8"/>
      <c r="R25" s="8"/>
      <c r="S25" s="8"/>
      <c r="T25" s="8"/>
      <c r="U25" s="8"/>
      <c r="V25" s="8"/>
      <c r="W25" s="8"/>
      <c r="X25" s="8"/>
      <c r="Y25" s="8"/>
      <c r="Z25" s="8"/>
      <c r="AA25" s="8"/>
      <c r="AB25" s="8"/>
      <c r="AC25" s="8"/>
      <c r="AD25" s="8"/>
      <c r="AE25" s="8"/>
      <c r="AF25" s="8"/>
    </row>
    <row r="26" spans="1:32" x14ac:dyDescent="0.35">
      <c r="A26" s="14" t="str">
        <f>IF(B26&lt;&gt;"",COUNTA($B$8:B26),"")</f>
        <v/>
      </c>
      <c r="B26" s="17"/>
      <c r="C26" s="17"/>
      <c r="D26" s="17"/>
      <c r="E26" s="17"/>
      <c r="F26" s="17"/>
      <c r="G26" s="13"/>
      <c r="H26" s="14" t="str">
        <f>IF(Table1[[#This Row],[Emission Category]]="Energy",VLOOKUP(Table1[[#This Row],[Units]],'Emission Inputs (Optional)'!$N$9:$O$14,2,FALSE)*Table1[[#This Row],[Annual Consumption]],"")</f>
        <v/>
      </c>
      <c r="I26" s="14" t="str">
        <f>IF(Table1[[#This Row],[Emission Category]]="Energy",Table1[[#This Row],[Total Energy
(MMBtu/yr)]]*0.293071,"")</f>
        <v/>
      </c>
      <c r="J26" s="15" t="str">
        <f>IF(Table1[[#This Row],[Total Energy
(MMBtu/yr)]]&lt;&gt;"",Table1[[#This Row],[Total Energy
(MMBtu/yr)]]/SUM($H$8:$H$190),"")</f>
        <v/>
      </c>
      <c r="K26" s="14" t="str">
        <f>IF(Table1[[#This Row],[Emission Category]]="Energy",(HLOOKUP(Table1[[#This Row],[Units]],'Emission Inputs (Optional)'!$F$10:$L$27,MATCH(Table1[[#This Row],[Energy Source]],'Emission Inputs (Optional)'!F$10:$F$27,0),FALSE))*Table1[[#This Row],[Annual Consumption]],"")</f>
        <v/>
      </c>
      <c r="L26" s="14">
        <f>IF(Table1[[#This Row],[Emission Category]]="Energy",Table1[[#This Row],[CO2e Emissions - 
Energy
 (MT CO2e/yr)]],Table1[[#This Row],[CO2e Emissions - 
Process or Fugitive 
(MT CO2e/yr)]])</f>
        <v>0</v>
      </c>
      <c r="M26" s="15" t="str">
        <f>IF(Table1[[#This Row],[CO2e Emissions (MT CO2e/yr)]]=0,"",IF(L26&lt;&gt;"",L26,0)/SUM(Table1[CO2e Emissions (MT CO2e/yr)]))</f>
        <v/>
      </c>
      <c r="N26" s="8"/>
      <c r="O26" s="8"/>
      <c r="P26" s="8"/>
      <c r="Q26" s="8"/>
      <c r="R26" s="8"/>
      <c r="S26" s="8"/>
      <c r="T26" s="8"/>
      <c r="U26" s="8"/>
      <c r="V26" s="8"/>
      <c r="W26" s="8"/>
      <c r="X26" s="8"/>
      <c r="Y26" s="8"/>
      <c r="Z26" s="8"/>
      <c r="AA26" s="8"/>
      <c r="AB26" s="8"/>
      <c r="AC26" s="8"/>
      <c r="AD26" s="8"/>
      <c r="AE26" s="8"/>
      <c r="AF26" s="8"/>
    </row>
    <row r="27" spans="1:32" x14ac:dyDescent="0.35">
      <c r="A27" s="14" t="str">
        <f>IF(B27&lt;&gt;"",COUNTA($B$8:B27),"")</f>
        <v/>
      </c>
      <c r="B27" s="17"/>
      <c r="C27" s="17"/>
      <c r="D27" s="17"/>
      <c r="E27" s="17"/>
      <c r="F27" s="17"/>
      <c r="G27" s="13"/>
      <c r="H27" s="14" t="str">
        <f>IF(Table1[[#This Row],[Emission Category]]="Energy",VLOOKUP(Table1[[#This Row],[Units]],'Emission Inputs (Optional)'!$N$9:$O$14,2,FALSE)*Table1[[#This Row],[Annual Consumption]],"")</f>
        <v/>
      </c>
      <c r="I27" s="14" t="str">
        <f>IF(Table1[[#This Row],[Emission Category]]="Energy",Table1[[#This Row],[Total Energy
(MMBtu/yr)]]*0.293071,"")</f>
        <v/>
      </c>
      <c r="J27" s="15" t="str">
        <f>IF(Table1[[#This Row],[Total Energy
(MMBtu/yr)]]&lt;&gt;"",Table1[[#This Row],[Total Energy
(MMBtu/yr)]]/SUM($H$8:$H$190),"")</f>
        <v/>
      </c>
      <c r="K27" s="14" t="str">
        <f>IF(Table1[[#This Row],[Emission Category]]="Energy",(HLOOKUP(Table1[[#This Row],[Units]],'Emission Inputs (Optional)'!$F$10:$L$27,MATCH(Table1[[#This Row],[Energy Source]],'Emission Inputs (Optional)'!F$10:$F$27,0),FALSE))*Table1[[#This Row],[Annual Consumption]],"")</f>
        <v/>
      </c>
      <c r="L27" s="14">
        <f>IF(Table1[[#This Row],[Emission Category]]="Energy",Table1[[#This Row],[CO2e Emissions - 
Energy
 (MT CO2e/yr)]],Table1[[#This Row],[CO2e Emissions - 
Process or Fugitive 
(MT CO2e/yr)]])</f>
        <v>0</v>
      </c>
      <c r="M27" s="15" t="str">
        <f>IF(Table1[[#This Row],[CO2e Emissions (MT CO2e/yr)]]=0,"",IF(L27&lt;&gt;"",L27,0)/SUM(Table1[CO2e Emissions (MT CO2e/yr)]))</f>
        <v/>
      </c>
      <c r="N27" s="8"/>
      <c r="O27" s="8"/>
      <c r="P27" s="8"/>
      <c r="Q27" s="8"/>
      <c r="R27" s="8"/>
      <c r="S27" s="8"/>
      <c r="T27" s="8"/>
      <c r="U27" s="8"/>
      <c r="V27" s="8"/>
      <c r="W27" s="8"/>
      <c r="X27" s="8"/>
      <c r="Y27" s="8"/>
      <c r="Z27" s="8"/>
      <c r="AA27" s="8"/>
      <c r="AB27" s="8"/>
      <c r="AC27" s="8"/>
      <c r="AD27" s="8"/>
      <c r="AE27" s="8"/>
      <c r="AF27" s="8"/>
    </row>
    <row r="28" spans="1:32" x14ac:dyDescent="0.35">
      <c r="A28" s="14" t="str">
        <f>IF(B28&lt;&gt;"",COUNTA($B$8:B28),"")</f>
        <v/>
      </c>
      <c r="B28" s="17"/>
      <c r="C28" s="17"/>
      <c r="D28" s="17"/>
      <c r="E28" s="17"/>
      <c r="F28" s="17"/>
      <c r="G28" s="13"/>
      <c r="H28" s="14" t="str">
        <f>IF(Table1[[#This Row],[Emission Category]]="Energy",VLOOKUP(Table1[[#This Row],[Units]],'Emission Inputs (Optional)'!$N$9:$O$14,2,FALSE)*Table1[[#This Row],[Annual Consumption]],"")</f>
        <v/>
      </c>
      <c r="I28" s="14" t="str">
        <f>IF(Table1[[#This Row],[Emission Category]]="Energy",Table1[[#This Row],[Total Energy
(MMBtu/yr)]]*0.293071,"")</f>
        <v/>
      </c>
      <c r="J28" s="15" t="str">
        <f>IF(Table1[[#This Row],[Total Energy
(MMBtu/yr)]]&lt;&gt;"",Table1[[#This Row],[Total Energy
(MMBtu/yr)]]/SUM($H$8:$H$190),"")</f>
        <v/>
      </c>
      <c r="K28" s="14" t="str">
        <f>IF(Table1[[#This Row],[Emission Category]]="Energy",(HLOOKUP(Table1[[#This Row],[Units]],'Emission Inputs (Optional)'!$F$10:$L$27,MATCH(Table1[[#This Row],[Energy Source]],'Emission Inputs (Optional)'!F$10:$F$27,0),FALSE))*Table1[[#This Row],[Annual Consumption]],"")</f>
        <v/>
      </c>
      <c r="L28" s="14">
        <f>IF(Table1[[#This Row],[Emission Category]]="Energy",Table1[[#This Row],[CO2e Emissions - 
Energy
 (MT CO2e/yr)]],Table1[[#This Row],[CO2e Emissions - 
Process or Fugitive 
(MT CO2e/yr)]])</f>
        <v>0</v>
      </c>
      <c r="M28" s="15" t="str">
        <f>IF(Table1[[#This Row],[CO2e Emissions (MT CO2e/yr)]]=0,"",IF(L28&lt;&gt;"",L28,0)/SUM(Table1[CO2e Emissions (MT CO2e/yr)]))</f>
        <v/>
      </c>
      <c r="N28" s="8"/>
      <c r="O28" s="8"/>
      <c r="P28" s="8"/>
      <c r="Q28" s="8"/>
      <c r="R28" s="8"/>
      <c r="S28" s="8"/>
      <c r="T28" s="8"/>
      <c r="U28" s="8"/>
      <c r="V28" s="8"/>
      <c r="W28" s="8"/>
      <c r="X28" s="8"/>
      <c r="Y28" s="8"/>
      <c r="Z28" s="8"/>
      <c r="AA28" s="8"/>
      <c r="AB28" s="8"/>
      <c r="AC28" s="8"/>
      <c r="AD28" s="8"/>
      <c r="AE28" s="8"/>
      <c r="AF28" s="8"/>
    </row>
    <row r="29" spans="1:32" x14ac:dyDescent="0.35">
      <c r="A29" s="14" t="str">
        <f>IF(B29&lt;&gt;"",COUNTA($B$8:B29),"")</f>
        <v/>
      </c>
      <c r="B29" s="17"/>
      <c r="C29" s="17"/>
      <c r="D29" s="17"/>
      <c r="E29" s="17"/>
      <c r="F29" s="17"/>
      <c r="G29" s="13"/>
      <c r="H29" s="14" t="str">
        <f>IF(Table1[[#This Row],[Emission Category]]="Energy",VLOOKUP(Table1[[#This Row],[Units]],'Emission Inputs (Optional)'!$N$9:$O$14,2,FALSE)*Table1[[#This Row],[Annual Consumption]],"")</f>
        <v/>
      </c>
      <c r="I29" s="14" t="str">
        <f>IF(Table1[[#This Row],[Emission Category]]="Energy",Table1[[#This Row],[Total Energy
(MMBtu/yr)]]*0.293071,"")</f>
        <v/>
      </c>
      <c r="J29" s="15" t="str">
        <f>IF(Table1[[#This Row],[Total Energy
(MMBtu/yr)]]&lt;&gt;"",Table1[[#This Row],[Total Energy
(MMBtu/yr)]]/SUM($H$8:$H$190),"")</f>
        <v/>
      </c>
      <c r="K29" s="14" t="str">
        <f>IF(Table1[[#This Row],[Emission Category]]="Energy",(HLOOKUP(Table1[[#This Row],[Units]],'Emission Inputs (Optional)'!$F$10:$L$27,MATCH(Table1[[#This Row],[Energy Source]],'Emission Inputs (Optional)'!F$10:$F$27,0),FALSE))*Table1[[#This Row],[Annual Consumption]],"")</f>
        <v/>
      </c>
      <c r="L29" s="14">
        <f>IF(Table1[[#This Row],[Emission Category]]="Energy",Table1[[#This Row],[CO2e Emissions - 
Energy
 (MT CO2e/yr)]],Table1[[#This Row],[CO2e Emissions - 
Process or Fugitive 
(MT CO2e/yr)]])</f>
        <v>0</v>
      </c>
      <c r="M29" s="15" t="str">
        <f>IF(Table1[[#This Row],[CO2e Emissions (MT CO2e/yr)]]=0,"",IF(L29&lt;&gt;"",L29,0)/SUM(Table1[CO2e Emissions (MT CO2e/yr)]))</f>
        <v/>
      </c>
      <c r="N29" s="8"/>
      <c r="O29" s="8"/>
      <c r="P29" s="8"/>
      <c r="Q29" s="8"/>
      <c r="R29" s="8"/>
      <c r="S29" s="8"/>
      <c r="T29" s="8"/>
      <c r="U29" s="8"/>
      <c r="V29" s="8"/>
      <c r="W29" s="8"/>
      <c r="X29" s="8"/>
      <c r="Y29" s="8"/>
      <c r="Z29" s="8"/>
      <c r="AA29" s="8"/>
      <c r="AB29" s="8"/>
      <c r="AC29" s="8"/>
      <c r="AD29" s="8"/>
      <c r="AE29" s="8"/>
      <c r="AF29" s="8"/>
    </row>
    <row r="30" spans="1:32" x14ac:dyDescent="0.35">
      <c r="A30" s="14" t="str">
        <f>IF(B30&lt;&gt;"",COUNTA($B$8:B30),"")</f>
        <v/>
      </c>
      <c r="B30" s="17"/>
      <c r="C30" s="17"/>
      <c r="D30" s="17"/>
      <c r="E30" s="17"/>
      <c r="F30" s="17"/>
      <c r="G30" s="13"/>
      <c r="H30" s="14" t="str">
        <f>IF(Table1[[#This Row],[Emission Category]]="Energy",VLOOKUP(Table1[[#This Row],[Units]],'Emission Inputs (Optional)'!$N$9:$O$14,2,FALSE)*Table1[[#This Row],[Annual Consumption]],"")</f>
        <v/>
      </c>
      <c r="I30" s="14" t="str">
        <f>IF(Table1[[#This Row],[Emission Category]]="Energy",Table1[[#This Row],[Total Energy
(MMBtu/yr)]]*0.293071,"")</f>
        <v/>
      </c>
      <c r="J30" s="15" t="str">
        <f>IF(Table1[[#This Row],[Total Energy
(MMBtu/yr)]]&lt;&gt;"",Table1[[#This Row],[Total Energy
(MMBtu/yr)]]/SUM($H$8:$H$190),"")</f>
        <v/>
      </c>
      <c r="K30" s="14" t="str">
        <f>IF(Table1[[#This Row],[Emission Category]]="Energy",(HLOOKUP(Table1[[#This Row],[Units]],'Emission Inputs (Optional)'!$F$10:$L$27,MATCH(Table1[[#This Row],[Energy Source]],'Emission Inputs (Optional)'!F$10:$F$27,0),FALSE))*Table1[[#This Row],[Annual Consumption]],"")</f>
        <v/>
      </c>
      <c r="L30" s="14">
        <f>IF(Table1[[#This Row],[Emission Category]]="Energy",Table1[[#This Row],[CO2e Emissions - 
Energy
 (MT CO2e/yr)]],Table1[[#This Row],[CO2e Emissions - 
Process or Fugitive 
(MT CO2e/yr)]])</f>
        <v>0</v>
      </c>
      <c r="M30" s="15" t="str">
        <f>IF(Table1[[#This Row],[CO2e Emissions (MT CO2e/yr)]]=0,"",IF(L30&lt;&gt;"",L30,0)/SUM(Table1[CO2e Emissions (MT CO2e/yr)]))</f>
        <v/>
      </c>
      <c r="N30" s="8"/>
      <c r="O30" s="8"/>
      <c r="P30" s="8"/>
      <c r="Q30" s="8"/>
      <c r="R30" s="8"/>
      <c r="S30" s="8"/>
      <c r="T30" s="8"/>
      <c r="U30" s="8"/>
      <c r="V30" s="8"/>
      <c r="W30" s="8"/>
      <c r="X30" s="8"/>
      <c r="Y30" s="8"/>
      <c r="Z30" s="8"/>
      <c r="AA30" s="8"/>
      <c r="AB30" s="8"/>
      <c r="AC30" s="8"/>
      <c r="AD30" s="8"/>
      <c r="AE30" s="8"/>
      <c r="AF30" s="8"/>
    </row>
    <row r="31" spans="1:32" x14ac:dyDescent="0.35">
      <c r="A31" s="14" t="str">
        <f>IF(B31&lt;&gt;"",COUNTA($B$8:B31),"")</f>
        <v/>
      </c>
      <c r="B31" s="17"/>
      <c r="C31" s="17"/>
      <c r="D31" s="17"/>
      <c r="E31" s="17"/>
      <c r="F31" s="17"/>
      <c r="G31" s="13"/>
      <c r="H31" s="14" t="str">
        <f>IF(Table1[[#This Row],[Emission Category]]="Energy",VLOOKUP(Table1[[#This Row],[Units]],'Emission Inputs (Optional)'!$N$9:$O$14,2,FALSE)*Table1[[#This Row],[Annual Consumption]],"")</f>
        <v/>
      </c>
      <c r="I31" s="14" t="str">
        <f>IF(Table1[[#This Row],[Emission Category]]="Energy",Table1[[#This Row],[Total Energy
(MMBtu/yr)]]*0.293071,"")</f>
        <v/>
      </c>
      <c r="J31" s="15" t="str">
        <f>IF(Table1[[#This Row],[Total Energy
(MMBtu/yr)]]&lt;&gt;"",Table1[[#This Row],[Total Energy
(MMBtu/yr)]]/SUM($H$8:$H$190),"")</f>
        <v/>
      </c>
      <c r="K31" s="14" t="str">
        <f>IF(Table1[[#This Row],[Emission Category]]="Energy",(HLOOKUP(Table1[[#This Row],[Units]],'Emission Inputs (Optional)'!$F$10:$L$27,MATCH(Table1[[#This Row],[Energy Source]],'Emission Inputs (Optional)'!F$10:$F$27,0),FALSE))*Table1[[#This Row],[Annual Consumption]],"")</f>
        <v/>
      </c>
      <c r="L31" s="14">
        <f>IF(Table1[[#This Row],[Emission Category]]="Energy",Table1[[#This Row],[CO2e Emissions - 
Energy
 (MT CO2e/yr)]],Table1[[#This Row],[CO2e Emissions - 
Process or Fugitive 
(MT CO2e/yr)]])</f>
        <v>0</v>
      </c>
      <c r="M31" s="15" t="str">
        <f>IF(Table1[[#This Row],[CO2e Emissions (MT CO2e/yr)]]=0,"",IF(L31&lt;&gt;"",L31,0)/SUM(Table1[CO2e Emissions (MT CO2e/yr)]))</f>
        <v/>
      </c>
      <c r="N31" s="8"/>
      <c r="O31" s="8"/>
      <c r="P31" s="8"/>
      <c r="Q31" s="8"/>
      <c r="R31" s="8"/>
      <c r="S31" s="8"/>
      <c r="T31" s="8"/>
      <c r="U31" s="8"/>
      <c r="V31" s="8"/>
      <c r="W31" s="8"/>
      <c r="X31" s="8"/>
      <c r="Y31" s="8"/>
      <c r="Z31" s="8"/>
      <c r="AA31" s="8"/>
      <c r="AB31" s="8"/>
      <c r="AC31" s="8"/>
      <c r="AD31" s="8"/>
      <c r="AE31" s="8"/>
      <c r="AF31" s="8"/>
    </row>
    <row r="32" spans="1:32" x14ac:dyDescent="0.35">
      <c r="A32" s="14" t="str">
        <f>IF(B32&lt;&gt;"",COUNTA($B$8:B32),"")</f>
        <v/>
      </c>
      <c r="B32" s="17"/>
      <c r="C32" s="17"/>
      <c r="D32" s="17"/>
      <c r="E32" s="17"/>
      <c r="F32" s="17"/>
      <c r="G32" s="13"/>
      <c r="H32" s="14" t="str">
        <f>IF(Table1[[#This Row],[Emission Category]]="Energy",VLOOKUP(Table1[[#This Row],[Units]],'Emission Inputs (Optional)'!$N$9:$O$14,2,FALSE)*Table1[[#This Row],[Annual Consumption]],"")</f>
        <v/>
      </c>
      <c r="I32" s="14" t="str">
        <f>IF(Table1[[#This Row],[Emission Category]]="Energy",Table1[[#This Row],[Total Energy
(MMBtu/yr)]]*0.293071,"")</f>
        <v/>
      </c>
      <c r="J32" s="15" t="str">
        <f>IF(Table1[[#This Row],[Total Energy
(MMBtu/yr)]]&lt;&gt;"",Table1[[#This Row],[Total Energy
(MMBtu/yr)]]/SUM($H$8:$H$190),"")</f>
        <v/>
      </c>
      <c r="K32" s="14" t="str">
        <f>IF(Table1[[#This Row],[Emission Category]]="Energy",(HLOOKUP(Table1[[#This Row],[Units]],'Emission Inputs (Optional)'!$F$10:$L$27,MATCH(Table1[[#This Row],[Energy Source]],'Emission Inputs (Optional)'!F$10:$F$27,0),FALSE))*Table1[[#This Row],[Annual Consumption]],"")</f>
        <v/>
      </c>
      <c r="L32" s="14">
        <f>IF(Table1[[#This Row],[Emission Category]]="Energy",Table1[[#This Row],[CO2e Emissions - 
Energy
 (MT CO2e/yr)]],Table1[[#This Row],[CO2e Emissions - 
Process or Fugitive 
(MT CO2e/yr)]])</f>
        <v>0</v>
      </c>
      <c r="M32" s="15" t="str">
        <f>IF(Table1[[#This Row],[CO2e Emissions (MT CO2e/yr)]]=0,"",IF(L32&lt;&gt;"",L32,0)/SUM(Table1[CO2e Emissions (MT CO2e/yr)]))</f>
        <v/>
      </c>
      <c r="N32" s="8"/>
      <c r="O32" s="8"/>
      <c r="P32" s="8"/>
      <c r="Q32" s="8"/>
      <c r="R32" s="8"/>
      <c r="S32" s="8"/>
      <c r="T32" s="8"/>
      <c r="U32" s="8"/>
      <c r="V32" s="8"/>
      <c r="W32" s="8"/>
      <c r="X32" s="8"/>
      <c r="Y32" s="8"/>
      <c r="Z32" s="8"/>
      <c r="AA32" s="8"/>
      <c r="AB32" s="8"/>
      <c r="AC32" s="8"/>
      <c r="AD32" s="8"/>
      <c r="AE32" s="8"/>
      <c r="AF32" s="8"/>
    </row>
    <row r="33" spans="1:32" x14ac:dyDescent="0.35">
      <c r="A33" s="14" t="str">
        <f>IF(B33&lt;&gt;"",COUNTA($B$8:B33),"")</f>
        <v/>
      </c>
      <c r="B33" s="17"/>
      <c r="C33" s="17"/>
      <c r="D33" s="17"/>
      <c r="E33" s="17"/>
      <c r="F33" s="17"/>
      <c r="G33" s="13"/>
      <c r="H33" s="14" t="str">
        <f>IF(Table1[[#This Row],[Emission Category]]="Energy",VLOOKUP(Table1[[#This Row],[Units]],'Emission Inputs (Optional)'!$N$9:$O$14,2,FALSE)*Table1[[#This Row],[Annual Consumption]],"")</f>
        <v/>
      </c>
      <c r="I33" s="14" t="str">
        <f>IF(Table1[[#This Row],[Emission Category]]="Energy",Table1[[#This Row],[Total Energy
(MMBtu/yr)]]*0.293071,"")</f>
        <v/>
      </c>
      <c r="J33" s="15" t="str">
        <f>IF(Table1[[#This Row],[Total Energy
(MMBtu/yr)]]&lt;&gt;"",Table1[[#This Row],[Total Energy
(MMBtu/yr)]]/SUM($H$8:$H$190),"")</f>
        <v/>
      </c>
      <c r="K33" s="14" t="str">
        <f>IF(Table1[[#This Row],[Emission Category]]="Energy",(HLOOKUP(Table1[[#This Row],[Units]],'Emission Inputs (Optional)'!$F$10:$L$27,MATCH(Table1[[#This Row],[Energy Source]],'Emission Inputs (Optional)'!F$10:$F$27,0),FALSE))*Table1[[#This Row],[Annual Consumption]],"")</f>
        <v/>
      </c>
      <c r="L33" s="14">
        <f>IF(Table1[[#This Row],[Emission Category]]="Energy",Table1[[#This Row],[CO2e Emissions - 
Energy
 (MT CO2e/yr)]],Table1[[#This Row],[CO2e Emissions - 
Process or Fugitive 
(MT CO2e/yr)]])</f>
        <v>0</v>
      </c>
      <c r="M33" s="15" t="str">
        <f>IF(Table1[[#This Row],[CO2e Emissions (MT CO2e/yr)]]=0,"",IF(L33&lt;&gt;"",L33,0)/SUM(Table1[CO2e Emissions (MT CO2e/yr)]))</f>
        <v/>
      </c>
      <c r="N33" s="8"/>
      <c r="O33" s="8"/>
      <c r="P33" s="8"/>
      <c r="Q33" s="8"/>
      <c r="R33" s="8"/>
      <c r="S33" s="8"/>
      <c r="T33" s="8"/>
      <c r="U33" s="8"/>
      <c r="V33" s="8"/>
      <c r="W33" s="8"/>
      <c r="X33" s="8"/>
      <c r="Y33" s="8"/>
      <c r="Z33" s="8"/>
      <c r="AA33" s="8"/>
      <c r="AB33" s="8"/>
      <c r="AC33" s="8"/>
      <c r="AD33" s="8"/>
      <c r="AE33" s="8"/>
      <c r="AF33" s="8"/>
    </row>
    <row r="34" spans="1:32" x14ac:dyDescent="0.35">
      <c r="A34" s="14" t="str">
        <f>IF(B34&lt;&gt;"",COUNTA($B$8:B34),"")</f>
        <v/>
      </c>
      <c r="B34" s="17"/>
      <c r="C34" s="17"/>
      <c r="D34" s="17"/>
      <c r="E34" s="17"/>
      <c r="F34" s="17"/>
      <c r="G34" s="13"/>
      <c r="H34" s="14" t="str">
        <f>IF(Table1[[#This Row],[Emission Category]]="Energy",VLOOKUP(Table1[[#This Row],[Units]],'Emission Inputs (Optional)'!$N$9:$O$14,2,FALSE)*Table1[[#This Row],[Annual Consumption]],"")</f>
        <v/>
      </c>
      <c r="I34" s="14" t="str">
        <f>IF(Table1[[#This Row],[Emission Category]]="Energy",Table1[[#This Row],[Total Energy
(MMBtu/yr)]]*0.293071,"")</f>
        <v/>
      </c>
      <c r="J34" s="15" t="str">
        <f>IF(Table1[[#This Row],[Total Energy
(MMBtu/yr)]]&lt;&gt;"",Table1[[#This Row],[Total Energy
(MMBtu/yr)]]/SUM($H$8:$H$190),"")</f>
        <v/>
      </c>
      <c r="K34" s="14" t="str">
        <f>IF(Table1[[#This Row],[Emission Category]]="Energy",(HLOOKUP(Table1[[#This Row],[Units]],'Emission Inputs (Optional)'!$F$10:$L$27,MATCH(Table1[[#This Row],[Energy Source]],'Emission Inputs (Optional)'!F$10:$F$27,0),FALSE))*Table1[[#This Row],[Annual Consumption]],"")</f>
        <v/>
      </c>
      <c r="L34" s="14">
        <f>IF(Table1[[#This Row],[Emission Category]]="Energy",Table1[[#This Row],[CO2e Emissions - 
Energy
 (MT CO2e/yr)]],Table1[[#This Row],[CO2e Emissions - 
Process or Fugitive 
(MT CO2e/yr)]])</f>
        <v>0</v>
      </c>
      <c r="M34" s="15" t="str">
        <f>IF(Table1[[#This Row],[CO2e Emissions (MT CO2e/yr)]]=0,"",IF(L34&lt;&gt;"",L34,0)/SUM(Table1[CO2e Emissions (MT CO2e/yr)]))</f>
        <v/>
      </c>
      <c r="N34" s="8"/>
      <c r="O34" s="8"/>
      <c r="P34" s="8"/>
      <c r="Q34" s="8"/>
      <c r="R34" s="8"/>
      <c r="S34" s="8"/>
      <c r="T34" s="8"/>
      <c r="U34" s="8"/>
      <c r="V34" s="8"/>
      <c r="W34" s="8"/>
      <c r="X34" s="8"/>
      <c r="Y34" s="8"/>
      <c r="Z34" s="8"/>
      <c r="AA34" s="8"/>
      <c r="AB34" s="8"/>
      <c r="AC34" s="8"/>
      <c r="AD34" s="8"/>
      <c r="AE34" s="8"/>
      <c r="AF34" s="8"/>
    </row>
    <row r="35" spans="1:32" x14ac:dyDescent="0.35">
      <c r="A35" s="14" t="str">
        <f>IF(B35&lt;&gt;"",COUNTA($B$8:B35),"")</f>
        <v/>
      </c>
      <c r="B35" s="17"/>
      <c r="C35" s="17"/>
      <c r="D35" s="17"/>
      <c r="E35" s="17"/>
      <c r="F35" s="17"/>
      <c r="G35" s="13"/>
      <c r="H35" s="14" t="str">
        <f>IF(Table1[[#This Row],[Emission Category]]="Energy",VLOOKUP(Table1[[#This Row],[Units]],'Emission Inputs (Optional)'!$N$9:$O$14,2,FALSE)*Table1[[#This Row],[Annual Consumption]],"")</f>
        <v/>
      </c>
      <c r="I35" s="14" t="str">
        <f>IF(Table1[[#This Row],[Emission Category]]="Energy",Table1[[#This Row],[Total Energy
(MMBtu/yr)]]*0.293071,"")</f>
        <v/>
      </c>
      <c r="J35" s="15" t="str">
        <f>IF(Table1[[#This Row],[Total Energy
(MMBtu/yr)]]&lt;&gt;"",Table1[[#This Row],[Total Energy
(MMBtu/yr)]]/SUM($H$8:$H$190),"")</f>
        <v/>
      </c>
      <c r="K35" s="14" t="str">
        <f>IF(Table1[[#This Row],[Emission Category]]="Energy",(HLOOKUP(Table1[[#This Row],[Units]],'Emission Inputs (Optional)'!$F$10:$L$27,MATCH(Table1[[#This Row],[Energy Source]],'Emission Inputs (Optional)'!F$10:$F$27,0),FALSE))*Table1[[#This Row],[Annual Consumption]],"")</f>
        <v/>
      </c>
      <c r="L35" s="14">
        <f>IF(Table1[[#This Row],[Emission Category]]="Energy",Table1[[#This Row],[CO2e Emissions - 
Energy
 (MT CO2e/yr)]],Table1[[#This Row],[CO2e Emissions - 
Process or Fugitive 
(MT CO2e/yr)]])</f>
        <v>0</v>
      </c>
      <c r="M35" s="15" t="str">
        <f>IF(Table1[[#This Row],[CO2e Emissions (MT CO2e/yr)]]=0,"",IF(L35&lt;&gt;"",L35,0)/SUM(Table1[CO2e Emissions (MT CO2e/yr)]))</f>
        <v/>
      </c>
      <c r="N35" s="8"/>
      <c r="O35" s="8"/>
      <c r="P35" s="8"/>
      <c r="Q35" s="8"/>
      <c r="R35" s="8"/>
      <c r="S35" s="8"/>
      <c r="T35" s="8"/>
      <c r="U35" s="8"/>
      <c r="V35" s="8"/>
      <c r="W35" s="8"/>
      <c r="X35" s="8"/>
      <c r="Y35" s="8"/>
      <c r="Z35" s="8"/>
      <c r="AA35" s="8"/>
      <c r="AB35" s="8"/>
      <c r="AC35" s="8"/>
      <c r="AD35" s="8"/>
      <c r="AE35" s="8"/>
      <c r="AF35" s="8"/>
    </row>
    <row r="36" spans="1:32" x14ac:dyDescent="0.35">
      <c r="A36" s="14" t="str">
        <f>IF(B36&lt;&gt;"",COUNTA($B$8:B36),"")</f>
        <v/>
      </c>
      <c r="B36" s="17"/>
      <c r="C36" s="17"/>
      <c r="D36" s="17"/>
      <c r="E36" s="17"/>
      <c r="F36" s="17"/>
      <c r="G36" s="13"/>
      <c r="H36" s="14" t="str">
        <f>IF(Table1[[#This Row],[Emission Category]]="Energy",VLOOKUP(Table1[[#This Row],[Units]],'Emission Inputs (Optional)'!$N$9:$O$14,2,FALSE)*Table1[[#This Row],[Annual Consumption]],"")</f>
        <v/>
      </c>
      <c r="I36" s="14" t="str">
        <f>IF(Table1[[#This Row],[Emission Category]]="Energy",Table1[[#This Row],[Total Energy
(MMBtu/yr)]]*0.293071,"")</f>
        <v/>
      </c>
      <c r="J36" s="15" t="str">
        <f>IF(Table1[[#This Row],[Total Energy
(MMBtu/yr)]]&lt;&gt;"",Table1[[#This Row],[Total Energy
(MMBtu/yr)]]/SUM($H$8:$H$190),"")</f>
        <v/>
      </c>
      <c r="K36" s="14" t="str">
        <f>IF(Table1[[#This Row],[Emission Category]]="Energy",(HLOOKUP(Table1[[#This Row],[Units]],'Emission Inputs (Optional)'!$F$10:$L$27,MATCH(Table1[[#This Row],[Energy Source]],'Emission Inputs (Optional)'!F$10:$F$27,0),FALSE))*Table1[[#This Row],[Annual Consumption]],"")</f>
        <v/>
      </c>
      <c r="L36" s="14">
        <f>IF(Table1[[#This Row],[Emission Category]]="Energy",Table1[[#This Row],[CO2e Emissions - 
Energy
 (MT CO2e/yr)]],Table1[[#This Row],[CO2e Emissions - 
Process or Fugitive 
(MT CO2e/yr)]])</f>
        <v>0</v>
      </c>
      <c r="M36" s="15" t="str">
        <f>IF(Table1[[#This Row],[CO2e Emissions (MT CO2e/yr)]]=0,"",IF(L36&lt;&gt;"",L36,0)/SUM(Table1[CO2e Emissions (MT CO2e/yr)]))</f>
        <v/>
      </c>
      <c r="N36" s="8"/>
      <c r="O36" s="8"/>
      <c r="P36" s="8"/>
      <c r="Q36" s="8"/>
      <c r="R36" s="8"/>
      <c r="S36" s="8"/>
      <c r="T36" s="8"/>
      <c r="U36" s="8"/>
      <c r="V36" s="8"/>
      <c r="W36" s="8"/>
      <c r="X36" s="8"/>
      <c r="Y36" s="8"/>
      <c r="Z36" s="8"/>
      <c r="AA36" s="8"/>
      <c r="AB36" s="8"/>
      <c r="AC36" s="8"/>
      <c r="AD36" s="8"/>
      <c r="AE36" s="8"/>
      <c r="AF36" s="8"/>
    </row>
    <row r="37" spans="1:32" x14ac:dyDescent="0.35">
      <c r="A37" s="14" t="str">
        <f>IF(B37&lt;&gt;"",COUNTA($B$8:B37),"")</f>
        <v/>
      </c>
      <c r="B37" s="17"/>
      <c r="C37" s="17"/>
      <c r="D37" s="17"/>
      <c r="E37" s="17"/>
      <c r="F37" s="17"/>
      <c r="G37" s="13"/>
      <c r="H37" s="14" t="str">
        <f>IF(Table1[[#This Row],[Emission Category]]="Energy",VLOOKUP(Table1[[#This Row],[Units]],'Emission Inputs (Optional)'!$N$9:$O$14,2,FALSE)*Table1[[#This Row],[Annual Consumption]],"")</f>
        <v/>
      </c>
      <c r="I37" s="14" t="str">
        <f>IF(Table1[[#This Row],[Emission Category]]="Energy",Table1[[#This Row],[Total Energy
(MMBtu/yr)]]*0.293071,"")</f>
        <v/>
      </c>
      <c r="J37" s="15" t="str">
        <f>IF(Table1[[#This Row],[Total Energy
(MMBtu/yr)]]&lt;&gt;"",Table1[[#This Row],[Total Energy
(MMBtu/yr)]]/SUM($H$8:$H$190),"")</f>
        <v/>
      </c>
      <c r="K37" s="14" t="str">
        <f>IF(Table1[[#This Row],[Emission Category]]="Energy",(HLOOKUP(Table1[[#This Row],[Units]],'Emission Inputs (Optional)'!$F$10:$L$27,MATCH(Table1[[#This Row],[Energy Source]],'Emission Inputs (Optional)'!F$10:$F$27,0),FALSE))*Table1[[#This Row],[Annual Consumption]],"")</f>
        <v/>
      </c>
      <c r="L37" s="14">
        <f>IF(Table1[[#This Row],[Emission Category]]="Energy",Table1[[#This Row],[CO2e Emissions - 
Energy
 (MT CO2e/yr)]],Table1[[#This Row],[CO2e Emissions - 
Process or Fugitive 
(MT CO2e/yr)]])</f>
        <v>0</v>
      </c>
      <c r="M37" s="15" t="str">
        <f>IF(Table1[[#This Row],[CO2e Emissions (MT CO2e/yr)]]=0,"",IF(L37&lt;&gt;"",L37,0)/SUM(Table1[CO2e Emissions (MT CO2e/yr)]))</f>
        <v/>
      </c>
      <c r="N37" s="8"/>
      <c r="O37" s="8"/>
      <c r="P37" s="8"/>
      <c r="Q37" s="8"/>
      <c r="R37" s="8"/>
      <c r="S37" s="8"/>
      <c r="T37" s="8"/>
      <c r="U37" s="8"/>
      <c r="V37" s="8"/>
      <c r="W37" s="8"/>
      <c r="X37" s="8"/>
      <c r="Y37" s="8"/>
      <c r="Z37" s="8"/>
      <c r="AA37" s="8"/>
      <c r="AB37" s="8"/>
      <c r="AC37" s="8"/>
      <c r="AD37" s="8"/>
      <c r="AE37" s="8"/>
      <c r="AF37" s="8"/>
    </row>
    <row r="38" spans="1:32" x14ac:dyDescent="0.35">
      <c r="A38" s="14" t="str">
        <f>IF(B38&lt;&gt;"",COUNTA($B$8:B38),"")</f>
        <v/>
      </c>
      <c r="B38" s="17"/>
      <c r="C38" s="17"/>
      <c r="D38" s="17"/>
      <c r="E38" s="17"/>
      <c r="F38" s="17"/>
      <c r="G38" s="13"/>
      <c r="H38" s="14" t="str">
        <f>IF(Table1[[#This Row],[Emission Category]]="Energy",VLOOKUP(Table1[[#This Row],[Units]],'Emission Inputs (Optional)'!$N$9:$O$14,2,FALSE)*Table1[[#This Row],[Annual Consumption]],"")</f>
        <v/>
      </c>
      <c r="I38" s="14" t="str">
        <f>IF(Table1[[#This Row],[Emission Category]]="Energy",Table1[[#This Row],[Total Energy
(MMBtu/yr)]]*0.293071,"")</f>
        <v/>
      </c>
      <c r="J38" s="15" t="str">
        <f>IF(Table1[[#This Row],[Total Energy
(MMBtu/yr)]]&lt;&gt;"",Table1[[#This Row],[Total Energy
(MMBtu/yr)]]/SUM($H$8:$H$190),"")</f>
        <v/>
      </c>
      <c r="K38" s="14" t="str">
        <f>IF(Table1[[#This Row],[Emission Category]]="Energy",(HLOOKUP(Table1[[#This Row],[Units]],'Emission Inputs (Optional)'!$F$10:$L$27,MATCH(Table1[[#This Row],[Energy Source]],'Emission Inputs (Optional)'!F$10:$F$27,0),FALSE))*Table1[[#This Row],[Annual Consumption]],"")</f>
        <v/>
      </c>
      <c r="L38" s="14">
        <f>IF(Table1[[#This Row],[Emission Category]]="Energy",Table1[[#This Row],[CO2e Emissions - 
Energy
 (MT CO2e/yr)]],Table1[[#This Row],[CO2e Emissions - 
Process or Fugitive 
(MT CO2e/yr)]])</f>
        <v>0</v>
      </c>
      <c r="M38" s="15" t="str">
        <f>IF(Table1[[#This Row],[CO2e Emissions (MT CO2e/yr)]]=0,"",IF(L38&lt;&gt;"",L38,0)/SUM(Table1[CO2e Emissions (MT CO2e/yr)]))</f>
        <v/>
      </c>
      <c r="N38" s="8"/>
      <c r="O38" s="8"/>
      <c r="P38" s="8"/>
      <c r="Q38" s="8"/>
      <c r="R38" s="8"/>
      <c r="S38" s="8"/>
      <c r="T38" s="8"/>
      <c r="U38" s="8"/>
      <c r="V38" s="8"/>
      <c r="W38" s="8"/>
      <c r="X38" s="8"/>
      <c r="Y38" s="8"/>
      <c r="Z38" s="8"/>
      <c r="AA38" s="8"/>
      <c r="AB38" s="8"/>
      <c r="AC38" s="8"/>
      <c r="AD38" s="8"/>
      <c r="AE38" s="8"/>
      <c r="AF38" s="8"/>
    </row>
    <row r="39" spans="1:32" x14ac:dyDescent="0.35">
      <c r="A39" s="14" t="str">
        <f>IF(B39&lt;&gt;"",COUNTA($B$8:B39),"")</f>
        <v/>
      </c>
      <c r="B39" s="17"/>
      <c r="C39" s="17"/>
      <c r="D39" s="17"/>
      <c r="E39" s="17"/>
      <c r="F39" s="17"/>
      <c r="G39" s="13"/>
      <c r="H39" s="14" t="str">
        <f>IF(Table1[[#This Row],[Emission Category]]="Energy",VLOOKUP(Table1[[#This Row],[Units]],'Emission Inputs (Optional)'!$N$9:$O$14,2,FALSE)*Table1[[#This Row],[Annual Consumption]],"")</f>
        <v/>
      </c>
      <c r="I39" s="14" t="str">
        <f>IF(Table1[[#This Row],[Emission Category]]="Energy",Table1[[#This Row],[Total Energy
(MMBtu/yr)]]*0.293071,"")</f>
        <v/>
      </c>
      <c r="J39" s="15" t="str">
        <f>IF(Table1[[#This Row],[Total Energy
(MMBtu/yr)]]&lt;&gt;"",Table1[[#This Row],[Total Energy
(MMBtu/yr)]]/SUM($H$8:$H$190),"")</f>
        <v/>
      </c>
      <c r="K39" s="14" t="str">
        <f>IF(Table1[[#This Row],[Emission Category]]="Energy",(HLOOKUP(Table1[[#This Row],[Units]],'Emission Inputs (Optional)'!$F$10:$L$27,MATCH(Table1[[#This Row],[Energy Source]],'Emission Inputs (Optional)'!F$10:$F$27,0),FALSE))*Table1[[#This Row],[Annual Consumption]],"")</f>
        <v/>
      </c>
      <c r="L39" s="14">
        <f>IF(Table1[[#This Row],[Emission Category]]="Energy",Table1[[#This Row],[CO2e Emissions - 
Energy
 (MT CO2e/yr)]],Table1[[#This Row],[CO2e Emissions - 
Process or Fugitive 
(MT CO2e/yr)]])</f>
        <v>0</v>
      </c>
      <c r="M39" s="15" t="str">
        <f>IF(Table1[[#This Row],[CO2e Emissions (MT CO2e/yr)]]=0,"",IF(L39&lt;&gt;"",L39,0)/SUM(Table1[CO2e Emissions (MT CO2e/yr)]))</f>
        <v/>
      </c>
      <c r="N39" s="8"/>
      <c r="O39" s="8"/>
      <c r="P39" s="8"/>
      <c r="Q39" s="8"/>
      <c r="R39" s="8"/>
      <c r="S39" s="8"/>
      <c r="T39" s="8"/>
      <c r="U39" s="8"/>
      <c r="V39" s="8"/>
      <c r="W39" s="8"/>
      <c r="X39" s="8"/>
      <c r="Y39" s="8"/>
      <c r="Z39" s="8"/>
      <c r="AA39" s="8"/>
      <c r="AB39" s="8"/>
      <c r="AC39" s="8"/>
      <c r="AD39" s="8"/>
      <c r="AE39" s="8"/>
      <c r="AF39" s="8"/>
    </row>
    <row r="40" spans="1:32" x14ac:dyDescent="0.35">
      <c r="A40" s="14" t="str">
        <f>IF(B40&lt;&gt;"",COUNTA($B$8:B40),"")</f>
        <v/>
      </c>
      <c r="B40" s="17"/>
      <c r="C40" s="17"/>
      <c r="D40" s="17"/>
      <c r="E40" s="17"/>
      <c r="F40" s="17"/>
      <c r="G40" s="13"/>
      <c r="H40" s="14" t="str">
        <f>IF(Table1[[#This Row],[Emission Category]]="Energy",VLOOKUP(Table1[[#This Row],[Units]],'Emission Inputs (Optional)'!$N$9:$O$14,2,FALSE)*Table1[[#This Row],[Annual Consumption]],"")</f>
        <v/>
      </c>
      <c r="I40" s="14" t="str">
        <f>IF(Table1[[#This Row],[Emission Category]]="Energy",Table1[[#This Row],[Total Energy
(MMBtu/yr)]]*0.293071,"")</f>
        <v/>
      </c>
      <c r="J40" s="15" t="str">
        <f>IF(Table1[[#This Row],[Total Energy
(MMBtu/yr)]]&lt;&gt;"",Table1[[#This Row],[Total Energy
(MMBtu/yr)]]/SUM($H$8:$H$190),"")</f>
        <v/>
      </c>
      <c r="K40" s="14" t="str">
        <f>IF(Table1[[#This Row],[Emission Category]]="Energy",(HLOOKUP(Table1[[#This Row],[Units]],'Emission Inputs (Optional)'!$F$10:$L$27,MATCH(Table1[[#This Row],[Energy Source]],'Emission Inputs (Optional)'!F$10:$F$27,0),FALSE))*Table1[[#This Row],[Annual Consumption]],"")</f>
        <v/>
      </c>
      <c r="L40" s="14">
        <f>IF(Table1[[#This Row],[Emission Category]]="Energy",Table1[[#This Row],[CO2e Emissions - 
Energy
 (MT CO2e/yr)]],Table1[[#This Row],[CO2e Emissions - 
Process or Fugitive 
(MT CO2e/yr)]])</f>
        <v>0</v>
      </c>
      <c r="M40" s="15" t="str">
        <f>IF(Table1[[#This Row],[CO2e Emissions (MT CO2e/yr)]]=0,"",IF(L40&lt;&gt;"",L40,0)/SUM(Table1[CO2e Emissions (MT CO2e/yr)]))</f>
        <v/>
      </c>
      <c r="N40" s="8"/>
      <c r="O40" s="8"/>
      <c r="P40" s="8"/>
      <c r="Q40" s="8"/>
      <c r="R40" s="8"/>
      <c r="S40" s="8"/>
      <c r="T40" s="8"/>
      <c r="U40" s="8"/>
      <c r="V40" s="8"/>
      <c r="W40" s="8"/>
      <c r="X40" s="8"/>
      <c r="Y40" s="8"/>
      <c r="Z40" s="8"/>
      <c r="AA40" s="8"/>
      <c r="AB40" s="8"/>
      <c r="AC40" s="8"/>
      <c r="AD40" s="8"/>
      <c r="AE40" s="8"/>
      <c r="AF40" s="8"/>
    </row>
    <row r="41" spans="1:32" x14ac:dyDescent="0.35">
      <c r="A41" s="14" t="str">
        <f>IF(B41&lt;&gt;"",COUNTA($B$8:B41),"")</f>
        <v/>
      </c>
      <c r="B41" s="17"/>
      <c r="C41" s="17"/>
      <c r="D41" s="17"/>
      <c r="E41" s="17"/>
      <c r="F41" s="17"/>
      <c r="G41" s="13"/>
      <c r="H41" s="14" t="str">
        <f>IF(Table1[[#This Row],[Emission Category]]="Energy",VLOOKUP(Table1[[#This Row],[Units]],'Emission Inputs (Optional)'!$N$9:$O$14,2,FALSE)*Table1[[#This Row],[Annual Consumption]],"")</f>
        <v/>
      </c>
      <c r="I41" s="14" t="str">
        <f>IF(Table1[[#This Row],[Emission Category]]="Energy",Table1[[#This Row],[Total Energy
(MMBtu/yr)]]*0.293071,"")</f>
        <v/>
      </c>
      <c r="J41" s="15" t="str">
        <f>IF(Table1[[#This Row],[Total Energy
(MMBtu/yr)]]&lt;&gt;"",Table1[[#This Row],[Total Energy
(MMBtu/yr)]]/SUM($H$8:$H$190),"")</f>
        <v/>
      </c>
      <c r="K41" s="14" t="str">
        <f>IF(Table1[[#This Row],[Emission Category]]="Energy",(HLOOKUP(Table1[[#This Row],[Units]],'Emission Inputs (Optional)'!$F$10:$L$27,MATCH(Table1[[#This Row],[Energy Source]],'Emission Inputs (Optional)'!F$10:$F$27,0),FALSE))*Table1[[#This Row],[Annual Consumption]],"")</f>
        <v/>
      </c>
      <c r="L41" s="14">
        <f>IF(Table1[[#This Row],[Emission Category]]="Energy",Table1[[#This Row],[CO2e Emissions - 
Energy
 (MT CO2e/yr)]],Table1[[#This Row],[CO2e Emissions - 
Process or Fugitive 
(MT CO2e/yr)]])</f>
        <v>0</v>
      </c>
      <c r="M41" s="15" t="str">
        <f>IF(Table1[[#This Row],[CO2e Emissions (MT CO2e/yr)]]=0,"",IF(L41&lt;&gt;"",L41,0)/SUM(Table1[CO2e Emissions (MT CO2e/yr)]))</f>
        <v/>
      </c>
      <c r="N41" s="8"/>
      <c r="O41" s="8"/>
      <c r="P41" s="8"/>
      <c r="Q41" s="8"/>
      <c r="R41" s="8"/>
      <c r="S41" s="8"/>
      <c r="T41" s="8"/>
      <c r="U41" s="8"/>
      <c r="V41" s="8"/>
      <c r="W41" s="8"/>
      <c r="X41" s="8"/>
      <c r="Y41" s="8"/>
      <c r="Z41" s="8"/>
      <c r="AA41" s="8"/>
      <c r="AB41" s="8"/>
      <c r="AC41" s="8"/>
      <c r="AD41" s="8"/>
      <c r="AE41" s="8"/>
      <c r="AF41" s="8"/>
    </row>
    <row r="42" spans="1:32" x14ac:dyDescent="0.35">
      <c r="A42" s="14" t="str">
        <f>IF(B42&lt;&gt;"",COUNTA($B$8:B42),"")</f>
        <v/>
      </c>
      <c r="B42" s="17"/>
      <c r="C42" s="17"/>
      <c r="D42" s="17"/>
      <c r="E42" s="17"/>
      <c r="F42" s="17"/>
      <c r="G42" s="13"/>
      <c r="H42" s="14" t="str">
        <f>IF(Table1[[#This Row],[Emission Category]]="Energy",VLOOKUP(Table1[[#This Row],[Units]],'Emission Inputs (Optional)'!$N$9:$O$14,2,FALSE)*Table1[[#This Row],[Annual Consumption]],"")</f>
        <v/>
      </c>
      <c r="I42" s="14" t="str">
        <f>IF(Table1[[#This Row],[Emission Category]]="Energy",Table1[[#This Row],[Total Energy
(MMBtu/yr)]]*0.293071,"")</f>
        <v/>
      </c>
      <c r="J42" s="15" t="str">
        <f>IF(Table1[[#This Row],[Total Energy
(MMBtu/yr)]]&lt;&gt;"",Table1[[#This Row],[Total Energy
(MMBtu/yr)]]/SUM($H$8:$H$190),"")</f>
        <v/>
      </c>
      <c r="K42" s="14" t="str">
        <f>IF(Table1[[#This Row],[Emission Category]]="Energy",(HLOOKUP(Table1[[#This Row],[Units]],'Emission Inputs (Optional)'!$F$10:$L$27,MATCH(Table1[[#This Row],[Energy Source]],'Emission Inputs (Optional)'!F$10:$F$27,0),FALSE))*Table1[[#This Row],[Annual Consumption]],"")</f>
        <v/>
      </c>
      <c r="L42" s="14">
        <f>IF(Table1[[#This Row],[Emission Category]]="Energy",Table1[[#This Row],[CO2e Emissions - 
Energy
 (MT CO2e/yr)]],Table1[[#This Row],[CO2e Emissions - 
Process or Fugitive 
(MT CO2e/yr)]])</f>
        <v>0</v>
      </c>
      <c r="M42" s="15" t="str">
        <f>IF(Table1[[#This Row],[CO2e Emissions (MT CO2e/yr)]]=0,"",IF(L42&lt;&gt;"",L42,0)/SUM(Table1[CO2e Emissions (MT CO2e/yr)]))</f>
        <v/>
      </c>
      <c r="N42" s="8"/>
      <c r="O42" s="8"/>
      <c r="P42" s="8"/>
      <c r="Q42" s="8"/>
      <c r="R42" s="8"/>
      <c r="S42" s="8"/>
      <c r="T42" s="8"/>
      <c r="U42" s="8"/>
      <c r="V42" s="8"/>
      <c r="W42" s="8"/>
      <c r="X42" s="8"/>
      <c r="Y42" s="8"/>
      <c r="Z42" s="8"/>
      <c r="AA42" s="8"/>
      <c r="AB42" s="8"/>
      <c r="AC42" s="8"/>
      <c r="AD42" s="8"/>
      <c r="AE42" s="8"/>
      <c r="AF42" s="8"/>
    </row>
    <row r="43" spans="1:32" x14ac:dyDescent="0.35">
      <c r="A43" s="14" t="str">
        <f>IF(B43&lt;&gt;"",COUNTA($B$8:B43),"")</f>
        <v/>
      </c>
      <c r="B43" s="17"/>
      <c r="C43" s="17"/>
      <c r="D43" s="17"/>
      <c r="E43" s="17"/>
      <c r="F43" s="17"/>
      <c r="G43" s="13"/>
      <c r="H43" s="14" t="str">
        <f>IF(Table1[[#This Row],[Emission Category]]="Energy",VLOOKUP(Table1[[#This Row],[Units]],'Emission Inputs (Optional)'!$N$9:$O$14,2,FALSE)*Table1[[#This Row],[Annual Consumption]],"")</f>
        <v/>
      </c>
      <c r="I43" s="14" t="str">
        <f>IF(Table1[[#This Row],[Emission Category]]="Energy",Table1[[#This Row],[Total Energy
(MMBtu/yr)]]*0.293071,"")</f>
        <v/>
      </c>
      <c r="J43" s="15" t="str">
        <f>IF(Table1[[#This Row],[Total Energy
(MMBtu/yr)]]&lt;&gt;"",Table1[[#This Row],[Total Energy
(MMBtu/yr)]]/SUM($H$8:$H$190),"")</f>
        <v/>
      </c>
      <c r="K43" s="14" t="str">
        <f>IF(Table1[[#This Row],[Emission Category]]="Energy",(HLOOKUP(Table1[[#This Row],[Units]],'Emission Inputs (Optional)'!$F$10:$L$27,MATCH(Table1[[#This Row],[Energy Source]],'Emission Inputs (Optional)'!F$10:$F$27,0),FALSE))*Table1[[#This Row],[Annual Consumption]],"")</f>
        <v/>
      </c>
      <c r="L43" s="14">
        <f>IF(Table1[[#This Row],[Emission Category]]="Energy",Table1[[#This Row],[CO2e Emissions - 
Energy
 (MT CO2e/yr)]],Table1[[#This Row],[CO2e Emissions - 
Process or Fugitive 
(MT CO2e/yr)]])</f>
        <v>0</v>
      </c>
      <c r="M43" s="15" t="str">
        <f>IF(Table1[[#This Row],[CO2e Emissions (MT CO2e/yr)]]=0,"",IF(L43&lt;&gt;"",L43,0)/SUM(Table1[CO2e Emissions (MT CO2e/yr)]))</f>
        <v/>
      </c>
      <c r="N43" s="8"/>
      <c r="O43" s="8"/>
      <c r="P43" s="8"/>
      <c r="Q43" s="8"/>
      <c r="R43" s="8"/>
      <c r="S43" s="8"/>
      <c r="T43" s="8"/>
      <c r="U43" s="8"/>
      <c r="V43" s="8"/>
      <c r="W43" s="8"/>
      <c r="X43" s="8"/>
      <c r="Y43" s="8"/>
      <c r="Z43" s="8"/>
      <c r="AA43" s="8"/>
      <c r="AB43" s="8"/>
      <c r="AC43" s="8"/>
      <c r="AD43" s="8"/>
      <c r="AE43" s="8"/>
      <c r="AF43" s="8"/>
    </row>
    <row r="44" spans="1:32" x14ac:dyDescent="0.35">
      <c r="A44" s="14" t="str">
        <f>IF(B44&lt;&gt;"",COUNTA($B$8:B44),"")</f>
        <v/>
      </c>
      <c r="B44" s="17"/>
      <c r="C44" s="17"/>
      <c r="D44" s="17"/>
      <c r="E44" s="17"/>
      <c r="F44" s="17"/>
      <c r="G44" s="13"/>
      <c r="H44" s="14" t="str">
        <f>IF(Table1[[#This Row],[Emission Category]]="Energy",VLOOKUP(Table1[[#This Row],[Units]],'Emission Inputs (Optional)'!$N$9:$O$14,2,FALSE)*Table1[[#This Row],[Annual Consumption]],"")</f>
        <v/>
      </c>
      <c r="I44" s="14" t="str">
        <f>IF(Table1[[#This Row],[Emission Category]]="Energy",Table1[[#This Row],[Total Energy
(MMBtu/yr)]]*0.293071,"")</f>
        <v/>
      </c>
      <c r="J44" s="15" t="str">
        <f>IF(Table1[[#This Row],[Total Energy
(MMBtu/yr)]]&lt;&gt;"",Table1[[#This Row],[Total Energy
(MMBtu/yr)]]/SUM($H$8:$H$190),"")</f>
        <v/>
      </c>
      <c r="K44" s="14" t="str">
        <f>IF(Table1[[#This Row],[Emission Category]]="Energy",(HLOOKUP(Table1[[#This Row],[Units]],'Emission Inputs (Optional)'!$F$10:$L$27,MATCH(Table1[[#This Row],[Energy Source]],'Emission Inputs (Optional)'!F$10:$F$27,0),FALSE))*Table1[[#This Row],[Annual Consumption]],"")</f>
        <v/>
      </c>
      <c r="L44" s="14">
        <f>IF(Table1[[#This Row],[Emission Category]]="Energy",Table1[[#This Row],[CO2e Emissions - 
Energy
 (MT CO2e/yr)]],Table1[[#This Row],[CO2e Emissions - 
Process or Fugitive 
(MT CO2e/yr)]])</f>
        <v>0</v>
      </c>
      <c r="M44" s="15" t="str">
        <f>IF(Table1[[#This Row],[CO2e Emissions (MT CO2e/yr)]]=0,"",IF(L44&lt;&gt;"",L44,0)/SUM(Table1[CO2e Emissions (MT CO2e/yr)]))</f>
        <v/>
      </c>
      <c r="N44" s="8"/>
      <c r="O44" s="8"/>
      <c r="P44" s="8"/>
      <c r="Q44" s="8"/>
      <c r="R44" s="8"/>
      <c r="S44" s="8"/>
      <c r="T44" s="8"/>
      <c r="U44" s="8"/>
      <c r="V44" s="8"/>
      <c r="W44" s="8"/>
      <c r="X44" s="8"/>
      <c r="Y44" s="8"/>
      <c r="Z44" s="8"/>
      <c r="AA44" s="8"/>
      <c r="AB44" s="8"/>
      <c r="AC44" s="8"/>
      <c r="AD44" s="8"/>
      <c r="AE44" s="8"/>
      <c r="AF44" s="8"/>
    </row>
    <row r="45" spans="1:32" x14ac:dyDescent="0.35">
      <c r="A45" s="14" t="str">
        <f>IF(B45&lt;&gt;"",COUNTA($B$8:B45),"")</f>
        <v/>
      </c>
      <c r="B45" s="17"/>
      <c r="C45" s="17"/>
      <c r="D45" s="17"/>
      <c r="E45" s="17"/>
      <c r="F45" s="17"/>
      <c r="G45" s="13"/>
      <c r="H45" s="14" t="str">
        <f>IF(Table1[[#This Row],[Emission Category]]="Energy",VLOOKUP(Table1[[#This Row],[Units]],'Emission Inputs (Optional)'!$N$9:$O$14,2,FALSE)*Table1[[#This Row],[Annual Consumption]],"")</f>
        <v/>
      </c>
      <c r="I45" s="14" t="str">
        <f>IF(Table1[[#This Row],[Emission Category]]="Energy",Table1[[#This Row],[Total Energy
(MMBtu/yr)]]*0.293071,"")</f>
        <v/>
      </c>
      <c r="J45" s="15" t="str">
        <f>IF(Table1[[#This Row],[Total Energy
(MMBtu/yr)]]&lt;&gt;"",Table1[[#This Row],[Total Energy
(MMBtu/yr)]]/SUM($H$8:$H$190),"")</f>
        <v/>
      </c>
      <c r="K45" s="14" t="str">
        <f>IF(Table1[[#This Row],[Emission Category]]="Energy",(HLOOKUP(Table1[[#This Row],[Units]],'Emission Inputs (Optional)'!$F$10:$L$27,MATCH(Table1[[#This Row],[Energy Source]],'Emission Inputs (Optional)'!F$10:$F$27,0),FALSE))*Table1[[#This Row],[Annual Consumption]],"")</f>
        <v/>
      </c>
      <c r="L45" s="14">
        <f>IF(Table1[[#This Row],[Emission Category]]="Energy",Table1[[#This Row],[CO2e Emissions - 
Energy
 (MT CO2e/yr)]],Table1[[#This Row],[CO2e Emissions - 
Process or Fugitive 
(MT CO2e/yr)]])</f>
        <v>0</v>
      </c>
      <c r="M45" s="15" t="str">
        <f>IF(Table1[[#This Row],[CO2e Emissions (MT CO2e/yr)]]=0,"",IF(L45&lt;&gt;"",L45,0)/SUM(Table1[CO2e Emissions (MT CO2e/yr)]))</f>
        <v/>
      </c>
      <c r="N45" s="8"/>
      <c r="O45" s="8"/>
      <c r="P45" s="8"/>
      <c r="Q45" s="8"/>
      <c r="R45" s="8"/>
      <c r="S45" s="8"/>
      <c r="T45" s="8"/>
      <c r="U45" s="8"/>
      <c r="V45" s="8"/>
      <c r="W45" s="8"/>
      <c r="X45" s="8"/>
      <c r="Y45" s="8"/>
      <c r="Z45" s="8"/>
      <c r="AA45" s="8"/>
      <c r="AB45" s="8"/>
      <c r="AC45" s="8"/>
      <c r="AD45" s="8"/>
      <c r="AE45" s="8"/>
      <c r="AF45" s="8"/>
    </row>
    <row r="46" spans="1:32" x14ac:dyDescent="0.35">
      <c r="A46" s="14" t="str">
        <f>IF(B46&lt;&gt;"",COUNTA($B$8:B46),"")</f>
        <v/>
      </c>
      <c r="B46" s="17"/>
      <c r="C46" s="17"/>
      <c r="D46" s="17"/>
      <c r="E46" s="17"/>
      <c r="F46" s="17"/>
      <c r="G46" s="13"/>
      <c r="H46" s="14" t="str">
        <f>IF(Table1[[#This Row],[Emission Category]]="Energy",VLOOKUP(Table1[[#This Row],[Units]],'Emission Inputs (Optional)'!$N$9:$O$14,2,FALSE)*Table1[[#This Row],[Annual Consumption]],"")</f>
        <v/>
      </c>
      <c r="I46" s="14" t="str">
        <f>IF(Table1[[#This Row],[Emission Category]]="Energy",Table1[[#This Row],[Total Energy
(MMBtu/yr)]]*0.293071,"")</f>
        <v/>
      </c>
      <c r="J46" s="15" t="str">
        <f>IF(Table1[[#This Row],[Total Energy
(MMBtu/yr)]]&lt;&gt;"",Table1[[#This Row],[Total Energy
(MMBtu/yr)]]/SUM($H$8:$H$190),"")</f>
        <v/>
      </c>
      <c r="K46" s="14" t="str">
        <f>IF(Table1[[#This Row],[Emission Category]]="Energy",(HLOOKUP(Table1[[#This Row],[Units]],'Emission Inputs (Optional)'!$F$10:$L$27,MATCH(Table1[[#This Row],[Energy Source]],'Emission Inputs (Optional)'!F$10:$F$27,0),FALSE))*Table1[[#This Row],[Annual Consumption]],"")</f>
        <v/>
      </c>
      <c r="L46" s="14">
        <f>IF(Table1[[#This Row],[Emission Category]]="Energy",Table1[[#This Row],[CO2e Emissions - 
Energy
 (MT CO2e/yr)]],Table1[[#This Row],[CO2e Emissions - 
Process or Fugitive 
(MT CO2e/yr)]])</f>
        <v>0</v>
      </c>
      <c r="M46" s="15" t="str">
        <f>IF(Table1[[#This Row],[CO2e Emissions (MT CO2e/yr)]]=0,"",IF(L46&lt;&gt;"",L46,0)/SUM(Table1[CO2e Emissions (MT CO2e/yr)]))</f>
        <v/>
      </c>
      <c r="N46" s="8"/>
      <c r="O46" s="8"/>
      <c r="P46" s="8"/>
      <c r="Q46" s="8"/>
      <c r="R46" s="8"/>
      <c r="S46" s="8"/>
      <c r="T46" s="8"/>
      <c r="U46" s="8"/>
      <c r="V46" s="8"/>
      <c r="W46" s="8"/>
      <c r="X46" s="8"/>
      <c r="Y46" s="8"/>
      <c r="Z46" s="8"/>
      <c r="AA46" s="8"/>
      <c r="AB46" s="8"/>
      <c r="AC46" s="8"/>
      <c r="AD46" s="8"/>
      <c r="AE46" s="8"/>
      <c r="AF46" s="8"/>
    </row>
    <row r="47" spans="1:32" x14ac:dyDescent="0.35">
      <c r="A47" s="14" t="str">
        <f>IF(B47&lt;&gt;"",COUNTA($B$8:B47),"")</f>
        <v/>
      </c>
      <c r="B47" s="17"/>
      <c r="C47" s="17"/>
      <c r="D47" s="17"/>
      <c r="E47" s="17"/>
      <c r="F47" s="17"/>
      <c r="G47" s="13"/>
      <c r="H47" s="14" t="str">
        <f>IF(Table1[[#This Row],[Emission Category]]="Energy",VLOOKUP(Table1[[#This Row],[Units]],'Emission Inputs (Optional)'!$N$9:$O$14,2,FALSE)*Table1[[#This Row],[Annual Consumption]],"")</f>
        <v/>
      </c>
      <c r="I47" s="14" t="str">
        <f>IF(Table1[[#This Row],[Emission Category]]="Energy",Table1[[#This Row],[Total Energy
(MMBtu/yr)]]*0.293071,"")</f>
        <v/>
      </c>
      <c r="J47" s="15" t="str">
        <f>IF(Table1[[#This Row],[Total Energy
(MMBtu/yr)]]&lt;&gt;"",Table1[[#This Row],[Total Energy
(MMBtu/yr)]]/SUM($H$8:$H$190),"")</f>
        <v/>
      </c>
      <c r="K47" s="14" t="str">
        <f>IF(Table1[[#This Row],[Emission Category]]="Energy",(HLOOKUP(Table1[[#This Row],[Units]],'Emission Inputs (Optional)'!$F$10:$L$27,MATCH(Table1[[#This Row],[Energy Source]],'Emission Inputs (Optional)'!F$10:$F$27,0),FALSE))*Table1[[#This Row],[Annual Consumption]],"")</f>
        <v/>
      </c>
      <c r="L47" s="14">
        <f>IF(Table1[[#This Row],[Emission Category]]="Energy",Table1[[#This Row],[CO2e Emissions - 
Energy
 (MT CO2e/yr)]],Table1[[#This Row],[CO2e Emissions - 
Process or Fugitive 
(MT CO2e/yr)]])</f>
        <v>0</v>
      </c>
      <c r="M47" s="15" t="str">
        <f>IF(Table1[[#This Row],[CO2e Emissions (MT CO2e/yr)]]=0,"",IF(L47&lt;&gt;"",L47,0)/SUM(Table1[CO2e Emissions (MT CO2e/yr)]))</f>
        <v/>
      </c>
      <c r="N47" s="8"/>
      <c r="O47" s="8"/>
      <c r="P47" s="8"/>
      <c r="Q47" s="8"/>
      <c r="R47" s="8"/>
      <c r="S47" s="8"/>
      <c r="T47" s="8"/>
      <c r="U47" s="8"/>
      <c r="V47" s="8"/>
      <c r="W47" s="8"/>
      <c r="X47" s="8"/>
      <c r="Y47" s="8"/>
      <c r="Z47" s="8"/>
      <c r="AA47" s="8"/>
      <c r="AB47" s="8"/>
      <c r="AC47" s="8"/>
      <c r="AD47" s="8"/>
      <c r="AE47" s="8"/>
      <c r="AF47" s="8"/>
    </row>
    <row r="48" spans="1:32" x14ac:dyDescent="0.35">
      <c r="A48" s="14" t="str">
        <f>IF(B48&lt;&gt;"",COUNTA($B$8:B48),"")</f>
        <v/>
      </c>
      <c r="B48" s="17"/>
      <c r="C48" s="17"/>
      <c r="D48" s="17"/>
      <c r="E48" s="17"/>
      <c r="F48" s="17"/>
      <c r="G48" s="13"/>
      <c r="H48" s="14" t="str">
        <f>IF(Table1[[#This Row],[Emission Category]]="Energy",VLOOKUP(Table1[[#This Row],[Units]],'Emission Inputs (Optional)'!$N$9:$O$14,2,FALSE)*Table1[[#This Row],[Annual Consumption]],"")</f>
        <v/>
      </c>
      <c r="I48" s="14" t="str">
        <f>IF(Table1[[#This Row],[Emission Category]]="Energy",Table1[[#This Row],[Total Energy
(MMBtu/yr)]]*0.293071,"")</f>
        <v/>
      </c>
      <c r="J48" s="15" t="str">
        <f>IF(Table1[[#This Row],[Total Energy
(MMBtu/yr)]]&lt;&gt;"",Table1[[#This Row],[Total Energy
(MMBtu/yr)]]/SUM($H$8:$H$190),"")</f>
        <v/>
      </c>
      <c r="K48" s="14" t="str">
        <f>IF(Table1[[#This Row],[Emission Category]]="Energy",(HLOOKUP(Table1[[#This Row],[Units]],'Emission Inputs (Optional)'!$F$10:$L$27,MATCH(Table1[[#This Row],[Energy Source]],'Emission Inputs (Optional)'!F$10:$F$27,0),FALSE))*Table1[[#This Row],[Annual Consumption]],"")</f>
        <v/>
      </c>
      <c r="L48" s="14">
        <f>IF(Table1[[#This Row],[Emission Category]]="Energy",Table1[[#This Row],[CO2e Emissions - 
Energy
 (MT CO2e/yr)]],Table1[[#This Row],[CO2e Emissions - 
Process or Fugitive 
(MT CO2e/yr)]])</f>
        <v>0</v>
      </c>
      <c r="M48" s="15" t="str">
        <f>IF(Table1[[#This Row],[CO2e Emissions (MT CO2e/yr)]]=0,"",IF(L48&lt;&gt;"",L48,0)/SUM(Table1[CO2e Emissions (MT CO2e/yr)]))</f>
        <v/>
      </c>
      <c r="N48" s="8"/>
      <c r="O48" s="8"/>
      <c r="P48" s="8"/>
      <c r="Q48" s="8"/>
      <c r="R48" s="8"/>
      <c r="S48" s="8"/>
      <c r="T48" s="8"/>
      <c r="U48" s="8"/>
      <c r="V48" s="8"/>
      <c r="W48" s="8"/>
      <c r="X48" s="8"/>
      <c r="Y48" s="8"/>
      <c r="Z48" s="8"/>
      <c r="AA48" s="8"/>
      <c r="AB48" s="8"/>
      <c r="AC48" s="8"/>
      <c r="AD48" s="8"/>
      <c r="AE48" s="8"/>
      <c r="AF48" s="8"/>
    </row>
    <row r="49" spans="1:32" x14ac:dyDescent="0.35">
      <c r="A49" s="14" t="str">
        <f>IF(B49&lt;&gt;"",COUNTA($B$8:B49),"")</f>
        <v/>
      </c>
      <c r="B49" s="17"/>
      <c r="C49" s="17"/>
      <c r="D49" s="17"/>
      <c r="E49" s="17"/>
      <c r="F49" s="17"/>
      <c r="G49" s="13"/>
      <c r="H49" s="14" t="str">
        <f>IF(Table1[[#This Row],[Emission Category]]="Energy",VLOOKUP(Table1[[#This Row],[Units]],'Emission Inputs (Optional)'!$N$9:$O$14,2,FALSE)*Table1[[#This Row],[Annual Consumption]],"")</f>
        <v/>
      </c>
      <c r="I49" s="14" t="str">
        <f>IF(Table1[[#This Row],[Emission Category]]="Energy",Table1[[#This Row],[Total Energy
(MMBtu/yr)]]*0.293071,"")</f>
        <v/>
      </c>
      <c r="J49" s="15" t="str">
        <f>IF(Table1[[#This Row],[Total Energy
(MMBtu/yr)]]&lt;&gt;"",Table1[[#This Row],[Total Energy
(MMBtu/yr)]]/SUM($H$8:$H$190),"")</f>
        <v/>
      </c>
      <c r="K49" s="14" t="str">
        <f>IF(Table1[[#This Row],[Emission Category]]="Energy",(HLOOKUP(Table1[[#This Row],[Units]],'Emission Inputs (Optional)'!$F$10:$L$27,MATCH(Table1[[#This Row],[Energy Source]],'Emission Inputs (Optional)'!F$10:$F$27,0),FALSE))*Table1[[#This Row],[Annual Consumption]],"")</f>
        <v/>
      </c>
      <c r="L49" s="14">
        <f>IF(Table1[[#This Row],[Emission Category]]="Energy",Table1[[#This Row],[CO2e Emissions - 
Energy
 (MT CO2e/yr)]],Table1[[#This Row],[CO2e Emissions - 
Process or Fugitive 
(MT CO2e/yr)]])</f>
        <v>0</v>
      </c>
      <c r="M49" s="15" t="str">
        <f>IF(Table1[[#This Row],[CO2e Emissions (MT CO2e/yr)]]=0,"",IF(L49&lt;&gt;"",L49,0)/SUM(Table1[CO2e Emissions (MT CO2e/yr)]))</f>
        <v/>
      </c>
      <c r="N49" s="8"/>
      <c r="O49" s="8"/>
      <c r="P49" s="8"/>
      <c r="Q49" s="8"/>
      <c r="R49" s="8"/>
      <c r="S49" s="8"/>
      <c r="T49" s="8"/>
      <c r="U49" s="8"/>
      <c r="V49" s="8"/>
      <c r="W49" s="8"/>
      <c r="X49" s="8"/>
      <c r="Y49" s="8"/>
      <c r="Z49" s="8"/>
      <c r="AA49" s="8"/>
      <c r="AB49" s="8"/>
      <c r="AC49" s="8"/>
      <c r="AD49" s="8"/>
      <c r="AE49" s="8"/>
      <c r="AF49" s="8"/>
    </row>
    <row r="50" spans="1:32" x14ac:dyDescent="0.35">
      <c r="A50" s="14" t="str">
        <f>IF(B50&lt;&gt;"",COUNTA($B$8:B50),"")</f>
        <v/>
      </c>
      <c r="B50" s="17"/>
      <c r="C50" s="17"/>
      <c r="D50" s="17"/>
      <c r="E50" s="17"/>
      <c r="F50" s="17"/>
      <c r="G50" s="13"/>
      <c r="H50" s="14" t="str">
        <f>IF(Table1[[#This Row],[Emission Category]]="Energy",VLOOKUP(Table1[[#This Row],[Units]],'Emission Inputs (Optional)'!$N$9:$O$14,2,FALSE)*Table1[[#This Row],[Annual Consumption]],"")</f>
        <v/>
      </c>
      <c r="I50" s="14" t="str">
        <f>IF(Table1[[#This Row],[Emission Category]]="Energy",Table1[[#This Row],[Total Energy
(MMBtu/yr)]]*0.293071,"")</f>
        <v/>
      </c>
      <c r="J50" s="15" t="str">
        <f>IF(Table1[[#This Row],[Total Energy
(MMBtu/yr)]]&lt;&gt;"",Table1[[#This Row],[Total Energy
(MMBtu/yr)]]/SUM($H$8:$H$190),"")</f>
        <v/>
      </c>
      <c r="K50" s="14" t="str">
        <f>IF(Table1[[#This Row],[Emission Category]]="Energy",(HLOOKUP(Table1[[#This Row],[Units]],'Emission Inputs (Optional)'!$F$10:$L$27,MATCH(Table1[[#This Row],[Energy Source]],'Emission Inputs (Optional)'!F$10:$F$27,0),FALSE))*Table1[[#This Row],[Annual Consumption]],"")</f>
        <v/>
      </c>
      <c r="L50" s="14">
        <f>IF(Table1[[#This Row],[Emission Category]]="Energy",Table1[[#This Row],[CO2e Emissions - 
Energy
 (MT CO2e/yr)]],Table1[[#This Row],[CO2e Emissions - 
Process or Fugitive 
(MT CO2e/yr)]])</f>
        <v>0</v>
      </c>
      <c r="M50" s="15" t="str">
        <f>IF(Table1[[#This Row],[CO2e Emissions (MT CO2e/yr)]]=0,"",IF(L50&lt;&gt;"",L50,0)/SUM(Table1[CO2e Emissions (MT CO2e/yr)]))</f>
        <v/>
      </c>
      <c r="N50" s="8"/>
      <c r="O50" s="8"/>
      <c r="P50" s="8"/>
      <c r="Q50" s="8"/>
      <c r="R50" s="8"/>
      <c r="S50" s="8"/>
      <c r="T50" s="8"/>
      <c r="U50" s="8"/>
      <c r="V50" s="8"/>
      <c r="W50" s="8"/>
      <c r="X50" s="8"/>
      <c r="Y50" s="8"/>
      <c r="Z50" s="8"/>
      <c r="AA50" s="8"/>
      <c r="AB50" s="8"/>
      <c r="AC50" s="8"/>
      <c r="AD50" s="8"/>
      <c r="AE50" s="8"/>
      <c r="AF50" s="8"/>
    </row>
    <row r="51" spans="1:32" x14ac:dyDescent="0.35">
      <c r="A51" s="14" t="str">
        <f>IF(B51&lt;&gt;"",COUNTA($B$8:B51),"")</f>
        <v/>
      </c>
      <c r="B51" s="17"/>
      <c r="C51" s="17"/>
      <c r="D51" s="17"/>
      <c r="E51" s="17"/>
      <c r="F51" s="17"/>
      <c r="G51" s="13"/>
      <c r="H51" s="14" t="str">
        <f>IF(Table1[[#This Row],[Emission Category]]="Energy",VLOOKUP(Table1[[#This Row],[Units]],'Emission Inputs (Optional)'!$N$9:$O$14,2,FALSE)*Table1[[#This Row],[Annual Consumption]],"")</f>
        <v/>
      </c>
      <c r="I51" s="14" t="str">
        <f>IF(Table1[[#This Row],[Emission Category]]="Energy",Table1[[#This Row],[Total Energy
(MMBtu/yr)]]*0.293071,"")</f>
        <v/>
      </c>
      <c r="J51" s="15" t="str">
        <f>IF(Table1[[#This Row],[Total Energy
(MMBtu/yr)]]&lt;&gt;"",Table1[[#This Row],[Total Energy
(MMBtu/yr)]]/SUM($H$8:$H$190),"")</f>
        <v/>
      </c>
      <c r="K51" s="14" t="str">
        <f>IF(Table1[[#This Row],[Emission Category]]="Energy",(HLOOKUP(Table1[[#This Row],[Units]],'Emission Inputs (Optional)'!$F$10:$L$27,MATCH(Table1[[#This Row],[Energy Source]],'Emission Inputs (Optional)'!F$10:$F$27,0),FALSE))*Table1[[#This Row],[Annual Consumption]],"")</f>
        <v/>
      </c>
      <c r="L51" s="14">
        <f>IF(Table1[[#This Row],[Emission Category]]="Energy",Table1[[#This Row],[CO2e Emissions - 
Energy
 (MT CO2e/yr)]],Table1[[#This Row],[CO2e Emissions - 
Process or Fugitive 
(MT CO2e/yr)]])</f>
        <v>0</v>
      </c>
      <c r="M51" s="15" t="str">
        <f>IF(Table1[[#This Row],[CO2e Emissions (MT CO2e/yr)]]=0,"",IF(L51&lt;&gt;"",L51,0)/SUM(Table1[CO2e Emissions (MT CO2e/yr)]))</f>
        <v/>
      </c>
      <c r="N51" s="8"/>
      <c r="O51" s="8"/>
      <c r="P51" s="8"/>
      <c r="Q51" s="8"/>
      <c r="R51" s="8"/>
      <c r="S51" s="8"/>
      <c r="T51" s="8"/>
      <c r="U51" s="8"/>
      <c r="V51" s="8"/>
      <c r="W51" s="8"/>
      <c r="X51" s="8"/>
      <c r="Y51" s="8"/>
      <c r="Z51" s="8"/>
      <c r="AA51" s="8"/>
      <c r="AB51" s="8"/>
      <c r="AC51" s="8"/>
      <c r="AD51" s="8"/>
      <c r="AE51" s="8"/>
      <c r="AF51" s="8"/>
    </row>
    <row r="52" spans="1:32" x14ac:dyDescent="0.35">
      <c r="A52" s="14" t="str">
        <f>IF(B52&lt;&gt;"",COUNTA($B$8:B52),"")</f>
        <v/>
      </c>
      <c r="B52" s="17"/>
      <c r="C52" s="17"/>
      <c r="D52" s="17"/>
      <c r="E52" s="17"/>
      <c r="F52" s="17"/>
      <c r="G52" s="13"/>
      <c r="H52" s="14" t="str">
        <f>IF(Table1[[#This Row],[Emission Category]]="Energy",VLOOKUP(Table1[[#This Row],[Units]],'Emission Inputs (Optional)'!$N$9:$O$14,2,FALSE)*Table1[[#This Row],[Annual Consumption]],"")</f>
        <v/>
      </c>
      <c r="I52" s="14" t="str">
        <f>IF(Table1[[#This Row],[Emission Category]]="Energy",Table1[[#This Row],[Total Energy
(MMBtu/yr)]]*0.293071,"")</f>
        <v/>
      </c>
      <c r="J52" s="15" t="str">
        <f>IF(Table1[[#This Row],[Total Energy
(MMBtu/yr)]]&lt;&gt;"",Table1[[#This Row],[Total Energy
(MMBtu/yr)]]/SUM($H$8:$H$190),"")</f>
        <v/>
      </c>
      <c r="K52" s="14" t="str">
        <f>IF(Table1[[#This Row],[Emission Category]]="Energy",(HLOOKUP(Table1[[#This Row],[Units]],'Emission Inputs (Optional)'!$F$10:$L$27,MATCH(Table1[[#This Row],[Energy Source]],'Emission Inputs (Optional)'!F$10:$F$27,0),FALSE))*Table1[[#This Row],[Annual Consumption]],"")</f>
        <v/>
      </c>
      <c r="L52" s="14">
        <f>IF(Table1[[#This Row],[Emission Category]]="Energy",Table1[[#This Row],[CO2e Emissions - 
Energy
 (MT CO2e/yr)]],Table1[[#This Row],[CO2e Emissions - 
Process or Fugitive 
(MT CO2e/yr)]])</f>
        <v>0</v>
      </c>
      <c r="M52" s="15" t="str">
        <f>IF(Table1[[#This Row],[CO2e Emissions (MT CO2e/yr)]]=0,"",IF(L52&lt;&gt;"",L52,0)/SUM(Table1[CO2e Emissions (MT CO2e/yr)]))</f>
        <v/>
      </c>
      <c r="N52" s="8"/>
      <c r="O52" s="8"/>
      <c r="P52" s="8"/>
      <c r="Q52" s="8"/>
      <c r="R52" s="8"/>
      <c r="S52" s="8"/>
      <c r="T52" s="8"/>
      <c r="U52" s="8"/>
      <c r="V52" s="8"/>
      <c r="W52" s="8"/>
      <c r="X52" s="8"/>
      <c r="Y52" s="8"/>
      <c r="Z52" s="8"/>
      <c r="AA52" s="8"/>
      <c r="AB52" s="8"/>
      <c r="AC52" s="8"/>
      <c r="AD52" s="8"/>
      <c r="AE52" s="8"/>
      <c r="AF52" s="8"/>
    </row>
    <row r="53" spans="1:32" x14ac:dyDescent="0.35">
      <c r="A53" s="14" t="str">
        <f>IF(B53&lt;&gt;"",COUNTA($B$8:B53),"")</f>
        <v/>
      </c>
      <c r="B53" s="17"/>
      <c r="C53" s="17"/>
      <c r="D53" s="17"/>
      <c r="E53" s="17"/>
      <c r="F53" s="17"/>
      <c r="G53" s="13"/>
      <c r="H53" s="14" t="str">
        <f>IF(Table1[[#This Row],[Emission Category]]="Energy",VLOOKUP(Table1[[#This Row],[Units]],'Emission Inputs (Optional)'!$N$9:$O$14,2,FALSE)*Table1[[#This Row],[Annual Consumption]],"")</f>
        <v/>
      </c>
      <c r="I53" s="14" t="str">
        <f>IF(Table1[[#This Row],[Emission Category]]="Energy",Table1[[#This Row],[Total Energy
(MMBtu/yr)]]*0.293071,"")</f>
        <v/>
      </c>
      <c r="J53" s="15" t="str">
        <f>IF(Table1[[#This Row],[Total Energy
(MMBtu/yr)]]&lt;&gt;"",Table1[[#This Row],[Total Energy
(MMBtu/yr)]]/SUM($H$8:$H$190),"")</f>
        <v/>
      </c>
      <c r="K53" s="14" t="str">
        <f>IF(Table1[[#This Row],[Emission Category]]="Energy",(HLOOKUP(Table1[[#This Row],[Units]],'Emission Inputs (Optional)'!$F$10:$L$27,MATCH(Table1[[#This Row],[Energy Source]],'Emission Inputs (Optional)'!F$10:$F$27,0),FALSE))*Table1[[#This Row],[Annual Consumption]],"")</f>
        <v/>
      </c>
      <c r="L53" s="14">
        <f>IF(Table1[[#This Row],[Emission Category]]="Energy",Table1[[#This Row],[CO2e Emissions - 
Energy
 (MT CO2e/yr)]],Table1[[#This Row],[CO2e Emissions - 
Process or Fugitive 
(MT CO2e/yr)]])</f>
        <v>0</v>
      </c>
      <c r="M53" s="15" t="str">
        <f>IF(Table1[[#This Row],[CO2e Emissions (MT CO2e/yr)]]=0,"",IF(L53&lt;&gt;"",L53,0)/SUM(Table1[CO2e Emissions (MT CO2e/yr)]))</f>
        <v/>
      </c>
      <c r="N53" s="8"/>
      <c r="O53" s="8"/>
      <c r="P53" s="8"/>
      <c r="Q53" s="8"/>
      <c r="R53" s="8"/>
      <c r="S53" s="8"/>
      <c r="T53" s="8"/>
      <c r="U53" s="8"/>
      <c r="V53" s="8"/>
      <c r="W53" s="8"/>
      <c r="X53" s="8"/>
      <c r="Y53" s="8"/>
      <c r="Z53" s="8"/>
      <c r="AA53" s="8"/>
      <c r="AB53" s="8"/>
      <c r="AC53" s="8"/>
      <c r="AD53" s="8"/>
      <c r="AE53" s="8"/>
      <c r="AF53" s="8"/>
    </row>
    <row r="54" spans="1:32" x14ac:dyDescent="0.35">
      <c r="A54" s="14" t="str">
        <f>IF(B54&lt;&gt;"",COUNTA($B$8:B54),"")</f>
        <v/>
      </c>
      <c r="B54" s="17"/>
      <c r="C54" s="17"/>
      <c r="D54" s="17"/>
      <c r="E54" s="17"/>
      <c r="F54" s="17"/>
      <c r="G54" s="13"/>
      <c r="H54" s="14" t="str">
        <f>IF(Table1[[#This Row],[Emission Category]]="Energy",VLOOKUP(Table1[[#This Row],[Units]],'Emission Inputs (Optional)'!$N$9:$O$14,2,FALSE)*Table1[[#This Row],[Annual Consumption]],"")</f>
        <v/>
      </c>
      <c r="I54" s="14" t="str">
        <f>IF(Table1[[#This Row],[Emission Category]]="Energy",Table1[[#This Row],[Total Energy
(MMBtu/yr)]]*0.293071,"")</f>
        <v/>
      </c>
      <c r="J54" s="15" t="str">
        <f>IF(Table1[[#This Row],[Total Energy
(MMBtu/yr)]]&lt;&gt;"",Table1[[#This Row],[Total Energy
(MMBtu/yr)]]/SUM($H$8:$H$190),"")</f>
        <v/>
      </c>
      <c r="K54" s="14" t="str">
        <f>IF(Table1[[#This Row],[Emission Category]]="Energy",(HLOOKUP(Table1[[#This Row],[Units]],'Emission Inputs (Optional)'!$F$10:$L$27,MATCH(Table1[[#This Row],[Energy Source]],'Emission Inputs (Optional)'!F$10:$F$27,0),FALSE))*Table1[[#This Row],[Annual Consumption]],"")</f>
        <v/>
      </c>
      <c r="L54" s="14">
        <f>IF(Table1[[#This Row],[Emission Category]]="Energy",Table1[[#This Row],[CO2e Emissions - 
Energy
 (MT CO2e/yr)]],Table1[[#This Row],[CO2e Emissions - 
Process or Fugitive 
(MT CO2e/yr)]])</f>
        <v>0</v>
      </c>
      <c r="M54" s="15" t="str">
        <f>IF(Table1[[#This Row],[CO2e Emissions (MT CO2e/yr)]]=0,"",IF(L54&lt;&gt;"",L54,0)/SUM(Table1[CO2e Emissions (MT CO2e/yr)]))</f>
        <v/>
      </c>
      <c r="N54" s="8"/>
      <c r="O54" s="8"/>
      <c r="P54" s="8"/>
      <c r="Q54" s="8"/>
      <c r="R54" s="8"/>
      <c r="S54" s="8"/>
      <c r="T54" s="8"/>
      <c r="U54" s="8"/>
      <c r="V54" s="8"/>
      <c r="W54" s="8"/>
      <c r="X54" s="8"/>
      <c r="Y54" s="8"/>
      <c r="Z54" s="8"/>
      <c r="AA54" s="8"/>
      <c r="AB54" s="8"/>
      <c r="AC54" s="8"/>
      <c r="AD54" s="8"/>
      <c r="AE54" s="8"/>
      <c r="AF54" s="8"/>
    </row>
    <row r="55" spans="1:32" x14ac:dyDescent="0.35">
      <c r="A55" s="14" t="str">
        <f>IF(B55&lt;&gt;"",COUNTA($B$8:B55),"")</f>
        <v/>
      </c>
      <c r="B55" s="17"/>
      <c r="C55" s="17"/>
      <c r="D55" s="17"/>
      <c r="E55" s="17"/>
      <c r="F55" s="17"/>
      <c r="G55" s="13"/>
      <c r="H55" s="14" t="str">
        <f>IF(Table1[[#This Row],[Emission Category]]="Energy",VLOOKUP(Table1[[#This Row],[Units]],'Emission Inputs (Optional)'!$N$9:$O$14,2,FALSE)*Table1[[#This Row],[Annual Consumption]],"")</f>
        <v/>
      </c>
      <c r="I55" s="14" t="str">
        <f>IF(Table1[[#This Row],[Emission Category]]="Energy",Table1[[#This Row],[Total Energy
(MMBtu/yr)]]*0.293071,"")</f>
        <v/>
      </c>
      <c r="J55" s="15" t="str">
        <f>IF(Table1[[#This Row],[Total Energy
(MMBtu/yr)]]&lt;&gt;"",Table1[[#This Row],[Total Energy
(MMBtu/yr)]]/SUM($H$8:$H$190),"")</f>
        <v/>
      </c>
      <c r="K55" s="14" t="str">
        <f>IF(Table1[[#This Row],[Emission Category]]="Energy",(HLOOKUP(Table1[[#This Row],[Units]],'Emission Inputs (Optional)'!$F$10:$L$27,MATCH(Table1[[#This Row],[Energy Source]],'Emission Inputs (Optional)'!F$10:$F$27,0),FALSE))*Table1[[#This Row],[Annual Consumption]],"")</f>
        <v/>
      </c>
      <c r="L55" s="14">
        <f>IF(Table1[[#This Row],[Emission Category]]="Energy",Table1[[#This Row],[CO2e Emissions - 
Energy
 (MT CO2e/yr)]],Table1[[#This Row],[CO2e Emissions - 
Process or Fugitive 
(MT CO2e/yr)]])</f>
        <v>0</v>
      </c>
      <c r="M55" s="15" t="str">
        <f>IF(Table1[[#This Row],[CO2e Emissions (MT CO2e/yr)]]=0,"",IF(L55&lt;&gt;"",L55,0)/SUM(Table1[CO2e Emissions (MT CO2e/yr)]))</f>
        <v/>
      </c>
      <c r="N55" s="8"/>
      <c r="O55" s="8"/>
      <c r="P55" s="8"/>
      <c r="Q55" s="8"/>
      <c r="R55" s="8"/>
      <c r="S55" s="8"/>
      <c r="T55" s="8"/>
      <c r="U55" s="8"/>
      <c r="V55" s="8"/>
      <c r="W55" s="8"/>
      <c r="X55" s="8"/>
      <c r="Y55" s="8"/>
      <c r="Z55" s="8"/>
      <c r="AA55" s="8"/>
      <c r="AB55" s="8"/>
      <c r="AC55" s="8"/>
      <c r="AD55" s="8"/>
      <c r="AE55" s="8"/>
      <c r="AF55" s="8"/>
    </row>
    <row r="56" spans="1:32" x14ac:dyDescent="0.35">
      <c r="A56" s="14" t="str">
        <f>IF(B56&lt;&gt;"",COUNTA($B$8:B56),"")</f>
        <v/>
      </c>
      <c r="B56" s="17"/>
      <c r="C56" s="17"/>
      <c r="D56" s="17"/>
      <c r="E56" s="17"/>
      <c r="F56" s="17"/>
      <c r="G56" s="13"/>
      <c r="H56" s="14" t="str">
        <f>IF(Table1[[#This Row],[Emission Category]]="Energy",VLOOKUP(Table1[[#This Row],[Units]],'Emission Inputs (Optional)'!$N$9:$O$14,2,FALSE)*Table1[[#This Row],[Annual Consumption]],"")</f>
        <v/>
      </c>
      <c r="I56" s="14" t="str">
        <f>IF(Table1[[#This Row],[Emission Category]]="Energy",Table1[[#This Row],[Total Energy
(MMBtu/yr)]]*0.293071,"")</f>
        <v/>
      </c>
      <c r="J56" s="15" t="str">
        <f>IF(Table1[[#This Row],[Total Energy
(MMBtu/yr)]]&lt;&gt;"",Table1[[#This Row],[Total Energy
(MMBtu/yr)]]/SUM($H$8:$H$190),"")</f>
        <v/>
      </c>
      <c r="K56" s="14" t="str">
        <f>IF(Table1[[#This Row],[Emission Category]]="Energy",(HLOOKUP(Table1[[#This Row],[Units]],'Emission Inputs (Optional)'!$F$10:$L$27,MATCH(Table1[[#This Row],[Energy Source]],'Emission Inputs (Optional)'!F$10:$F$27,0),FALSE))*Table1[[#This Row],[Annual Consumption]],"")</f>
        <v/>
      </c>
      <c r="L56" s="14">
        <f>IF(Table1[[#This Row],[Emission Category]]="Energy",Table1[[#This Row],[CO2e Emissions - 
Energy
 (MT CO2e/yr)]],Table1[[#This Row],[CO2e Emissions - 
Process or Fugitive 
(MT CO2e/yr)]])</f>
        <v>0</v>
      </c>
      <c r="M56" s="15" t="str">
        <f>IF(Table1[[#This Row],[CO2e Emissions (MT CO2e/yr)]]=0,"",IF(L56&lt;&gt;"",L56,0)/SUM(Table1[CO2e Emissions (MT CO2e/yr)]))</f>
        <v/>
      </c>
      <c r="N56" s="8"/>
      <c r="O56" s="8"/>
      <c r="P56" s="8"/>
      <c r="Q56" s="8"/>
      <c r="R56" s="8"/>
      <c r="S56" s="8"/>
      <c r="T56" s="8"/>
      <c r="U56" s="8"/>
      <c r="V56" s="8"/>
      <c r="W56" s="8"/>
      <c r="X56" s="8"/>
      <c r="Y56" s="8"/>
      <c r="Z56" s="8"/>
      <c r="AA56" s="8"/>
      <c r="AB56" s="8"/>
      <c r="AC56" s="8"/>
      <c r="AD56" s="8"/>
      <c r="AE56" s="8"/>
      <c r="AF56" s="8"/>
    </row>
    <row r="57" spans="1:32" x14ac:dyDescent="0.35">
      <c r="A57" s="14" t="str">
        <f>IF(B57&lt;&gt;"",COUNTA($B$8:B57),"")</f>
        <v/>
      </c>
      <c r="B57" s="17"/>
      <c r="C57" s="17"/>
      <c r="D57" s="17"/>
      <c r="E57" s="17"/>
      <c r="F57" s="17"/>
      <c r="G57" s="13"/>
      <c r="H57" s="14" t="str">
        <f>IF(Table1[[#This Row],[Emission Category]]="Energy",VLOOKUP(Table1[[#This Row],[Units]],'Emission Inputs (Optional)'!$N$9:$O$14,2,FALSE)*Table1[[#This Row],[Annual Consumption]],"")</f>
        <v/>
      </c>
      <c r="I57" s="14" t="str">
        <f>IF(Table1[[#This Row],[Emission Category]]="Energy",Table1[[#This Row],[Total Energy
(MMBtu/yr)]]*0.293071,"")</f>
        <v/>
      </c>
      <c r="J57" s="15" t="str">
        <f>IF(Table1[[#This Row],[Total Energy
(MMBtu/yr)]]&lt;&gt;"",Table1[[#This Row],[Total Energy
(MMBtu/yr)]]/SUM($H$8:$H$190),"")</f>
        <v/>
      </c>
      <c r="K57" s="14" t="str">
        <f>IF(Table1[[#This Row],[Emission Category]]="Energy",(HLOOKUP(Table1[[#This Row],[Units]],'Emission Inputs (Optional)'!$F$10:$L$27,MATCH(Table1[[#This Row],[Energy Source]],'Emission Inputs (Optional)'!F$10:$F$27,0),FALSE))*Table1[[#This Row],[Annual Consumption]],"")</f>
        <v/>
      </c>
      <c r="L57" s="14">
        <f>IF(Table1[[#This Row],[Emission Category]]="Energy",Table1[[#This Row],[CO2e Emissions - 
Energy
 (MT CO2e/yr)]],Table1[[#This Row],[CO2e Emissions - 
Process or Fugitive 
(MT CO2e/yr)]])</f>
        <v>0</v>
      </c>
      <c r="M57" s="15" t="str">
        <f>IF(Table1[[#This Row],[CO2e Emissions (MT CO2e/yr)]]=0,"",IF(L57&lt;&gt;"",L57,0)/SUM(Table1[CO2e Emissions (MT CO2e/yr)]))</f>
        <v/>
      </c>
      <c r="N57" s="8"/>
      <c r="O57" s="8"/>
      <c r="P57" s="8"/>
      <c r="Q57" s="8"/>
      <c r="R57" s="8"/>
      <c r="S57" s="8"/>
      <c r="T57" s="8"/>
      <c r="U57" s="8"/>
      <c r="V57" s="8"/>
      <c r="W57" s="8"/>
      <c r="X57" s="8"/>
      <c r="Y57" s="8"/>
      <c r="Z57" s="8"/>
      <c r="AA57" s="8"/>
      <c r="AB57" s="8"/>
      <c r="AC57" s="8"/>
      <c r="AD57" s="8"/>
      <c r="AE57" s="8"/>
      <c r="AF57" s="8"/>
    </row>
    <row r="58" spans="1:32" x14ac:dyDescent="0.35">
      <c r="A58" s="14" t="str">
        <f>IF(B58&lt;&gt;"",COUNTA($B$8:B58),"")</f>
        <v/>
      </c>
      <c r="B58" s="17"/>
      <c r="C58" s="17"/>
      <c r="D58" s="17"/>
      <c r="E58" s="17"/>
      <c r="F58" s="17"/>
      <c r="G58" s="13"/>
      <c r="H58" s="14" t="str">
        <f>IF(Table1[[#This Row],[Emission Category]]="Energy",VLOOKUP(Table1[[#This Row],[Units]],'Emission Inputs (Optional)'!$N$9:$O$14,2,FALSE)*Table1[[#This Row],[Annual Consumption]],"")</f>
        <v/>
      </c>
      <c r="I58" s="14" t="str">
        <f>IF(Table1[[#This Row],[Emission Category]]="Energy",Table1[[#This Row],[Total Energy
(MMBtu/yr)]]*0.293071,"")</f>
        <v/>
      </c>
      <c r="J58" s="15" t="str">
        <f>IF(Table1[[#This Row],[Total Energy
(MMBtu/yr)]]&lt;&gt;"",Table1[[#This Row],[Total Energy
(MMBtu/yr)]]/SUM($H$8:$H$190),"")</f>
        <v/>
      </c>
      <c r="K58" s="14" t="str">
        <f>IF(Table1[[#This Row],[Emission Category]]="Energy",(HLOOKUP(Table1[[#This Row],[Units]],'Emission Inputs (Optional)'!$F$10:$L$27,MATCH(Table1[[#This Row],[Energy Source]],'Emission Inputs (Optional)'!F$10:$F$27,0),FALSE))*Table1[[#This Row],[Annual Consumption]],"")</f>
        <v/>
      </c>
      <c r="L58" s="14">
        <f>IF(Table1[[#This Row],[Emission Category]]="Energy",Table1[[#This Row],[CO2e Emissions - 
Energy
 (MT CO2e/yr)]],Table1[[#This Row],[CO2e Emissions - 
Process or Fugitive 
(MT CO2e/yr)]])</f>
        <v>0</v>
      </c>
      <c r="M58" s="15" t="str">
        <f>IF(Table1[[#This Row],[CO2e Emissions (MT CO2e/yr)]]=0,"",IF(L58&lt;&gt;"",L58,0)/SUM(Table1[CO2e Emissions (MT CO2e/yr)]))</f>
        <v/>
      </c>
      <c r="N58" s="8"/>
      <c r="O58" s="8"/>
      <c r="P58" s="8"/>
      <c r="Q58" s="8"/>
      <c r="R58" s="8"/>
      <c r="S58" s="8"/>
      <c r="T58" s="8"/>
      <c r="U58" s="8"/>
      <c r="V58" s="8"/>
      <c r="W58" s="8"/>
      <c r="X58" s="8"/>
      <c r="Y58" s="8"/>
      <c r="Z58" s="8"/>
      <c r="AA58" s="8"/>
      <c r="AB58" s="8"/>
      <c r="AC58" s="8"/>
      <c r="AD58" s="8"/>
      <c r="AE58" s="8"/>
      <c r="AF58" s="8"/>
    </row>
    <row r="59" spans="1:32" x14ac:dyDescent="0.35">
      <c r="A59" s="14" t="str">
        <f>IF(B59&lt;&gt;"",COUNTA($B$8:B59),"")</f>
        <v/>
      </c>
      <c r="B59" s="17"/>
      <c r="C59" s="17"/>
      <c r="D59" s="17"/>
      <c r="E59" s="17"/>
      <c r="F59" s="17"/>
      <c r="G59" s="13"/>
      <c r="H59" s="14" t="str">
        <f>IF(Table1[[#This Row],[Emission Category]]="Energy",VLOOKUP(Table1[[#This Row],[Units]],'Emission Inputs (Optional)'!$N$9:$O$14,2,FALSE)*Table1[[#This Row],[Annual Consumption]],"")</f>
        <v/>
      </c>
      <c r="I59" s="14" t="str">
        <f>IF(Table1[[#This Row],[Emission Category]]="Energy",Table1[[#This Row],[Total Energy
(MMBtu/yr)]]*0.293071,"")</f>
        <v/>
      </c>
      <c r="J59" s="15" t="str">
        <f>IF(Table1[[#This Row],[Total Energy
(MMBtu/yr)]]&lt;&gt;"",Table1[[#This Row],[Total Energy
(MMBtu/yr)]]/SUM($H$8:$H$190),"")</f>
        <v/>
      </c>
      <c r="K59" s="14" t="str">
        <f>IF(Table1[[#This Row],[Emission Category]]="Energy",(HLOOKUP(Table1[[#This Row],[Units]],'Emission Inputs (Optional)'!$F$10:$L$27,MATCH(Table1[[#This Row],[Energy Source]],'Emission Inputs (Optional)'!F$10:$F$27,0),FALSE))*Table1[[#This Row],[Annual Consumption]],"")</f>
        <v/>
      </c>
      <c r="L59" s="14">
        <f>IF(Table1[[#This Row],[Emission Category]]="Energy",Table1[[#This Row],[CO2e Emissions - 
Energy
 (MT CO2e/yr)]],Table1[[#This Row],[CO2e Emissions - 
Process or Fugitive 
(MT CO2e/yr)]])</f>
        <v>0</v>
      </c>
      <c r="M59" s="15" t="str">
        <f>IF(Table1[[#This Row],[CO2e Emissions (MT CO2e/yr)]]=0,"",IF(L59&lt;&gt;"",L59,0)/SUM(Table1[CO2e Emissions (MT CO2e/yr)]))</f>
        <v/>
      </c>
      <c r="N59" s="8"/>
      <c r="O59" s="8"/>
      <c r="P59" s="8"/>
      <c r="Q59" s="8"/>
      <c r="R59" s="8"/>
      <c r="S59" s="8"/>
      <c r="T59" s="8"/>
      <c r="U59" s="8"/>
      <c r="V59" s="8"/>
      <c r="W59" s="8"/>
      <c r="X59" s="8"/>
      <c r="Y59" s="8"/>
      <c r="Z59" s="8"/>
      <c r="AA59" s="8"/>
      <c r="AB59" s="8"/>
      <c r="AC59" s="8"/>
      <c r="AD59" s="8"/>
      <c r="AE59" s="8"/>
      <c r="AF59" s="8"/>
    </row>
    <row r="60" spans="1:32" x14ac:dyDescent="0.35">
      <c r="A60" s="14" t="str">
        <f>IF(B60&lt;&gt;"",COUNTA($B$8:B60),"")</f>
        <v/>
      </c>
      <c r="B60" s="17"/>
      <c r="C60" s="17"/>
      <c r="D60" s="17"/>
      <c r="E60" s="17"/>
      <c r="F60" s="17"/>
      <c r="G60" s="13"/>
      <c r="H60" s="14" t="str">
        <f>IF(Table1[[#This Row],[Emission Category]]="Energy",VLOOKUP(Table1[[#This Row],[Units]],'Emission Inputs (Optional)'!$N$9:$O$14,2,FALSE)*Table1[[#This Row],[Annual Consumption]],"")</f>
        <v/>
      </c>
      <c r="I60" s="14" t="str">
        <f>IF(Table1[[#This Row],[Emission Category]]="Energy",Table1[[#This Row],[Total Energy
(MMBtu/yr)]]*0.293071,"")</f>
        <v/>
      </c>
      <c r="J60" s="15" t="str">
        <f>IF(Table1[[#This Row],[Total Energy
(MMBtu/yr)]]&lt;&gt;"",Table1[[#This Row],[Total Energy
(MMBtu/yr)]]/SUM($H$8:$H$190),"")</f>
        <v/>
      </c>
      <c r="K60" s="14" t="str">
        <f>IF(Table1[[#This Row],[Emission Category]]="Energy",(HLOOKUP(Table1[[#This Row],[Units]],'Emission Inputs (Optional)'!$F$10:$L$27,MATCH(Table1[[#This Row],[Energy Source]],'Emission Inputs (Optional)'!F$10:$F$27,0),FALSE))*Table1[[#This Row],[Annual Consumption]],"")</f>
        <v/>
      </c>
      <c r="L60" s="14">
        <f>IF(Table1[[#This Row],[Emission Category]]="Energy",Table1[[#This Row],[CO2e Emissions - 
Energy
 (MT CO2e/yr)]],Table1[[#This Row],[CO2e Emissions - 
Process or Fugitive 
(MT CO2e/yr)]])</f>
        <v>0</v>
      </c>
      <c r="M60" s="15" t="str">
        <f>IF(Table1[[#This Row],[CO2e Emissions (MT CO2e/yr)]]=0,"",IF(L60&lt;&gt;"",L60,0)/SUM(Table1[CO2e Emissions (MT CO2e/yr)]))</f>
        <v/>
      </c>
      <c r="N60" s="8"/>
      <c r="O60" s="8"/>
      <c r="P60" s="8"/>
      <c r="Q60" s="8"/>
      <c r="R60" s="8"/>
      <c r="S60" s="8"/>
      <c r="T60" s="8"/>
      <c r="U60" s="8"/>
      <c r="V60" s="8"/>
      <c r="W60" s="8"/>
      <c r="X60" s="8"/>
      <c r="Y60" s="8"/>
      <c r="Z60" s="8"/>
      <c r="AA60" s="8"/>
      <c r="AB60" s="8"/>
      <c r="AC60" s="8"/>
      <c r="AD60" s="8"/>
      <c r="AE60" s="8"/>
      <c r="AF60" s="8"/>
    </row>
    <row r="61" spans="1:32" x14ac:dyDescent="0.35">
      <c r="A61" s="14" t="str">
        <f>IF(B61&lt;&gt;"",COUNTA($B$8:B61),"")</f>
        <v/>
      </c>
      <c r="B61" s="17"/>
      <c r="C61" s="17"/>
      <c r="D61" s="17"/>
      <c r="E61" s="17"/>
      <c r="F61" s="17"/>
      <c r="G61" s="13"/>
      <c r="H61" s="14" t="str">
        <f>IF(Table1[[#This Row],[Emission Category]]="Energy",VLOOKUP(Table1[[#This Row],[Units]],'Emission Inputs (Optional)'!$N$9:$O$14,2,FALSE)*Table1[[#This Row],[Annual Consumption]],"")</f>
        <v/>
      </c>
      <c r="I61" s="14" t="str">
        <f>IF(Table1[[#This Row],[Emission Category]]="Energy",Table1[[#This Row],[Total Energy
(MMBtu/yr)]]*0.293071,"")</f>
        <v/>
      </c>
      <c r="J61" s="15" t="str">
        <f>IF(Table1[[#This Row],[Total Energy
(MMBtu/yr)]]&lt;&gt;"",Table1[[#This Row],[Total Energy
(MMBtu/yr)]]/SUM($H$8:$H$190),"")</f>
        <v/>
      </c>
      <c r="K61" s="14" t="str">
        <f>IF(Table1[[#This Row],[Emission Category]]="Energy",(HLOOKUP(Table1[[#This Row],[Units]],'Emission Inputs (Optional)'!$F$10:$L$27,MATCH(Table1[[#This Row],[Energy Source]],'Emission Inputs (Optional)'!F$10:$F$27,0),FALSE))*Table1[[#This Row],[Annual Consumption]],"")</f>
        <v/>
      </c>
      <c r="L61" s="14">
        <f>IF(Table1[[#This Row],[Emission Category]]="Energy",Table1[[#This Row],[CO2e Emissions - 
Energy
 (MT CO2e/yr)]],Table1[[#This Row],[CO2e Emissions - 
Process or Fugitive 
(MT CO2e/yr)]])</f>
        <v>0</v>
      </c>
      <c r="M61" s="15" t="str">
        <f>IF(Table1[[#This Row],[CO2e Emissions (MT CO2e/yr)]]=0,"",IF(L61&lt;&gt;"",L61,0)/SUM(Table1[CO2e Emissions (MT CO2e/yr)]))</f>
        <v/>
      </c>
      <c r="N61" s="8"/>
      <c r="O61" s="8"/>
      <c r="P61" s="8"/>
      <c r="Q61" s="8"/>
      <c r="R61" s="8"/>
      <c r="S61" s="8"/>
      <c r="T61" s="8"/>
      <c r="U61" s="8"/>
      <c r="V61" s="8"/>
      <c r="W61" s="8"/>
      <c r="X61" s="8"/>
      <c r="Y61" s="8"/>
      <c r="Z61" s="8"/>
      <c r="AA61" s="8"/>
      <c r="AB61" s="8"/>
      <c r="AC61" s="8"/>
      <c r="AD61" s="8"/>
      <c r="AE61" s="8"/>
      <c r="AF61" s="8"/>
    </row>
    <row r="62" spans="1:32" x14ac:dyDescent="0.35">
      <c r="A62" s="14" t="str">
        <f>IF(B62&lt;&gt;"",COUNTA($B$8:B62),"")</f>
        <v/>
      </c>
      <c r="B62" s="17"/>
      <c r="C62" s="17"/>
      <c r="D62" s="17"/>
      <c r="E62" s="17"/>
      <c r="F62" s="17"/>
      <c r="G62" s="13"/>
      <c r="H62" s="14" t="str">
        <f>IF(Table1[[#This Row],[Emission Category]]="Energy",VLOOKUP(Table1[[#This Row],[Units]],'Emission Inputs (Optional)'!$N$9:$O$14,2,FALSE)*Table1[[#This Row],[Annual Consumption]],"")</f>
        <v/>
      </c>
      <c r="I62" s="14" t="str">
        <f>IF(Table1[[#This Row],[Emission Category]]="Energy",Table1[[#This Row],[Total Energy
(MMBtu/yr)]]*0.293071,"")</f>
        <v/>
      </c>
      <c r="J62" s="15" t="str">
        <f>IF(Table1[[#This Row],[Total Energy
(MMBtu/yr)]]&lt;&gt;"",Table1[[#This Row],[Total Energy
(MMBtu/yr)]]/SUM($H$8:$H$190),"")</f>
        <v/>
      </c>
      <c r="K62" s="14" t="str">
        <f>IF(Table1[[#This Row],[Emission Category]]="Energy",(HLOOKUP(Table1[[#This Row],[Units]],'Emission Inputs (Optional)'!$F$10:$L$27,MATCH(Table1[[#This Row],[Energy Source]],'Emission Inputs (Optional)'!F$10:$F$27,0),FALSE))*Table1[[#This Row],[Annual Consumption]],"")</f>
        <v/>
      </c>
      <c r="L62" s="14">
        <f>IF(Table1[[#This Row],[Emission Category]]="Energy",Table1[[#This Row],[CO2e Emissions - 
Energy
 (MT CO2e/yr)]],Table1[[#This Row],[CO2e Emissions - 
Process or Fugitive 
(MT CO2e/yr)]])</f>
        <v>0</v>
      </c>
      <c r="M62" s="15" t="str">
        <f>IF(Table1[[#This Row],[CO2e Emissions (MT CO2e/yr)]]=0,"",IF(L62&lt;&gt;"",L62,0)/SUM(Table1[CO2e Emissions (MT CO2e/yr)]))</f>
        <v/>
      </c>
      <c r="N62" s="8"/>
      <c r="O62" s="8"/>
      <c r="P62" s="8"/>
      <c r="Q62" s="8"/>
      <c r="R62" s="8"/>
      <c r="S62" s="8"/>
      <c r="T62" s="8"/>
      <c r="U62" s="8"/>
      <c r="V62" s="8"/>
      <c r="W62" s="8"/>
      <c r="X62" s="8"/>
      <c r="Y62" s="8"/>
      <c r="Z62" s="8"/>
      <c r="AA62" s="8"/>
      <c r="AB62" s="8"/>
      <c r="AC62" s="8"/>
      <c r="AD62" s="8"/>
      <c r="AE62" s="8"/>
      <c r="AF62" s="8"/>
    </row>
    <row r="63" spans="1:32" x14ac:dyDescent="0.35">
      <c r="A63" s="14" t="str">
        <f>IF(B63&lt;&gt;"",COUNTA($B$8:B63),"")</f>
        <v/>
      </c>
      <c r="B63" s="17"/>
      <c r="C63" s="17"/>
      <c r="D63" s="17"/>
      <c r="E63" s="17"/>
      <c r="F63" s="17"/>
      <c r="G63" s="13"/>
      <c r="H63" s="14" t="str">
        <f>IF(Table1[[#This Row],[Emission Category]]="Energy",VLOOKUP(Table1[[#This Row],[Units]],'Emission Inputs (Optional)'!$N$9:$O$14,2,FALSE)*Table1[[#This Row],[Annual Consumption]],"")</f>
        <v/>
      </c>
      <c r="I63" s="14" t="str">
        <f>IF(Table1[[#This Row],[Emission Category]]="Energy",Table1[[#This Row],[Total Energy
(MMBtu/yr)]]*0.293071,"")</f>
        <v/>
      </c>
      <c r="J63" s="15" t="str">
        <f>IF(Table1[[#This Row],[Total Energy
(MMBtu/yr)]]&lt;&gt;"",Table1[[#This Row],[Total Energy
(MMBtu/yr)]]/SUM($H$8:$H$190),"")</f>
        <v/>
      </c>
      <c r="K63" s="14" t="str">
        <f>IF(Table1[[#This Row],[Emission Category]]="Energy",(HLOOKUP(Table1[[#This Row],[Units]],'Emission Inputs (Optional)'!$F$10:$L$27,MATCH(Table1[[#This Row],[Energy Source]],'Emission Inputs (Optional)'!F$10:$F$27,0),FALSE))*Table1[[#This Row],[Annual Consumption]],"")</f>
        <v/>
      </c>
      <c r="L63" s="14">
        <f>IF(Table1[[#This Row],[Emission Category]]="Energy",Table1[[#This Row],[CO2e Emissions - 
Energy
 (MT CO2e/yr)]],Table1[[#This Row],[CO2e Emissions - 
Process or Fugitive 
(MT CO2e/yr)]])</f>
        <v>0</v>
      </c>
      <c r="M63" s="15" t="str">
        <f>IF(Table1[[#This Row],[CO2e Emissions (MT CO2e/yr)]]=0,"",IF(L63&lt;&gt;"",L63,0)/SUM(Table1[CO2e Emissions (MT CO2e/yr)]))</f>
        <v/>
      </c>
      <c r="N63" s="8"/>
      <c r="O63" s="8"/>
      <c r="P63" s="8"/>
      <c r="Q63" s="8"/>
      <c r="R63" s="8"/>
      <c r="S63" s="8"/>
      <c r="T63" s="8"/>
      <c r="U63" s="8"/>
      <c r="V63" s="8"/>
      <c r="W63" s="8"/>
      <c r="X63" s="8"/>
      <c r="Y63" s="8"/>
      <c r="Z63" s="8"/>
      <c r="AA63" s="8"/>
      <c r="AB63" s="8"/>
      <c r="AC63" s="8"/>
      <c r="AD63" s="8"/>
      <c r="AE63" s="8"/>
      <c r="AF63" s="8"/>
    </row>
    <row r="64" spans="1:32" x14ac:dyDescent="0.35">
      <c r="A64" s="14" t="str">
        <f>IF(B64&lt;&gt;"",COUNTA($B$8:B64),"")</f>
        <v/>
      </c>
      <c r="B64" s="17"/>
      <c r="C64" s="17"/>
      <c r="D64" s="17"/>
      <c r="E64" s="17"/>
      <c r="F64" s="17"/>
      <c r="G64" s="13"/>
      <c r="H64" s="14" t="str">
        <f>IF(Table1[[#This Row],[Emission Category]]="Energy",VLOOKUP(Table1[[#This Row],[Units]],'Emission Inputs (Optional)'!$N$9:$O$14,2,FALSE)*Table1[[#This Row],[Annual Consumption]],"")</f>
        <v/>
      </c>
      <c r="I64" s="14" t="str">
        <f>IF(Table1[[#This Row],[Emission Category]]="Energy",Table1[[#This Row],[Total Energy
(MMBtu/yr)]]*0.293071,"")</f>
        <v/>
      </c>
      <c r="J64" s="15" t="str">
        <f>IF(Table1[[#This Row],[Total Energy
(MMBtu/yr)]]&lt;&gt;"",Table1[[#This Row],[Total Energy
(MMBtu/yr)]]/SUM($H$8:$H$190),"")</f>
        <v/>
      </c>
      <c r="K64" s="14" t="str">
        <f>IF(Table1[[#This Row],[Emission Category]]="Energy",(HLOOKUP(Table1[[#This Row],[Units]],'Emission Inputs (Optional)'!$F$10:$L$27,MATCH(Table1[[#This Row],[Energy Source]],'Emission Inputs (Optional)'!F$10:$F$27,0),FALSE))*Table1[[#This Row],[Annual Consumption]],"")</f>
        <v/>
      </c>
      <c r="L64" s="14">
        <f>IF(Table1[[#This Row],[Emission Category]]="Energy",Table1[[#This Row],[CO2e Emissions - 
Energy
 (MT CO2e/yr)]],Table1[[#This Row],[CO2e Emissions - 
Process or Fugitive 
(MT CO2e/yr)]])</f>
        <v>0</v>
      </c>
      <c r="M64" s="15" t="str">
        <f>IF(Table1[[#This Row],[CO2e Emissions (MT CO2e/yr)]]=0,"",IF(L64&lt;&gt;"",L64,0)/SUM(Table1[CO2e Emissions (MT CO2e/yr)]))</f>
        <v/>
      </c>
      <c r="N64" s="8"/>
      <c r="O64" s="8"/>
      <c r="P64" s="8"/>
      <c r="Q64" s="8"/>
      <c r="R64" s="8"/>
      <c r="S64" s="8"/>
      <c r="T64" s="8"/>
      <c r="U64" s="8"/>
      <c r="V64" s="8"/>
      <c r="W64" s="8"/>
      <c r="X64" s="8"/>
      <c r="Y64" s="8"/>
      <c r="Z64" s="8"/>
      <c r="AA64" s="8"/>
      <c r="AB64" s="8"/>
      <c r="AC64" s="8"/>
      <c r="AD64" s="8"/>
      <c r="AE64" s="8"/>
      <c r="AF64" s="8"/>
    </row>
    <row r="65" spans="1:32" x14ac:dyDescent="0.35">
      <c r="A65" s="14" t="str">
        <f>IF(B65&lt;&gt;"",COUNTA($B$8:B65),"")</f>
        <v/>
      </c>
      <c r="B65" s="17"/>
      <c r="C65" s="17"/>
      <c r="D65" s="17"/>
      <c r="E65" s="17"/>
      <c r="F65" s="17"/>
      <c r="G65" s="13"/>
      <c r="H65" s="14" t="str">
        <f>IF(Table1[[#This Row],[Emission Category]]="Energy",VLOOKUP(Table1[[#This Row],[Units]],'Emission Inputs (Optional)'!$N$9:$O$14,2,FALSE)*Table1[[#This Row],[Annual Consumption]],"")</f>
        <v/>
      </c>
      <c r="I65" s="14" t="str">
        <f>IF(Table1[[#This Row],[Emission Category]]="Energy",Table1[[#This Row],[Total Energy
(MMBtu/yr)]]*0.293071,"")</f>
        <v/>
      </c>
      <c r="J65" s="15" t="str">
        <f>IF(Table1[[#This Row],[Total Energy
(MMBtu/yr)]]&lt;&gt;"",Table1[[#This Row],[Total Energy
(MMBtu/yr)]]/SUM($H$8:$H$190),"")</f>
        <v/>
      </c>
      <c r="K65" s="14" t="str">
        <f>IF(Table1[[#This Row],[Emission Category]]="Energy",(HLOOKUP(Table1[[#This Row],[Units]],'Emission Inputs (Optional)'!$F$10:$L$27,MATCH(Table1[[#This Row],[Energy Source]],'Emission Inputs (Optional)'!F$10:$F$27,0),FALSE))*Table1[[#This Row],[Annual Consumption]],"")</f>
        <v/>
      </c>
      <c r="L65" s="14">
        <f>IF(Table1[[#This Row],[Emission Category]]="Energy",Table1[[#This Row],[CO2e Emissions - 
Energy
 (MT CO2e/yr)]],Table1[[#This Row],[CO2e Emissions - 
Process or Fugitive 
(MT CO2e/yr)]])</f>
        <v>0</v>
      </c>
      <c r="M65" s="15" t="str">
        <f>IF(Table1[[#This Row],[CO2e Emissions (MT CO2e/yr)]]=0,"",IF(L65&lt;&gt;"",L65,0)/SUM(Table1[CO2e Emissions (MT CO2e/yr)]))</f>
        <v/>
      </c>
      <c r="N65" s="8"/>
      <c r="O65" s="8"/>
      <c r="P65" s="8"/>
      <c r="Q65" s="8"/>
      <c r="R65" s="8"/>
      <c r="S65" s="8"/>
      <c r="T65" s="8"/>
      <c r="U65" s="8"/>
      <c r="V65" s="8"/>
      <c r="W65" s="8"/>
      <c r="X65" s="8"/>
      <c r="Y65" s="8"/>
      <c r="Z65" s="8"/>
      <c r="AA65" s="8"/>
      <c r="AB65" s="8"/>
      <c r="AC65" s="8"/>
      <c r="AD65" s="8"/>
      <c r="AE65" s="8"/>
      <c r="AF65" s="8"/>
    </row>
    <row r="66" spans="1:32" x14ac:dyDescent="0.35">
      <c r="A66" s="14" t="str">
        <f>IF(B66&lt;&gt;"",COUNTA($B$8:B66),"")</f>
        <v/>
      </c>
      <c r="B66" s="17"/>
      <c r="C66" s="17"/>
      <c r="D66" s="17"/>
      <c r="E66" s="17"/>
      <c r="F66" s="17"/>
      <c r="G66" s="13"/>
      <c r="H66" s="14" t="str">
        <f>IF(Table1[[#This Row],[Emission Category]]="Energy",VLOOKUP(Table1[[#This Row],[Units]],'Emission Inputs (Optional)'!$N$9:$O$14,2,FALSE)*Table1[[#This Row],[Annual Consumption]],"")</f>
        <v/>
      </c>
      <c r="I66" s="14" t="str">
        <f>IF(Table1[[#This Row],[Emission Category]]="Energy",Table1[[#This Row],[Total Energy
(MMBtu/yr)]]*0.293071,"")</f>
        <v/>
      </c>
      <c r="J66" s="15" t="str">
        <f>IF(Table1[[#This Row],[Total Energy
(MMBtu/yr)]]&lt;&gt;"",Table1[[#This Row],[Total Energy
(MMBtu/yr)]]/SUM($H$8:$H$190),"")</f>
        <v/>
      </c>
      <c r="K66" s="14" t="str">
        <f>IF(Table1[[#This Row],[Emission Category]]="Energy",(HLOOKUP(Table1[[#This Row],[Units]],'Emission Inputs (Optional)'!$F$10:$L$27,MATCH(Table1[[#This Row],[Energy Source]],'Emission Inputs (Optional)'!F$10:$F$27,0),FALSE))*Table1[[#This Row],[Annual Consumption]],"")</f>
        <v/>
      </c>
      <c r="L66" s="14">
        <f>IF(Table1[[#This Row],[Emission Category]]="Energy",Table1[[#This Row],[CO2e Emissions - 
Energy
 (MT CO2e/yr)]],Table1[[#This Row],[CO2e Emissions - 
Process or Fugitive 
(MT CO2e/yr)]])</f>
        <v>0</v>
      </c>
      <c r="M66" s="15" t="str">
        <f>IF(Table1[[#This Row],[CO2e Emissions (MT CO2e/yr)]]=0,"",IF(L66&lt;&gt;"",L66,0)/SUM(Table1[CO2e Emissions (MT CO2e/yr)]))</f>
        <v/>
      </c>
      <c r="N66" s="8"/>
      <c r="O66" s="8"/>
      <c r="P66" s="8"/>
      <c r="Q66" s="8"/>
      <c r="R66" s="8"/>
      <c r="S66" s="8"/>
      <c r="T66" s="8"/>
      <c r="U66" s="8"/>
      <c r="V66" s="8"/>
      <c r="W66" s="8"/>
      <c r="X66" s="8"/>
      <c r="Y66" s="8"/>
      <c r="Z66" s="8"/>
      <c r="AA66" s="8"/>
      <c r="AB66" s="8"/>
      <c r="AC66" s="8"/>
      <c r="AD66" s="8"/>
      <c r="AE66" s="8"/>
      <c r="AF66" s="8"/>
    </row>
    <row r="67" spans="1:32" x14ac:dyDescent="0.35">
      <c r="A67" s="14" t="str">
        <f>IF(B67&lt;&gt;"",COUNTA($B$8:B67),"")</f>
        <v/>
      </c>
      <c r="B67" s="17"/>
      <c r="C67" s="17"/>
      <c r="D67" s="17"/>
      <c r="E67" s="17"/>
      <c r="F67" s="17"/>
      <c r="G67" s="13"/>
      <c r="H67" s="14" t="str">
        <f>IF(Table1[[#This Row],[Emission Category]]="Energy",VLOOKUP(Table1[[#This Row],[Units]],'Emission Inputs (Optional)'!$N$9:$O$14,2,FALSE)*Table1[[#This Row],[Annual Consumption]],"")</f>
        <v/>
      </c>
      <c r="I67" s="14" t="str">
        <f>IF(Table1[[#This Row],[Emission Category]]="Energy",Table1[[#This Row],[Total Energy
(MMBtu/yr)]]*0.293071,"")</f>
        <v/>
      </c>
      <c r="J67" s="15" t="str">
        <f>IF(Table1[[#This Row],[Total Energy
(MMBtu/yr)]]&lt;&gt;"",Table1[[#This Row],[Total Energy
(MMBtu/yr)]]/SUM($H$8:$H$190),"")</f>
        <v/>
      </c>
      <c r="K67" s="14" t="str">
        <f>IF(Table1[[#This Row],[Emission Category]]="Energy",(HLOOKUP(Table1[[#This Row],[Units]],'Emission Inputs (Optional)'!$F$10:$L$27,MATCH(Table1[[#This Row],[Energy Source]],'Emission Inputs (Optional)'!F$10:$F$27,0),FALSE))*Table1[[#This Row],[Annual Consumption]],"")</f>
        <v/>
      </c>
      <c r="L67" s="14">
        <f>IF(Table1[[#This Row],[Emission Category]]="Energy",Table1[[#This Row],[CO2e Emissions - 
Energy
 (MT CO2e/yr)]],Table1[[#This Row],[CO2e Emissions - 
Process or Fugitive 
(MT CO2e/yr)]])</f>
        <v>0</v>
      </c>
      <c r="M67" s="15" t="str">
        <f>IF(Table1[[#This Row],[CO2e Emissions (MT CO2e/yr)]]=0,"",IF(L67&lt;&gt;"",L67,0)/SUM(Table1[CO2e Emissions (MT CO2e/yr)]))</f>
        <v/>
      </c>
      <c r="N67" s="8"/>
      <c r="O67" s="8"/>
      <c r="P67" s="8"/>
      <c r="Q67" s="8"/>
      <c r="R67" s="8"/>
      <c r="S67" s="8"/>
      <c r="T67" s="8"/>
      <c r="U67" s="8"/>
      <c r="V67" s="8"/>
      <c r="W67" s="8"/>
      <c r="X67" s="8"/>
      <c r="Y67" s="8"/>
      <c r="Z67" s="8"/>
      <c r="AA67" s="8"/>
      <c r="AB67" s="8"/>
      <c r="AC67" s="8"/>
      <c r="AD67" s="8"/>
      <c r="AE67" s="8"/>
      <c r="AF67" s="8"/>
    </row>
    <row r="68" spans="1:32" x14ac:dyDescent="0.35">
      <c r="A68" s="14" t="str">
        <f>IF(B68&lt;&gt;"",COUNTA($B$8:B68),"")</f>
        <v/>
      </c>
      <c r="B68" s="17"/>
      <c r="C68" s="17"/>
      <c r="D68" s="17"/>
      <c r="E68" s="17"/>
      <c r="F68" s="17"/>
      <c r="G68" s="13"/>
      <c r="H68" s="14" t="str">
        <f>IF(Table1[[#This Row],[Emission Category]]="Energy",VLOOKUP(Table1[[#This Row],[Units]],'Emission Inputs (Optional)'!$N$9:$O$14,2,FALSE)*Table1[[#This Row],[Annual Consumption]],"")</f>
        <v/>
      </c>
      <c r="I68" s="14" t="str">
        <f>IF(Table1[[#This Row],[Emission Category]]="Energy",Table1[[#This Row],[Total Energy
(MMBtu/yr)]]*0.293071,"")</f>
        <v/>
      </c>
      <c r="J68" s="15" t="str">
        <f>IF(Table1[[#This Row],[Total Energy
(MMBtu/yr)]]&lt;&gt;"",Table1[[#This Row],[Total Energy
(MMBtu/yr)]]/SUM($H$8:$H$190),"")</f>
        <v/>
      </c>
      <c r="K68" s="14" t="str">
        <f>IF(Table1[[#This Row],[Emission Category]]="Energy",(HLOOKUP(Table1[[#This Row],[Units]],'Emission Inputs (Optional)'!$F$10:$L$27,MATCH(Table1[[#This Row],[Energy Source]],'Emission Inputs (Optional)'!F$10:$F$27,0),FALSE))*Table1[[#This Row],[Annual Consumption]],"")</f>
        <v/>
      </c>
      <c r="L68" s="14">
        <f>IF(Table1[[#This Row],[Emission Category]]="Energy",Table1[[#This Row],[CO2e Emissions - 
Energy
 (MT CO2e/yr)]],Table1[[#This Row],[CO2e Emissions - 
Process or Fugitive 
(MT CO2e/yr)]])</f>
        <v>0</v>
      </c>
      <c r="M68" s="15" t="str">
        <f>IF(Table1[[#This Row],[CO2e Emissions (MT CO2e/yr)]]=0,"",IF(L68&lt;&gt;"",L68,0)/SUM(Table1[CO2e Emissions (MT CO2e/yr)]))</f>
        <v/>
      </c>
      <c r="N68" s="8"/>
      <c r="O68" s="8"/>
      <c r="P68" s="8"/>
      <c r="Q68" s="8"/>
      <c r="R68" s="8"/>
      <c r="S68" s="8"/>
      <c r="T68" s="8"/>
      <c r="U68" s="8"/>
      <c r="V68" s="8"/>
      <c r="W68" s="8"/>
      <c r="X68" s="8"/>
      <c r="Y68" s="8"/>
      <c r="Z68" s="8"/>
      <c r="AA68" s="8"/>
      <c r="AB68" s="8"/>
      <c r="AC68" s="8"/>
      <c r="AD68" s="8"/>
      <c r="AE68" s="8"/>
      <c r="AF68" s="8"/>
    </row>
    <row r="69" spans="1:32" x14ac:dyDescent="0.35">
      <c r="A69" s="14" t="str">
        <f>IF(B69&lt;&gt;"",COUNTA($B$8:B69),"")</f>
        <v/>
      </c>
      <c r="B69" s="17"/>
      <c r="C69" s="17"/>
      <c r="D69" s="17"/>
      <c r="E69" s="17"/>
      <c r="F69" s="17"/>
      <c r="G69" s="13"/>
      <c r="H69" s="14" t="str">
        <f>IF(Table1[[#This Row],[Emission Category]]="Energy",VLOOKUP(Table1[[#This Row],[Units]],'Emission Inputs (Optional)'!$N$9:$O$14,2,FALSE)*Table1[[#This Row],[Annual Consumption]],"")</f>
        <v/>
      </c>
      <c r="I69" s="14" t="str">
        <f>IF(Table1[[#This Row],[Emission Category]]="Energy",Table1[[#This Row],[Total Energy
(MMBtu/yr)]]*0.293071,"")</f>
        <v/>
      </c>
      <c r="J69" s="15" t="str">
        <f>IF(Table1[[#This Row],[Total Energy
(MMBtu/yr)]]&lt;&gt;"",Table1[[#This Row],[Total Energy
(MMBtu/yr)]]/SUM($H$8:$H$190),"")</f>
        <v/>
      </c>
      <c r="K69" s="14" t="str">
        <f>IF(Table1[[#This Row],[Emission Category]]="Energy",(HLOOKUP(Table1[[#This Row],[Units]],'Emission Inputs (Optional)'!$F$10:$L$27,MATCH(Table1[[#This Row],[Energy Source]],'Emission Inputs (Optional)'!F$10:$F$27,0),FALSE))*Table1[[#This Row],[Annual Consumption]],"")</f>
        <v/>
      </c>
      <c r="L69" s="14">
        <f>IF(Table1[[#This Row],[Emission Category]]="Energy",Table1[[#This Row],[CO2e Emissions - 
Energy
 (MT CO2e/yr)]],Table1[[#This Row],[CO2e Emissions - 
Process or Fugitive 
(MT CO2e/yr)]])</f>
        <v>0</v>
      </c>
      <c r="M69" s="15" t="str">
        <f>IF(Table1[[#This Row],[CO2e Emissions (MT CO2e/yr)]]=0,"",IF(L69&lt;&gt;"",L69,0)/SUM(Table1[CO2e Emissions (MT CO2e/yr)]))</f>
        <v/>
      </c>
      <c r="N69" s="8"/>
      <c r="O69" s="8"/>
      <c r="P69" s="8"/>
      <c r="Q69" s="8"/>
      <c r="R69" s="8"/>
      <c r="S69" s="8"/>
      <c r="T69" s="8"/>
      <c r="U69" s="8"/>
      <c r="V69" s="8"/>
      <c r="W69" s="8"/>
      <c r="X69" s="8"/>
      <c r="Y69" s="8"/>
      <c r="Z69" s="8"/>
      <c r="AA69" s="8"/>
      <c r="AB69" s="8"/>
      <c r="AC69" s="8"/>
      <c r="AD69" s="8"/>
      <c r="AE69" s="8"/>
      <c r="AF69" s="8"/>
    </row>
    <row r="70" spans="1:32" x14ac:dyDescent="0.35">
      <c r="A70" s="14" t="str">
        <f>IF(B70&lt;&gt;"",COUNTA($B$8:B70),"")</f>
        <v/>
      </c>
      <c r="B70" s="17"/>
      <c r="C70" s="17"/>
      <c r="D70" s="17"/>
      <c r="E70" s="17"/>
      <c r="F70" s="17"/>
      <c r="G70" s="13"/>
      <c r="H70" s="14" t="str">
        <f>IF(Table1[[#This Row],[Emission Category]]="Energy",VLOOKUP(Table1[[#This Row],[Units]],'Emission Inputs (Optional)'!$N$9:$O$14,2,FALSE)*Table1[[#This Row],[Annual Consumption]],"")</f>
        <v/>
      </c>
      <c r="I70" s="14" t="str">
        <f>IF(Table1[[#This Row],[Emission Category]]="Energy",Table1[[#This Row],[Total Energy
(MMBtu/yr)]]*0.293071,"")</f>
        <v/>
      </c>
      <c r="J70" s="15" t="str">
        <f>IF(Table1[[#This Row],[Total Energy
(MMBtu/yr)]]&lt;&gt;"",Table1[[#This Row],[Total Energy
(MMBtu/yr)]]/SUM($H$8:$H$190),"")</f>
        <v/>
      </c>
      <c r="K70" s="14" t="str">
        <f>IF(Table1[[#This Row],[Emission Category]]="Energy",(HLOOKUP(Table1[[#This Row],[Units]],'Emission Inputs (Optional)'!$F$10:$L$27,MATCH(Table1[[#This Row],[Energy Source]],'Emission Inputs (Optional)'!F$10:$F$27,0),FALSE))*Table1[[#This Row],[Annual Consumption]],"")</f>
        <v/>
      </c>
      <c r="L70" s="14">
        <f>IF(Table1[[#This Row],[Emission Category]]="Energy",Table1[[#This Row],[CO2e Emissions - 
Energy
 (MT CO2e/yr)]],Table1[[#This Row],[CO2e Emissions - 
Process or Fugitive 
(MT CO2e/yr)]])</f>
        <v>0</v>
      </c>
      <c r="M70" s="15" t="str">
        <f>IF(Table1[[#This Row],[CO2e Emissions (MT CO2e/yr)]]=0,"",IF(L70&lt;&gt;"",L70,0)/SUM(Table1[CO2e Emissions (MT CO2e/yr)]))</f>
        <v/>
      </c>
      <c r="N70" s="8"/>
      <c r="O70" s="8"/>
      <c r="P70" s="8"/>
      <c r="Q70" s="8"/>
      <c r="R70" s="8"/>
      <c r="S70" s="8"/>
      <c r="T70" s="8"/>
      <c r="U70" s="8"/>
      <c r="V70" s="8"/>
      <c r="W70" s="8"/>
      <c r="X70" s="8"/>
      <c r="Y70" s="8"/>
      <c r="Z70" s="8"/>
      <c r="AA70" s="8"/>
      <c r="AB70" s="8"/>
      <c r="AC70" s="8"/>
      <c r="AD70" s="8"/>
      <c r="AE70" s="8"/>
      <c r="AF70" s="8"/>
    </row>
    <row r="71" spans="1:32" x14ac:dyDescent="0.35">
      <c r="A71" s="14" t="str">
        <f>IF(B71&lt;&gt;"",COUNTA($B$8:B71),"")</f>
        <v/>
      </c>
      <c r="B71" s="17"/>
      <c r="C71" s="17"/>
      <c r="D71" s="17"/>
      <c r="E71" s="17"/>
      <c r="F71" s="17"/>
      <c r="G71" s="13"/>
      <c r="H71" s="14" t="str">
        <f>IF(Table1[[#This Row],[Emission Category]]="Energy",VLOOKUP(Table1[[#This Row],[Units]],'Emission Inputs (Optional)'!$N$9:$O$14,2,FALSE)*Table1[[#This Row],[Annual Consumption]],"")</f>
        <v/>
      </c>
      <c r="I71" s="14" t="str">
        <f>IF(Table1[[#This Row],[Emission Category]]="Energy",Table1[[#This Row],[Total Energy
(MMBtu/yr)]]*0.293071,"")</f>
        <v/>
      </c>
      <c r="J71" s="15" t="str">
        <f>IF(Table1[[#This Row],[Total Energy
(MMBtu/yr)]]&lt;&gt;"",Table1[[#This Row],[Total Energy
(MMBtu/yr)]]/SUM($H$8:$H$190),"")</f>
        <v/>
      </c>
      <c r="K71" s="14" t="str">
        <f>IF(Table1[[#This Row],[Emission Category]]="Energy",(HLOOKUP(Table1[[#This Row],[Units]],'Emission Inputs (Optional)'!$F$10:$L$27,MATCH(Table1[[#This Row],[Energy Source]],'Emission Inputs (Optional)'!F$10:$F$27,0),FALSE))*Table1[[#This Row],[Annual Consumption]],"")</f>
        <v/>
      </c>
      <c r="L71" s="14">
        <f>IF(Table1[[#This Row],[Emission Category]]="Energy",Table1[[#This Row],[CO2e Emissions - 
Energy
 (MT CO2e/yr)]],Table1[[#This Row],[CO2e Emissions - 
Process or Fugitive 
(MT CO2e/yr)]])</f>
        <v>0</v>
      </c>
      <c r="M71" s="15" t="str">
        <f>IF(Table1[[#This Row],[CO2e Emissions (MT CO2e/yr)]]=0,"",IF(L71&lt;&gt;"",L71,0)/SUM(Table1[CO2e Emissions (MT CO2e/yr)]))</f>
        <v/>
      </c>
      <c r="N71" s="8"/>
      <c r="O71" s="8"/>
      <c r="P71" s="8"/>
      <c r="Q71" s="8"/>
      <c r="R71" s="8"/>
      <c r="S71" s="8"/>
      <c r="T71" s="8"/>
      <c r="U71" s="8"/>
      <c r="V71" s="8"/>
      <c r="W71" s="8"/>
      <c r="X71" s="8"/>
      <c r="Y71" s="8"/>
      <c r="Z71" s="8"/>
      <c r="AA71" s="8"/>
      <c r="AB71" s="8"/>
      <c r="AC71" s="8"/>
      <c r="AD71" s="8"/>
      <c r="AE71" s="8"/>
      <c r="AF71" s="8"/>
    </row>
    <row r="72" spans="1:32" x14ac:dyDescent="0.35">
      <c r="A72" s="14" t="str">
        <f>IF(B72&lt;&gt;"",COUNTA($B$8:B72),"")</f>
        <v/>
      </c>
      <c r="B72" s="17"/>
      <c r="C72" s="17"/>
      <c r="D72" s="17"/>
      <c r="E72" s="17"/>
      <c r="F72" s="17"/>
      <c r="G72" s="13"/>
      <c r="H72" s="14" t="str">
        <f>IF(Table1[[#This Row],[Emission Category]]="Energy",VLOOKUP(Table1[[#This Row],[Units]],'Emission Inputs (Optional)'!$N$9:$O$14,2,FALSE)*Table1[[#This Row],[Annual Consumption]],"")</f>
        <v/>
      </c>
      <c r="I72" s="14" t="str">
        <f>IF(Table1[[#This Row],[Emission Category]]="Energy",Table1[[#This Row],[Total Energy
(MMBtu/yr)]]*0.293071,"")</f>
        <v/>
      </c>
      <c r="J72" s="15" t="str">
        <f>IF(Table1[[#This Row],[Total Energy
(MMBtu/yr)]]&lt;&gt;"",Table1[[#This Row],[Total Energy
(MMBtu/yr)]]/SUM($H$8:$H$190),"")</f>
        <v/>
      </c>
      <c r="K72" s="14" t="str">
        <f>IF(Table1[[#This Row],[Emission Category]]="Energy",(HLOOKUP(Table1[[#This Row],[Units]],'Emission Inputs (Optional)'!$F$10:$L$27,MATCH(Table1[[#This Row],[Energy Source]],'Emission Inputs (Optional)'!F$10:$F$27,0),FALSE))*Table1[[#This Row],[Annual Consumption]],"")</f>
        <v/>
      </c>
      <c r="L72" s="14">
        <f>IF(Table1[[#This Row],[Emission Category]]="Energy",Table1[[#This Row],[CO2e Emissions - 
Energy
 (MT CO2e/yr)]],Table1[[#This Row],[CO2e Emissions - 
Process or Fugitive 
(MT CO2e/yr)]])</f>
        <v>0</v>
      </c>
      <c r="M72" s="15" t="str">
        <f>IF(Table1[[#This Row],[CO2e Emissions (MT CO2e/yr)]]=0,"",IF(L72&lt;&gt;"",L72,0)/SUM(Table1[CO2e Emissions (MT CO2e/yr)]))</f>
        <v/>
      </c>
      <c r="N72" s="8"/>
      <c r="O72" s="8"/>
      <c r="P72" s="8"/>
      <c r="Q72" s="8"/>
      <c r="R72" s="8"/>
      <c r="S72" s="8"/>
      <c r="T72" s="8"/>
      <c r="U72" s="8"/>
      <c r="V72" s="8"/>
      <c r="W72" s="8"/>
      <c r="X72" s="8"/>
      <c r="Y72" s="8"/>
      <c r="Z72" s="8"/>
      <c r="AA72" s="8"/>
      <c r="AB72" s="8"/>
      <c r="AC72" s="8"/>
      <c r="AD72" s="8"/>
      <c r="AE72" s="8"/>
      <c r="AF72" s="8"/>
    </row>
    <row r="73" spans="1:32" x14ac:dyDescent="0.35">
      <c r="A73" s="14" t="str">
        <f>IF(B73&lt;&gt;"",COUNTA($B$8:B73),"")</f>
        <v/>
      </c>
      <c r="B73" s="17"/>
      <c r="C73" s="17"/>
      <c r="D73" s="17"/>
      <c r="E73" s="17"/>
      <c r="F73" s="17"/>
      <c r="G73" s="13"/>
      <c r="H73" s="14" t="str">
        <f>IF(Table1[[#This Row],[Emission Category]]="Energy",VLOOKUP(Table1[[#This Row],[Units]],'Emission Inputs (Optional)'!$N$9:$O$14,2,FALSE)*Table1[[#This Row],[Annual Consumption]],"")</f>
        <v/>
      </c>
      <c r="I73" s="14" t="str">
        <f>IF(Table1[[#This Row],[Emission Category]]="Energy",Table1[[#This Row],[Total Energy
(MMBtu/yr)]]*0.293071,"")</f>
        <v/>
      </c>
      <c r="J73" s="15" t="str">
        <f>IF(Table1[[#This Row],[Total Energy
(MMBtu/yr)]]&lt;&gt;"",Table1[[#This Row],[Total Energy
(MMBtu/yr)]]/SUM($H$8:$H$190),"")</f>
        <v/>
      </c>
      <c r="K73" s="14" t="str">
        <f>IF(Table1[[#This Row],[Emission Category]]="Energy",(HLOOKUP(Table1[[#This Row],[Units]],'Emission Inputs (Optional)'!$F$10:$L$27,MATCH(Table1[[#This Row],[Energy Source]],'Emission Inputs (Optional)'!F$10:$F$27,0),FALSE))*Table1[[#This Row],[Annual Consumption]],"")</f>
        <v/>
      </c>
      <c r="L73" s="14">
        <f>IF(Table1[[#This Row],[Emission Category]]="Energy",Table1[[#This Row],[CO2e Emissions - 
Energy
 (MT CO2e/yr)]],Table1[[#This Row],[CO2e Emissions - 
Process or Fugitive 
(MT CO2e/yr)]])</f>
        <v>0</v>
      </c>
      <c r="M73" s="15" t="str">
        <f>IF(Table1[[#This Row],[CO2e Emissions (MT CO2e/yr)]]=0,"",IF(L73&lt;&gt;"",L73,0)/SUM(Table1[CO2e Emissions (MT CO2e/yr)]))</f>
        <v/>
      </c>
      <c r="N73" s="8"/>
      <c r="O73" s="8"/>
      <c r="P73" s="8"/>
      <c r="Q73" s="8"/>
      <c r="R73" s="8"/>
      <c r="S73" s="8"/>
      <c r="T73" s="8"/>
      <c r="U73" s="8"/>
      <c r="V73" s="8"/>
      <c r="W73" s="8"/>
      <c r="X73" s="8"/>
      <c r="Y73" s="8"/>
      <c r="Z73" s="8"/>
      <c r="AA73" s="8"/>
      <c r="AB73" s="8"/>
      <c r="AC73" s="8"/>
      <c r="AD73" s="8"/>
      <c r="AE73" s="8"/>
      <c r="AF73" s="8"/>
    </row>
    <row r="74" spans="1:32" x14ac:dyDescent="0.35">
      <c r="A74" s="14" t="str">
        <f>IF(B74&lt;&gt;"",COUNTA($B$8:B74),"")</f>
        <v/>
      </c>
      <c r="B74" s="17"/>
      <c r="C74" s="17"/>
      <c r="D74" s="17"/>
      <c r="E74" s="17"/>
      <c r="F74" s="17"/>
      <c r="G74" s="13"/>
      <c r="H74" s="14" t="str">
        <f>IF(Table1[[#This Row],[Emission Category]]="Energy",VLOOKUP(Table1[[#This Row],[Units]],'Emission Inputs (Optional)'!$N$9:$O$14,2,FALSE)*Table1[[#This Row],[Annual Consumption]],"")</f>
        <v/>
      </c>
      <c r="I74" s="14" t="str">
        <f>IF(Table1[[#This Row],[Emission Category]]="Energy",Table1[[#This Row],[Total Energy
(MMBtu/yr)]]*0.293071,"")</f>
        <v/>
      </c>
      <c r="J74" s="15" t="str">
        <f>IF(Table1[[#This Row],[Total Energy
(MMBtu/yr)]]&lt;&gt;"",Table1[[#This Row],[Total Energy
(MMBtu/yr)]]/SUM($H$8:$H$190),"")</f>
        <v/>
      </c>
      <c r="K74" s="14" t="str">
        <f>IF(Table1[[#This Row],[Emission Category]]="Energy",(HLOOKUP(Table1[[#This Row],[Units]],'Emission Inputs (Optional)'!$F$10:$L$27,MATCH(Table1[[#This Row],[Energy Source]],'Emission Inputs (Optional)'!F$10:$F$27,0),FALSE))*Table1[[#This Row],[Annual Consumption]],"")</f>
        <v/>
      </c>
      <c r="L74" s="14">
        <f>IF(Table1[[#This Row],[Emission Category]]="Energy",Table1[[#This Row],[CO2e Emissions - 
Energy
 (MT CO2e/yr)]],Table1[[#This Row],[CO2e Emissions - 
Process or Fugitive 
(MT CO2e/yr)]])</f>
        <v>0</v>
      </c>
      <c r="M74" s="15" t="str">
        <f>IF(Table1[[#This Row],[CO2e Emissions (MT CO2e/yr)]]=0,"",IF(L74&lt;&gt;"",L74,0)/SUM(Table1[CO2e Emissions (MT CO2e/yr)]))</f>
        <v/>
      </c>
      <c r="N74" s="8"/>
      <c r="O74" s="8"/>
      <c r="P74" s="8"/>
      <c r="Q74" s="8"/>
      <c r="R74" s="8"/>
      <c r="S74" s="8"/>
      <c r="T74" s="8"/>
      <c r="U74" s="8"/>
      <c r="V74" s="8"/>
      <c r="W74" s="8"/>
      <c r="X74" s="8"/>
      <c r="Y74" s="8"/>
      <c r="Z74" s="8"/>
      <c r="AA74" s="8"/>
      <c r="AB74" s="8"/>
      <c r="AC74" s="8"/>
      <c r="AD74" s="8"/>
      <c r="AE74" s="8"/>
      <c r="AF74" s="8"/>
    </row>
    <row r="75" spans="1:32" x14ac:dyDescent="0.35">
      <c r="A75" s="14" t="str">
        <f>IF(B75&lt;&gt;"",COUNTA($B$8:B75),"")</f>
        <v/>
      </c>
      <c r="B75" s="17"/>
      <c r="C75" s="17"/>
      <c r="D75" s="17"/>
      <c r="E75" s="17"/>
      <c r="F75" s="17"/>
      <c r="G75" s="13"/>
      <c r="H75" s="14" t="str">
        <f>IF(Table1[[#This Row],[Emission Category]]="Energy",VLOOKUP(Table1[[#This Row],[Units]],'Emission Inputs (Optional)'!$N$9:$O$14,2,FALSE)*Table1[[#This Row],[Annual Consumption]],"")</f>
        <v/>
      </c>
      <c r="I75" s="14" t="str">
        <f>IF(Table1[[#This Row],[Emission Category]]="Energy",Table1[[#This Row],[Total Energy
(MMBtu/yr)]]*0.293071,"")</f>
        <v/>
      </c>
      <c r="J75" s="15" t="str">
        <f>IF(Table1[[#This Row],[Total Energy
(MMBtu/yr)]]&lt;&gt;"",Table1[[#This Row],[Total Energy
(MMBtu/yr)]]/SUM($H$8:$H$190),"")</f>
        <v/>
      </c>
      <c r="K75" s="14" t="str">
        <f>IF(Table1[[#This Row],[Emission Category]]="Energy",(HLOOKUP(Table1[[#This Row],[Units]],'Emission Inputs (Optional)'!$F$10:$L$27,MATCH(Table1[[#This Row],[Energy Source]],'Emission Inputs (Optional)'!F$10:$F$27,0),FALSE))*Table1[[#This Row],[Annual Consumption]],"")</f>
        <v/>
      </c>
      <c r="L75" s="14">
        <f>IF(Table1[[#This Row],[Emission Category]]="Energy",Table1[[#This Row],[CO2e Emissions - 
Energy
 (MT CO2e/yr)]],Table1[[#This Row],[CO2e Emissions - 
Process or Fugitive 
(MT CO2e/yr)]])</f>
        <v>0</v>
      </c>
      <c r="M75" s="15" t="str">
        <f>IF(Table1[[#This Row],[CO2e Emissions (MT CO2e/yr)]]=0,"",IF(L75&lt;&gt;"",L75,0)/SUM(Table1[CO2e Emissions (MT CO2e/yr)]))</f>
        <v/>
      </c>
      <c r="N75" s="8"/>
      <c r="O75" s="8"/>
      <c r="P75" s="8"/>
      <c r="Q75" s="8"/>
      <c r="R75" s="8"/>
      <c r="S75" s="8"/>
      <c r="T75" s="8"/>
      <c r="U75" s="8"/>
      <c r="V75" s="8"/>
      <c r="W75" s="8"/>
      <c r="X75" s="8"/>
      <c r="Y75" s="8"/>
      <c r="Z75" s="8"/>
      <c r="AA75" s="8"/>
      <c r="AB75" s="8"/>
      <c r="AC75" s="8"/>
      <c r="AD75" s="8"/>
      <c r="AE75" s="8"/>
      <c r="AF75" s="8"/>
    </row>
    <row r="76" spans="1:32" x14ac:dyDescent="0.35">
      <c r="A76" s="14" t="str">
        <f>IF(B76&lt;&gt;"",COUNTA($B$8:B76),"")</f>
        <v/>
      </c>
      <c r="B76" s="17"/>
      <c r="C76" s="17"/>
      <c r="D76" s="17"/>
      <c r="E76" s="17"/>
      <c r="F76" s="17"/>
      <c r="G76" s="13"/>
      <c r="H76" s="14" t="str">
        <f>IF(Table1[[#This Row],[Emission Category]]="Energy",VLOOKUP(Table1[[#This Row],[Units]],'Emission Inputs (Optional)'!$N$9:$O$14,2,FALSE)*Table1[[#This Row],[Annual Consumption]],"")</f>
        <v/>
      </c>
      <c r="I76" s="14" t="str">
        <f>IF(Table1[[#This Row],[Emission Category]]="Energy",Table1[[#This Row],[Total Energy
(MMBtu/yr)]]*0.293071,"")</f>
        <v/>
      </c>
      <c r="J76" s="15" t="str">
        <f>IF(Table1[[#This Row],[Total Energy
(MMBtu/yr)]]&lt;&gt;"",Table1[[#This Row],[Total Energy
(MMBtu/yr)]]/SUM($H$8:$H$190),"")</f>
        <v/>
      </c>
      <c r="K76" s="14" t="str">
        <f>IF(Table1[[#This Row],[Emission Category]]="Energy",(HLOOKUP(Table1[[#This Row],[Units]],'Emission Inputs (Optional)'!$F$10:$L$27,MATCH(Table1[[#This Row],[Energy Source]],'Emission Inputs (Optional)'!F$10:$F$27,0),FALSE))*Table1[[#This Row],[Annual Consumption]],"")</f>
        <v/>
      </c>
      <c r="L76" s="14">
        <f>IF(Table1[[#This Row],[Emission Category]]="Energy",Table1[[#This Row],[CO2e Emissions - 
Energy
 (MT CO2e/yr)]],Table1[[#This Row],[CO2e Emissions - 
Process or Fugitive 
(MT CO2e/yr)]])</f>
        <v>0</v>
      </c>
      <c r="M76" s="15" t="str">
        <f>IF(Table1[[#This Row],[CO2e Emissions (MT CO2e/yr)]]=0,"",IF(L76&lt;&gt;"",L76,0)/SUM(Table1[CO2e Emissions (MT CO2e/yr)]))</f>
        <v/>
      </c>
      <c r="N76" s="8"/>
      <c r="O76" s="8"/>
      <c r="P76" s="8"/>
      <c r="Q76" s="8"/>
      <c r="R76" s="8"/>
      <c r="S76" s="8"/>
      <c r="T76" s="8"/>
      <c r="U76" s="8"/>
      <c r="V76" s="8"/>
      <c r="W76" s="8"/>
      <c r="X76" s="8"/>
      <c r="Y76" s="8"/>
      <c r="Z76" s="8"/>
      <c r="AA76" s="8"/>
      <c r="AB76" s="8"/>
      <c r="AC76" s="8"/>
      <c r="AD76" s="8"/>
      <c r="AE76" s="8"/>
      <c r="AF76" s="8"/>
    </row>
    <row r="77" spans="1:32" x14ac:dyDescent="0.35">
      <c r="A77" s="14" t="str">
        <f>IF(B77&lt;&gt;"",COUNTA($B$8:B77),"")</f>
        <v/>
      </c>
      <c r="B77" s="17"/>
      <c r="C77" s="17"/>
      <c r="D77" s="17"/>
      <c r="E77" s="17"/>
      <c r="F77" s="17"/>
      <c r="G77" s="13"/>
      <c r="H77" s="14" t="str">
        <f>IF(Table1[[#This Row],[Emission Category]]="Energy",VLOOKUP(Table1[[#This Row],[Units]],'Emission Inputs (Optional)'!$N$9:$O$14,2,FALSE)*Table1[[#This Row],[Annual Consumption]],"")</f>
        <v/>
      </c>
      <c r="I77" s="14" t="str">
        <f>IF(Table1[[#This Row],[Emission Category]]="Energy",Table1[[#This Row],[Total Energy
(MMBtu/yr)]]*0.293071,"")</f>
        <v/>
      </c>
      <c r="J77" s="15" t="str">
        <f>IF(Table1[[#This Row],[Total Energy
(MMBtu/yr)]]&lt;&gt;"",Table1[[#This Row],[Total Energy
(MMBtu/yr)]]/SUM($H$8:$H$190),"")</f>
        <v/>
      </c>
      <c r="K77" s="14" t="str">
        <f>IF(Table1[[#This Row],[Emission Category]]="Energy",(HLOOKUP(Table1[[#This Row],[Units]],'Emission Inputs (Optional)'!$F$10:$L$27,MATCH(Table1[[#This Row],[Energy Source]],'Emission Inputs (Optional)'!F$10:$F$27,0),FALSE))*Table1[[#This Row],[Annual Consumption]],"")</f>
        <v/>
      </c>
      <c r="L77" s="14">
        <f>IF(Table1[[#This Row],[Emission Category]]="Energy",Table1[[#This Row],[CO2e Emissions - 
Energy
 (MT CO2e/yr)]],Table1[[#This Row],[CO2e Emissions - 
Process or Fugitive 
(MT CO2e/yr)]])</f>
        <v>0</v>
      </c>
      <c r="M77" s="15" t="str">
        <f>IF(Table1[[#This Row],[CO2e Emissions (MT CO2e/yr)]]=0,"",IF(L77&lt;&gt;"",L77,0)/SUM(Table1[CO2e Emissions (MT CO2e/yr)]))</f>
        <v/>
      </c>
      <c r="N77" s="8"/>
      <c r="O77" s="8"/>
      <c r="P77" s="8"/>
      <c r="Q77" s="8"/>
      <c r="R77" s="8"/>
      <c r="S77" s="8"/>
      <c r="T77" s="8"/>
      <c r="U77" s="8"/>
      <c r="V77" s="8"/>
      <c r="W77" s="8"/>
      <c r="X77" s="8"/>
      <c r="Y77" s="8"/>
      <c r="Z77" s="8"/>
      <c r="AA77" s="8"/>
      <c r="AB77" s="8"/>
      <c r="AC77" s="8"/>
      <c r="AD77" s="8"/>
      <c r="AE77" s="8"/>
      <c r="AF77" s="8"/>
    </row>
    <row r="78" spans="1:32" x14ac:dyDescent="0.35">
      <c r="A78" s="14" t="str">
        <f>IF(B78&lt;&gt;"",COUNTA($B$8:B78),"")</f>
        <v/>
      </c>
      <c r="B78" s="17"/>
      <c r="C78" s="17"/>
      <c r="D78" s="17"/>
      <c r="E78" s="17"/>
      <c r="F78" s="17"/>
      <c r="G78" s="13"/>
      <c r="H78" s="14" t="str">
        <f>IF(Table1[[#This Row],[Emission Category]]="Energy",VLOOKUP(Table1[[#This Row],[Units]],'Emission Inputs (Optional)'!$N$9:$O$14,2,FALSE)*Table1[[#This Row],[Annual Consumption]],"")</f>
        <v/>
      </c>
      <c r="I78" s="14" t="str">
        <f>IF(Table1[[#This Row],[Emission Category]]="Energy",Table1[[#This Row],[Total Energy
(MMBtu/yr)]]*0.293071,"")</f>
        <v/>
      </c>
      <c r="J78" s="15" t="str">
        <f>IF(Table1[[#This Row],[Total Energy
(MMBtu/yr)]]&lt;&gt;"",Table1[[#This Row],[Total Energy
(MMBtu/yr)]]/SUM($H$8:$H$190),"")</f>
        <v/>
      </c>
      <c r="K78" s="14" t="str">
        <f>IF(Table1[[#This Row],[Emission Category]]="Energy",(HLOOKUP(Table1[[#This Row],[Units]],'Emission Inputs (Optional)'!$F$10:$L$27,MATCH(Table1[[#This Row],[Energy Source]],'Emission Inputs (Optional)'!F$10:$F$27,0),FALSE))*Table1[[#This Row],[Annual Consumption]],"")</f>
        <v/>
      </c>
      <c r="L78" s="14">
        <f>IF(Table1[[#This Row],[Emission Category]]="Energy",Table1[[#This Row],[CO2e Emissions - 
Energy
 (MT CO2e/yr)]],Table1[[#This Row],[CO2e Emissions - 
Process or Fugitive 
(MT CO2e/yr)]])</f>
        <v>0</v>
      </c>
      <c r="M78" s="15" t="str">
        <f>IF(Table1[[#This Row],[CO2e Emissions (MT CO2e/yr)]]=0,"",IF(L78&lt;&gt;"",L78,0)/SUM(Table1[CO2e Emissions (MT CO2e/yr)]))</f>
        <v/>
      </c>
      <c r="N78" s="8"/>
      <c r="O78" s="8"/>
      <c r="P78" s="8"/>
      <c r="Q78" s="8"/>
      <c r="R78" s="8"/>
      <c r="S78" s="8"/>
      <c r="T78" s="8"/>
      <c r="U78" s="8"/>
      <c r="V78" s="8"/>
      <c r="W78" s="8"/>
      <c r="X78" s="8"/>
      <c r="Y78" s="8"/>
      <c r="Z78" s="8"/>
      <c r="AA78" s="8"/>
      <c r="AB78" s="8"/>
      <c r="AC78" s="8"/>
      <c r="AD78" s="8"/>
      <c r="AE78" s="8"/>
      <c r="AF78" s="8"/>
    </row>
    <row r="79" spans="1:32" x14ac:dyDescent="0.35">
      <c r="A79" s="14" t="str">
        <f>IF(B79&lt;&gt;"",COUNTA($B$8:B79),"")</f>
        <v/>
      </c>
      <c r="B79" s="17"/>
      <c r="C79" s="17"/>
      <c r="D79" s="17"/>
      <c r="E79" s="17"/>
      <c r="F79" s="17"/>
      <c r="G79" s="13"/>
      <c r="H79" s="14" t="str">
        <f>IF(Table1[[#This Row],[Emission Category]]="Energy",VLOOKUP(Table1[[#This Row],[Units]],'Emission Inputs (Optional)'!$N$9:$O$14,2,FALSE)*Table1[[#This Row],[Annual Consumption]],"")</f>
        <v/>
      </c>
      <c r="I79" s="14" t="str">
        <f>IF(Table1[[#This Row],[Emission Category]]="Energy",Table1[[#This Row],[Total Energy
(MMBtu/yr)]]*0.293071,"")</f>
        <v/>
      </c>
      <c r="J79" s="15" t="str">
        <f>IF(Table1[[#This Row],[Total Energy
(MMBtu/yr)]]&lt;&gt;"",Table1[[#This Row],[Total Energy
(MMBtu/yr)]]/SUM($H$8:$H$190),"")</f>
        <v/>
      </c>
      <c r="K79" s="14" t="str">
        <f>IF(Table1[[#This Row],[Emission Category]]="Energy",(HLOOKUP(Table1[[#This Row],[Units]],'Emission Inputs (Optional)'!$F$10:$L$27,MATCH(Table1[[#This Row],[Energy Source]],'Emission Inputs (Optional)'!F$10:$F$27,0),FALSE))*Table1[[#This Row],[Annual Consumption]],"")</f>
        <v/>
      </c>
      <c r="L79" s="14">
        <f>IF(Table1[[#This Row],[Emission Category]]="Energy",Table1[[#This Row],[CO2e Emissions - 
Energy
 (MT CO2e/yr)]],Table1[[#This Row],[CO2e Emissions - 
Process or Fugitive 
(MT CO2e/yr)]])</f>
        <v>0</v>
      </c>
      <c r="M79" s="15" t="str">
        <f>IF(Table1[[#This Row],[CO2e Emissions (MT CO2e/yr)]]=0,"",IF(L79&lt;&gt;"",L79,0)/SUM(Table1[CO2e Emissions (MT CO2e/yr)]))</f>
        <v/>
      </c>
      <c r="N79" s="8"/>
      <c r="O79" s="8"/>
      <c r="P79" s="8"/>
      <c r="Q79" s="8"/>
      <c r="R79" s="8"/>
      <c r="S79" s="8"/>
      <c r="T79" s="8"/>
      <c r="U79" s="8"/>
      <c r="V79" s="8"/>
      <c r="W79" s="8"/>
      <c r="X79" s="8"/>
      <c r="Y79" s="8"/>
      <c r="Z79" s="8"/>
      <c r="AA79" s="8"/>
      <c r="AB79" s="8"/>
      <c r="AC79" s="8"/>
      <c r="AD79" s="8"/>
      <c r="AE79" s="8"/>
      <c r="AF79" s="8"/>
    </row>
    <row r="80" spans="1:32" x14ac:dyDescent="0.35">
      <c r="A80" s="14" t="str">
        <f>IF(B80&lt;&gt;"",COUNTA($B$8:B80),"")</f>
        <v/>
      </c>
      <c r="B80" s="17"/>
      <c r="C80" s="17"/>
      <c r="D80" s="17"/>
      <c r="E80" s="17"/>
      <c r="F80" s="17"/>
      <c r="G80" s="13"/>
      <c r="H80" s="14" t="str">
        <f>IF(Table1[[#This Row],[Emission Category]]="Energy",VLOOKUP(Table1[[#This Row],[Units]],'Emission Inputs (Optional)'!$N$9:$O$14,2,FALSE)*Table1[[#This Row],[Annual Consumption]],"")</f>
        <v/>
      </c>
      <c r="I80" s="14" t="str">
        <f>IF(Table1[[#This Row],[Emission Category]]="Energy",Table1[[#This Row],[Total Energy
(MMBtu/yr)]]*0.293071,"")</f>
        <v/>
      </c>
      <c r="J80" s="15" t="str">
        <f>IF(Table1[[#This Row],[Total Energy
(MMBtu/yr)]]&lt;&gt;"",Table1[[#This Row],[Total Energy
(MMBtu/yr)]]/SUM($H$8:$H$190),"")</f>
        <v/>
      </c>
      <c r="K80" s="14" t="str">
        <f>IF(Table1[[#This Row],[Emission Category]]="Energy",(HLOOKUP(Table1[[#This Row],[Units]],'Emission Inputs (Optional)'!$F$10:$L$27,MATCH(Table1[[#This Row],[Energy Source]],'Emission Inputs (Optional)'!F$10:$F$27,0),FALSE))*Table1[[#This Row],[Annual Consumption]],"")</f>
        <v/>
      </c>
      <c r="L80" s="14">
        <f>IF(Table1[[#This Row],[Emission Category]]="Energy",Table1[[#This Row],[CO2e Emissions - 
Energy
 (MT CO2e/yr)]],Table1[[#This Row],[CO2e Emissions - 
Process or Fugitive 
(MT CO2e/yr)]])</f>
        <v>0</v>
      </c>
      <c r="M80" s="15" t="str">
        <f>IF(Table1[[#This Row],[CO2e Emissions (MT CO2e/yr)]]=0,"",IF(L80&lt;&gt;"",L80,0)/SUM(Table1[CO2e Emissions (MT CO2e/yr)]))</f>
        <v/>
      </c>
      <c r="N80" s="8"/>
      <c r="O80" s="8"/>
      <c r="P80" s="8"/>
      <c r="Q80" s="8"/>
      <c r="R80" s="8"/>
      <c r="S80" s="8"/>
      <c r="T80" s="8"/>
      <c r="U80" s="8"/>
      <c r="V80" s="8"/>
      <c r="W80" s="8"/>
      <c r="X80" s="8"/>
      <c r="Y80" s="8"/>
      <c r="Z80" s="8"/>
      <c r="AA80" s="8"/>
      <c r="AB80" s="8"/>
      <c r="AC80" s="8"/>
      <c r="AD80" s="8"/>
      <c r="AE80" s="8"/>
      <c r="AF80" s="8"/>
    </row>
    <row r="81" spans="1:32" x14ac:dyDescent="0.35">
      <c r="A81" s="14" t="str">
        <f>IF(B81&lt;&gt;"",COUNTA($B$8:B81),"")</f>
        <v/>
      </c>
      <c r="B81" s="17"/>
      <c r="C81" s="17"/>
      <c r="D81" s="17"/>
      <c r="E81" s="17"/>
      <c r="F81" s="17"/>
      <c r="G81" s="13"/>
      <c r="H81" s="14" t="str">
        <f>IF(Table1[[#This Row],[Emission Category]]="Energy",VLOOKUP(Table1[[#This Row],[Units]],'Emission Inputs (Optional)'!$N$9:$O$14,2,FALSE)*Table1[[#This Row],[Annual Consumption]],"")</f>
        <v/>
      </c>
      <c r="I81" s="14" t="str">
        <f>IF(Table1[[#This Row],[Emission Category]]="Energy",Table1[[#This Row],[Total Energy
(MMBtu/yr)]]*0.293071,"")</f>
        <v/>
      </c>
      <c r="J81" s="15" t="str">
        <f>IF(Table1[[#This Row],[Total Energy
(MMBtu/yr)]]&lt;&gt;"",Table1[[#This Row],[Total Energy
(MMBtu/yr)]]/SUM($H$8:$H$190),"")</f>
        <v/>
      </c>
      <c r="K81" s="14" t="str">
        <f>IF(Table1[[#This Row],[Emission Category]]="Energy",(HLOOKUP(Table1[[#This Row],[Units]],'Emission Inputs (Optional)'!$F$10:$L$27,MATCH(Table1[[#This Row],[Energy Source]],'Emission Inputs (Optional)'!F$10:$F$27,0),FALSE))*Table1[[#This Row],[Annual Consumption]],"")</f>
        <v/>
      </c>
      <c r="L81" s="14">
        <f>IF(Table1[[#This Row],[Emission Category]]="Energy",Table1[[#This Row],[CO2e Emissions - 
Energy
 (MT CO2e/yr)]],Table1[[#This Row],[CO2e Emissions - 
Process or Fugitive 
(MT CO2e/yr)]])</f>
        <v>0</v>
      </c>
      <c r="M81" s="15" t="str">
        <f>IF(Table1[[#This Row],[CO2e Emissions (MT CO2e/yr)]]=0,"",IF(L81&lt;&gt;"",L81,0)/SUM(Table1[CO2e Emissions (MT CO2e/yr)]))</f>
        <v/>
      </c>
      <c r="N81" s="8"/>
      <c r="O81" s="8"/>
      <c r="P81" s="8"/>
      <c r="Q81" s="8"/>
      <c r="R81" s="8"/>
      <c r="S81" s="8"/>
      <c r="T81" s="8"/>
      <c r="U81" s="8"/>
      <c r="V81" s="8"/>
      <c r="W81" s="8"/>
      <c r="X81" s="8"/>
      <c r="Y81" s="8"/>
      <c r="Z81" s="8"/>
      <c r="AA81" s="8"/>
      <c r="AB81" s="8"/>
      <c r="AC81" s="8"/>
      <c r="AD81" s="8"/>
      <c r="AE81" s="8"/>
      <c r="AF81" s="8"/>
    </row>
    <row r="82" spans="1:32" x14ac:dyDescent="0.35">
      <c r="A82" s="14" t="str">
        <f>IF(B82&lt;&gt;"",COUNTA($B$8:B82),"")</f>
        <v/>
      </c>
      <c r="B82" s="17"/>
      <c r="C82" s="17"/>
      <c r="D82" s="17"/>
      <c r="E82" s="17"/>
      <c r="F82" s="17"/>
      <c r="G82" s="13"/>
      <c r="H82" s="14" t="str">
        <f>IF(Table1[[#This Row],[Emission Category]]="Energy",VLOOKUP(Table1[[#This Row],[Units]],'Emission Inputs (Optional)'!$N$9:$O$14,2,FALSE)*Table1[[#This Row],[Annual Consumption]],"")</f>
        <v/>
      </c>
      <c r="I82" s="14" t="str">
        <f>IF(Table1[[#This Row],[Emission Category]]="Energy",Table1[[#This Row],[Total Energy
(MMBtu/yr)]]*0.293071,"")</f>
        <v/>
      </c>
      <c r="J82" s="15" t="str">
        <f>IF(Table1[[#This Row],[Total Energy
(MMBtu/yr)]]&lt;&gt;"",Table1[[#This Row],[Total Energy
(MMBtu/yr)]]/SUM($H$8:$H$190),"")</f>
        <v/>
      </c>
      <c r="K82" s="14" t="str">
        <f>IF(Table1[[#This Row],[Emission Category]]="Energy",(HLOOKUP(Table1[[#This Row],[Units]],'Emission Inputs (Optional)'!$F$10:$L$27,MATCH(Table1[[#This Row],[Energy Source]],'Emission Inputs (Optional)'!F$10:$F$27,0),FALSE))*Table1[[#This Row],[Annual Consumption]],"")</f>
        <v/>
      </c>
      <c r="L82" s="14">
        <f>IF(Table1[[#This Row],[Emission Category]]="Energy",Table1[[#This Row],[CO2e Emissions - 
Energy
 (MT CO2e/yr)]],Table1[[#This Row],[CO2e Emissions - 
Process or Fugitive 
(MT CO2e/yr)]])</f>
        <v>0</v>
      </c>
      <c r="M82" s="15" t="str">
        <f>IF(Table1[[#This Row],[CO2e Emissions (MT CO2e/yr)]]=0,"",IF(L82&lt;&gt;"",L82,0)/SUM(Table1[CO2e Emissions (MT CO2e/yr)]))</f>
        <v/>
      </c>
      <c r="N82" s="8"/>
      <c r="O82" s="8"/>
      <c r="P82" s="8"/>
      <c r="Q82" s="8"/>
      <c r="R82" s="8"/>
      <c r="S82" s="8"/>
      <c r="T82" s="8"/>
      <c r="U82" s="8"/>
      <c r="V82" s="8"/>
      <c r="W82" s="8"/>
      <c r="X82" s="8"/>
      <c r="Y82" s="8"/>
      <c r="Z82" s="8"/>
      <c r="AA82" s="8"/>
      <c r="AB82" s="8"/>
      <c r="AC82" s="8"/>
      <c r="AD82" s="8"/>
      <c r="AE82" s="8"/>
      <c r="AF82" s="8"/>
    </row>
    <row r="83" spans="1:32" x14ac:dyDescent="0.35">
      <c r="A83" s="14" t="str">
        <f>IF(B83&lt;&gt;"",COUNTA($B$8:B83),"")</f>
        <v/>
      </c>
      <c r="B83" s="17"/>
      <c r="C83" s="17"/>
      <c r="D83" s="17"/>
      <c r="E83" s="17"/>
      <c r="F83" s="17"/>
      <c r="G83" s="13"/>
      <c r="H83" s="14" t="str">
        <f>IF(Table1[[#This Row],[Emission Category]]="Energy",VLOOKUP(Table1[[#This Row],[Units]],'Emission Inputs (Optional)'!$N$9:$O$14,2,FALSE)*Table1[[#This Row],[Annual Consumption]],"")</f>
        <v/>
      </c>
      <c r="I83" s="14" t="str">
        <f>IF(Table1[[#This Row],[Emission Category]]="Energy",Table1[[#This Row],[Total Energy
(MMBtu/yr)]]*0.293071,"")</f>
        <v/>
      </c>
      <c r="J83" s="15" t="str">
        <f>IF(Table1[[#This Row],[Total Energy
(MMBtu/yr)]]&lt;&gt;"",Table1[[#This Row],[Total Energy
(MMBtu/yr)]]/SUM($H$8:$H$190),"")</f>
        <v/>
      </c>
      <c r="K83" s="14" t="str">
        <f>IF(Table1[[#This Row],[Emission Category]]="Energy",(HLOOKUP(Table1[[#This Row],[Units]],'Emission Inputs (Optional)'!$F$10:$L$27,MATCH(Table1[[#This Row],[Energy Source]],'Emission Inputs (Optional)'!F$10:$F$27,0),FALSE))*Table1[[#This Row],[Annual Consumption]],"")</f>
        <v/>
      </c>
      <c r="L83" s="14">
        <f>IF(Table1[[#This Row],[Emission Category]]="Energy",Table1[[#This Row],[CO2e Emissions - 
Energy
 (MT CO2e/yr)]],Table1[[#This Row],[CO2e Emissions - 
Process or Fugitive 
(MT CO2e/yr)]])</f>
        <v>0</v>
      </c>
      <c r="M83" s="15" t="str">
        <f>IF(Table1[[#This Row],[CO2e Emissions (MT CO2e/yr)]]=0,"",IF(L83&lt;&gt;"",L83,0)/SUM(Table1[CO2e Emissions (MT CO2e/yr)]))</f>
        <v/>
      </c>
      <c r="N83" s="8"/>
      <c r="O83" s="8"/>
      <c r="P83" s="8"/>
      <c r="Q83" s="8"/>
      <c r="R83" s="8"/>
      <c r="S83" s="8"/>
      <c r="T83" s="8"/>
      <c r="U83" s="8"/>
      <c r="V83" s="8"/>
      <c r="W83" s="8"/>
      <c r="X83" s="8"/>
      <c r="Y83" s="8"/>
      <c r="Z83" s="8"/>
      <c r="AA83" s="8"/>
      <c r="AB83" s="8"/>
      <c r="AC83" s="8"/>
      <c r="AD83" s="8"/>
      <c r="AE83" s="8"/>
      <c r="AF83" s="8"/>
    </row>
    <row r="84" spans="1:32" x14ac:dyDescent="0.35">
      <c r="A84" s="14" t="str">
        <f>IF(B84&lt;&gt;"",COUNTA($B$8:B84),"")</f>
        <v/>
      </c>
      <c r="B84" s="17"/>
      <c r="C84" s="17"/>
      <c r="D84" s="17"/>
      <c r="E84" s="17"/>
      <c r="F84" s="17"/>
      <c r="G84" s="13"/>
      <c r="H84" s="14" t="str">
        <f>IF(Table1[[#This Row],[Emission Category]]="Energy",VLOOKUP(Table1[[#This Row],[Units]],'Emission Inputs (Optional)'!$N$9:$O$14,2,FALSE)*Table1[[#This Row],[Annual Consumption]],"")</f>
        <v/>
      </c>
      <c r="I84" s="14" t="str">
        <f>IF(Table1[[#This Row],[Emission Category]]="Energy",Table1[[#This Row],[Total Energy
(MMBtu/yr)]]*0.293071,"")</f>
        <v/>
      </c>
      <c r="J84" s="15" t="str">
        <f>IF(Table1[[#This Row],[Total Energy
(MMBtu/yr)]]&lt;&gt;"",Table1[[#This Row],[Total Energy
(MMBtu/yr)]]/SUM($H$8:$H$190),"")</f>
        <v/>
      </c>
      <c r="K84" s="14" t="str">
        <f>IF(Table1[[#This Row],[Emission Category]]="Energy",(HLOOKUP(Table1[[#This Row],[Units]],'Emission Inputs (Optional)'!$F$10:$L$27,MATCH(Table1[[#This Row],[Energy Source]],'Emission Inputs (Optional)'!F$10:$F$27,0),FALSE))*Table1[[#This Row],[Annual Consumption]],"")</f>
        <v/>
      </c>
      <c r="L84" s="14">
        <f>IF(Table1[[#This Row],[Emission Category]]="Energy",Table1[[#This Row],[CO2e Emissions - 
Energy
 (MT CO2e/yr)]],Table1[[#This Row],[CO2e Emissions - 
Process or Fugitive 
(MT CO2e/yr)]])</f>
        <v>0</v>
      </c>
      <c r="M84" s="15" t="str">
        <f>IF(Table1[[#This Row],[CO2e Emissions (MT CO2e/yr)]]=0,"",IF(L84&lt;&gt;"",L84,0)/SUM(Table1[CO2e Emissions (MT CO2e/yr)]))</f>
        <v/>
      </c>
      <c r="N84" s="8"/>
      <c r="O84" s="8"/>
      <c r="P84" s="8"/>
      <c r="Q84" s="8"/>
      <c r="R84" s="8"/>
      <c r="S84" s="8"/>
      <c r="T84" s="8"/>
      <c r="U84" s="8"/>
      <c r="V84" s="8"/>
      <c r="W84" s="8"/>
      <c r="X84" s="8"/>
      <c r="Y84" s="8"/>
      <c r="Z84" s="8"/>
      <c r="AA84" s="8"/>
      <c r="AB84" s="8"/>
      <c r="AC84" s="8"/>
      <c r="AD84" s="8"/>
      <c r="AE84" s="8"/>
      <c r="AF84" s="8"/>
    </row>
    <row r="85" spans="1:32" x14ac:dyDescent="0.35">
      <c r="A85" s="14" t="str">
        <f>IF(B85&lt;&gt;"",COUNTA($B$8:B85),"")</f>
        <v/>
      </c>
      <c r="B85" s="17"/>
      <c r="C85" s="17"/>
      <c r="D85" s="17"/>
      <c r="E85" s="17"/>
      <c r="F85" s="17"/>
      <c r="G85" s="13"/>
      <c r="H85" s="14" t="str">
        <f>IF(Table1[[#This Row],[Emission Category]]="Energy",VLOOKUP(Table1[[#This Row],[Units]],'Emission Inputs (Optional)'!$N$9:$O$14,2,FALSE)*Table1[[#This Row],[Annual Consumption]],"")</f>
        <v/>
      </c>
      <c r="I85" s="14" t="str">
        <f>IF(Table1[[#This Row],[Emission Category]]="Energy",Table1[[#This Row],[Total Energy
(MMBtu/yr)]]*0.293071,"")</f>
        <v/>
      </c>
      <c r="J85" s="15" t="str">
        <f>IF(Table1[[#This Row],[Total Energy
(MMBtu/yr)]]&lt;&gt;"",Table1[[#This Row],[Total Energy
(MMBtu/yr)]]/SUM($H$8:$H$190),"")</f>
        <v/>
      </c>
      <c r="K85" s="14" t="str">
        <f>IF(Table1[[#This Row],[Emission Category]]="Energy",(HLOOKUP(Table1[[#This Row],[Units]],'Emission Inputs (Optional)'!$F$10:$L$27,MATCH(Table1[[#This Row],[Energy Source]],'Emission Inputs (Optional)'!F$10:$F$27,0),FALSE))*Table1[[#This Row],[Annual Consumption]],"")</f>
        <v/>
      </c>
      <c r="L85" s="14">
        <f>IF(Table1[[#This Row],[Emission Category]]="Energy",Table1[[#This Row],[CO2e Emissions - 
Energy
 (MT CO2e/yr)]],Table1[[#This Row],[CO2e Emissions - 
Process or Fugitive 
(MT CO2e/yr)]])</f>
        <v>0</v>
      </c>
      <c r="M85" s="15" t="str">
        <f>IF(Table1[[#This Row],[CO2e Emissions (MT CO2e/yr)]]=0,"",IF(L85&lt;&gt;"",L85,0)/SUM(Table1[CO2e Emissions (MT CO2e/yr)]))</f>
        <v/>
      </c>
      <c r="N85" s="8"/>
      <c r="O85" s="8"/>
      <c r="P85" s="8"/>
      <c r="Q85" s="8"/>
      <c r="R85" s="8"/>
      <c r="S85" s="8"/>
      <c r="T85" s="8"/>
      <c r="U85" s="8"/>
      <c r="V85" s="8"/>
      <c r="W85" s="8"/>
      <c r="X85" s="8"/>
      <c r="Y85" s="8"/>
      <c r="Z85" s="8"/>
      <c r="AA85" s="8"/>
      <c r="AB85" s="8"/>
      <c r="AC85" s="8"/>
      <c r="AD85" s="8"/>
      <c r="AE85" s="8"/>
      <c r="AF85" s="8"/>
    </row>
    <row r="86" spans="1:32" x14ac:dyDescent="0.35">
      <c r="A86" s="14" t="str">
        <f>IF(B86&lt;&gt;"",COUNTA($B$8:B86),"")</f>
        <v/>
      </c>
      <c r="B86" s="17"/>
      <c r="C86" s="17"/>
      <c r="D86" s="17"/>
      <c r="E86" s="17"/>
      <c r="F86" s="17"/>
      <c r="G86" s="13"/>
      <c r="H86" s="14" t="str">
        <f>IF(Table1[[#This Row],[Emission Category]]="Energy",VLOOKUP(Table1[[#This Row],[Units]],'Emission Inputs (Optional)'!$N$9:$O$14,2,FALSE)*Table1[[#This Row],[Annual Consumption]],"")</f>
        <v/>
      </c>
      <c r="I86" s="14" t="str">
        <f>IF(Table1[[#This Row],[Emission Category]]="Energy",Table1[[#This Row],[Total Energy
(MMBtu/yr)]]*0.293071,"")</f>
        <v/>
      </c>
      <c r="J86" s="15" t="str">
        <f>IF(Table1[[#This Row],[Total Energy
(MMBtu/yr)]]&lt;&gt;"",Table1[[#This Row],[Total Energy
(MMBtu/yr)]]/SUM($H$8:$H$190),"")</f>
        <v/>
      </c>
      <c r="K86" s="14" t="str">
        <f>IF(Table1[[#This Row],[Emission Category]]="Energy",(HLOOKUP(Table1[[#This Row],[Units]],'Emission Inputs (Optional)'!$F$10:$L$27,MATCH(Table1[[#This Row],[Energy Source]],'Emission Inputs (Optional)'!F$10:$F$27,0),FALSE))*Table1[[#This Row],[Annual Consumption]],"")</f>
        <v/>
      </c>
      <c r="L86" s="14">
        <f>IF(Table1[[#This Row],[Emission Category]]="Energy",Table1[[#This Row],[CO2e Emissions - 
Energy
 (MT CO2e/yr)]],Table1[[#This Row],[CO2e Emissions - 
Process or Fugitive 
(MT CO2e/yr)]])</f>
        <v>0</v>
      </c>
      <c r="M86" s="15" t="str">
        <f>IF(Table1[[#This Row],[CO2e Emissions (MT CO2e/yr)]]=0,"",IF(L86&lt;&gt;"",L86,0)/SUM(Table1[CO2e Emissions (MT CO2e/yr)]))</f>
        <v/>
      </c>
      <c r="N86" s="8"/>
      <c r="O86" s="8"/>
      <c r="P86" s="8"/>
      <c r="Q86" s="8"/>
      <c r="R86" s="8"/>
      <c r="S86" s="8"/>
      <c r="T86" s="8"/>
      <c r="U86" s="8"/>
      <c r="V86" s="8"/>
      <c r="W86" s="8"/>
      <c r="X86" s="8"/>
      <c r="Y86" s="8"/>
      <c r="Z86" s="8"/>
      <c r="AA86" s="8"/>
      <c r="AB86" s="8"/>
      <c r="AC86" s="8"/>
      <c r="AD86" s="8"/>
      <c r="AE86" s="8"/>
      <c r="AF86" s="8"/>
    </row>
    <row r="87" spans="1:32" x14ac:dyDescent="0.35">
      <c r="A87" s="14" t="str">
        <f>IF(B87&lt;&gt;"",COUNTA($B$8:B87),"")</f>
        <v/>
      </c>
      <c r="B87" s="17"/>
      <c r="C87" s="17"/>
      <c r="D87" s="17"/>
      <c r="E87" s="17"/>
      <c r="F87" s="17"/>
      <c r="G87" s="13"/>
      <c r="H87" s="14" t="str">
        <f>IF(Table1[[#This Row],[Emission Category]]="Energy",VLOOKUP(Table1[[#This Row],[Units]],'Emission Inputs (Optional)'!$N$9:$O$14,2,FALSE)*Table1[[#This Row],[Annual Consumption]],"")</f>
        <v/>
      </c>
      <c r="I87" s="14" t="str">
        <f>IF(Table1[[#This Row],[Emission Category]]="Energy",Table1[[#This Row],[Total Energy
(MMBtu/yr)]]*0.293071,"")</f>
        <v/>
      </c>
      <c r="J87" s="15" t="str">
        <f>IF(Table1[[#This Row],[Total Energy
(MMBtu/yr)]]&lt;&gt;"",Table1[[#This Row],[Total Energy
(MMBtu/yr)]]/SUM($H$8:$H$190),"")</f>
        <v/>
      </c>
      <c r="K87" s="14" t="str">
        <f>IF(Table1[[#This Row],[Emission Category]]="Energy",(HLOOKUP(Table1[[#This Row],[Units]],'Emission Inputs (Optional)'!$F$10:$L$27,MATCH(Table1[[#This Row],[Energy Source]],'Emission Inputs (Optional)'!F$10:$F$27,0),FALSE))*Table1[[#This Row],[Annual Consumption]],"")</f>
        <v/>
      </c>
      <c r="L87" s="14">
        <f>IF(Table1[[#This Row],[Emission Category]]="Energy",Table1[[#This Row],[CO2e Emissions - 
Energy
 (MT CO2e/yr)]],Table1[[#This Row],[CO2e Emissions - 
Process or Fugitive 
(MT CO2e/yr)]])</f>
        <v>0</v>
      </c>
      <c r="M87" s="15" t="str">
        <f>IF(Table1[[#This Row],[CO2e Emissions (MT CO2e/yr)]]=0,"",IF(L87&lt;&gt;"",L87,0)/SUM(Table1[CO2e Emissions (MT CO2e/yr)]))</f>
        <v/>
      </c>
      <c r="N87" s="8"/>
      <c r="O87" s="8"/>
      <c r="P87" s="8"/>
      <c r="Q87" s="8"/>
      <c r="R87" s="8"/>
      <c r="S87" s="8"/>
      <c r="T87" s="8"/>
      <c r="U87" s="8"/>
      <c r="V87" s="8"/>
      <c r="W87" s="8"/>
      <c r="X87" s="8"/>
      <c r="Y87" s="8"/>
      <c r="Z87" s="8"/>
      <c r="AA87" s="8"/>
      <c r="AB87" s="8"/>
      <c r="AC87" s="8"/>
      <c r="AD87" s="8"/>
      <c r="AE87" s="8"/>
      <c r="AF87" s="8"/>
    </row>
    <row r="88" spans="1:32" x14ac:dyDescent="0.35">
      <c r="A88" s="14" t="str">
        <f>IF(B88&lt;&gt;"",COUNTA($B$8:B88),"")</f>
        <v/>
      </c>
      <c r="B88" s="17"/>
      <c r="C88" s="17"/>
      <c r="D88" s="17"/>
      <c r="E88" s="17"/>
      <c r="F88" s="17"/>
      <c r="G88" s="13"/>
      <c r="H88" s="14" t="str">
        <f>IF(Table1[[#This Row],[Emission Category]]="Energy",VLOOKUP(Table1[[#This Row],[Units]],'Emission Inputs (Optional)'!$N$9:$O$14,2,FALSE)*Table1[[#This Row],[Annual Consumption]],"")</f>
        <v/>
      </c>
      <c r="I88" s="14" t="str">
        <f>IF(Table1[[#This Row],[Emission Category]]="Energy",Table1[[#This Row],[Total Energy
(MMBtu/yr)]]*0.293071,"")</f>
        <v/>
      </c>
      <c r="J88" s="15" t="str">
        <f>IF(Table1[[#This Row],[Total Energy
(MMBtu/yr)]]&lt;&gt;"",Table1[[#This Row],[Total Energy
(MMBtu/yr)]]/SUM($H$8:$H$190),"")</f>
        <v/>
      </c>
      <c r="K88" s="14" t="str">
        <f>IF(Table1[[#This Row],[Emission Category]]="Energy",(HLOOKUP(Table1[[#This Row],[Units]],'Emission Inputs (Optional)'!$F$10:$L$27,MATCH(Table1[[#This Row],[Energy Source]],'Emission Inputs (Optional)'!F$10:$F$27,0),FALSE))*Table1[[#This Row],[Annual Consumption]],"")</f>
        <v/>
      </c>
      <c r="L88" s="14">
        <f>IF(Table1[[#This Row],[Emission Category]]="Energy",Table1[[#This Row],[CO2e Emissions - 
Energy
 (MT CO2e/yr)]],Table1[[#This Row],[CO2e Emissions - 
Process or Fugitive 
(MT CO2e/yr)]])</f>
        <v>0</v>
      </c>
      <c r="M88" s="15" t="str">
        <f>IF(Table1[[#This Row],[CO2e Emissions (MT CO2e/yr)]]=0,"",IF(L88&lt;&gt;"",L88,0)/SUM(Table1[CO2e Emissions (MT CO2e/yr)]))</f>
        <v/>
      </c>
      <c r="N88" s="8"/>
      <c r="O88" s="8"/>
      <c r="P88" s="8"/>
      <c r="Q88" s="8"/>
      <c r="R88" s="8"/>
      <c r="S88" s="8"/>
      <c r="T88" s="8"/>
      <c r="U88" s="8"/>
      <c r="V88" s="8"/>
      <c r="W88" s="8"/>
      <c r="X88" s="8"/>
      <c r="Y88" s="8"/>
      <c r="Z88" s="8"/>
      <c r="AA88" s="8"/>
      <c r="AB88" s="8"/>
      <c r="AC88" s="8"/>
      <c r="AD88" s="8"/>
      <c r="AE88" s="8"/>
      <c r="AF88" s="8"/>
    </row>
    <row r="89" spans="1:32" x14ac:dyDescent="0.35">
      <c r="A89" s="14" t="str">
        <f>IF(B89&lt;&gt;"",COUNTA($B$8:B89),"")</f>
        <v/>
      </c>
      <c r="B89" s="17"/>
      <c r="C89" s="17"/>
      <c r="D89" s="17"/>
      <c r="E89" s="17"/>
      <c r="F89" s="17"/>
      <c r="G89" s="13"/>
      <c r="H89" s="14" t="str">
        <f>IF(Table1[[#This Row],[Emission Category]]="Energy",VLOOKUP(Table1[[#This Row],[Units]],'Emission Inputs (Optional)'!$N$9:$O$14,2,FALSE)*Table1[[#This Row],[Annual Consumption]],"")</f>
        <v/>
      </c>
      <c r="I89" s="14" t="str">
        <f>IF(Table1[[#This Row],[Emission Category]]="Energy",Table1[[#This Row],[Total Energy
(MMBtu/yr)]]*0.293071,"")</f>
        <v/>
      </c>
      <c r="J89" s="15" t="str">
        <f>IF(Table1[[#This Row],[Total Energy
(MMBtu/yr)]]&lt;&gt;"",Table1[[#This Row],[Total Energy
(MMBtu/yr)]]/SUM($H$8:$H$190),"")</f>
        <v/>
      </c>
      <c r="K89" s="14" t="str">
        <f>IF(Table1[[#This Row],[Emission Category]]="Energy",(HLOOKUP(Table1[[#This Row],[Units]],'Emission Inputs (Optional)'!$F$10:$L$27,MATCH(Table1[[#This Row],[Energy Source]],'Emission Inputs (Optional)'!F$10:$F$27,0),FALSE))*Table1[[#This Row],[Annual Consumption]],"")</f>
        <v/>
      </c>
      <c r="L89" s="14">
        <f>IF(Table1[[#This Row],[Emission Category]]="Energy",Table1[[#This Row],[CO2e Emissions - 
Energy
 (MT CO2e/yr)]],Table1[[#This Row],[CO2e Emissions - 
Process or Fugitive 
(MT CO2e/yr)]])</f>
        <v>0</v>
      </c>
      <c r="M89" s="15" t="str">
        <f>IF(Table1[[#This Row],[CO2e Emissions (MT CO2e/yr)]]=0,"",IF(L89&lt;&gt;"",L89,0)/SUM(Table1[CO2e Emissions (MT CO2e/yr)]))</f>
        <v/>
      </c>
      <c r="N89" s="8"/>
      <c r="O89" s="8"/>
      <c r="P89" s="8"/>
      <c r="Q89" s="8"/>
      <c r="R89" s="8"/>
      <c r="S89" s="8"/>
      <c r="T89" s="8"/>
      <c r="U89" s="8"/>
      <c r="V89" s="8"/>
      <c r="W89" s="8"/>
      <c r="X89" s="8"/>
      <c r="Y89" s="8"/>
      <c r="Z89" s="8"/>
      <c r="AA89" s="8"/>
      <c r="AB89" s="8"/>
      <c r="AC89" s="8"/>
      <c r="AD89" s="8"/>
      <c r="AE89" s="8"/>
      <c r="AF89" s="8"/>
    </row>
    <row r="90" spans="1:32" x14ac:dyDescent="0.35">
      <c r="A90" s="14" t="str">
        <f>IF(B90&lt;&gt;"",COUNTA($B$8:B90),"")</f>
        <v/>
      </c>
      <c r="B90" s="17"/>
      <c r="C90" s="17"/>
      <c r="D90" s="17"/>
      <c r="E90" s="17"/>
      <c r="F90" s="17"/>
      <c r="G90" s="13"/>
      <c r="H90" s="14" t="str">
        <f>IF(Table1[[#This Row],[Emission Category]]="Energy",VLOOKUP(Table1[[#This Row],[Units]],'Emission Inputs (Optional)'!$N$9:$O$14,2,FALSE)*Table1[[#This Row],[Annual Consumption]],"")</f>
        <v/>
      </c>
      <c r="I90" s="14" t="str">
        <f>IF(Table1[[#This Row],[Emission Category]]="Energy",Table1[[#This Row],[Total Energy
(MMBtu/yr)]]*0.293071,"")</f>
        <v/>
      </c>
      <c r="J90" s="15" t="str">
        <f>IF(Table1[[#This Row],[Total Energy
(MMBtu/yr)]]&lt;&gt;"",Table1[[#This Row],[Total Energy
(MMBtu/yr)]]/SUM($H$8:$H$190),"")</f>
        <v/>
      </c>
      <c r="K90" s="14" t="str">
        <f>IF(Table1[[#This Row],[Emission Category]]="Energy",(HLOOKUP(Table1[[#This Row],[Units]],'Emission Inputs (Optional)'!$F$10:$L$27,MATCH(Table1[[#This Row],[Energy Source]],'Emission Inputs (Optional)'!F$10:$F$27,0),FALSE))*Table1[[#This Row],[Annual Consumption]],"")</f>
        <v/>
      </c>
      <c r="L90" s="14">
        <f>IF(Table1[[#This Row],[Emission Category]]="Energy",Table1[[#This Row],[CO2e Emissions - 
Energy
 (MT CO2e/yr)]],Table1[[#This Row],[CO2e Emissions - 
Process or Fugitive 
(MT CO2e/yr)]])</f>
        <v>0</v>
      </c>
      <c r="M90" s="15" t="str">
        <f>IF(Table1[[#This Row],[CO2e Emissions (MT CO2e/yr)]]=0,"",IF(L90&lt;&gt;"",L90,0)/SUM(Table1[CO2e Emissions (MT CO2e/yr)]))</f>
        <v/>
      </c>
      <c r="N90" s="8"/>
      <c r="O90" s="8"/>
      <c r="P90" s="8"/>
      <c r="Q90" s="8"/>
      <c r="R90" s="8"/>
      <c r="S90" s="8"/>
      <c r="T90" s="8"/>
      <c r="U90" s="8"/>
      <c r="V90" s="8"/>
      <c r="W90" s="8"/>
      <c r="X90" s="8"/>
      <c r="Y90" s="8"/>
      <c r="Z90" s="8"/>
      <c r="AA90" s="8"/>
      <c r="AB90" s="8"/>
      <c r="AC90" s="8"/>
      <c r="AD90" s="8"/>
      <c r="AE90" s="8"/>
      <c r="AF90" s="8"/>
    </row>
    <row r="91" spans="1:32" x14ac:dyDescent="0.35">
      <c r="A91" s="14" t="str">
        <f>IF(B91&lt;&gt;"",COUNTA($B$8:B91),"")</f>
        <v/>
      </c>
      <c r="B91" s="17"/>
      <c r="C91" s="17"/>
      <c r="D91" s="17"/>
      <c r="E91" s="17"/>
      <c r="F91" s="17"/>
      <c r="G91" s="13"/>
      <c r="H91" s="14" t="str">
        <f>IF(Table1[[#This Row],[Emission Category]]="Energy",VLOOKUP(Table1[[#This Row],[Units]],'Emission Inputs (Optional)'!$N$9:$O$14,2,FALSE)*Table1[[#This Row],[Annual Consumption]],"")</f>
        <v/>
      </c>
      <c r="I91" s="14" t="str">
        <f>IF(Table1[[#This Row],[Emission Category]]="Energy",Table1[[#This Row],[Total Energy
(MMBtu/yr)]]*0.293071,"")</f>
        <v/>
      </c>
      <c r="J91" s="15" t="str">
        <f>IF(Table1[[#This Row],[Total Energy
(MMBtu/yr)]]&lt;&gt;"",Table1[[#This Row],[Total Energy
(MMBtu/yr)]]/SUM($H$8:$H$190),"")</f>
        <v/>
      </c>
      <c r="K91" s="14" t="str">
        <f>IF(Table1[[#This Row],[Emission Category]]="Energy",(HLOOKUP(Table1[[#This Row],[Units]],'Emission Inputs (Optional)'!$F$10:$L$27,MATCH(Table1[[#This Row],[Energy Source]],'Emission Inputs (Optional)'!F$10:$F$27,0),FALSE))*Table1[[#This Row],[Annual Consumption]],"")</f>
        <v/>
      </c>
      <c r="L91" s="14">
        <f>IF(Table1[[#This Row],[Emission Category]]="Energy",Table1[[#This Row],[CO2e Emissions - 
Energy
 (MT CO2e/yr)]],Table1[[#This Row],[CO2e Emissions - 
Process or Fugitive 
(MT CO2e/yr)]])</f>
        <v>0</v>
      </c>
      <c r="M91" s="15" t="str">
        <f>IF(Table1[[#This Row],[CO2e Emissions (MT CO2e/yr)]]=0,"",IF(L91&lt;&gt;"",L91,0)/SUM(Table1[CO2e Emissions (MT CO2e/yr)]))</f>
        <v/>
      </c>
      <c r="N91" s="8"/>
      <c r="O91" s="8"/>
      <c r="P91" s="8"/>
      <c r="Q91" s="8"/>
      <c r="R91" s="8"/>
      <c r="S91" s="8"/>
      <c r="T91" s="8"/>
      <c r="U91" s="8"/>
      <c r="V91" s="8"/>
      <c r="W91" s="8"/>
      <c r="X91" s="8"/>
      <c r="Y91" s="8"/>
      <c r="Z91" s="8"/>
      <c r="AA91" s="8"/>
      <c r="AB91" s="8"/>
      <c r="AC91" s="8"/>
      <c r="AD91" s="8"/>
      <c r="AE91" s="8"/>
      <c r="AF91" s="8"/>
    </row>
    <row r="92" spans="1:32" x14ac:dyDescent="0.35">
      <c r="A92" s="14" t="str">
        <f>IF(B92&lt;&gt;"",COUNTA($B$8:B92),"")</f>
        <v/>
      </c>
      <c r="B92" s="17"/>
      <c r="C92" s="17"/>
      <c r="D92" s="17"/>
      <c r="E92" s="17"/>
      <c r="F92" s="17"/>
      <c r="G92" s="13"/>
      <c r="H92" s="14" t="str">
        <f>IF(Table1[[#This Row],[Emission Category]]="Energy",VLOOKUP(Table1[[#This Row],[Units]],'Emission Inputs (Optional)'!$N$9:$O$14,2,FALSE)*Table1[[#This Row],[Annual Consumption]],"")</f>
        <v/>
      </c>
      <c r="I92" s="14" t="str">
        <f>IF(Table1[[#This Row],[Emission Category]]="Energy",Table1[[#This Row],[Total Energy
(MMBtu/yr)]]*0.293071,"")</f>
        <v/>
      </c>
      <c r="J92" s="15" t="str">
        <f>IF(Table1[[#This Row],[Total Energy
(MMBtu/yr)]]&lt;&gt;"",Table1[[#This Row],[Total Energy
(MMBtu/yr)]]/SUM($H$8:$H$190),"")</f>
        <v/>
      </c>
      <c r="K92" s="14" t="str">
        <f>IF(Table1[[#This Row],[Emission Category]]="Energy",(HLOOKUP(Table1[[#This Row],[Units]],'Emission Inputs (Optional)'!$F$10:$L$27,MATCH(Table1[[#This Row],[Energy Source]],'Emission Inputs (Optional)'!F$10:$F$27,0),FALSE))*Table1[[#This Row],[Annual Consumption]],"")</f>
        <v/>
      </c>
      <c r="L92" s="14">
        <f>IF(Table1[[#This Row],[Emission Category]]="Energy",Table1[[#This Row],[CO2e Emissions - 
Energy
 (MT CO2e/yr)]],Table1[[#This Row],[CO2e Emissions - 
Process or Fugitive 
(MT CO2e/yr)]])</f>
        <v>0</v>
      </c>
      <c r="M92" s="15" t="str">
        <f>IF(Table1[[#This Row],[CO2e Emissions (MT CO2e/yr)]]=0,"",IF(L92&lt;&gt;"",L92,0)/SUM(Table1[CO2e Emissions (MT CO2e/yr)]))</f>
        <v/>
      </c>
      <c r="N92" s="8"/>
      <c r="O92" s="8"/>
      <c r="P92" s="8"/>
      <c r="Q92" s="8"/>
      <c r="R92" s="8"/>
      <c r="S92" s="8"/>
      <c r="T92" s="8"/>
      <c r="U92" s="8"/>
      <c r="V92" s="8"/>
      <c r="W92" s="8"/>
      <c r="X92" s="8"/>
      <c r="Y92" s="8"/>
      <c r="Z92" s="8"/>
      <c r="AA92" s="8"/>
      <c r="AB92" s="8"/>
      <c r="AC92" s="8"/>
      <c r="AD92" s="8"/>
      <c r="AE92" s="8"/>
      <c r="AF92" s="8"/>
    </row>
    <row r="93" spans="1:32" x14ac:dyDescent="0.35">
      <c r="A93" s="14" t="str">
        <f>IF(B93&lt;&gt;"",COUNTA($B$8:B93),"")</f>
        <v/>
      </c>
      <c r="B93" s="17"/>
      <c r="C93" s="17"/>
      <c r="D93" s="17"/>
      <c r="E93" s="17"/>
      <c r="F93" s="17"/>
      <c r="G93" s="13"/>
      <c r="H93" s="14" t="str">
        <f>IF(Table1[[#This Row],[Emission Category]]="Energy",VLOOKUP(Table1[[#This Row],[Units]],'Emission Inputs (Optional)'!$N$9:$O$14,2,FALSE)*Table1[[#This Row],[Annual Consumption]],"")</f>
        <v/>
      </c>
      <c r="I93" s="14" t="str">
        <f>IF(Table1[[#This Row],[Emission Category]]="Energy",Table1[[#This Row],[Total Energy
(MMBtu/yr)]]*0.293071,"")</f>
        <v/>
      </c>
      <c r="J93" s="15" t="str">
        <f>IF(Table1[[#This Row],[Total Energy
(MMBtu/yr)]]&lt;&gt;"",Table1[[#This Row],[Total Energy
(MMBtu/yr)]]/SUM($H$8:$H$190),"")</f>
        <v/>
      </c>
      <c r="K93" s="14" t="str">
        <f>IF(Table1[[#This Row],[Emission Category]]="Energy",(HLOOKUP(Table1[[#This Row],[Units]],'Emission Inputs (Optional)'!$F$10:$L$27,MATCH(Table1[[#This Row],[Energy Source]],'Emission Inputs (Optional)'!F$10:$F$27,0),FALSE))*Table1[[#This Row],[Annual Consumption]],"")</f>
        <v/>
      </c>
      <c r="L93" s="14">
        <f>IF(Table1[[#This Row],[Emission Category]]="Energy",Table1[[#This Row],[CO2e Emissions - 
Energy
 (MT CO2e/yr)]],Table1[[#This Row],[CO2e Emissions - 
Process or Fugitive 
(MT CO2e/yr)]])</f>
        <v>0</v>
      </c>
      <c r="M93" s="15" t="str">
        <f>IF(Table1[[#This Row],[CO2e Emissions (MT CO2e/yr)]]=0,"",IF(L93&lt;&gt;"",L93,0)/SUM(Table1[CO2e Emissions (MT CO2e/yr)]))</f>
        <v/>
      </c>
      <c r="N93" s="8"/>
      <c r="O93" s="8"/>
      <c r="P93" s="8"/>
      <c r="Q93" s="8"/>
      <c r="R93" s="8"/>
      <c r="S93" s="8"/>
      <c r="T93" s="8"/>
      <c r="U93" s="8"/>
      <c r="V93" s="8"/>
      <c r="W93" s="8"/>
      <c r="X93" s="8"/>
      <c r="Y93" s="8"/>
      <c r="Z93" s="8"/>
      <c r="AA93" s="8"/>
      <c r="AB93" s="8"/>
      <c r="AC93" s="8"/>
      <c r="AD93" s="8"/>
      <c r="AE93" s="8"/>
      <c r="AF93" s="8"/>
    </row>
    <row r="94" spans="1:32" x14ac:dyDescent="0.35">
      <c r="A94" s="14" t="str">
        <f>IF(B94&lt;&gt;"",COUNTA($B$8:B94),"")</f>
        <v/>
      </c>
      <c r="B94" s="17"/>
      <c r="C94" s="17"/>
      <c r="D94" s="17"/>
      <c r="E94" s="17"/>
      <c r="F94" s="17"/>
      <c r="G94" s="13"/>
      <c r="H94" s="14" t="str">
        <f>IF(Table1[[#This Row],[Emission Category]]="Energy",VLOOKUP(Table1[[#This Row],[Units]],'Emission Inputs (Optional)'!$N$9:$O$14,2,FALSE)*Table1[[#This Row],[Annual Consumption]],"")</f>
        <v/>
      </c>
      <c r="I94" s="14" t="str">
        <f>IF(Table1[[#This Row],[Emission Category]]="Energy",Table1[[#This Row],[Total Energy
(MMBtu/yr)]]*0.293071,"")</f>
        <v/>
      </c>
      <c r="J94" s="15" t="str">
        <f>IF(Table1[[#This Row],[Total Energy
(MMBtu/yr)]]&lt;&gt;"",Table1[[#This Row],[Total Energy
(MMBtu/yr)]]/SUM($H$8:$H$190),"")</f>
        <v/>
      </c>
      <c r="K94" s="14" t="str">
        <f>IF(Table1[[#This Row],[Emission Category]]="Energy",(HLOOKUP(Table1[[#This Row],[Units]],'Emission Inputs (Optional)'!$F$10:$L$27,MATCH(Table1[[#This Row],[Energy Source]],'Emission Inputs (Optional)'!F$10:$F$27,0),FALSE))*Table1[[#This Row],[Annual Consumption]],"")</f>
        <v/>
      </c>
      <c r="L94" s="14">
        <f>IF(Table1[[#This Row],[Emission Category]]="Energy",Table1[[#This Row],[CO2e Emissions - 
Energy
 (MT CO2e/yr)]],Table1[[#This Row],[CO2e Emissions - 
Process or Fugitive 
(MT CO2e/yr)]])</f>
        <v>0</v>
      </c>
      <c r="M94" s="15" t="str">
        <f>IF(Table1[[#This Row],[CO2e Emissions (MT CO2e/yr)]]=0,"",IF(L94&lt;&gt;"",L94,0)/SUM(Table1[CO2e Emissions (MT CO2e/yr)]))</f>
        <v/>
      </c>
      <c r="N94" s="8"/>
      <c r="O94" s="8"/>
      <c r="P94" s="8"/>
      <c r="Q94" s="8"/>
      <c r="R94" s="8"/>
      <c r="S94" s="8"/>
      <c r="T94" s="8"/>
      <c r="U94" s="8"/>
      <c r="V94" s="8"/>
      <c r="W94" s="8"/>
      <c r="X94" s="8"/>
      <c r="Y94" s="8"/>
      <c r="Z94" s="8"/>
      <c r="AA94" s="8"/>
      <c r="AB94" s="8"/>
      <c r="AC94" s="8"/>
      <c r="AD94" s="8"/>
      <c r="AE94" s="8"/>
      <c r="AF94" s="8"/>
    </row>
    <row r="95" spans="1:32" x14ac:dyDescent="0.35">
      <c r="A95" s="14" t="str">
        <f>IF(B95&lt;&gt;"",COUNTA($B$8:B95),"")</f>
        <v/>
      </c>
      <c r="B95" s="17"/>
      <c r="C95" s="17"/>
      <c r="D95" s="17"/>
      <c r="E95" s="17"/>
      <c r="F95" s="17"/>
      <c r="G95" s="13"/>
      <c r="H95" s="14" t="str">
        <f>IF(Table1[[#This Row],[Emission Category]]="Energy",VLOOKUP(Table1[[#This Row],[Units]],'Emission Inputs (Optional)'!$N$9:$O$14,2,FALSE)*Table1[[#This Row],[Annual Consumption]],"")</f>
        <v/>
      </c>
      <c r="I95" s="14" t="str">
        <f>IF(Table1[[#This Row],[Emission Category]]="Energy",Table1[[#This Row],[Total Energy
(MMBtu/yr)]]*0.293071,"")</f>
        <v/>
      </c>
      <c r="J95" s="15" t="str">
        <f>IF(Table1[[#This Row],[Total Energy
(MMBtu/yr)]]&lt;&gt;"",Table1[[#This Row],[Total Energy
(MMBtu/yr)]]/SUM($H$8:$H$190),"")</f>
        <v/>
      </c>
      <c r="K95" s="14" t="str">
        <f>IF(Table1[[#This Row],[Emission Category]]="Energy",(HLOOKUP(Table1[[#This Row],[Units]],'Emission Inputs (Optional)'!$F$10:$L$27,MATCH(Table1[[#This Row],[Energy Source]],'Emission Inputs (Optional)'!F$10:$F$27,0),FALSE))*Table1[[#This Row],[Annual Consumption]],"")</f>
        <v/>
      </c>
      <c r="L95" s="14">
        <f>IF(Table1[[#This Row],[Emission Category]]="Energy",Table1[[#This Row],[CO2e Emissions - 
Energy
 (MT CO2e/yr)]],Table1[[#This Row],[CO2e Emissions - 
Process or Fugitive 
(MT CO2e/yr)]])</f>
        <v>0</v>
      </c>
      <c r="M95" s="15" t="str">
        <f>IF(Table1[[#This Row],[CO2e Emissions (MT CO2e/yr)]]=0,"",IF(L95&lt;&gt;"",L95,0)/SUM(Table1[CO2e Emissions (MT CO2e/yr)]))</f>
        <v/>
      </c>
      <c r="N95" s="8"/>
      <c r="O95" s="8"/>
      <c r="P95" s="8"/>
      <c r="Q95" s="8"/>
      <c r="R95" s="8"/>
      <c r="S95" s="8"/>
      <c r="T95" s="8"/>
      <c r="U95" s="8"/>
      <c r="V95" s="8"/>
      <c r="W95" s="8"/>
      <c r="X95" s="8"/>
      <c r="Y95" s="8"/>
      <c r="Z95" s="8"/>
      <c r="AA95" s="8"/>
      <c r="AB95" s="8"/>
      <c r="AC95" s="8"/>
      <c r="AD95" s="8"/>
      <c r="AE95" s="8"/>
      <c r="AF95" s="8"/>
    </row>
    <row r="96" spans="1:32" x14ac:dyDescent="0.35">
      <c r="A96" s="14" t="str">
        <f>IF(B96&lt;&gt;"",COUNTA($B$8:B96),"")</f>
        <v/>
      </c>
      <c r="B96" s="17"/>
      <c r="C96" s="17"/>
      <c r="D96" s="17"/>
      <c r="E96" s="17"/>
      <c r="F96" s="17"/>
      <c r="G96" s="13"/>
      <c r="H96" s="14" t="str">
        <f>IF(Table1[[#This Row],[Emission Category]]="Energy",VLOOKUP(Table1[[#This Row],[Units]],'Emission Inputs (Optional)'!$N$9:$O$14,2,FALSE)*Table1[[#This Row],[Annual Consumption]],"")</f>
        <v/>
      </c>
      <c r="I96" s="14" t="str">
        <f>IF(Table1[[#This Row],[Emission Category]]="Energy",Table1[[#This Row],[Total Energy
(MMBtu/yr)]]*0.293071,"")</f>
        <v/>
      </c>
      <c r="J96" s="15" t="str">
        <f>IF(Table1[[#This Row],[Total Energy
(MMBtu/yr)]]&lt;&gt;"",Table1[[#This Row],[Total Energy
(MMBtu/yr)]]/SUM($H$8:$H$190),"")</f>
        <v/>
      </c>
      <c r="K96" s="14" t="str">
        <f>IF(Table1[[#This Row],[Emission Category]]="Energy",(HLOOKUP(Table1[[#This Row],[Units]],'Emission Inputs (Optional)'!$F$10:$L$27,MATCH(Table1[[#This Row],[Energy Source]],'Emission Inputs (Optional)'!F$10:$F$27,0),FALSE))*Table1[[#This Row],[Annual Consumption]],"")</f>
        <v/>
      </c>
      <c r="L96" s="14">
        <f>IF(Table1[[#This Row],[Emission Category]]="Energy",Table1[[#This Row],[CO2e Emissions - 
Energy
 (MT CO2e/yr)]],Table1[[#This Row],[CO2e Emissions - 
Process or Fugitive 
(MT CO2e/yr)]])</f>
        <v>0</v>
      </c>
      <c r="M96" s="15" t="str">
        <f>IF(Table1[[#This Row],[CO2e Emissions (MT CO2e/yr)]]=0,"",IF(L96&lt;&gt;"",L96,0)/SUM(Table1[CO2e Emissions (MT CO2e/yr)]))</f>
        <v/>
      </c>
      <c r="N96" s="8"/>
      <c r="O96" s="8"/>
      <c r="P96" s="8"/>
      <c r="Q96" s="8"/>
      <c r="R96" s="8"/>
      <c r="S96" s="8"/>
      <c r="T96" s="8"/>
      <c r="U96" s="8"/>
      <c r="V96" s="8"/>
      <c r="W96" s="8"/>
      <c r="X96" s="8"/>
      <c r="Y96" s="8"/>
      <c r="Z96" s="8"/>
      <c r="AA96" s="8"/>
      <c r="AB96" s="8"/>
      <c r="AC96" s="8"/>
      <c r="AD96" s="8"/>
      <c r="AE96" s="8"/>
      <c r="AF96" s="8"/>
    </row>
    <row r="97" spans="1:32" x14ac:dyDescent="0.35">
      <c r="A97" s="14" t="str">
        <f>IF(B97&lt;&gt;"",COUNTA($B$8:B97),"")</f>
        <v/>
      </c>
      <c r="B97" s="17"/>
      <c r="C97" s="17"/>
      <c r="D97" s="17"/>
      <c r="E97" s="17"/>
      <c r="F97" s="17"/>
      <c r="G97" s="13"/>
      <c r="H97" s="14" t="str">
        <f>IF(Table1[[#This Row],[Emission Category]]="Energy",VLOOKUP(Table1[[#This Row],[Units]],'Emission Inputs (Optional)'!$N$9:$O$14,2,FALSE)*Table1[[#This Row],[Annual Consumption]],"")</f>
        <v/>
      </c>
      <c r="I97" s="14" t="str">
        <f>IF(Table1[[#This Row],[Emission Category]]="Energy",Table1[[#This Row],[Total Energy
(MMBtu/yr)]]*0.293071,"")</f>
        <v/>
      </c>
      <c r="J97" s="15" t="str">
        <f>IF(Table1[[#This Row],[Total Energy
(MMBtu/yr)]]&lt;&gt;"",Table1[[#This Row],[Total Energy
(MMBtu/yr)]]/SUM($H$8:$H$190),"")</f>
        <v/>
      </c>
      <c r="K97" s="14" t="str">
        <f>IF(Table1[[#This Row],[Emission Category]]="Energy",(HLOOKUP(Table1[[#This Row],[Units]],'Emission Inputs (Optional)'!$F$10:$L$27,MATCH(Table1[[#This Row],[Energy Source]],'Emission Inputs (Optional)'!F$10:$F$27,0),FALSE))*Table1[[#This Row],[Annual Consumption]],"")</f>
        <v/>
      </c>
      <c r="L97" s="14">
        <f>IF(Table1[[#This Row],[Emission Category]]="Energy",Table1[[#This Row],[CO2e Emissions - 
Energy
 (MT CO2e/yr)]],Table1[[#This Row],[CO2e Emissions - 
Process or Fugitive 
(MT CO2e/yr)]])</f>
        <v>0</v>
      </c>
      <c r="M97" s="15" t="str">
        <f>IF(Table1[[#This Row],[CO2e Emissions (MT CO2e/yr)]]=0,"",IF(L97&lt;&gt;"",L97,0)/SUM(Table1[CO2e Emissions (MT CO2e/yr)]))</f>
        <v/>
      </c>
      <c r="N97" s="8"/>
      <c r="O97" s="8"/>
      <c r="P97" s="8"/>
      <c r="Q97" s="8"/>
      <c r="R97" s="8"/>
      <c r="S97" s="8"/>
      <c r="T97" s="8"/>
      <c r="U97" s="8"/>
      <c r="V97" s="8"/>
      <c r="W97" s="8"/>
      <c r="X97" s="8"/>
      <c r="Y97" s="8"/>
      <c r="Z97" s="8"/>
      <c r="AA97" s="8"/>
      <c r="AB97" s="8"/>
      <c r="AC97" s="8"/>
      <c r="AD97" s="8"/>
      <c r="AE97" s="8"/>
      <c r="AF97" s="8"/>
    </row>
    <row r="98" spans="1:32" x14ac:dyDescent="0.35">
      <c r="A98" s="14" t="str">
        <f>IF(B98&lt;&gt;"",COUNTA($B$8:B98),"")</f>
        <v/>
      </c>
      <c r="B98" s="17"/>
      <c r="C98" s="17"/>
      <c r="D98" s="17"/>
      <c r="E98" s="17"/>
      <c r="F98" s="17"/>
      <c r="G98" s="13"/>
      <c r="H98" s="14" t="str">
        <f>IF(Table1[[#This Row],[Emission Category]]="Energy",VLOOKUP(Table1[[#This Row],[Units]],'Emission Inputs (Optional)'!$N$9:$O$14,2,FALSE)*Table1[[#This Row],[Annual Consumption]],"")</f>
        <v/>
      </c>
      <c r="I98" s="14" t="str">
        <f>IF(Table1[[#This Row],[Emission Category]]="Energy",Table1[[#This Row],[Total Energy
(MMBtu/yr)]]*0.293071,"")</f>
        <v/>
      </c>
      <c r="J98" s="15" t="str">
        <f>IF(Table1[[#This Row],[Total Energy
(MMBtu/yr)]]&lt;&gt;"",Table1[[#This Row],[Total Energy
(MMBtu/yr)]]/SUM($H$8:$H$190),"")</f>
        <v/>
      </c>
      <c r="K98" s="14" t="str">
        <f>IF(Table1[[#This Row],[Emission Category]]="Energy",(HLOOKUP(Table1[[#This Row],[Units]],'Emission Inputs (Optional)'!$F$10:$L$27,MATCH(Table1[[#This Row],[Energy Source]],'Emission Inputs (Optional)'!F$10:$F$27,0),FALSE))*Table1[[#This Row],[Annual Consumption]],"")</f>
        <v/>
      </c>
      <c r="L98" s="14">
        <f>IF(Table1[[#This Row],[Emission Category]]="Energy",Table1[[#This Row],[CO2e Emissions - 
Energy
 (MT CO2e/yr)]],Table1[[#This Row],[CO2e Emissions - 
Process or Fugitive 
(MT CO2e/yr)]])</f>
        <v>0</v>
      </c>
      <c r="M98" s="15" t="str">
        <f>IF(Table1[[#This Row],[CO2e Emissions (MT CO2e/yr)]]=0,"",IF(L98&lt;&gt;"",L98,0)/SUM(Table1[CO2e Emissions (MT CO2e/yr)]))</f>
        <v/>
      </c>
      <c r="N98" s="8"/>
      <c r="O98" s="8"/>
      <c r="P98" s="8"/>
      <c r="Q98" s="8"/>
      <c r="R98" s="8"/>
      <c r="S98" s="8"/>
      <c r="T98" s="8"/>
      <c r="U98" s="8"/>
      <c r="V98" s="8"/>
      <c r="W98" s="8"/>
      <c r="X98" s="8"/>
      <c r="Y98" s="8"/>
      <c r="Z98" s="8"/>
      <c r="AA98" s="8"/>
      <c r="AB98" s="8"/>
      <c r="AC98" s="8"/>
      <c r="AD98" s="8"/>
      <c r="AE98" s="8"/>
      <c r="AF98" s="8"/>
    </row>
    <row r="99" spans="1:32" x14ac:dyDescent="0.35">
      <c r="A99" s="14" t="str">
        <f>IF(B99&lt;&gt;"",COUNTA($B$8:B99),"")</f>
        <v/>
      </c>
      <c r="B99" s="17"/>
      <c r="C99" s="17"/>
      <c r="D99" s="17"/>
      <c r="E99" s="17"/>
      <c r="F99" s="17"/>
      <c r="G99" s="13"/>
      <c r="H99" s="14" t="str">
        <f>IF(Table1[[#This Row],[Emission Category]]="Energy",VLOOKUP(Table1[[#This Row],[Units]],'Emission Inputs (Optional)'!$N$9:$O$14,2,FALSE)*Table1[[#This Row],[Annual Consumption]],"")</f>
        <v/>
      </c>
      <c r="I99" s="14" t="str">
        <f>IF(Table1[[#This Row],[Emission Category]]="Energy",Table1[[#This Row],[Total Energy
(MMBtu/yr)]]*0.293071,"")</f>
        <v/>
      </c>
      <c r="J99" s="15" t="str">
        <f>IF(Table1[[#This Row],[Total Energy
(MMBtu/yr)]]&lt;&gt;"",Table1[[#This Row],[Total Energy
(MMBtu/yr)]]/SUM($H$8:$H$190),"")</f>
        <v/>
      </c>
      <c r="K99" s="14" t="str">
        <f>IF(Table1[[#This Row],[Emission Category]]="Energy",(HLOOKUP(Table1[[#This Row],[Units]],'Emission Inputs (Optional)'!$F$10:$L$27,MATCH(Table1[[#This Row],[Energy Source]],'Emission Inputs (Optional)'!F$10:$F$27,0),FALSE))*Table1[[#This Row],[Annual Consumption]],"")</f>
        <v/>
      </c>
      <c r="L99" s="14">
        <f>IF(Table1[[#This Row],[Emission Category]]="Energy",Table1[[#This Row],[CO2e Emissions - 
Energy
 (MT CO2e/yr)]],Table1[[#This Row],[CO2e Emissions - 
Process or Fugitive 
(MT CO2e/yr)]])</f>
        <v>0</v>
      </c>
      <c r="M99" s="15" t="str">
        <f>IF(Table1[[#This Row],[CO2e Emissions (MT CO2e/yr)]]=0,"",IF(L99&lt;&gt;"",L99,0)/SUM(Table1[CO2e Emissions (MT CO2e/yr)]))</f>
        <v/>
      </c>
      <c r="N99" s="8"/>
      <c r="O99" s="8"/>
      <c r="P99" s="8"/>
      <c r="Q99" s="8"/>
      <c r="R99" s="8"/>
      <c r="S99" s="8"/>
      <c r="T99" s="8"/>
      <c r="U99" s="8"/>
      <c r="V99" s="8"/>
      <c r="W99" s="8"/>
      <c r="X99" s="8"/>
      <c r="Y99" s="8"/>
      <c r="Z99" s="8"/>
      <c r="AA99" s="8"/>
      <c r="AB99" s="8"/>
      <c r="AC99" s="8"/>
      <c r="AD99" s="8"/>
      <c r="AE99" s="8"/>
      <c r="AF99" s="8"/>
    </row>
    <row r="100" spans="1:32" x14ac:dyDescent="0.35">
      <c r="A100" s="14" t="str">
        <f>IF(B100&lt;&gt;"",COUNTA($B$8:B100),"")</f>
        <v/>
      </c>
      <c r="B100" s="17"/>
      <c r="C100" s="17"/>
      <c r="D100" s="17"/>
      <c r="E100" s="17"/>
      <c r="F100" s="17"/>
      <c r="G100" s="13"/>
      <c r="H100" s="14" t="str">
        <f>IF(Table1[[#This Row],[Emission Category]]="Energy",VLOOKUP(Table1[[#This Row],[Units]],'Emission Inputs (Optional)'!$N$9:$O$14,2,FALSE)*Table1[[#This Row],[Annual Consumption]],"")</f>
        <v/>
      </c>
      <c r="I100" s="14" t="str">
        <f>IF(Table1[[#This Row],[Emission Category]]="Energy",Table1[[#This Row],[Total Energy
(MMBtu/yr)]]*0.293071,"")</f>
        <v/>
      </c>
      <c r="J100" s="15" t="str">
        <f>IF(Table1[[#This Row],[Total Energy
(MMBtu/yr)]]&lt;&gt;"",Table1[[#This Row],[Total Energy
(MMBtu/yr)]]/SUM($H$8:$H$190),"")</f>
        <v/>
      </c>
      <c r="K100" s="14" t="str">
        <f>IF(Table1[[#This Row],[Emission Category]]="Energy",(HLOOKUP(Table1[[#This Row],[Units]],'Emission Inputs (Optional)'!$F$10:$L$27,MATCH(Table1[[#This Row],[Energy Source]],'Emission Inputs (Optional)'!F$10:$F$27,0),FALSE))*Table1[[#This Row],[Annual Consumption]],"")</f>
        <v/>
      </c>
      <c r="L100" s="14">
        <f>IF(Table1[[#This Row],[Emission Category]]="Energy",Table1[[#This Row],[CO2e Emissions - 
Energy
 (MT CO2e/yr)]],Table1[[#This Row],[CO2e Emissions - 
Process or Fugitive 
(MT CO2e/yr)]])</f>
        <v>0</v>
      </c>
      <c r="M100" s="15" t="str">
        <f>IF(Table1[[#This Row],[CO2e Emissions (MT CO2e/yr)]]=0,"",IF(L100&lt;&gt;"",L100,0)/SUM(Table1[CO2e Emissions (MT CO2e/yr)]))</f>
        <v/>
      </c>
      <c r="N100" s="8"/>
      <c r="O100" s="8"/>
      <c r="P100" s="8"/>
      <c r="Q100" s="8"/>
      <c r="R100" s="8"/>
      <c r="S100" s="8"/>
      <c r="T100" s="8"/>
      <c r="U100" s="8"/>
      <c r="V100" s="8"/>
      <c r="W100" s="8"/>
      <c r="X100" s="8"/>
      <c r="Y100" s="8"/>
      <c r="Z100" s="8"/>
      <c r="AA100" s="8"/>
      <c r="AB100" s="8"/>
      <c r="AC100" s="8"/>
      <c r="AD100" s="8"/>
      <c r="AE100" s="8"/>
      <c r="AF100" s="8"/>
    </row>
    <row r="101" spans="1:32" x14ac:dyDescent="0.35">
      <c r="A101" s="14" t="str">
        <f>IF(B101&lt;&gt;"",COUNTA($B$8:B101),"")</f>
        <v/>
      </c>
      <c r="B101" s="17"/>
      <c r="C101" s="17"/>
      <c r="D101" s="17"/>
      <c r="E101" s="17"/>
      <c r="F101" s="17"/>
      <c r="G101" s="13"/>
      <c r="H101" s="14" t="str">
        <f>IF(Table1[[#This Row],[Emission Category]]="Energy",VLOOKUP(Table1[[#This Row],[Units]],'Emission Inputs (Optional)'!$N$9:$O$14,2,FALSE)*Table1[[#This Row],[Annual Consumption]],"")</f>
        <v/>
      </c>
      <c r="I101" s="14" t="str">
        <f>IF(Table1[[#This Row],[Emission Category]]="Energy",Table1[[#This Row],[Total Energy
(MMBtu/yr)]]*0.293071,"")</f>
        <v/>
      </c>
      <c r="J101" s="15" t="str">
        <f>IF(Table1[[#This Row],[Total Energy
(MMBtu/yr)]]&lt;&gt;"",Table1[[#This Row],[Total Energy
(MMBtu/yr)]]/SUM($H$8:$H$190),"")</f>
        <v/>
      </c>
      <c r="K101" s="14" t="str">
        <f>IF(Table1[[#This Row],[Emission Category]]="Energy",(HLOOKUP(Table1[[#This Row],[Units]],'Emission Inputs (Optional)'!$F$10:$L$27,MATCH(Table1[[#This Row],[Energy Source]],'Emission Inputs (Optional)'!F$10:$F$27,0),FALSE))*Table1[[#This Row],[Annual Consumption]],"")</f>
        <v/>
      </c>
      <c r="L101" s="14">
        <f>IF(Table1[[#This Row],[Emission Category]]="Energy",Table1[[#This Row],[CO2e Emissions - 
Energy
 (MT CO2e/yr)]],Table1[[#This Row],[CO2e Emissions - 
Process or Fugitive 
(MT CO2e/yr)]])</f>
        <v>0</v>
      </c>
      <c r="M101" s="15" t="str">
        <f>IF(Table1[[#This Row],[CO2e Emissions (MT CO2e/yr)]]=0,"",IF(L101&lt;&gt;"",L101,0)/SUM(Table1[CO2e Emissions (MT CO2e/yr)]))</f>
        <v/>
      </c>
      <c r="N101" s="8"/>
      <c r="O101" s="8"/>
      <c r="P101" s="8"/>
      <c r="Q101" s="8"/>
      <c r="R101" s="8"/>
      <c r="S101" s="8"/>
      <c r="T101" s="8"/>
      <c r="U101" s="8"/>
      <c r="V101" s="8"/>
      <c r="W101" s="8"/>
      <c r="X101" s="8"/>
      <c r="Y101" s="8"/>
      <c r="Z101" s="8"/>
      <c r="AA101" s="8"/>
      <c r="AB101" s="8"/>
      <c r="AC101" s="8"/>
      <c r="AD101" s="8"/>
      <c r="AE101" s="8"/>
      <c r="AF101" s="8"/>
    </row>
    <row r="102" spans="1:32" x14ac:dyDescent="0.35">
      <c r="A102" s="14" t="str">
        <f>IF(B102&lt;&gt;"",COUNTA($B$8:B102),"")</f>
        <v/>
      </c>
      <c r="B102" s="17"/>
      <c r="C102" s="17"/>
      <c r="D102" s="17"/>
      <c r="E102" s="17"/>
      <c r="F102" s="17"/>
      <c r="G102" s="13"/>
      <c r="H102" s="14" t="str">
        <f>IF(Table1[[#This Row],[Emission Category]]="Energy",VLOOKUP(Table1[[#This Row],[Units]],'Emission Inputs (Optional)'!$N$9:$O$14,2,FALSE)*Table1[[#This Row],[Annual Consumption]],"")</f>
        <v/>
      </c>
      <c r="I102" s="14" t="str">
        <f>IF(Table1[[#This Row],[Emission Category]]="Energy",Table1[[#This Row],[Total Energy
(MMBtu/yr)]]*0.293071,"")</f>
        <v/>
      </c>
      <c r="J102" s="15" t="str">
        <f>IF(Table1[[#This Row],[Total Energy
(MMBtu/yr)]]&lt;&gt;"",Table1[[#This Row],[Total Energy
(MMBtu/yr)]]/SUM($H$8:$H$190),"")</f>
        <v/>
      </c>
      <c r="K102" s="14" t="str">
        <f>IF(Table1[[#This Row],[Emission Category]]="Energy",(HLOOKUP(Table1[[#This Row],[Units]],'Emission Inputs (Optional)'!$F$10:$L$27,MATCH(Table1[[#This Row],[Energy Source]],'Emission Inputs (Optional)'!F$10:$F$27,0),FALSE))*Table1[[#This Row],[Annual Consumption]],"")</f>
        <v/>
      </c>
      <c r="L102" s="14">
        <f>IF(Table1[[#This Row],[Emission Category]]="Energy",Table1[[#This Row],[CO2e Emissions - 
Energy
 (MT CO2e/yr)]],Table1[[#This Row],[CO2e Emissions - 
Process or Fugitive 
(MT CO2e/yr)]])</f>
        <v>0</v>
      </c>
      <c r="M102" s="15" t="str">
        <f>IF(Table1[[#This Row],[CO2e Emissions (MT CO2e/yr)]]=0,"",IF(L102&lt;&gt;"",L102,0)/SUM(Table1[CO2e Emissions (MT CO2e/yr)]))</f>
        <v/>
      </c>
      <c r="N102" s="8"/>
      <c r="O102" s="8"/>
      <c r="P102" s="8"/>
      <c r="Q102" s="8"/>
      <c r="R102" s="8"/>
      <c r="S102" s="8"/>
      <c r="T102" s="8"/>
      <c r="U102" s="8"/>
      <c r="V102" s="8"/>
      <c r="W102" s="8"/>
      <c r="X102" s="8"/>
      <c r="Y102" s="8"/>
      <c r="Z102" s="8"/>
      <c r="AA102" s="8"/>
      <c r="AB102" s="8"/>
      <c r="AC102" s="8"/>
      <c r="AD102" s="8"/>
      <c r="AE102" s="8"/>
      <c r="AF102" s="8"/>
    </row>
    <row r="103" spans="1:32" x14ac:dyDescent="0.35">
      <c r="A103" s="14" t="str">
        <f>IF(B103&lt;&gt;"",COUNTA($B$8:B103),"")</f>
        <v/>
      </c>
      <c r="B103" s="17"/>
      <c r="C103" s="17"/>
      <c r="D103" s="17"/>
      <c r="E103" s="17"/>
      <c r="F103" s="17"/>
      <c r="G103" s="13"/>
      <c r="H103" s="14" t="str">
        <f>IF(Table1[[#This Row],[Emission Category]]="Energy",VLOOKUP(Table1[[#This Row],[Units]],'Emission Inputs (Optional)'!$N$9:$O$14,2,FALSE)*Table1[[#This Row],[Annual Consumption]],"")</f>
        <v/>
      </c>
      <c r="I103" s="14" t="str">
        <f>IF(Table1[[#This Row],[Emission Category]]="Energy",Table1[[#This Row],[Total Energy
(MMBtu/yr)]]*0.293071,"")</f>
        <v/>
      </c>
      <c r="J103" s="15" t="str">
        <f>IF(Table1[[#This Row],[Total Energy
(MMBtu/yr)]]&lt;&gt;"",Table1[[#This Row],[Total Energy
(MMBtu/yr)]]/SUM($H$8:$H$190),"")</f>
        <v/>
      </c>
      <c r="K103" s="14" t="str">
        <f>IF(Table1[[#This Row],[Emission Category]]="Energy",(HLOOKUP(Table1[[#This Row],[Units]],'Emission Inputs (Optional)'!$F$10:$L$27,MATCH(Table1[[#This Row],[Energy Source]],'Emission Inputs (Optional)'!F$10:$F$27,0),FALSE))*Table1[[#This Row],[Annual Consumption]],"")</f>
        <v/>
      </c>
      <c r="L103" s="14">
        <f>IF(Table1[[#This Row],[Emission Category]]="Energy",Table1[[#This Row],[CO2e Emissions - 
Energy
 (MT CO2e/yr)]],Table1[[#This Row],[CO2e Emissions - 
Process or Fugitive 
(MT CO2e/yr)]])</f>
        <v>0</v>
      </c>
      <c r="M103" s="15" t="str">
        <f>IF(Table1[[#This Row],[CO2e Emissions (MT CO2e/yr)]]=0,"",IF(L103&lt;&gt;"",L103,0)/SUM(Table1[CO2e Emissions (MT CO2e/yr)]))</f>
        <v/>
      </c>
      <c r="N103" s="8"/>
      <c r="O103" s="8"/>
      <c r="P103" s="8"/>
      <c r="Q103" s="8"/>
      <c r="R103" s="8"/>
      <c r="S103" s="8"/>
      <c r="T103" s="8"/>
      <c r="U103" s="8"/>
      <c r="V103" s="8"/>
      <c r="W103" s="8"/>
      <c r="X103" s="8"/>
      <c r="Y103" s="8"/>
      <c r="Z103" s="8"/>
      <c r="AA103" s="8"/>
      <c r="AB103" s="8"/>
      <c r="AC103" s="8"/>
      <c r="AD103" s="8"/>
      <c r="AE103" s="8"/>
      <c r="AF103" s="8"/>
    </row>
    <row r="104" spans="1:32" x14ac:dyDescent="0.35">
      <c r="A104" s="14" t="str">
        <f>IF(B104&lt;&gt;"",COUNTA($B$8:B104),"")</f>
        <v/>
      </c>
      <c r="B104" s="17"/>
      <c r="C104" s="17"/>
      <c r="D104" s="17"/>
      <c r="E104" s="17"/>
      <c r="F104" s="17"/>
      <c r="G104" s="13"/>
      <c r="H104" s="14" t="str">
        <f>IF(Table1[[#This Row],[Emission Category]]="Energy",VLOOKUP(Table1[[#This Row],[Units]],'Emission Inputs (Optional)'!$N$9:$O$14,2,FALSE)*Table1[[#This Row],[Annual Consumption]],"")</f>
        <v/>
      </c>
      <c r="I104" s="14" t="str">
        <f>IF(Table1[[#This Row],[Emission Category]]="Energy",Table1[[#This Row],[Total Energy
(MMBtu/yr)]]*0.293071,"")</f>
        <v/>
      </c>
      <c r="J104" s="15" t="str">
        <f>IF(Table1[[#This Row],[Total Energy
(MMBtu/yr)]]&lt;&gt;"",Table1[[#This Row],[Total Energy
(MMBtu/yr)]]/SUM($H$8:$H$190),"")</f>
        <v/>
      </c>
      <c r="K104" s="14" t="str">
        <f>IF(Table1[[#This Row],[Emission Category]]="Energy",(HLOOKUP(Table1[[#This Row],[Units]],'Emission Inputs (Optional)'!$F$10:$L$27,MATCH(Table1[[#This Row],[Energy Source]],'Emission Inputs (Optional)'!F$10:$F$27,0),FALSE))*Table1[[#This Row],[Annual Consumption]],"")</f>
        <v/>
      </c>
      <c r="L104" s="14">
        <f>IF(Table1[[#This Row],[Emission Category]]="Energy",Table1[[#This Row],[CO2e Emissions - 
Energy
 (MT CO2e/yr)]],Table1[[#This Row],[CO2e Emissions - 
Process or Fugitive 
(MT CO2e/yr)]])</f>
        <v>0</v>
      </c>
      <c r="M104" s="15" t="str">
        <f>IF(Table1[[#This Row],[CO2e Emissions (MT CO2e/yr)]]=0,"",IF(L104&lt;&gt;"",L104,0)/SUM(Table1[CO2e Emissions (MT CO2e/yr)]))</f>
        <v/>
      </c>
      <c r="N104" s="8"/>
      <c r="O104" s="8"/>
      <c r="P104" s="8"/>
      <c r="Q104" s="8"/>
      <c r="R104" s="8"/>
      <c r="S104" s="8"/>
      <c r="T104" s="8"/>
      <c r="U104" s="8"/>
      <c r="V104" s="8"/>
      <c r="W104" s="8"/>
      <c r="X104" s="8"/>
      <c r="Y104" s="8"/>
      <c r="Z104" s="8"/>
      <c r="AA104" s="8"/>
      <c r="AB104" s="8"/>
      <c r="AC104" s="8"/>
      <c r="AD104" s="8"/>
      <c r="AE104" s="8"/>
      <c r="AF104" s="8"/>
    </row>
    <row r="105" spans="1:32" x14ac:dyDescent="0.35">
      <c r="A105" s="14" t="str">
        <f>IF(B105&lt;&gt;"",COUNTA($B$8:B105),"")</f>
        <v/>
      </c>
      <c r="B105" s="17"/>
      <c r="C105" s="17"/>
      <c r="D105" s="17"/>
      <c r="E105" s="17"/>
      <c r="F105" s="17"/>
      <c r="G105" s="13"/>
      <c r="H105" s="14" t="str">
        <f>IF(Table1[[#This Row],[Emission Category]]="Energy",VLOOKUP(Table1[[#This Row],[Units]],'Emission Inputs (Optional)'!$N$9:$O$14,2,FALSE)*Table1[[#This Row],[Annual Consumption]],"")</f>
        <v/>
      </c>
      <c r="I105" s="14" t="str">
        <f>IF(Table1[[#This Row],[Emission Category]]="Energy",Table1[[#This Row],[Total Energy
(MMBtu/yr)]]*0.293071,"")</f>
        <v/>
      </c>
      <c r="J105" s="15" t="str">
        <f>IF(Table1[[#This Row],[Total Energy
(MMBtu/yr)]]&lt;&gt;"",Table1[[#This Row],[Total Energy
(MMBtu/yr)]]/SUM($H$8:$H$190),"")</f>
        <v/>
      </c>
      <c r="K105" s="14" t="str">
        <f>IF(Table1[[#This Row],[Emission Category]]="Energy",(HLOOKUP(Table1[[#This Row],[Units]],'Emission Inputs (Optional)'!$F$10:$L$27,MATCH(Table1[[#This Row],[Energy Source]],'Emission Inputs (Optional)'!F$10:$F$27,0),FALSE))*Table1[[#This Row],[Annual Consumption]],"")</f>
        <v/>
      </c>
      <c r="L105" s="14">
        <f>IF(Table1[[#This Row],[Emission Category]]="Energy",Table1[[#This Row],[CO2e Emissions - 
Energy
 (MT CO2e/yr)]],Table1[[#This Row],[CO2e Emissions - 
Process or Fugitive 
(MT CO2e/yr)]])</f>
        <v>0</v>
      </c>
      <c r="M105" s="15" t="str">
        <f>IF(Table1[[#This Row],[CO2e Emissions (MT CO2e/yr)]]=0,"",IF(L105&lt;&gt;"",L105,0)/SUM(Table1[CO2e Emissions (MT CO2e/yr)]))</f>
        <v/>
      </c>
      <c r="N105" s="8"/>
      <c r="O105" s="8"/>
      <c r="P105" s="8"/>
      <c r="Q105" s="8"/>
      <c r="R105" s="8"/>
      <c r="S105" s="8"/>
      <c r="T105" s="8"/>
      <c r="U105" s="8"/>
      <c r="V105" s="8"/>
      <c r="W105" s="8"/>
      <c r="X105" s="8"/>
      <c r="Y105" s="8"/>
      <c r="Z105" s="8"/>
      <c r="AA105" s="8"/>
      <c r="AB105" s="8"/>
      <c r="AC105" s="8"/>
      <c r="AD105" s="8"/>
      <c r="AE105" s="8"/>
      <c r="AF105" s="8"/>
    </row>
    <row r="106" spans="1:32" x14ac:dyDescent="0.35">
      <c r="A106" s="14" t="str">
        <f>IF(B106&lt;&gt;"",COUNTA($B$8:B106),"")</f>
        <v/>
      </c>
      <c r="B106" s="17"/>
      <c r="C106" s="17"/>
      <c r="D106" s="17"/>
      <c r="E106" s="17"/>
      <c r="F106" s="17"/>
      <c r="G106" s="13"/>
      <c r="H106" s="14" t="str">
        <f>IF(Table1[[#This Row],[Emission Category]]="Energy",VLOOKUP(Table1[[#This Row],[Units]],'Emission Inputs (Optional)'!$N$9:$O$14,2,FALSE)*Table1[[#This Row],[Annual Consumption]],"")</f>
        <v/>
      </c>
      <c r="I106" s="14" t="str">
        <f>IF(Table1[[#This Row],[Emission Category]]="Energy",Table1[[#This Row],[Total Energy
(MMBtu/yr)]]*0.293071,"")</f>
        <v/>
      </c>
      <c r="J106" s="15" t="str">
        <f>IF(Table1[[#This Row],[Total Energy
(MMBtu/yr)]]&lt;&gt;"",Table1[[#This Row],[Total Energy
(MMBtu/yr)]]/SUM($H$8:$H$190),"")</f>
        <v/>
      </c>
      <c r="K106" s="14" t="str">
        <f>IF(Table1[[#This Row],[Emission Category]]="Energy",(HLOOKUP(Table1[[#This Row],[Units]],'Emission Inputs (Optional)'!$F$10:$L$27,MATCH(Table1[[#This Row],[Energy Source]],'Emission Inputs (Optional)'!F$10:$F$27,0),FALSE))*Table1[[#This Row],[Annual Consumption]],"")</f>
        <v/>
      </c>
      <c r="L106" s="14">
        <f>IF(Table1[[#This Row],[Emission Category]]="Energy",Table1[[#This Row],[CO2e Emissions - 
Energy
 (MT CO2e/yr)]],Table1[[#This Row],[CO2e Emissions - 
Process or Fugitive 
(MT CO2e/yr)]])</f>
        <v>0</v>
      </c>
      <c r="M106" s="15" t="str">
        <f>IF(Table1[[#This Row],[CO2e Emissions (MT CO2e/yr)]]=0,"",IF(L106&lt;&gt;"",L106,0)/SUM(Table1[CO2e Emissions (MT CO2e/yr)]))</f>
        <v/>
      </c>
      <c r="N106" s="8"/>
      <c r="O106" s="8"/>
      <c r="P106" s="8"/>
      <c r="Q106" s="8"/>
      <c r="R106" s="8"/>
      <c r="S106" s="8"/>
      <c r="T106" s="8"/>
      <c r="U106" s="8"/>
      <c r="V106" s="8"/>
      <c r="W106" s="8"/>
      <c r="X106" s="8"/>
      <c r="Y106" s="8"/>
      <c r="Z106" s="8"/>
      <c r="AA106" s="8"/>
      <c r="AB106" s="8"/>
      <c r="AC106" s="8"/>
      <c r="AD106" s="8"/>
      <c r="AE106" s="8"/>
      <c r="AF106" s="8"/>
    </row>
    <row r="107" spans="1:32" x14ac:dyDescent="0.35">
      <c r="A107" s="14" t="str">
        <f>IF(B107&lt;&gt;"",COUNTA($B$8:B107),"")</f>
        <v/>
      </c>
      <c r="B107" s="17"/>
      <c r="C107" s="17"/>
      <c r="D107" s="17"/>
      <c r="E107" s="17"/>
      <c r="F107" s="17"/>
      <c r="G107" s="13"/>
      <c r="H107" s="14" t="str">
        <f>IF(Table1[[#This Row],[Emission Category]]="Energy",VLOOKUP(Table1[[#This Row],[Units]],'Emission Inputs (Optional)'!$N$9:$O$14,2,FALSE)*Table1[[#This Row],[Annual Consumption]],"")</f>
        <v/>
      </c>
      <c r="I107" s="14" t="str">
        <f>IF(Table1[[#This Row],[Emission Category]]="Energy",Table1[[#This Row],[Total Energy
(MMBtu/yr)]]*0.293071,"")</f>
        <v/>
      </c>
      <c r="J107" s="15" t="str">
        <f>IF(Table1[[#This Row],[Total Energy
(MMBtu/yr)]]&lt;&gt;"",Table1[[#This Row],[Total Energy
(MMBtu/yr)]]/SUM($H$8:$H$190),"")</f>
        <v/>
      </c>
      <c r="K107" s="14" t="str">
        <f>IF(Table1[[#This Row],[Emission Category]]="Energy",(HLOOKUP(Table1[[#This Row],[Units]],'Emission Inputs (Optional)'!$F$10:$L$27,MATCH(Table1[[#This Row],[Energy Source]],'Emission Inputs (Optional)'!F$10:$F$27,0),FALSE))*Table1[[#This Row],[Annual Consumption]],"")</f>
        <v/>
      </c>
      <c r="L107" s="14">
        <f>IF(Table1[[#This Row],[Emission Category]]="Energy",Table1[[#This Row],[CO2e Emissions - 
Energy
 (MT CO2e/yr)]],Table1[[#This Row],[CO2e Emissions - 
Process or Fugitive 
(MT CO2e/yr)]])</f>
        <v>0</v>
      </c>
      <c r="M107" s="15" t="str">
        <f>IF(Table1[[#This Row],[CO2e Emissions (MT CO2e/yr)]]=0,"",IF(L107&lt;&gt;"",L107,0)/SUM(Table1[CO2e Emissions (MT CO2e/yr)]))</f>
        <v/>
      </c>
      <c r="N107" s="8"/>
      <c r="O107" s="8"/>
      <c r="P107" s="8"/>
      <c r="Q107" s="8"/>
      <c r="R107" s="8"/>
      <c r="S107" s="8"/>
      <c r="T107" s="8"/>
      <c r="U107" s="8"/>
      <c r="V107" s="8"/>
      <c r="W107" s="8"/>
      <c r="X107" s="8"/>
      <c r="Y107" s="8"/>
      <c r="Z107" s="8"/>
      <c r="AA107" s="8"/>
      <c r="AB107" s="8"/>
      <c r="AC107" s="8"/>
      <c r="AD107" s="8"/>
      <c r="AE107" s="8"/>
      <c r="AF107" s="8"/>
    </row>
    <row r="108" spans="1:32" x14ac:dyDescent="0.35">
      <c r="A108" s="14" t="str">
        <f>IF(B108&lt;&gt;"",COUNTA($B$8:B108),"")</f>
        <v/>
      </c>
      <c r="B108" s="17"/>
      <c r="C108" s="17"/>
      <c r="D108" s="17"/>
      <c r="E108" s="17"/>
      <c r="F108" s="17"/>
      <c r="G108" s="13"/>
      <c r="H108" s="14" t="str">
        <f>IF(Table1[[#This Row],[Emission Category]]="Energy",VLOOKUP(Table1[[#This Row],[Units]],'Emission Inputs (Optional)'!$N$9:$O$14,2,FALSE)*Table1[[#This Row],[Annual Consumption]],"")</f>
        <v/>
      </c>
      <c r="I108" s="14" t="str">
        <f>IF(Table1[[#This Row],[Emission Category]]="Energy",Table1[[#This Row],[Total Energy
(MMBtu/yr)]]*0.293071,"")</f>
        <v/>
      </c>
      <c r="J108" s="15" t="str">
        <f>IF(Table1[[#This Row],[Total Energy
(MMBtu/yr)]]&lt;&gt;"",Table1[[#This Row],[Total Energy
(MMBtu/yr)]]/SUM($H$8:$H$190),"")</f>
        <v/>
      </c>
      <c r="K108" s="14" t="str">
        <f>IF(Table1[[#This Row],[Emission Category]]="Energy",(HLOOKUP(Table1[[#This Row],[Units]],'Emission Inputs (Optional)'!$F$10:$L$27,MATCH(Table1[[#This Row],[Energy Source]],'Emission Inputs (Optional)'!F$10:$F$27,0),FALSE))*Table1[[#This Row],[Annual Consumption]],"")</f>
        <v/>
      </c>
      <c r="L108" s="14">
        <f>IF(Table1[[#This Row],[Emission Category]]="Energy",Table1[[#This Row],[CO2e Emissions - 
Energy
 (MT CO2e/yr)]],Table1[[#This Row],[CO2e Emissions - 
Process or Fugitive 
(MT CO2e/yr)]])</f>
        <v>0</v>
      </c>
      <c r="M108" s="15" t="str">
        <f>IF(Table1[[#This Row],[CO2e Emissions (MT CO2e/yr)]]=0,"",IF(L108&lt;&gt;"",L108,0)/SUM(Table1[CO2e Emissions (MT CO2e/yr)]))</f>
        <v/>
      </c>
      <c r="N108" s="8"/>
      <c r="O108" s="8"/>
      <c r="P108" s="8"/>
      <c r="Q108" s="8"/>
      <c r="R108" s="8"/>
      <c r="S108" s="8"/>
      <c r="T108" s="8"/>
      <c r="U108" s="8"/>
      <c r="V108" s="8"/>
      <c r="W108" s="8"/>
      <c r="X108" s="8"/>
      <c r="Y108" s="8"/>
      <c r="Z108" s="8"/>
      <c r="AA108" s="8"/>
      <c r="AB108" s="8"/>
      <c r="AC108" s="8"/>
      <c r="AD108" s="8"/>
      <c r="AE108" s="8"/>
      <c r="AF108" s="8"/>
    </row>
    <row r="109" spans="1:32" x14ac:dyDescent="0.35">
      <c r="A109" s="14" t="str">
        <f>IF(B109&lt;&gt;"",COUNTA($B$8:B109),"")</f>
        <v/>
      </c>
      <c r="B109" s="17"/>
      <c r="C109" s="17"/>
      <c r="D109" s="17"/>
      <c r="E109" s="17"/>
      <c r="F109" s="17"/>
      <c r="G109" s="13"/>
      <c r="H109" s="14" t="str">
        <f>IF(Table1[[#This Row],[Emission Category]]="Energy",VLOOKUP(Table1[[#This Row],[Units]],'Emission Inputs (Optional)'!$N$9:$O$14,2,FALSE)*Table1[[#This Row],[Annual Consumption]],"")</f>
        <v/>
      </c>
      <c r="I109" s="14" t="str">
        <f>IF(Table1[[#This Row],[Emission Category]]="Energy",Table1[[#This Row],[Total Energy
(MMBtu/yr)]]*0.293071,"")</f>
        <v/>
      </c>
      <c r="J109" s="15" t="str">
        <f>IF(Table1[[#This Row],[Total Energy
(MMBtu/yr)]]&lt;&gt;"",Table1[[#This Row],[Total Energy
(MMBtu/yr)]]/SUM($H$8:$H$190),"")</f>
        <v/>
      </c>
      <c r="K109" s="14" t="str">
        <f>IF(Table1[[#This Row],[Emission Category]]="Energy",(HLOOKUP(Table1[[#This Row],[Units]],'Emission Inputs (Optional)'!$F$10:$L$27,MATCH(Table1[[#This Row],[Energy Source]],'Emission Inputs (Optional)'!F$10:$F$27,0),FALSE))*Table1[[#This Row],[Annual Consumption]],"")</f>
        <v/>
      </c>
      <c r="L109" s="14">
        <f>IF(Table1[[#This Row],[Emission Category]]="Energy",Table1[[#This Row],[CO2e Emissions - 
Energy
 (MT CO2e/yr)]],Table1[[#This Row],[CO2e Emissions - 
Process or Fugitive 
(MT CO2e/yr)]])</f>
        <v>0</v>
      </c>
      <c r="M109" s="15" t="str">
        <f>IF(Table1[[#This Row],[CO2e Emissions (MT CO2e/yr)]]=0,"",IF(L109&lt;&gt;"",L109,0)/SUM(Table1[CO2e Emissions (MT CO2e/yr)]))</f>
        <v/>
      </c>
      <c r="N109" s="8"/>
      <c r="O109" s="8"/>
      <c r="P109" s="8"/>
      <c r="Q109" s="8"/>
      <c r="R109" s="8"/>
      <c r="S109" s="8"/>
      <c r="T109" s="8"/>
      <c r="U109" s="8"/>
      <c r="V109" s="8"/>
      <c r="W109" s="8"/>
      <c r="X109" s="8"/>
      <c r="Y109" s="8"/>
      <c r="Z109" s="8"/>
      <c r="AA109" s="8"/>
      <c r="AB109" s="8"/>
      <c r="AC109" s="8"/>
      <c r="AD109" s="8"/>
      <c r="AE109" s="8"/>
      <c r="AF109" s="8"/>
    </row>
    <row r="110" spans="1:32" x14ac:dyDescent="0.35">
      <c r="A110" s="14" t="str">
        <f>IF(B110&lt;&gt;"",COUNTA($B$8:B110),"")</f>
        <v/>
      </c>
      <c r="B110" s="17"/>
      <c r="C110" s="17"/>
      <c r="D110" s="17"/>
      <c r="E110" s="17"/>
      <c r="F110" s="17"/>
      <c r="G110" s="13"/>
      <c r="H110" s="14" t="str">
        <f>IF(Table1[[#This Row],[Emission Category]]="Energy",VLOOKUP(Table1[[#This Row],[Units]],'Emission Inputs (Optional)'!$N$9:$O$14,2,FALSE)*Table1[[#This Row],[Annual Consumption]],"")</f>
        <v/>
      </c>
      <c r="I110" s="14" t="str">
        <f>IF(Table1[[#This Row],[Emission Category]]="Energy",Table1[[#This Row],[Total Energy
(MMBtu/yr)]]*0.293071,"")</f>
        <v/>
      </c>
      <c r="J110" s="15" t="str">
        <f>IF(Table1[[#This Row],[Total Energy
(MMBtu/yr)]]&lt;&gt;"",Table1[[#This Row],[Total Energy
(MMBtu/yr)]]/SUM($H$8:$H$190),"")</f>
        <v/>
      </c>
      <c r="K110" s="14" t="str">
        <f>IF(Table1[[#This Row],[Emission Category]]="Energy",(HLOOKUP(Table1[[#This Row],[Units]],'Emission Inputs (Optional)'!$F$10:$L$27,MATCH(Table1[[#This Row],[Energy Source]],'Emission Inputs (Optional)'!F$10:$F$27,0),FALSE))*Table1[[#This Row],[Annual Consumption]],"")</f>
        <v/>
      </c>
      <c r="L110" s="14">
        <f>IF(Table1[[#This Row],[Emission Category]]="Energy",Table1[[#This Row],[CO2e Emissions - 
Energy
 (MT CO2e/yr)]],Table1[[#This Row],[CO2e Emissions - 
Process or Fugitive 
(MT CO2e/yr)]])</f>
        <v>0</v>
      </c>
      <c r="M110" s="15" t="str">
        <f>IF(Table1[[#This Row],[CO2e Emissions (MT CO2e/yr)]]=0,"",IF(L110&lt;&gt;"",L110,0)/SUM(Table1[CO2e Emissions (MT CO2e/yr)]))</f>
        <v/>
      </c>
      <c r="N110" s="8"/>
      <c r="O110" s="8"/>
      <c r="P110" s="8"/>
      <c r="Q110" s="8"/>
      <c r="R110" s="8"/>
      <c r="S110" s="8"/>
      <c r="T110" s="8"/>
      <c r="U110" s="8"/>
      <c r="V110" s="8"/>
      <c r="W110" s="8"/>
      <c r="X110" s="8"/>
      <c r="Y110" s="8"/>
      <c r="Z110" s="8"/>
      <c r="AA110" s="8"/>
      <c r="AB110" s="8"/>
      <c r="AC110" s="8"/>
      <c r="AD110" s="8"/>
      <c r="AE110" s="8"/>
      <c r="AF110" s="8"/>
    </row>
    <row r="111" spans="1:32" x14ac:dyDescent="0.35">
      <c r="A111" s="14" t="str">
        <f>IF(B111&lt;&gt;"",COUNTA($B$8:B111),"")</f>
        <v/>
      </c>
      <c r="B111" s="17"/>
      <c r="C111" s="17"/>
      <c r="D111" s="17"/>
      <c r="E111" s="17"/>
      <c r="F111" s="17"/>
      <c r="G111" s="13"/>
      <c r="H111" s="14" t="str">
        <f>IF(Table1[[#This Row],[Emission Category]]="Energy",VLOOKUP(Table1[[#This Row],[Units]],'Emission Inputs (Optional)'!$N$9:$O$14,2,FALSE)*Table1[[#This Row],[Annual Consumption]],"")</f>
        <v/>
      </c>
      <c r="I111" s="14" t="str">
        <f>IF(Table1[[#This Row],[Emission Category]]="Energy",Table1[[#This Row],[Total Energy
(MMBtu/yr)]]*0.293071,"")</f>
        <v/>
      </c>
      <c r="J111" s="15" t="str">
        <f>IF(Table1[[#This Row],[Total Energy
(MMBtu/yr)]]&lt;&gt;"",Table1[[#This Row],[Total Energy
(MMBtu/yr)]]/SUM($H$8:$H$190),"")</f>
        <v/>
      </c>
      <c r="K111" s="14" t="str">
        <f>IF(Table1[[#This Row],[Emission Category]]="Energy",(HLOOKUP(Table1[[#This Row],[Units]],'Emission Inputs (Optional)'!$F$10:$L$27,MATCH(Table1[[#This Row],[Energy Source]],'Emission Inputs (Optional)'!F$10:$F$27,0),FALSE))*Table1[[#This Row],[Annual Consumption]],"")</f>
        <v/>
      </c>
      <c r="L111" s="14">
        <f>IF(Table1[[#This Row],[Emission Category]]="Energy",Table1[[#This Row],[CO2e Emissions - 
Energy
 (MT CO2e/yr)]],Table1[[#This Row],[CO2e Emissions - 
Process or Fugitive 
(MT CO2e/yr)]])</f>
        <v>0</v>
      </c>
      <c r="M111" s="15" t="str">
        <f>IF(Table1[[#This Row],[CO2e Emissions (MT CO2e/yr)]]=0,"",IF(L111&lt;&gt;"",L111,0)/SUM(Table1[CO2e Emissions (MT CO2e/yr)]))</f>
        <v/>
      </c>
      <c r="N111" s="8"/>
      <c r="O111" s="8"/>
      <c r="P111" s="8"/>
      <c r="Q111" s="8"/>
      <c r="R111" s="8"/>
      <c r="S111" s="8"/>
      <c r="T111" s="8"/>
      <c r="U111" s="8"/>
      <c r="V111" s="8"/>
      <c r="W111" s="8"/>
      <c r="X111" s="8"/>
      <c r="Y111" s="8"/>
      <c r="Z111" s="8"/>
      <c r="AA111" s="8"/>
      <c r="AB111" s="8"/>
      <c r="AC111" s="8"/>
      <c r="AD111" s="8"/>
      <c r="AE111" s="8"/>
      <c r="AF111" s="8"/>
    </row>
    <row r="112" spans="1:32" x14ac:dyDescent="0.35">
      <c r="A112" s="14" t="str">
        <f>IF(B112&lt;&gt;"",COUNTA($B$8:B112),"")</f>
        <v/>
      </c>
      <c r="B112" s="17"/>
      <c r="C112" s="17"/>
      <c r="D112" s="17"/>
      <c r="E112" s="17"/>
      <c r="F112" s="17"/>
      <c r="G112" s="13"/>
      <c r="H112" s="14" t="str">
        <f>IF(Table1[[#This Row],[Emission Category]]="Energy",VLOOKUP(Table1[[#This Row],[Units]],'Emission Inputs (Optional)'!$N$9:$O$14,2,FALSE)*Table1[[#This Row],[Annual Consumption]],"")</f>
        <v/>
      </c>
      <c r="I112" s="14" t="str">
        <f>IF(Table1[[#This Row],[Emission Category]]="Energy",Table1[[#This Row],[Total Energy
(MMBtu/yr)]]*0.293071,"")</f>
        <v/>
      </c>
      <c r="J112" s="15" t="str">
        <f>IF(Table1[[#This Row],[Total Energy
(MMBtu/yr)]]&lt;&gt;"",Table1[[#This Row],[Total Energy
(MMBtu/yr)]]/SUM($H$8:$H$190),"")</f>
        <v/>
      </c>
      <c r="K112" s="14" t="str">
        <f>IF(Table1[[#This Row],[Emission Category]]="Energy",(HLOOKUP(Table1[[#This Row],[Units]],'Emission Inputs (Optional)'!$F$10:$L$27,MATCH(Table1[[#This Row],[Energy Source]],'Emission Inputs (Optional)'!F$10:$F$27,0),FALSE))*Table1[[#This Row],[Annual Consumption]],"")</f>
        <v/>
      </c>
      <c r="L112" s="14">
        <f>IF(Table1[[#This Row],[Emission Category]]="Energy",Table1[[#This Row],[CO2e Emissions - 
Energy
 (MT CO2e/yr)]],Table1[[#This Row],[CO2e Emissions - 
Process or Fugitive 
(MT CO2e/yr)]])</f>
        <v>0</v>
      </c>
      <c r="M112" s="15" t="str">
        <f>IF(Table1[[#This Row],[CO2e Emissions (MT CO2e/yr)]]=0,"",IF(L112&lt;&gt;"",L112,0)/SUM(Table1[CO2e Emissions (MT CO2e/yr)]))</f>
        <v/>
      </c>
      <c r="N112" s="8"/>
      <c r="O112" s="8"/>
      <c r="P112" s="8"/>
      <c r="Q112" s="8"/>
      <c r="R112" s="8"/>
      <c r="S112" s="8"/>
      <c r="T112" s="8"/>
      <c r="U112" s="8"/>
      <c r="V112" s="8"/>
      <c r="W112" s="8"/>
      <c r="X112" s="8"/>
      <c r="Y112" s="8"/>
      <c r="Z112" s="8"/>
      <c r="AA112" s="8"/>
      <c r="AB112" s="8"/>
      <c r="AC112" s="8"/>
      <c r="AD112" s="8"/>
      <c r="AE112" s="8"/>
      <c r="AF112" s="8"/>
    </row>
    <row r="113" spans="1:32" x14ac:dyDescent="0.35">
      <c r="A113" s="14" t="str">
        <f>IF(B113&lt;&gt;"",COUNTA($B$8:B113),"")</f>
        <v/>
      </c>
      <c r="B113" s="17"/>
      <c r="C113" s="17"/>
      <c r="D113" s="17"/>
      <c r="E113" s="17"/>
      <c r="F113" s="17"/>
      <c r="G113" s="13"/>
      <c r="H113" s="14" t="str">
        <f>IF(Table1[[#This Row],[Emission Category]]="Energy",VLOOKUP(Table1[[#This Row],[Units]],'Emission Inputs (Optional)'!$N$9:$O$14,2,FALSE)*Table1[[#This Row],[Annual Consumption]],"")</f>
        <v/>
      </c>
      <c r="I113" s="14" t="str">
        <f>IF(Table1[[#This Row],[Emission Category]]="Energy",Table1[[#This Row],[Total Energy
(MMBtu/yr)]]*0.293071,"")</f>
        <v/>
      </c>
      <c r="J113" s="15" t="str">
        <f>IF(Table1[[#This Row],[Total Energy
(MMBtu/yr)]]&lt;&gt;"",Table1[[#This Row],[Total Energy
(MMBtu/yr)]]/SUM($H$8:$H$190),"")</f>
        <v/>
      </c>
      <c r="K113" s="14" t="str">
        <f>IF(Table1[[#This Row],[Emission Category]]="Energy",(HLOOKUP(Table1[[#This Row],[Units]],'Emission Inputs (Optional)'!$F$10:$L$27,MATCH(Table1[[#This Row],[Energy Source]],'Emission Inputs (Optional)'!F$10:$F$27,0),FALSE))*Table1[[#This Row],[Annual Consumption]],"")</f>
        <v/>
      </c>
      <c r="L113" s="14">
        <f>IF(Table1[[#This Row],[Emission Category]]="Energy",Table1[[#This Row],[CO2e Emissions - 
Energy
 (MT CO2e/yr)]],Table1[[#This Row],[CO2e Emissions - 
Process or Fugitive 
(MT CO2e/yr)]])</f>
        <v>0</v>
      </c>
      <c r="M113" s="15" t="str">
        <f>IF(Table1[[#This Row],[CO2e Emissions (MT CO2e/yr)]]=0,"",IF(L113&lt;&gt;"",L113,0)/SUM(Table1[CO2e Emissions (MT CO2e/yr)]))</f>
        <v/>
      </c>
      <c r="N113" s="8"/>
      <c r="O113" s="8"/>
      <c r="P113" s="8"/>
      <c r="Q113" s="8"/>
      <c r="R113" s="8"/>
      <c r="S113" s="8"/>
      <c r="T113" s="8"/>
      <c r="U113" s="8"/>
      <c r="V113" s="8"/>
      <c r="W113" s="8"/>
      <c r="X113" s="8"/>
      <c r="Y113" s="8"/>
      <c r="Z113" s="8"/>
      <c r="AA113" s="8"/>
      <c r="AB113" s="8"/>
      <c r="AC113" s="8"/>
      <c r="AD113" s="8"/>
      <c r="AE113" s="8"/>
      <c r="AF113" s="8"/>
    </row>
    <row r="114" spans="1:32" x14ac:dyDescent="0.35">
      <c r="A114" s="14" t="str">
        <f>IF(B114&lt;&gt;"",COUNTA($B$8:B114),"")</f>
        <v/>
      </c>
      <c r="B114" s="17"/>
      <c r="C114" s="17"/>
      <c r="D114" s="17"/>
      <c r="E114" s="17"/>
      <c r="F114" s="17"/>
      <c r="G114" s="13"/>
      <c r="H114" s="14" t="str">
        <f>IF(Table1[[#This Row],[Emission Category]]="Energy",VLOOKUP(Table1[[#This Row],[Units]],'Emission Inputs (Optional)'!$N$9:$O$14,2,FALSE)*Table1[[#This Row],[Annual Consumption]],"")</f>
        <v/>
      </c>
      <c r="I114" s="14" t="str">
        <f>IF(Table1[[#This Row],[Emission Category]]="Energy",Table1[[#This Row],[Total Energy
(MMBtu/yr)]]*0.293071,"")</f>
        <v/>
      </c>
      <c r="J114" s="15" t="str">
        <f>IF(Table1[[#This Row],[Total Energy
(MMBtu/yr)]]&lt;&gt;"",Table1[[#This Row],[Total Energy
(MMBtu/yr)]]/SUM($H$8:$H$190),"")</f>
        <v/>
      </c>
      <c r="K114" s="14" t="str">
        <f>IF(Table1[[#This Row],[Emission Category]]="Energy",(HLOOKUP(Table1[[#This Row],[Units]],'Emission Inputs (Optional)'!$F$10:$L$27,MATCH(Table1[[#This Row],[Energy Source]],'Emission Inputs (Optional)'!F$10:$F$27,0),FALSE))*Table1[[#This Row],[Annual Consumption]],"")</f>
        <v/>
      </c>
      <c r="L114" s="14">
        <f>IF(Table1[[#This Row],[Emission Category]]="Energy",Table1[[#This Row],[CO2e Emissions - 
Energy
 (MT CO2e/yr)]],Table1[[#This Row],[CO2e Emissions - 
Process or Fugitive 
(MT CO2e/yr)]])</f>
        <v>0</v>
      </c>
      <c r="M114" s="15" t="str">
        <f>IF(Table1[[#This Row],[CO2e Emissions (MT CO2e/yr)]]=0,"",IF(L114&lt;&gt;"",L114,0)/SUM(Table1[CO2e Emissions (MT CO2e/yr)]))</f>
        <v/>
      </c>
      <c r="N114" s="8"/>
      <c r="O114" s="8"/>
      <c r="P114" s="8"/>
      <c r="Q114" s="8"/>
      <c r="R114" s="8"/>
      <c r="S114" s="8"/>
      <c r="T114" s="8"/>
      <c r="U114" s="8"/>
      <c r="V114" s="8"/>
      <c r="W114" s="8"/>
      <c r="X114" s="8"/>
      <c r="Y114" s="8"/>
      <c r="Z114" s="8"/>
      <c r="AA114" s="8"/>
      <c r="AB114" s="8"/>
      <c r="AC114" s="8"/>
      <c r="AD114" s="8"/>
      <c r="AE114" s="8"/>
      <c r="AF114" s="8"/>
    </row>
    <row r="115" spans="1:32" x14ac:dyDescent="0.35">
      <c r="A115" s="14" t="str">
        <f>IF(B115&lt;&gt;"",COUNTA($B$8:B115),"")</f>
        <v/>
      </c>
      <c r="B115" s="17"/>
      <c r="C115" s="17"/>
      <c r="D115" s="17"/>
      <c r="E115" s="17"/>
      <c r="F115" s="17"/>
      <c r="G115" s="13"/>
      <c r="H115" s="14" t="str">
        <f>IF(Table1[[#This Row],[Emission Category]]="Energy",VLOOKUP(Table1[[#This Row],[Units]],'Emission Inputs (Optional)'!$N$9:$O$14,2,FALSE)*Table1[[#This Row],[Annual Consumption]],"")</f>
        <v/>
      </c>
      <c r="I115" s="14" t="str">
        <f>IF(Table1[[#This Row],[Emission Category]]="Energy",Table1[[#This Row],[Total Energy
(MMBtu/yr)]]*0.293071,"")</f>
        <v/>
      </c>
      <c r="J115" s="15" t="str">
        <f>IF(Table1[[#This Row],[Total Energy
(MMBtu/yr)]]&lt;&gt;"",Table1[[#This Row],[Total Energy
(MMBtu/yr)]]/SUM($H$8:$H$190),"")</f>
        <v/>
      </c>
      <c r="K115" s="14" t="str">
        <f>IF(Table1[[#This Row],[Emission Category]]="Energy",(HLOOKUP(Table1[[#This Row],[Units]],'Emission Inputs (Optional)'!$F$10:$L$27,MATCH(Table1[[#This Row],[Energy Source]],'Emission Inputs (Optional)'!F$10:$F$27,0),FALSE))*Table1[[#This Row],[Annual Consumption]],"")</f>
        <v/>
      </c>
      <c r="L115" s="14">
        <f>IF(Table1[[#This Row],[Emission Category]]="Energy",Table1[[#This Row],[CO2e Emissions - 
Energy
 (MT CO2e/yr)]],Table1[[#This Row],[CO2e Emissions - 
Process or Fugitive 
(MT CO2e/yr)]])</f>
        <v>0</v>
      </c>
      <c r="M115" s="15" t="str">
        <f>IF(Table1[[#This Row],[CO2e Emissions (MT CO2e/yr)]]=0,"",IF(L115&lt;&gt;"",L115,0)/SUM(Table1[CO2e Emissions (MT CO2e/yr)]))</f>
        <v/>
      </c>
      <c r="N115" s="8"/>
      <c r="O115" s="8"/>
      <c r="P115" s="8"/>
      <c r="Q115" s="8"/>
      <c r="R115" s="8"/>
      <c r="S115" s="8"/>
      <c r="T115" s="8"/>
      <c r="U115" s="8"/>
      <c r="V115" s="8"/>
      <c r="W115" s="8"/>
      <c r="X115" s="8"/>
      <c r="Y115" s="8"/>
      <c r="Z115" s="8"/>
      <c r="AA115" s="8"/>
      <c r="AB115" s="8"/>
      <c r="AC115" s="8"/>
      <c r="AD115" s="8"/>
      <c r="AE115" s="8"/>
      <c r="AF115" s="8"/>
    </row>
    <row r="116" spans="1:32" x14ac:dyDescent="0.35">
      <c r="A116" s="14" t="str">
        <f>IF(B116&lt;&gt;"",COUNTA($B$8:B116),"")</f>
        <v/>
      </c>
      <c r="B116" s="17"/>
      <c r="C116" s="17"/>
      <c r="D116" s="17"/>
      <c r="E116" s="17"/>
      <c r="F116" s="17"/>
      <c r="G116" s="13"/>
      <c r="H116" s="14" t="str">
        <f>IF(Table1[[#This Row],[Emission Category]]="Energy",VLOOKUP(Table1[[#This Row],[Units]],'Emission Inputs (Optional)'!$N$9:$O$14,2,FALSE)*Table1[[#This Row],[Annual Consumption]],"")</f>
        <v/>
      </c>
      <c r="I116" s="14" t="str">
        <f>IF(Table1[[#This Row],[Emission Category]]="Energy",Table1[[#This Row],[Total Energy
(MMBtu/yr)]]*0.293071,"")</f>
        <v/>
      </c>
      <c r="J116" s="15" t="str">
        <f>IF(Table1[[#This Row],[Total Energy
(MMBtu/yr)]]&lt;&gt;"",Table1[[#This Row],[Total Energy
(MMBtu/yr)]]/SUM($H$8:$H$190),"")</f>
        <v/>
      </c>
      <c r="K116" s="14" t="str">
        <f>IF(Table1[[#This Row],[Emission Category]]="Energy",(HLOOKUP(Table1[[#This Row],[Units]],'Emission Inputs (Optional)'!$F$10:$L$27,MATCH(Table1[[#This Row],[Energy Source]],'Emission Inputs (Optional)'!F$10:$F$27,0),FALSE))*Table1[[#This Row],[Annual Consumption]],"")</f>
        <v/>
      </c>
      <c r="L116" s="14">
        <f>IF(Table1[[#This Row],[Emission Category]]="Energy",Table1[[#This Row],[CO2e Emissions - 
Energy
 (MT CO2e/yr)]],Table1[[#This Row],[CO2e Emissions - 
Process or Fugitive 
(MT CO2e/yr)]])</f>
        <v>0</v>
      </c>
      <c r="M116" s="15" t="str">
        <f>IF(Table1[[#This Row],[CO2e Emissions (MT CO2e/yr)]]=0,"",IF(L116&lt;&gt;"",L116,0)/SUM(Table1[CO2e Emissions (MT CO2e/yr)]))</f>
        <v/>
      </c>
      <c r="N116" s="8"/>
      <c r="O116" s="8"/>
      <c r="P116" s="8"/>
      <c r="Q116" s="8"/>
      <c r="R116" s="8"/>
      <c r="S116" s="8"/>
      <c r="T116" s="8"/>
      <c r="U116" s="8"/>
      <c r="V116" s="8"/>
      <c r="W116" s="8"/>
      <c r="X116" s="8"/>
      <c r="Y116" s="8"/>
      <c r="Z116" s="8"/>
      <c r="AA116" s="8"/>
      <c r="AB116" s="8"/>
      <c r="AC116" s="8"/>
      <c r="AD116" s="8"/>
      <c r="AE116" s="8"/>
      <c r="AF116" s="8"/>
    </row>
    <row r="117" spans="1:32" x14ac:dyDescent="0.35">
      <c r="A117" s="14" t="str">
        <f>IF(B117&lt;&gt;"",COUNTA($B$8:B117),"")</f>
        <v/>
      </c>
      <c r="B117" s="17"/>
      <c r="C117" s="17"/>
      <c r="D117" s="17"/>
      <c r="E117" s="17"/>
      <c r="F117" s="17"/>
      <c r="G117" s="13"/>
      <c r="H117" s="14" t="str">
        <f>IF(Table1[[#This Row],[Emission Category]]="Energy",VLOOKUP(Table1[[#This Row],[Units]],'Emission Inputs (Optional)'!$N$9:$O$14,2,FALSE)*Table1[[#This Row],[Annual Consumption]],"")</f>
        <v/>
      </c>
      <c r="I117" s="14" t="str">
        <f>IF(Table1[[#This Row],[Emission Category]]="Energy",Table1[[#This Row],[Total Energy
(MMBtu/yr)]]*0.293071,"")</f>
        <v/>
      </c>
      <c r="J117" s="15" t="str">
        <f>IF(Table1[[#This Row],[Total Energy
(MMBtu/yr)]]&lt;&gt;"",Table1[[#This Row],[Total Energy
(MMBtu/yr)]]/SUM($H$8:$H$190),"")</f>
        <v/>
      </c>
      <c r="K117" s="14" t="str">
        <f>IF(Table1[[#This Row],[Emission Category]]="Energy",(HLOOKUP(Table1[[#This Row],[Units]],'Emission Inputs (Optional)'!$F$10:$L$27,MATCH(Table1[[#This Row],[Energy Source]],'Emission Inputs (Optional)'!F$10:$F$27,0),FALSE))*Table1[[#This Row],[Annual Consumption]],"")</f>
        <v/>
      </c>
      <c r="L117" s="14">
        <f>IF(Table1[[#This Row],[Emission Category]]="Energy",Table1[[#This Row],[CO2e Emissions - 
Energy
 (MT CO2e/yr)]],Table1[[#This Row],[CO2e Emissions - 
Process or Fugitive 
(MT CO2e/yr)]])</f>
        <v>0</v>
      </c>
      <c r="M117" s="15" t="str">
        <f>IF(Table1[[#This Row],[CO2e Emissions (MT CO2e/yr)]]=0,"",IF(L117&lt;&gt;"",L117,0)/SUM(Table1[CO2e Emissions (MT CO2e/yr)]))</f>
        <v/>
      </c>
      <c r="N117" s="8"/>
      <c r="O117" s="8"/>
      <c r="P117" s="8"/>
      <c r="Q117" s="8"/>
      <c r="R117" s="8"/>
      <c r="S117" s="8"/>
      <c r="T117" s="8"/>
      <c r="U117" s="8"/>
      <c r="V117" s="8"/>
      <c r="W117" s="8"/>
      <c r="X117" s="8"/>
      <c r="Y117" s="8"/>
      <c r="Z117" s="8"/>
      <c r="AA117" s="8"/>
      <c r="AB117" s="8"/>
      <c r="AC117" s="8"/>
      <c r="AD117" s="8"/>
      <c r="AE117" s="8"/>
      <c r="AF117" s="8"/>
    </row>
    <row r="118" spans="1:32" x14ac:dyDescent="0.35">
      <c r="A118" s="14" t="str">
        <f>IF(B118&lt;&gt;"",COUNTA($B$8:B118),"")</f>
        <v/>
      </c>
      <c r="B118" s="17"/>
      <c r="C118" s="17"/>
      <c r="D118" s="17"/>
      <c r="E118" s="17"/>
      <c r="F118" s="17"/>
      <c r="G118" s="13"/>
      <c r="H118" s="14" t="str">
        <f>IF(Table1[[#This Row],[Emission Category]]="Energy",VLOOKUP(Table1[[#This Row],[Units]],'Emission Inputs (Optional)'!$N$9:$O$14,2,FALSE)*Table1[[#This Row],[Annual Consumption]],"")</f>
        <v/>
      </c>
      <c r="I118" s="14" t="str">
        <f>IF(Table1[[#This Row],[Emission Category]]="Energy",Table1[[#This Row],[Total Energy
(MMBtu/yr)]]*0.293071,"")</f>
        <v/>
      </c>
      <c r="J118" s="15" t="str">
        <f>IF(Table1[[#This Row],[Total Energy
(MMBtu/yr)]]&lt;&gt;"",Table1[[#This Row],[Total Energy
(MMBtu/yr)]]/SUM($H$8:$H$190),"")</f>
        <v/>
      </c>
      <c r="K118" s="14" t="str">
        <f>IF(Table1[[#This Row],[Emission Category]]="Energy",(HLOOKUP(Table1[[#This Row],[Units]],'Emission Inputs (Optional)'!$F$10:$L$27,MATCH(Table1[[#This Row],[Energy Source]],'Emission Inputs (Optional)'!F$10:$F$27,0),FALSE))*Table1[[#This Row],[Annual Consumption]],"")</f>
        <v/>
      </c>
      <c r="L118" s="14">
        <f>IF(Table1[[#This Row],[Emission Category]]="Energy",Table1[[#This Row],[CO2e Emissions - 
Energy
 (MT CO2e/yr)]],Table1[[#This Row],[CO2e Emissions - 
Process or Fugitive 
(MT CO2e/yr)]])</f>
        <v>0</v>
      </c>
      <c r="M118" s="15" t="str">
        <f>IF(Table1[[#This Row],[CO2e Emissions (MT CO2e/yr)]]=0,"",IF(L118&lt;&gt;"",L118,0)/SUM(Table1[CO2e Emissions (MT CO2e/yr)]))</f>
        <v/>
      </c>
      <c r="N118" s="8"/>
      <c r="O118" s="8"/>
      <c r="P118" s="8"/>
      <c r="Q118" s="8"/>
      <c r="R118" s="8"/>
      <c r="S118" s="8"/>
      <c r="T118" s="8"/>
      <c r="U118" s="8"/>
      <c r="V118" s="8"/>
      <c r="W118" s="8"/>
      <c r="X118" s="8"/>
      <c r="Y118" s="8"/>
      <c r="Z118" s="8"/>
      <c r="AA118" s="8"/>
      <c r="AB118" s="8"/>
      <c r="AC118" s="8"/>
      <c r="AD118" s="8"/>
      <c r="AE118" s="8"/>
      <c r="AF118" s="8"/>
    </row>
    <row r="119" spans="1:32" x14ac:dyDescent="0.35">
      <c r="A119" s="14" t="str">
        <f>IF(B119&lt;&gt;"",COUNTA($B$8:B119),"")</f>
        <v/>
      </c>
      <c r="B119" s="17"/>
      <c r="C119" s="17"/>
      <c r="D119" s="17"/>
      <c r="E119" s="17"/>
      <c r="F119" s="17"/>
      <c r="G119" s="13"/>
      <c r="H119" s="14" t="str">
        <f>IF(Table1[[#This Row],[Emission Category]]="Energy",VLOOKUP(Table1[[#This Row],[Units]],'Emission Inputs (Optional)'!$N$9:$O$14,2,FALSE)*Table1[[#This Row],[Annual Consumption]],"")</f>
        <v/>
      </c>
      <c r="I119" s="14" t="str">
        <f>IF(Table1[[#This Row],[Emission Category]]="Energy",Table1[[#This Row],[Total Energy
(MMBtu/yr)]]*0.293071,"")</f>
        <v/>
      </c>
      <c r="J119" s="15" t="str">
        <f>IF(Table1[[#This Row],[Total Energy
(MMBtu/yr)]]&lt;&gt;"",Table1[[#This Row],[Total Energy
(MMBtu/yr)]]/SUM($H$8:$H$190),"")</f>
        <v/>
      </c>
      <c r="K119" s="14" t="str">
        <f>IF(Table1[[#This Row],[Emission Category]]="Energy",(HLOOKUP(Table1[[#This Row],[Units]],'Emission Inputs (Optional)'!$F$10:$L$27,MATCH(Table1[[#This Row],[Energy Source]],'Emission Inputs (Optional)'!F$10:$F$27,0),FALSE))*Table1[[#This Row],[Annual Consumption]],"")</f>
        <v/>
      </c>
      <c r="L119" s="14">
        <f>IF(Table1[[#This Row],[Emission Category]]="Energy",Table1[[#This Row],[CO2e Emissions - 
Energy
 (MT CO2e/yr)]],Table1[[#This Row],[CO2e Emissions - 
Process or Fugitive 
(MT CO2e/yr)]])</f>
        <v>0</v>
      </c>
      <c r="M119" s="15" t="str">
        <f>IF(Table1[[#This Row],[CO2e Emissions (MT CO2e/yr)]]=0,"",IF(L119&lt;&gt;"",L119,0)/SUM(Table1[CO2e Emissions (MT CO2e/yr)]))</f>
        <v/>
      </c>
      <c r="N119" s="8"/>
      <c r="O119" s="8"/>
      <c r="P119" s="8"/>
      <c r="Q119" s="8"/>
      <c r="R119" s="8"/>
      <c r="S119" s="8"/>
      <c r="T119" s="8"/>
      <c r="U119" s="8"/>
      <c r="V119" s="8"/>
      <c r="W119" s="8"/>
      <c r="X119" s="8"/>
      <c r="Y119" s="8"/>
      <c r="Z119" s="8"/>
      <c r="AA119" s="8"/>
      <c r="AB119" s="8"/>
      <c r="AC119" s="8"/>
      <c r="AD119" s="8"/>
      <c r="AE119" s="8"/>
      <c r="AF119" s="8"/>
    </row>
    <row r="120" spans="1:32" x14ac:dyDescent="0.35">
      <c r="A120" s="14" t="str">
        <f>IF(B120&lt;&gt;"",COUNTA($B$8:B120),"")</f>
        <v/>
      </c>
      <c r="B120" s="17"/>
      <c r="C120" s="17"/>
      <c r="D120" s="17"/>
      <c r="E120" s="17"/>
      <c r="F120" s="17"/>
      <c r="G120" s="13"/>
      <c r="H120" s="14" t="str">
        <f>IF(Table1[[#This Row],[Emission Category]]="Energy",VLOOKUP(Table1[[#This Row],[Units]],'Emission Inputs (Optional)'!$N$9:$O$14,2,FALSE)*Table1[[#This Row],[Annual Consumption]],"")</f>
        <v/>
      </c>
      <c r="I120" s="14" t="str">
        <f>IF(Table1[[#This Row],[Emission Category]]="Energy",Table1[[#This Row],[Total Energy
(MMBtu/yr)]]*0.293071,"")</f>
        <v/>
      </c>
      <c r="J120" s="15" t="str">
        <f>IF(Table1[[#This Row],[Total Energy
(MMBtu/yr)]]&lt;&gt;"",Table1[[#This Row],[Total Energy
(MMBtu/yr)]]/SUM($H$8:$H$190),"")</f>
        <v/>
      </c>
      <c r="K120" s="14" t="str">
        <f>IF(Table1[[#This Row],[Emission Category]]="Energy",(HLOOKUP(Table1[[#This Row],[Units]],'Emission Inputs (Optional)'!$F$10:$L$27,MATCH(Table1[[#This Row],[Energy Source]],'Emission Inputs (Optional)'!F$10:$F$27,0),FALSE))*Table1[[#This Row],[Annual Consumption]],"")</f>
        <v/>
      </c>
      <c r="L120" s="14">
        <f>IF(Table1[[#This Row],[Emission Category]]="Energy",Table1[[#This Row],[CO2e Emissions - 
Energy
 (MT CO2e/yr)]],Table1[[#This Row],[CO2e Emissions - 
Process or Fugitive 
(MT CO2e/yr)]])</f>
        <v>0</v>
      </c>
      <c r="M120" s="15" t="str">
        <f>IF(Table1[[#This Row],[CO2e Emissions (MT CO2e/yr)]]=0,"",IF(L120&lt;&gt;"",L120,0)/SUM(Table1[CO2e Emissions (MT CO2e/yr)]))</f>
        <v/>
      </c>
      <c r="N120" s="8"/>
      <c r="O120" s="8"/>
      <c r="P120" s="8"/>
      <c r="Q120" s="8"/>
      <c r="R120" s="8"/>
      <c r="S120" s="8"/>
      <c r="T120" s="8"/>
      <c r="U120" s="8"/>
      <c r="V120" s="8"/>
      <c r="W120" s="8"/>
      <c r="X120" s="8"/>
      <c r="Y120" s="8"/>
      <c r="Z120" s="8"/>
      <c r="AA120" s="8"/>
      <c r="AB120" s="8"/>
      <c r="AC120" s="8"/>
      <c r="AD120" s="8"/>
      <c r="AE120" s="8"/>
      <c r="AF120" s="8"/>
    </row>
    <row r="121" spans="1:32" x14ac:dyDescent="0.35">
      <c r="A121" s="14" t="str">
        <f>IF(B121&lt;&gt;"",COUNTA($B$8:B121),"")</f>
        <v/>
      </c>
      <c r="B121" s="17"/>
      <c r="C121" s="17"/>
      <c r="D121" s="17"/>
      <c r="E121" s="17"/>
      <c r="F121" s="17"/>
      <c r="G121" s="13"/>
      <c r="H121" s="14" t="str">
        <f>IF(Table1[[#This Row],[Emission Category]]="Energy",VLOOKUP(Table1[[#This Row],[Units]],'Emission Inputs (Optional)'!$N$9:$O$14,2,FALSE)*Table1[[#This Row],[Annual Consumption]],"")</f>
        <v/>
      </c>
      <c r="I121" s="14" t="str">
        <f>IF(Table1[[#This Row],[Emission Category]]="Energy",Table1[[#This Row],[Total Energy
(MMBtu/yr)]]*0.293071,"")</f>
        <v/>
      </c>
      <c r="J121" s="15" t="str">
        <f>IF(Table1[[#This Row],[Total Energy
(MMBtu/yr)]]&lt;&gt;"",Table1[[#This Row],[Total Energy
(MMBtu/yr)]]/SUM($H$8:$H$190),"")</f>
        <v/>
      </c>
      <c r="K121" s="14" t="str">
        <f>IF(Table1[[#This Row],[Emission Category]]="Energy",(HLOOKUP(Table1[[#This Row],[Units]],'Emission Inputs (Optional)'!$F$10:$L$27,MATCH(Table1[[#This Row],[Energy Source]],'Emission Inputs (Optional)'!F$10:$F$27,0),FALSE))*Table1[[#This Row],[Annual Consumption]],"")</f>
        <v/>
      </c>
      <c r="L121" s="14">
        <f>IF(Table1[[#This Row],[Emission Category]]="Energy",Table1[[#This Row],[CO2e Emissions - 
Energy
 (MT CO2e/yr)]],Table1[[#This Row],[CO2e Emissions - 
Process or Fugitive 
(MT CO2e/yr)]])</f>
        <v>0</v>
      </c>
      <c r="M121" s="15" t="str">
        <f>IF(Table1[[#This Row],[CO2e Emissions (MT CO2e/yr)]]=0,"",IF(L121&lt;&gt;"",L121,0)/SUM(Table1[CO2e Emissions (MT CO2e/yr)]))</f>
        <v/>
      </c>
      <c r="N121" s="8"/>
      <c r="O121" s="8"/>
      <c r="P121" s="8"/>
      <c r="Q121" s="8"/>
      <c r="R121" s="8"/>
      <c r="S121" s="8"/>
      <c r="T121" s="8"/>
      <c r="U121" s="8"/>
      <c r="V121" s="8"/>
      <c r="W121" s="8"/>
      <c r="X121" s="8"/>
      <c r="Y121" s="8"/>
      <c r="Z121" s="8"/>
      <c r="AA121" s="8"/>
      <c r="AB121" s="8"/>
      <c r="AC121" s="8"/>
      <c r="AD121" s="8"/>
      <c r="AE121" s="8"/>
      <c r="AF121" s="8"/>
    </row>
    <row r="122" spans="1:32" x14ac:dyDescent="0.35">
      <c r="A122" s="14" t="str">
        <f>IF(B122&lt;&gt;"",COUNTA($B$8:B122),"")</f>
        <v/>
      </c>
      <c r="B122" s="17"/>
      <c r="C122" s="17"/>
      <c r="D122" s="17"/>
      <c r="E122" s="17"/>
      <c r="F122" s="17"/>
      <c r="G122" s="13"/>
      <c r="H122" s="14" t="str">
        <f>IF(Table1[[#This Row],[Emission Category]]="Energy",VLOOKUP(Table1[[#This Row],[Units]],'Emission Inputs (Optional)'!$N$9:$O$14,2,FALSE)*Table1[[#This Row],[Annual Consumption]],"")</f>
        <v/>
      </c>
      <c r="I122" s="14" t="str">
        <f>IF(Table1[[#This Row],[Emission Category]]="Energy",Table1[[#This Row],[Total Energy
(MMBtu/yr)]]*0.293071,"")</f>
        <v/>
      </c>
      <c r="J122" s="15" t="str">
        <f>IF(Table1[[#This Row],[Total Energy
(MMBtu/yr)]]&lt;&gt;"",Table1[[#This Row],[Total Energy
(MMBtu/yr)]]/SUM($H$8:$H$190),"")</f>
        <v/>
      </c>
      <c r="K122" s="14" t="str">
        <f>IF(Table1[[#This Row],[Emission Category]]="Energy",(HLOOKUP(Table1[[#This Row],[Units]],'Emission Inputs (Optional)'!$F$10:$L$27,MATCH(Table1[[#This Row],[Energy Source]],'Emission Inputs (Optional)'!F$10:$F$27,0),FALSE))*Table1[[#This Row],[Annual Consumption]],"")</f>
        <v/>
      </c>
      <c r="L122" s="14">
        <f>IF(Table1[[#This Row],[Emission Category]]="Energy",Table1[[#This Row],[CO2e Emissions - 
Energy
 (MT CO2e/yr)]],Table1[[#This Row],[CO2e Emissions - 
Process or Fugitive 
(MT CO2e/yr)]])</f>
        <v>0</v>
      </c>
      <c r="M122" s="15" t="str">
        <f>IF(Table1[[#This Row],[CO2e Emissions (MT CO2e/yr)]]=0,"",IF(L122&lt;&gt;"",L122,0)/SUM(Table1[CO2e Emissions (MT CO2e/yr)]))</f>
        <v/>
      </c>
      <c r="N122" s="8"/>
      <c r="O122" s="8"/>
      <c r="P122" s="8"/>
      <c r="Q122" s="8"/>
      <c r="R122" s="8"/>
      <c r="S122" s="8"/>
      <c r="T122" s="8"/>
      <c r="U122" s="8"/>
      <c r="V122" s="8"/>
      <c r="W122" s="8"/>
      <c r="X122" s="8"/>
      <c r="Y122" s="8"/>
      <c r="Z122" s="8"/>
      <c r="AA122" s="8"/>
      <c r="AB122" s="8"/>
      <c r="AC122" s="8"/>
      <c r="AD122" s="8"/>
      <c r="AE122" s="8"/>
      <c r="AF122" s="8"/>
    </row>
    <row r="123" spans="1:32" x14ac:dyDescent="0.35">
      <c r="A123" s="14" t="str">
        <f>IF(B123&lt;&gt;"",COUNTA($B$8:B123),"")</f>
        <v/>
      </c>
      <c r="B123" s="17"/>
      <c r="C123" s="17"/>
      <c r="D123" s="17"/>
      <c r="E123" s="17"/>
      <c r="F123" s="17"/>
      <c r="G123" s="13"/>
      <c r="H123" s="14" t="str">
        <f>IF(Table1[[#This Row],[Emission Category]]="Energy",VLOOKUP(Table1[[#This Row],[Units]],'Emission Inputs (Optional)'!$N$9:$O$14,2,FALSE)*Table1[[#This Row],[Annual Consumption]],"")</f>
        <v/>
      </c>
      <c r="I123" s="14" t="str">
        <f>IF(Table1[[#This Row],[Emission Category]]="Energy",Table1[[#This Row],[Total Energy
(MMBtu/yr)]]*0.293071,"")</f>
        <v/>
      </c>
      <c r="J123" s="15" t="str">
        <f>IF(Table1[[#This Row],[Total Energy
(MMBtu/yr)]]&lt;&gt;"",Table1[[#This Row],[Total Energy
(MMBtu/yr)]]/SUM($H$8:$H$190),"")</f>
        <v/>
      </c>
      <c r="K123" s="14" t="str">
        <f>IF(Table1[[#This Row],[Emission Category]]="Energy",(HLOOKUP(Table1[[#This Row],[Units]],'Emission Inputs (Optional)'!$F$10:$L$27,MATCH(Table1[[#This Row],[Energy Source]],'Emission Inputs (Optional)'!F$10:$F$27,0),FALSE))*Table1[[#This Row],[Annual Consumption]],"")</f>
        <v/>
      </c>
      <c r="L123" s="14">
        <f>IF(Table1[[#This Row],[Emission Category]]="Energy",Table1[[#This Row],[CO2e Emissions - 
Energy
 (MT CO2e/yr)]],Table1[[#This Row],[CO2e Emissions - 
Process or Fugitive 
(MT CO2e/yr)]])</f>
        <v>0</v>
      </c>
      <c r="M123" s="15" t="str">
        <f>IF(Table1[[#This Row],[CO2e Emissions (MT CO2e/yr)]]=0,"",IF(L123&lt;&gt;"",L123,0)/SUM(Table1[CO2e Emissions (MT CO2e/yr)]))</f>
        <v/>
      </c>
      <c r="N123" s="8"/>
      <c r="O123" s="8"/>
      <c r="P123" s="8"/>
      <c r="Q123" s="8"/>
      <c r="R123" s="8"/>
      <c r="S123" s="8"/>
      <c r="T123" s="8"/>
      <c r="U123" s="8"/>
      <c r="V123" s="8"/>
      <c r="W123" s="8"/>
      <c r="X123" s="8"/>
      <c r="Y123" s="8"/>
      <c r="Z123" s="8"/>
      <c r="AA123" s="8"/>
      <c r="AB123" s="8"/>
      <c r="AC123" s="8"/>
      <c r="AD123" s="8"/>
      <c r="AE123" s="8"/>
      <c r="AF123" s="8"/>
    </row>
    <row r="124" spans="1:32" x14ac:dyDescent="0.35">
      <c r="A124" s="14" t="str">
        <f>IF(B124&lt;&gt;"",COUNTA($B$8:B124),"")</f>
        <v/>
      </c>
      <c r="B124" s="17"/>
      <c r="C124" s="17"/>
      <c r="D124" s="17"/>
      <c r="E124" s="17"/>
      <c r="F124" s="17"/>
      <c r="G124" s="13"/>
      <c r="H124" s="14" t="str">
        <f>IF(Table1[[#This Row],[Emission Category]]="Energy",VLOOKUP(Table1[[#This Row],[Units]],'Emission Inputs (Optional)'!$N$9:$O$14,2,FALSE)*Table1[[#This Row],[Annual Consumption]],"")</f>
        <v/>
      </c>
      <c r="I124" s="14" t="str">
        <f>IF(Table1[[#This Row],[Emission Category]]="Energy",Table1[[#This Row],[Total Energy
(MMBtu/yr)]]*0.293071,"")</f>
        <v/>
      </c>
      <c r="J124" s="15" t="str">
        <f>IF(Table1[[#This Row],[Total Energy
(MMBtu/yr)]]&lt;&gt;"",Table1[[#This Row],[Total Energy
(MMBtu/yr)]]/SUM($H$8:$H$190),"")</f>
        <v/>
      </c>
      <c r="K124" s="14" t="str">
        <f>IF(Table1[[#This Row],[Emission Category]]="Energy",(HLOOKUP(Table1[[#This Row],[Units]],'Emission Inputs (Optional)'!$F$10:$L$27,MATCH(Table1[[#This Row],[Energy Source]],'Emission Inputs (Optional)'!F$10:$F$27,0),FALSE))*Table1[[#This Row],[Annual Consumption]],"")</f>
        <v/>
      </c>
      <c r="L124" s="14">
        <f>IF(Table1[[#This Row],[Emission Category]]="Energy",Table1[[#This Row],[CO2e Emissions - 
Energy
 (MT CO2e/yr)]],Table1[[#This Row],[CO2e Emissions - 
Process or Fugitive 
(MT CO2e/yr)]])</f>
        <v>0</v>
      </c>
      <c r="M124" s="15" t="str">
        <f>IF(Table1[[#This Row],[CO2e Emissions (MT CO2e/yr)]]=0,"",IF(L124&lt;&gt;"",L124,0)/SUM(Table1[CO2e Emissions (MT CO2e/yr)]))</f>
        <v/>
      </c>
      <c r="N124" s="8"/>
      <c r="O124" s="8"/>
      <c r="P124" s="8"/>
      <c r="Q124" s="8"/>
      <c r="R124" s="8"/>
      <c r="S124" s="8"/>
      <c r="T124" s="8"/>
      <c r="U124" s="8"/>
      <c r="V124" s="8"/>
      <c r="W124" s="8"/>
      <c r="X124" s="8"/>
      <c r="Y124" s="8"/>
      <c r="Z124" s="8"/>
      <c r="AA124" s="8"/>
      <c r="AB124" s="8"/>
      <c r="AC124" s="8"/>
      <c r="AD124" s="8"/>
      <c r="AE124" s="8"/>
      <c r="AF124" s="8"/>
    </row>
    <row r="125" spans="1:32" x14ac:dyDescent="0.35">
      <c r="A125" s="14" t="str">
        <f>IF(B125&lt;&gt;"",COUNTA($B$8:B125),"")</f>
        <v/>
      </c>
      <c r="B125" s="17"/>
      <c r="C125" s="17"/>
      <c r="D125" s="17"/>
      <c r="E125" s="17"/>
      <c r="F125" s="17"/>
      <c r="G125" s="13"/>
      <c r="H125" s="14" t="str">
        <f>IF(Table1[[#This Row],[Emission Category]]="Energy",VLOOKUP(Table1[[#This Row],[Units]],'Emission Inputs (Optional)'!$N$9:$O$14,2,FALSE)*Table1[[#This Row],[Annual Consumption]],"")</f>
        <v/>
      </c>
      <c r="I125" s="14" t="str">
        <f>IF(Table1[[#This Row],[Emission Category]]="Energy",Table1[[#This Row],[Total Energy
(MMBtu/yr)]]*0.293071,"")</f>
        <v/>
      </c>
      <c r="J125" s="15" t="str">
        <f>IF(Table1[[#This Row],[Total Energy
(MMBtu/yr)]]&lt;&gt;"",Table1[[#This Row],[Total Energy
(MMBtu/yr)]]/SUM($H$8:$H$190),"")</f>
        <v/>
      </c>
      <c r="K125" s="14" t="str">
        <f>IF(Table1[[#This Row],[Emission Category]]="Energy",(HLOOKUP(Table1[[#This Row],[Units]],'Emission Inputs (Optional)'!$F$10:$L$27,MATCH(Table1[[#This Row],[Energy Source]],'Emission Inputs (Optional)'!F$10:$F$27,0),FALSE))*Table1[[#This Row],[Annual Consumption]],"")</f>
        <v/>
      </c>
      <c r="L125" s="14">
        <f>IF(Table1[[#This Row],[Emission Category]]="Energy",Table1[[#This Row],[CO2e Emissions - 
Energy
 (MT CO2e/yr)]],Table1[[#This Row],[CO2e Emissions - 
Process or Fugitive 
(MT CO2e/yr)]])</f>
        <v>0</v>
      </c>
      <c r="M125" s="15" t="str">
        <f>IF(Table1[[#This Row],[CO2e Emissions (MT CO2e/yr)]]=0,"",IF(L125&lt;&gt;"",L125,0)/SUM(Table1[CO2e Emissions (MT CO2e/yr)]))</f>
        <v/>
      </c>
      <c r="N125" s="8"/>
      <c r="O125" s="8"/>
      <c r="P125" s="8"/>
      <c r="Q125" s="8"/>
      <c r="R125" s="8"/>
      <c r="S125" s="8"/>
      <c r="T125" s="8"/>
      <c r="U125" s="8"/>
      <c r="V125" s="8"/>
      <c r="W125" s="8"/>
      <c r="X125" s="8"/>
      <c r="Y125" s="8"/>
      <c r="Z125" s="8"/>
      <c r="AA125" s="8"/>
      <c r="AB125" s="8"/>
      <c r="AC125" s="8"/>
      <c r="AD125" s="8"/>
      <c r="AE125" s="8"/>
      <c r="AF125" s="8"/>
    </row>
    <row r="126" spans="1:32" x14ac:dyDescent="0.35">
      <c r="A126" s="14" t="str">
        <f>IF(B126&lt;&gt;"",COUNTA($B$8:B126),"")</f>
        <v/>
      </c>
      <c r="B126" s="17"/>
      <c r="C126" s="17"/>
      <c r="D126" s="17"/>
      <c r="E126" s="17"/>
      <c r="F126" s="17"/>
      <c r="G126" s="13"/>
      <c r="H126" s="14" t="str">
        <f>IF(Table1[[#This Row],[Emission Category]]="Energy",VLOOKUP(Table1[[#This Row],[Units]],'Emission Inputs (Optional)'!$N$9:$O$14,2,FALSE)*Table1[[#This Row],[Annual Consumption]],"")</f>
        <v/>
      </c>
      <c r="I126" s="14" t="str">
        <f>IF(Table1[[#This Row],[Emission Category]]="Energy",Table1[[#This Row],[Total Energy
(MMBtu/yr)]]*0.293071,"")</f>
        <v/>
      </c>
      <c r="J126" s="15" t="str">
        <f>IF(Table1[[#This Row],[Total Energy
(MMBtu/yr)]]&lt;&gt;"",Table1[[#This Row],[Total Energy
(MMBtu/yr)]]/SUM($H$8:$H$190),"")</f>
        <v/>
      </c>
      <c r="K126" s="14" t="str">
        <f>IF(Table1[[#This Row],[Emission Category]]="Energy",(HLOOKUP(Table1[[#This Row],[Units]],'Emission Inputs (Optional)'!$F$10:$L$27,MATCH(Table1[[#This Row],[Energy Source]],'Emission Inputs (Optional)'!F$10:$F$27,0),FALSE))*Table1[[#This Row],[Annual Consumption]],"")</f>
        <v/>
      </c>
      <c r="L126" s="14">
        <f>IF(Table1[[#This Row],[Emission Category]]="Energy",Table1[[#This Row],[CO2e Emissions - 
Energy
 (MT CO2e/yr)]],Table1[[#This Row],[CO2e Emissions - 
Process or Fugitive 
(MT CO2e/yr)]])</f>
        <v>0</v>
      </c>
      <c r="M126" s="15" t="str">
        <f>IF(Table1[[#This Row],[CO2e Emissions (MT CO2e/yr)]]=0,"",IF(L126&lt;&gt;"",L126,0)/SUM(Table1[CO2e Emissions (MT CO2e/yr)]))</f>
        <v/>
      </c>
      <c r="N126" s="8"/>
      <c r="O126" s="8"/>
      <c r="P126" s="8"/>
      <c r="Q126" s="8"/>
      <c r="R126" s="8"/>
      <c r="S126" s="8"/>
      <c r="T126" s="8"/>
      <c r="U126" s="8"/>
      <c r="V126" s="8"/>
      <c r="W126" s="8"/>
      <c r="X126" s="8"/>
      <c r="Y126" s="8"/>
      <c r="Z126" s="8"/>
      <c r="AA126" s="8"/>
      <c r="AB126" s="8"/>
      <c r="AC126" s="8"/>
      <c r="AD126" s="8"/>
      <c r="AE126" s="8"/>
      <c r="AF126" s="8"/>
    </row>
    <row r="127" spans="1:32" x14ac:dyDescent="0.35">
      <c r="A127" s="14" t="str">
        <f>IF(B127&lt;&gt;"",COUNTA($B$8:B127),"")</f>
        <v/>
      </c>
      <c r="B127" s="17"/>
      <c r="C127" s="17"/>
      <c r="D127" s="17"/>
      <c r="E127" s="17"/>
      <c r="F127" s="17"/>
      <c r="G127" s="13"/>
      <c r="H127" s="14" t="str">
        <f>IF(Table1[[#This Row],[Emission Category]]="Energy",VLOOKUP(Table1[[#This Row],[Units]],'Emission Inputs (Optional)'!$N$9:$O$14,2,FALSE)*Table1[[#This Row],[Annual Consumption]],"")</f>
        <v/>
      </c>
      <c r="I127" s="14" t="str">
        <f>IF(Table1[[#This Row],[Emission Category]]="Energy",Table1[[#This Row],[Total Energy
(MMBtu/yr)]]*0.293071,"")</f>
        <v/>
      </c>
      <c r="J127" s="15" t="str">
        <f>IF(Table1[[#This Row],[Total Energy
(MMBtu/yr)]]&lt;&gt;"",Table1[[#This Row],[Total Energy
(MMBtu/yr)]]/SUM($H$8:$H$190),"")</f>
        <v/>
      </c>
      <c r="K127" s="14" t="str">
        <f>IF(Table1[[#This Row],[Emission Category]]="Energy",(HLOOKUP(Table1[[#This Row],[Units]],'Emission Inputs (Optional)'!$F$10:$L$27,MATCH(Table1[[#This Row],[Energy Source]],'Emission Inputs (Optional)'!F$10:$F$27,0),FALSE))*Table1[[#This Row],[Annual Consumption]],"")</f>
        <v/>
      </c>
      <c r="L127" s="14">
        <f>IF(Table1[[#This Row],[Emission Category]]="Energy",Table1[[#This Row],[CO2e Emissions - 
Energy
 (MT CO2e/yr)]],Table1[[#This Row],[CO2e Emissions - 
Process or Fugitive 
(MT CO2e/yr)]])</f>
        <v>0</v>
      </c>
      <c r="M127" s="15" t="str">
        <f>IF(Table1[[#This Row],[CO2e Emissions (MT CO2e/yr)]]=0,"",IF(L127&lt;&gt;"",L127,0)/SUM(Table1[CO2e Emissions (MT CO2e/yr)]))</f>
        <v/>
      </c>
      <c r="N127" s="8"/>
      <c r="O127" s="8"/>
      <c r="P127" s="8"/>
      <c r="Q127" s="8"/>
      <c r="R127" s="8"/>
      <c r="S127" s="8"/>
      <c r="T127" s="8"/>
      <c r="U127" s="8"/>
      <c r="V127" s="8"/>
      <c r="W127" s="8"/>
      <c r="X127" s="8"/>
      <c r="Y127" s="8"/>
      <c r="Z127" s="8"/>
      <c r="AA127" s="8"/>
      <c r="AB127" s="8"/>
      <c r="AC127" s="8"/>
      <c r="AD127" s="8"/>
      <c r="AE127" s="8"/>
      <c r="AF127" s="8"/>
    </row>
    <row r="128" spans="1:32" x14ac:dyDescent="0.35">
      <c r="A128" s="14" t="str">
        <f>IF(B128&lt;&gt;"",COUNTA($B$8:B128),"")</f>
        <v/>
      </c>
      <c r="B128" s="17"/>
      <c r="C128" s="17"/>
      <c r="D128" s="17"/>
      <c r="E128" s="17"/>
      <c r="F128" s="17"/>
      <c r="G128" s="13"/>
      <c r="H128" s="14" t="str">
        <f>IF(Table1[[#This Row],[Emission Category]]="Energy",VLOOKUP(Table1[[#This Row],[Units]],'Emission Inputs (Optional)'!$N$9:$O$14,2,FALSE)*Table1[[#This Row],[Annual Consumption]],"")</f>
        <v/>
      </c>
      <c r="I128" s="14" t="str">
        <f>IF(Table1[[#This Row],[Emission Category]]="Energy",Table1[[#This Row],[Total Energy
(MMBtu/yr)]]*0.293071,"")</f>
        <v/>
      </c>
      <c r="J128" s="15" t="str">
        <f>IF(Table1[[#This Row],[Total Energy
(MMBtu/yr)]]&lt;&gt;"",Table1[[#This Row],[Total Energy
(MMBtu/yr)]]/SUM($H$8:$H$190),"")</f>
        <v/>
      </c>
      <c r="K128" s="14" t="str">
        <f>IF(Table1[[#This Row],[Emission Category]]="Energy",(HLOOKUP(Table1[[#This Row],[Units]],'Emission Inputs (Optional)'!$F$10:$L$27,MATCH(Table1[[#This Row],[Energy Source]],'Emission Inputs (Optional)'!F$10:$F$27,0),FALSE))*Table1[[#This Row],[Annual Consumption]],"")</f>
        <v/>
      </c>
      <c r="L128" s="14">
        <f>IF(Table1[[#This Row],[Emission Category]]="Energy",Table1[[#This Row],[CO2e Emissions - 
Energy
 (MT CO2e/yr)]],Table1[[#This Row],[CO2e Emissions - 
Process or Fugitive 
(MT CO2e/yr)]])</f>
        <v>0</v>
      </c>
      <c r="M128" s="15" t="str">
        <f>IF(Table1[[#This Row],[CO2e Emissions (MT CO2e/yr)]]=0,"",IF(L128&lt;&gt;"",L128,0)/SUM(Table1[CO2e Emissions (MT CO2e/yr)]))</f>
        <v/>
      </c>
      <c r="N128" s="8"/>
      <c r="O128" s="8"/>
      <c r="P128" s="8"/>
      <c r="Q128" s="8"/>
      <c r="R128" s="8"/>
      <c r="S128" s="8"/>
      <c r="T128" s="8"/>
      <c r="U128" s="8"/>
      <c r="V128" s="8"/>
      <c r="W128" s="8"/>
      <c r="X128" s="8"/>
      <c r="Y128" s="8"/>
      <c r="Z128" s="8"/>
      <c r="AA128" s="8"/>
      <c r="AB128" s="8"/>
      <c r="AC128" s="8"/>
      <c r="AD128" s="8"/>
      <c r="AE128" s="8"/>
      <c r="AF128" s="8"/>
    </row>
    <row r="129" spans="1:32" x14ac:dyDescent="0.35">
      <c r="A129" s="14" t="str">
        <f>IF(B129&lt;&gt;"",COUNTA($B$8:B129),"")</f>
        <v/>
      </c>
      <c r="B129" s="17"/>
      <c r="C129" s="17"/>
      <c r="D129" s="17"/>
      <c r="E129" s="17"/>
      <c r="F129" s="17"/>
      <c r="G129" s="13"/>
      <c r="H129" s="14" t="str">
        <f>IF(Table1[[#This Row],[Emission Category]]="Energy",VLOOKUP(Table1[[#This Row],[Units]],'Emission Inputs (Optional)'!$N$9:$O$14,2,FALSE)*Table1[[#This Row],[Annual Consumption]],"")</f>
        <v/>
      </c>
      <c r="I129" s="14" t="str">
        <f>IF(Table1[[#This Row],[Emission Category]]="Energy",Table1[[#This Row],[Total Energy
(MMBtu/yr)]]*0.293071,"")</f>
        <v/>
      </c>
      <c r="J129" s="15" t="str">
        <f>IF(Table1[[#This Row],[Total Energy
(MMBtu/yr)]]&lt;&gt;"",Table1[[#This Row],[Total Energy
(MMBtu/yr)]]/SUM($H$8:$H$190),"")</f>
        <v/>
      </c>
      <c r="K129" s="14" t="str">
        <f>IF(Table1[[#This Row],[Emission Category]]="Energy",(HLOOKUP(Table1[[#This Row],[Units]],'Emission Inputs (Optional)'!$F$10:$L$27,MATCH(Table1[[#This Row],[Energy Source]],'Emission Inputs (Optional)'!F$10:$F$27,0),FALSE))*Table1[[#This Row],[Annual Consumption]],"")</f>
        <v/>
      </c>
      <c r="L129" s="14">
        <f>IF(Table1[[#This Row],[Emission Category]]="Energy",Table1[[#This Row],[CO2e Emissions - 
Energy
 (MT CO2e/yr)]],Table1[[#This Row],[CO2e Emissions - 
Process or Fugitive 
(MT CO2e/yr)]])</f>
        <v>0</v>
      </c>
      <c r="M129" s="15" t="str">
        <f>IF(Table1[[#This Row],[CO2e Emissions (MT CO2e/yr)]]=0,"",IF(L129&lt;&gt;"",L129,0)/SUM(Table1[CO2e Emissions (MT CO2e/yr)]))</f>
        <v/>
      </c>
      <c r="N129" s="8"/>
      <c r="O129" s="8"/>
      <c r="P129" s="8"/>
      <c r="Q129" s="8"/>
      <c r="R129" s="8"/>
      <c r="S129" s="8"/>
      <c r="T129" s="8"/>
      <c r="U129" s="8"/>
      <c r="V129" s="8"/>
      <c r="W129" s="8"/>
      <c r="X129" s="8"/>
      <c r="Y129" s="8"/>
      <c r="Z129" s="8"/>
      <c r="AA129" s="8"/>
      <c r="AB129" s="8"/>
      <c r="AC129" s="8"/>
      <c r="AD129" s="8"/>
      <c r="AE129" s="8"/>
      <c r="AF129" s="8"/>
    </row>
    <row r="130" spans="1:32" x14ac:dyDescent="0.35">
      <c r="A130" s="14" t="str">
        <f>IF(B130&lt;&gt;"",COUNTA($B$8:B130),"")</f>
        <v/>
      </c>
      <c r="B130" s="17"/>
      <c r="C130" s="17"/>
      <c r="D130" s="17"/>
      <c r="E130" s="17"/>
      <c r="F130" s="17"/>
      <c r="G130" s="13"/>
      <c r="H130" s="14" t="str">
        <f>IF(Table1[[#This Row],[Emission Category]]="Energy",VLOOKUP(Table1[[#This Row],[Units]],'Emission Inputs (Optional)'!$N$9:$O$14,2,FALSE)*Table1[[#This Row],[Annual Consumption]],"")</f>
        <v/>
      </c>
      <c r="I130" s="14" t="str">
        <f>IF(Table1[[#This Row],[Emission Category]]="Energy",Table1[[#This Row],[Total Energy
(MMBtu/yr)]]*0.293071,"")</f>
        <v/>
      </c>
      <c r="J130" s="15" t="str">
        <f>IF(Table1[[#This Row],[Total Energy
(MMBtu/yr)]]&lt;&gt;"",Table1[[#This Row],[Total Energy
(MMBtu/yr)]]/SUM($H$8:$H$190),"")</f>
        <v/>
      </c>
      <c r="K130" s="14" t="str">
        <f>IF(Table1[[#This Row],[Emission Category]]="Energy",(HLOOKUP(Table1[[#This Row],[Units]],'Emission Inputs (Optional)'!$F$10:$L$27,MATCH(Table1[[#This Row],[Energy Source]],'Emission Inputs (Optional)'!F$10:$F$27,0),FALSE))*Table1[[#This Row],[Annual Consumption]],"")</f>
        <v/>
      </c>
      <c r="L130" s="14">
        <f>IF(Table1[[#This Row],[Emission Category]]="Energy",Table1[[#This Row],[CO2e Emissions - 
Energy
 (MT CO2e/yr)]],Table1[[#This Row],[CO2e Emissions - 
Process or Fugitive 
(MT CO2e/yr)]])</f>
        <v>0</v>
      </c>
      <c r="M130" s="15" t="str">
        <f>IF(Table1[[#This Row],[CO2e Emissions (MT CO2e/yr)]]=0,"",IF(L130&lt;&gt;"",L130,0)/SUM(Table1[CO2e Emissions (MT CO2e/yr)]))</f>
        <v/>
      </c>
      <c r="N130" s="8"/>
      <c r="O130" s="8"/>
      <c r="P130" s="8"/>
      <c r="Q130" s="8"/>
      <c r="R130" s="8"/>
      <c r="S130" s="8"/>
      <c r="T130" s="8"/>
      <c r="U130" s="8"/>
      <c r="V130" s="8"/>
      <c r="W130" s="8"/>
      <c r="X130" s="8"/>
      <c r="Y130" s="8"/>
      <c r="Z130" s="8"/>
      <c r="AA130" s="8"/>
      <c r="AB130" s="8"/>
      <c r="AC130" s="8"/>
      <c r="AD130" s="8"/>
      <c r="AE130" s="8"/>
      <c r="AF130" s="8"/>
    </row>
    <row r="131" spans="1:32" x14ac:dyDescent="0.35">
      <c r="A131" s="14" t="str">
        <f>IF(B131&lt;&gt;"",COUNTA($B$8:B131),"")</f>
        <v/>
      </c>
      <c r="B131" s="17"/>
      <c r="C131" s="17"/>
      <c r="D131" s="17"/>
      <c r="E131" s="17"/>
      <c r="F131" s="17"/>
      <c r="G131" s="13"/>
      <c r="H131" s="14" t="str">
        <f>IF(Table1[[#This Row],[Emission Category]]="Energy",VLOOKUP(Table1[[#This Row],[Units]],'Emission Inputs (Optional)'!$N$9:$O$14,2,FALSE)*Table1[[#This Row],[Annual Consumption]],"")</f>
        <v/>
      </c>
      <c r="I131" s="14" t="str">
        <f>IF(Table1[[#This Row],[Emission Category]]="Energy",Table1[[#This Row],[Total Energy
(MMBtu/yr)]]*0.293071,"")</f>
        <v/>
      </c>
      <c r="J131" s="15" t="str">
        <f>IF(Table1[[#This Row],[Total Energy
(MMBtu/yr)]]&lt;&gt;"",Table1[[#This Row],[Total Energy
(MMBtu/yr)]]/SUM($H$8:$H$190),"")</f>
        <v/>
      </c>
      <c r="K131" s="14" t="str">
        <f>IF(Table1[[#This Row],[Emission Category]]="Energy",(HLOOKUP(Table1[[#This Row],[Units]],'Emission Inputs (Optional)'!$F$10:$L$27,MATCH(Table1[[#This Row],[Energy Source]],'Emission Inputs (Optional)'!F$10:$F$27,0),FALSE))*Table1[[#This Row],[Annual Consumption]],"")</f>
        <v/>
      </c>
      <c r="L131" s="14">
        <f>IF(Table1[[#This Row],[Emission Category]]="Energy",Table1[[#This Row],[CO2e Emissions - 
Energy
 (MT CO2e/yr)]],Table1[[#This Row],[CO2e Emissions - 
Process or Fugitive 
(MT CO2e/yr)]])</f>
        <v>0</v>
      </c>
      <c r="M131" s="15" t="str">
        <f>IF(Table1[[#This Row],[CO2e Emissions (MT CO2e/yr)]]=0,"",IF(L131&lt;&gt;"",L131,0)/SUM(Table1[CO2e Emissions (MT CO2e/yr)]))</f>
        <v/>
      </c>
      <c r="N131" s="8"/>
      <c r="O131" s="8"/>
      <c r="P131" s="8"/>
      <c r="Q131" s="8"/>
      <c r="R131" s="8"/>
      <c r="S131" s="8"/>
      <c r="T131" s="8"/>
      <c r="U131" s="8"/>
      <c r="V131" s="8"/>
      <c r="W131" s="8"/>
      <c r="X131" s="8"/>
      <c r="Y131" s="8"/>
      <c r="Z131" s="8"/>
      <c r="AA131" s="8"/>
      <c r="AB131" s="8"/>
      <c r="AC131" s="8"/>
      <c r="AD131" s="8"/>
      <c r="AE131" s="8"/>
      <c r="AF131" s="8"/>
    </row>
    <row r="132" spans="1:32" x14ac:dyDescent="0.35">
      <c r="A132" s="14" t="str">
        <f>IF(B132&lt;&gt;"",COUNTA($B$8:B132),"")</f>
        <v/>
      </c>
      <c r="B132" s="17"/>
      <c r="C132" s="17"/>
      <c r="D132" s="17"/>
      <c r="E132" s="17"/>
      <c r="F132" s="17"/>
      <c r="G132" s="13"/>
      <c r="H132" s="14" t="str">
        <f>IF(Table1[[#This Row],[Emission Category]]="Energy",VLOOKUP(Table1[[#This Row],[Units]],'Emission Inputs (Optional)'!$N$9:$O$14,2,FALSE)*Table1[[#This Row],[Annual Consumption]],"")</f>
        <v/>
      </c>
      <c r="I132" s="14" t="str">
        <f>IF(Table1[[#This Row],[Emission Category]]="Energy",Table1[[#This Row],[Total Energy
(MMBtu/yr)]]*0.293071,"")</f>
        <v/>
      </c>
      <c r="J132" s="15" t="str">
        <f>IF(Table1[[#This Row],[Total Energy
(MMBtu/yr)]]&lt;&gt;"",Table1[[#This Row],[Total Energy
(MMBtu/yr)]]/SUM($H$8:$H$190),"")</f>
        <v/>
      </c>
      <c r="K132" s="14" t="str">
        <f>IF(Table1[[#This Row],[Emission Category]]="Energy",(HLOOKUP(Table1[[#This Row],[Units]],'Emission Inputs (Optional)'!$F$10:$L$27,MATCH(Table1[[#This Row],[Energy Source]],'Emission Inputs (Optional)'!F$10:$F$27,0),FALSE))*Table1[[#This Row],[Annual Consumption]],"")</f>
        <v/>
      </c>
      <c r="L132" s="14">
        <f>IF(Table1[[#This Row],[Emission Category]]="Energy",Table1[[#This Row],[CO2e Emissions - 
Energy
 (MT CO2e/yr)]],Table1[[#This Row],[CO2e Emissions - 
Process or Fugitive 
(MT CO2e/yr)]])</f>
        <v>0</v>
      </c>
      <c r="M132" s="15" t="str">
        <f>IF(Table1[[#This Row],[CO2e Emissions (MT CO2e/yr)]]=0,"",IF(L132&lt;&gt;"",L132,0)/SUM(Table1[CO2e Emissions (MT CO2e/yr)]))</f>
        <v/>
      </c>
      <c r="N132" s="8"/>
      <c r="O132" s="8"/>
      <c r="P132" s="8"/>
      <c r="Q132" s="8"/>
      <c r="R132" s="8"/>
      <c r="S132" s="8"/>
      <c r="T132" s="8"/>
      <c r="U132" s="8"/>
      <c r="V132" s="8"/>
      <c r="W132" s="8"/>
      <c r="X132" s="8"/>
      <c r="Y132" s="8"/>
      <c r="Z132" s="8"/>
      <c r="AA132" s="8"/>
      <c r="AB132" s="8"/>
      <c r="AC132" s="8"/>
      <c r="AD132" s="8"/>
      <c r="AE132" s="8"/>
      <c r="AF132" s="8"/>
    </row>
    <row r="133" spans="1:32" x14ac:dyDescent="0.35">
      <c r="A133" s="14" t="str">
        <f>IF(B133&lt;&gt;"",COUNTA($B$8:B133),"")</f>
        <v/>
      </c>
      <c r="B133" s="17"/>
      <c r="C133" s="17"/>
      <c r="D133" s="17"/>
      <c r="E133" s="17"/>
      <c r="F133" s="17"/>
      <c r="G133" s="13"/>
      <c r="H133" s="14" t="str">
        <f>IF(Table1[[#This Row],[Emission Category]]="Energy",VLOOKUP(Table1[[#This Row],[Units]],'Emission Inputs (Optional)'!$N$9:$O$14,2,FALSE)*Table1[[#This Row],[Annual Consumption]],"")</f>
        <v/>
      </c>
      <c r="I133" s="14" t="str">
        <f>IF(Table1[[#This Row],[Emission Category]]="Energy",Table1[[#This Row],[Total Energy
(MMBtu/yr)]]*0.293071,"")</f>
        <v/>
      </c>
      <c r="J133" s="15" t="str">
        <f>IF(Table1[[#This Row],[Total Energy
(MMBtu/yr)]]&lt;&gt;"",Table1[[#This Row],[Total Energy
(MMBtu/yr)]]/SUM($H$8:$H$190),"")</f>
        <v/>
      </c>
      <c r="K133" s="14" t="str">
        <f>IF(Table1[[#This Row],[Emission Category]]="Energy",(HLOOKUP(Table1[[#This Row],[Units]],'Emission Inputs (Optional)'!$F$10:$L$27,MATCH(Table1[[#This Row],[Energy Source]],'Emission Inputs (Optional)'!F$10:$F$27,0),FALSE))*Table1[[#This Row],[Annual Consumption]],"")</f>
        <v/>
      </c>
      <c r="L133" s="14">
        <f>IF(Table1[[#This Row],[Emission Category]]="Energy",Table1[[#This Row],[CO2e Emissions - 
Energy
 (MT CO2e/yr)]],Table1[[#This Row],[CO2e Emissions - 
Process or Fugitive 
(MT CO2e/yr)]])</f>
        <v>0</v>
      </c>
      <c r="M133" s="15" t="str">
        <f>IF(Table1[[#This Row],[CO2e Emissions (MT CO2e/yr)]]=0,"",IF(L133&lt;&gt;"",L133,0)/SUM(Table1[CO2e Emissions (MT CO2e/yr)]))</f>
        <v/>
      </c>
      <c r="N133" s="8"/>
      <c r="O133" s="8"/>
      <c r="P133" s="8"/>
      <c r="Q133" s="8"/>
      <c r="R133" s="8"/>
      <c r="S133" s="8"/>
      <c r="T133" s="8"/>
      <c r="U133" s="8"/>
      <c r="V133" s="8"/>
      <c r="W133" s="8"/>
      <c r="X133" s="8"/>
      <c r="Y133" s="8"/>
      <c r="Z133" s="8"/>
      <c r="AA133" s="8"/>
      <c r="AB133" s="8"/>
      <c r="AC133" s="8"/>
      <c r="AD133" s="8"/>
      <c r="AE133" s="8"/>
      <c r="AF133" s="8"/>
    </row>
    <row r="134" spans="1:32" x14ac:dyDescent="0.35">
      <c r="A134" s="14" t="str">
        <f>IF(B134&lt;&gt;"",COUNTA($B$8:B134),"")</f>
        <v/>
      </c>
      <c r="B134" s="17"/>
      <c r="C134" s="17"/>
      <c r="D134" s="17"/>
      <c r="E134" s="17"/>
      <c r="F134" s="17"/>
      <c r="G134" s="13"/>
      <c r="H134" s="14" t="str">
        <f>IF(Table1[[#This Row],[Emission Category]]="Energy",VLOOKUP(Table1[[#This Row],[Units]],'Emission Inputs (Optional)'!$N$9:$O$14,2,FALSE)*Table1[[#This Row],[Annual Consumption]],"")</f>
        <v/>
      </c>
      <c r="I134" s="14" t="str">
        <f>IF(Table1[[#This Row],[Emission Category]]="Energy",Table1[[#This Row],[Total Energy
(MMBtu/yr)]]*0.293071,"")</f>
        <v/>
      </c>
      <c r="J134" s="15" t="str">
        <f>IF(Table1[[#This Row],[Total Energy
(MMBtu/yr)]]&lt;&gt;"",Table1[[#This Row],[Total Energy
(MMBtu/yr)]]/SUM($H$8:$H$190),"")</f>
        <v/>
      </c>
      <c r="K134" s="14" t="str">
        <f>IF(Table1[[#This Row],[Emission Category]]="Energy",(HLOOKUP(Table1[[#This Row],[Units]],'Emission Inputs (Optional)'!$F$10:$L$27,MATCH(Table1[[#This Row],[Energy Source]],'Emission Inputs (Optional)'!F$10:$F$27,0),FALSE))*Table1[[#This Row],[Annual Consumption]],"")</f>
        <v/>
      </c>
      <c r="L134" s="14">
        <f>IF(Table1[[#This Row],[Emission Category]]="Energy",Table1[[#This Row],[CO2e Emissions - 
Energy
 (MT CO2e/yr)]],Table1[[#This Row],[CO2e Emissions - 
Process or Fugitive 
(MT CO2e/yr)]])</f>
        <v>0</v>
      </c>
      <c r="M134" s="15" t="str">
        <f>IF(Table1[[#This Row],[CO2e Emissions (MT CO2e/yr)]]=0,"",IF(L134&lt;&gt;"",L134,0)/SUM(Table1[CO2e Emissions (MT CO2e/yr)]))</f>
        <v/>
      </c>
      <c r="N134" s="8"/>
      <c r="O134" s="8"/>
      <c r="P134" s="8"/>
      <c r="Q134" s="8"/>
      <c r="R134" s="8"/>
      <c r="S134" s="8"/>
      <c r="T134" s="8"/>
      <c r="U134" s="8"/>
      <c r="V134" s="8"/>
      <c r="W134" s="8"/>
      <c r="X134" s="8"/>
      <c r="Y134" s="8"/>
      <c r="Z134" s="8"/>
      <c r="AA134" s="8"/>
      <c r="AB134" s="8"/>
      <c r="AC134" s="8"/>
      <c r="AD134" s="8"/>
      <c r="AE134" s="8"/>
      <c r="AF134" s="8"/>
    </row>
    <row r="135" spans="1:32" x14ac:dyDescent="0.35">
      <c r="A135" s="14" t="str">
        <f>IF(B135&lt;&gt;"",COUNTA($B$8:B135),"")</f>
        <v/>
      </c>
      <c r="B135" s="17"/>
      <c r="C135" s="17"/>
      <c r="D135" s="17"/>
      <c r="E135" s="17"/>
      <c r="F135" s="17"/>
      <c r="G135" s="13"/>
      <c r="H135" s="14" t="str">
        <f>IF(Table1[[#This Row],[Emission Category]]="Energy",VLOOKUP(Table1[[#This Row],[Units]],'Emission Inputs (Optional)'!$N$9:$O$14,2,FALSE)*Table1[[#This Row],[Annual Consumption]],"")</f>
        <v/>
      </c>
      <c r="I135" s="14" t="str">
        <f>IF(Table1[[#This Row],[Emission Category]]="Energy",Table1[[#This Row],[Total Energy
(MMBtu/yr)]]*0.293071,"")</f>
        <v/>
      </c>
      <c r="J135" s="15" t="str">
        <f>IF(Table1[[#This Row],[Total Energy
(MMBtu/yr)]]&lt;&gt;"",Table1[[#This Row],[Total Energy
(MMBtu/yr)]]/SUM($H$8:$H$190),"")</f>
        <v/>
      </c>
      <c r="K135" s="14" t="str">
        <f>IF(Table1[[#This Row],[Emission Category]]="Energy",(HLOOKUP(Table1[[#This Row],[Units]],'Emission Inputs (Optional)'!$F$10:$L$27,MATCH(Table1[[#This Row],[Energy Source]],'Emission Inputs (Optional)'!F$10:$F$27,0),FALSE))*Table1[[#This Row],[Annual Consumption]],"")</f>
        <v/>
      </c>
      <c r="L135" s="14">
        <f>IF(Table1[[#This Row],[Emission Category]]="Energy",Table1[[#This Row],[CO2e Emissions - 
Energy
 (MT CO2e/yr)]],Table1[[#This Row],[CO2e Emissions - 
Process or Fugitive 
(MT CO2e/yr)]])</f>
        <v>0</v>
      </c>
      <c r="M135" s="15" t="str">
        <f>IF(Table1[[#This Row],[CO2e Emissions (MT CO2e/yr)]]=0,"",IF(L135&lt;&gt;"",L135,0)/SUM(Table1[CO2e Emissions (MT CO2e/yr)]))</f>
        <v/>
      </c>
      <c r="N135" s="8"/>
      <c r="O135" s="8"/>
      <c r="P135" s="8"/>
      <c r="Q135" s="8"/>
      <c r="R135" s="8"/>
      <c r="S135" s="8"/>
      <c r="T135" s="8"/>
      <c r="U135" s="8"/>
      <c r="V135" s="8"/>
      <c r="W135" s="8"/>
      <c r="X135" s="8"/>
      <c r="Y135" s="8"/>
      <c r="Z135" s="8"/>
      <c r="AA135" s="8"/>
      <c r="AB135" s="8"/>
      <c r="AC135" s="8"/>
      <c r="AD135" s="8"/>
      <c r="AE135" s="8"/>
      <c r="AF135" s="8"/>
    </row>
    <row r="136" spans="1:32" x14ac:dyDescent="0.35">
      <c r="A136" s="14" t="str">
        <f>IF(B136&lt;&gt;"",COUNTA($B$8:B136),"")</f>
        <v/>
      </c>
      <c r="B136" s="17"/>
      <c r="C136" s="17"/>
      <c r="D136" s="17"/>
      <c r="E136" s="17"/>
      <c r="F136" s="17"/>
      <c r="G136" s="13"/>
      <c r="H136" s="14" t="str">
        <f>IF(Table1[[#This Row],[Emission Category]]="Energy",VLOOKUP(Table1[[#This Row],[Units]],'Emission Inputs (Optional)'!$N$9:$O$14,2,FALSE)*Table1[[#This Row],[Annual Consumption]],"")</f>
        <v/>
      </c>
      <c r="I136" s="14" t="str">
        <f>IF(Table1[[#This Row],[Emission Category]]="Energy",Table1[[#This Row],[Total Energy
(MMBtu/yr)]]*0.293071,"")</f>
        <v/>
      </c>
      <c r="J136" s="15" t="str">
        <f>IF(Table1[[#This Row],[Total Energy
(MMBtu/yr)]]&lt;&gt;"",Table1[[#This Row],[Total Energy
(MMBtu/yr)]]/SUM($H$8:$H$190),"")</f>
        <v/>
      </c>
      <c r="K136" s="14" t="str">
        <f>IF(Table1[[#This Row],[Emission Category]]="Energy",(HLOOKUP(Table1[[#This Row],[Units]],'Emission Inputs (Optional)'!$F$10:$L$27,MATCH(Table1[[#This Row],[Energy Source]],'Emission Inputs (Optional)'!F$10:$F$27,0),FALSE))*Table1[[#This Row],[Annual Consumption]],"")</f>
        <v/>
      </c>
      <c r="L136" s="14">
        <f>IF(Table1[[#This Row],[Emission Category]]="Energy",Table1[[#This Row],[CO2e Emissions - 
Energy
 (MT CO2e/yr)]],Table1[[#This Row],[CO2e Emissions - 
Process or Fugitive 
(MT CO2e/yr)]])</f>
        <v>0</v>
      </c>
      <c r="M136" s="15" t="str">
        <f>IF(Table1[[#This Row],[CO2e Emissions (MT CO2e/yr)]]=0,"",IF(L136&lt;&gt;"",L136,0)/SUM(Table1[CO2e Emissions (MT CO2e/yr)]))</f>
        <v/>
      </c>
      <c r="N136" s="8"/>
      <c r="O136" s="8"/>
      <c r="P136" s="8"/>
      <c r="Q136" s="8"/>
      <c r="R136" s="8"/>
      <c r="S136" s="8"/>
      <c r="T136" s="8"/>
      <c r="U136" s="8"/>
      <c r="V136" s="8"/>
      <c r="W136" s="8"/>
      <c r="X136" s="8"/>
      <c r="Y136" s="8"/>
      <c r="Z136" s="8"/>
      <c r="AA136" s="8"/>
      <c r="AB136" s="8"/>
      <c r="AC136" s="8"/>
      <c r="AD136" s="8"/>
      <c r="AE136" s="8"/>
      <c r="AF136" s="8"/>
    </row>
    <row r="137" spans="1:32" x14ac:dyDescent="0.35">
      <c r="A137" s="14" t="str">
        <f>IF(B137&lt;&gt;"",COUNTA($B$8:B137),"")</f>
        <v/>
      </c>
      <c r="B137" s="17"/>
      <c r="C137" s="17"/>
      <c r="D137" s="17"/>
      <c r="E137" s="17"/>
      <c r="F137" s="17"/>
      <c r="G137" s="13"/>
      <c r="H137" s="14" t="str">
        <f>IF(Table1[[#This Row],[Emission Category]]="Energy",VLOOKUP(Table1[[#This Row],[Units]],'Emission Inputs (Optional)'!$N$9:$O$14,2,FALSE)*Table1[[#This Row],[Annual Consumption]],"")</f>
        <v/>
      </c>
      <c r="I137" s="14" t="str">
        <f>IF(Table1[[#This Row],[Emission Category]]="Energy",Table1[[#This Row],[Total Energy
(MMBtu/yr)]]*0.293071,"")</f>
        <v/>
      </c>
      <c r="J137" s="15" t="str">
        <f>IF(Table1[[#This Row],[Total Energy
(MMBtu/yr)]]&lt;&gt;"",Table1[[#This Row],[Total Energy
(MMBtu/yr)]]/SUM($H$8:$H$190),"")</f>
        <v/>
      </c>
      <c r="K137" s="14" t="str">
        <f>IF(Table1[[#This Row],[Emission Category]]="Energy",(HLOOKUP(Table1[[#This Row],[Units]],'Emission Inputs (Optional)'!$F$10:$L$27,MATCH(Table1[[#This Row],[Energy Source]],'Emission Inputs (Optional)'!F$10:$F$27,0),FALSE))*Table1[[#This Row],[Annual Consumption]],"")</f>
        <v/>
      </c>
      <c r="L137" s="14">
        <f>IF(Table1[[#This Row],[Emission Category]]="Energy",Table1[[#This Row],[CO2e Emissions - 
Energy
 (MT CO2e/yr)]],Table1[[#This Row],[CO2e Emissions - 
Process or Fugitive 
(MT CO2e/yr)]])</f>
        <v>0</v>
      </c>
      <c r="M137" s="15" t="str">
        <f>IF(Table1[[#This Row],[CO2e Emissions (MT CO2e/yr)]]=0,"",IF(L137&lt;&gt;"",L137,0)/SUM(Table1[CO2e Emissions (MT CO2e/yr)]))</f>
        <v/>
      </c>
      <c r="N137" s="8"/>
      <c r="O137" s="8"/>
      <c r="P137" s="8"/>
      <c r="Q137" s="8"/>
      <c r="R137" s="8"/>
      <c r="S137" s="8"/>
      <c r="T137" s="8"/>
      <c r="U137" s="8"/>
      <c r="V137" s="8"/>
      <c r="W137" s="8"/>
      <c r="X137" s="8"/>
      <c r="Y137" s="8"/>
      <c r="Z137" s="8"/>
      <c r="AA137" s="8"/>
      <c r="AB137" s="8"/>
      <c r="AC137" s="8"/>
      <c r="AD137" s="8"/>
      <c r="AE137" s="8"/>
      <c r="AF137" s="8"/>
    </row>
    <row r="138" spans="1:32" x14ac:dyDescent="0.35">
      <c r="A138" s="14" t="str">
        <f>IF(B138&lt;&gt;"",COUNTA($B$8:B138),"")</f>
        <v/>
      </c>
      <c r="B138" s="17"/>
      <c r="C138" s="17"/>
      <c r="D138" s="17"/>
      <c r="E138" s="17"/>
      <c r="F138" s="17"/>
      <c r="G138" s="13"/>
      <c r="H138" s="14" t="str">
        <f>IF(Table1[[#This Row],[Emission Category]]="Energy",VLOOKUP(Table1[[#This Row],[Units]],'Emission Inputs (Optional)'!$N$9:$O$14,2,FALSE)*Table1[[#This Row],[Annual Consumption]],"")</f>
        <v/>
      </c>
      <c r="I138" s="14" t="str">
        <f>IF(Table1[[#This Row],[Emission Category]]="Energy",Table1[[#This Row],[Total Energy
(MMBtu/yr)]]*0.293071,"")</f>
        <v/>
      </c>
      <c r="J138" s="15" t="str">
        <f>IF(Table1[[#This Row],[Total Energy
(MMBtu/yr)]]&lt;&gt;"",Table1[[#This Row],[Total Energy
(MMBtu/yr)]]/SUM($H$8:$H$190),"")</f>
        <v/>
      </c>
      <c r="K138" s="14" t="str">
        <f>IF(Table1[[#This Row],[Emission Category]]="Energy",(HLOOKUP(Table1[[#This Row],[Units]],'Emission Inputs (Optional)'!$F$10:$L$27,MATCH(Table1[[#This Row],[Energy Source]],'Emission Inputs (Optional)'!F$10:$F$27,0),FALSE))*Table1[[#This Row],[Annual Consumption]],"")</f>
        <v/>
      </c>
      <c r="L138" s="14">
        <f>IF(Table1[[#This Row],[Emission Category]]="Energy",Table1[[#This Row],[CO2e Emissions - 
Energy
 (MT CO2e/yr)]],Table1[[#This Row],[CO2e Emissions - 
Process or Fugitive 
(MT CO2e/yr)]])</f>
        <v>0</v>
      </c>
      <c r="M138" s="15" t="str">
        <f>IF(Table1[[#This Row],[CO2e Emissions (MT CO2e/yr)]]=0,"",IF(L138&lt;&gt;"",L138,0)/SUM(Table1[CO2e Emissions (MT CO2e/yr)]))</f>
        <v/>
      </c>
      <c r="N138" s="8"/>
      <c r="O138" s="8"/>
      <c r="P138" s="8"/>
      <c r="Q138" s="8"/>
      <c r="R138" s="8"/>
      <c r="S138" s="8"/>
      <c r="T138" s="8"/>
      <c r="U138" s="8"/>
      <c r="V138" s="8"/>
      <c r="W138" s="8"/>
      <c r="X138" s="8"/>
      <c r="Y138" s="8"/>
      <c r="Z138" s="8"/>
      <c r="AA138" s="8"/>
      <c r="AB138" s="8"/>
      <c r="AC138" s="8"/>
      <c r="AD138" s="8"/>
      <c r="AE138" s="8"/>
      <c r="AF138" s="8"/>
    </row>
    <row r="139" spans="1:32" x14ac:dyDescent="0.35">
      <c r="A139" s="14" t="str">
        <f>IF(B139&lt;&gt;"",COUNTA($B$8:B139),"")</f>
        <v/>
      </c>
      <c r="B139" s="17"/>
      <c r="C139" s="17"/>
      <c r="D139" s="17"/>
      <c r="E139" s="17"/>
      <c r="F139" s="17"/>
      <c r="G139" s="13"/>
      <c r="H139" s="14" t="str">
        <f>IF(Table1[[#This Row],[Emission Category]]="Energy",VLOOKUP(Table1[[#This Row],[Units]],'Emission Inputs (Optional)'!$N$9:$O$14,2,FALSE)*Table1[[#This Row],[Annual Consumption]],"")</f>
        <v/>
      </c>
      <c r="I139" s="14" t="str">
        <f>IF(Table1[[#This Row],[Emission Category]]="Energy",Table1[[#This Row],[Total Energy
(MMBtu/yr)]]*0.293071,"")</f>
        <v/>
      </c>
      <c r="J139" s="15" t="str">
        <f>IF(Table1[[#This Row],[Total Energy
(MMBtu/yr)]]&lt;&gt;"",Table1[[#This Row],[Total Energy
(MMBtu/yr)]]/SUM($H$8:$H$190),"")</f>
        <v/>
      </c>
      <c r="K139" s="14" t="str">
        <f>IF(Table1[[#This Row],[Emission Category]]="Energy",(HLOOKUP(Table1[[#This Row],[Units]],'Emission Inputs (Optional)'!$F$10:$L$27,MATCH(Table1[[#This Row],[Energy Source]],'Emission Inputs (Optional)'!F$10:$F$27,0),FALSE))*Table1[[#This Row],[Annual Consumption]],"")</f>
        <v/>
      </c>
      <c r="L139" s="14">
        <f>IF(Table1[[#This Row],[Emission Category]]="Energy",Table1[[#This Row],[CO2e Emissions - 
Energy
 (MT CO2e/yr)]],Table1[[#This Row],[CO2e Emissions - 
Process or Fugitive 
(MT CO2e/yr)]])</f>
        <v>0</v>
      </c>
      <c r="M139" s="15" t="str">
        <f>IF(Table1[[#This Row],[CO2e Emissions (MT CO2e/yr)]]=0,"",IF(L139&lt;&gt;"",L139,0)/SUM(Table1[CO2e Emissions (MT CO2e/yr)]))</f>
        <v/>
      </c>
      <c r="N139" s="8"/>
      <c r="O139" s="8"/>
      <c r="P139" s="8"/>
      <c r="Q139" s="8"/>
      <c r="R139" s="8"/>
      <c r="S139" s="8"/>
      <c r="T139" s="8"/>
      <c r="U139" s="8"/>
      <c r="V139" s="8"/>
      <c r="W139" s="8"/>
      <c r="X139" s="8"/>
      <c r="Y139" s="8"/>
      <c r="Z139" s="8"/>
      <c r="AA139" s="8"/>
      <c r="AB139" s="8"/>
      <c r="AC139" s="8"/>
      <c r="AD139" s="8"/>
      <c r="AE139" s="8"/>
      <c r="AF139" s="8"/>
    </row>
    <row r="140" spans="1:32" x14ac:dyDescent="0.35">
      <c r="A140" s="14" t="str">
        <f>IF(B140&lt;&gt;"",COUNTA($B$8:B140),"")</f>
        <v/>
      </c>
      <c r="B140" s="17"/>
      <c r="C140" s="17"/>
      <c r="D140" s="17"/>
      <c r="E140" s="17"/>
      <c r="F140" s="17"/>
      <c r="G140" s="13"/>
      <c r="H140" s="14" t="str">
        <f>IF(Table1[[#This Row],[Emission Category]]="Energy",VLOOKUP(Table1[[#This Row],[Units]],'Emission Inputs (Optional)'!$N$9:$O$14,2,FALSE)*Table1[[#This Row],[Annual Consumption]],"")</f>
        <v/>
      </c>
      <c r="I140" s="14" t="str">
        <f>IF(Table1[[#This Row],[Emission Category]]="Energy",Table1[[#This Row],[Total Energy
(MMBtu/yr)]]*0.293071,"")</f>
        <v/>
      </c>
      <c r="J140" s="15" t="str">
        <f>IF(Table1[[#This Row],[Total Energy
(MMBtu/yr)]]&lt;&gt;"",Table1[[#This Row],[Total Energy
(MMBtu/yr)]]/SUM($H$8:$H$190),"")</f>
        <v/>
      </c>
      <c r="K140" s="14" t="str">
        <f>IF(Table1[[#This Row],[Emission Category]]="Energy",(HLOOKUP(Table1[[#This Row],[Units]],'Emission Inputs (Optional)'!$F$10:$L$27,MATCH(Table1[[#This Row],[Energy Source]],'Emission Inputs (Optional)'!F$10:$F$27,0),FALSE))*Table1[[#This Row],[Annual Consumption]],"")</f>
        <v/>
      </c>
      <c r="L140" s="14">
        <f>IF(Table1[[#This Row],[Emission Category]]="Energy",Table1[[#This Row],[CO2e Emissions - 
Energy
 (MT CO2e/yr)]],Table1[[#This Row],[CO2e Emissions - 
Process or Fugitive 
(MT CO2e/yr)]])</f>
        <v>0</v>
      </c>
      <c r="M140" s="15" t="str">
        <f>IF(Table1[[#This Row],[CO2e Emissions (MT CO2e/yr)]]=0,"",IF(L140&lt;&gt;"",L140,0)/SUM(Table1[CO2e Emissions (MT CO2e/yr)]))</f>
        <v/>
      </c>
      <c r="N140" s="8"/>
      <c r="O140" s="8"/>
      <c r="P140" s="8"/>
      <c r="Q140" s="8"/>
      <c r="R140" s="8"/>
      <c r="S140" s="8"/>
      <c r="T140" s="8"/>
      <c r="U140" s="8"/>
      <c r="V140" s="8"/>
      <c r="W140" s="8"/>
      <c r="X140" s="8"/>
      <c r="Y140" s="8"/>
      <c r="Z140" s="8"/>
      <c r="AA140" s="8"/>
      <c r="AB140" s="8"/>
      <c r="AC140" s="8"/>
      <c r="AD140" s="8"/>
      <c r="AE140" s="8"/>
      <c r="AF140" s="8"/>
    </row>
    <row r="141" spans="1:32" x14ac:dyDescent="0.35">
      <c r="A141" s="14" t="str">
        <f>IF(B141&lt;&gt;"",COUNTA($B$8:B141),"")</f>
        <v/>
      </c>
      <c r="B141" s="17"/>
      <c r="C141" s="17"/>
      <c r="D141" s="17"/>
      <c r="E141" s="17"/>
      <c r="F141" s="17"/>
      <c r="G141" s="13"/>
      <c r="H141" s="14" t="str">
        <f>IF(Table1[[#This Row],[Emission Category]]="Energy",VLOOKUP(Table1[[#This Row],[Units]],'Emission Inputs (Optional)'!$N$9:$O$14,2,FALSE)*Table1[[#This Row],[Annual Consumption]],"")</f>
        <v/>
      </c>
      <c r="I141" s="14" t="str">
        <f>IF(Table1[[#This Row],[Emission Category]]="Energy",Table1[[#This Row],[Total Energy
(MMBtu/yr)]]*0.293071,"")</f>
        <v/>
      </c>
      <c r="J141" s="15" t="str">
        <f>IF(Table1[[#This Row],[Total Energy
(MMBtu/yr)]]&lt;&gt;"",Table1[[#This Row],[Total Energy
(MMBtu/yr)]]/SUM($H$8:$H$190),"")</f>
        <v/>
      </c>
      <c r="K141" s="14" t="str">
        <f>IF(Table1[[#This Row],[Emission Category]]="Energy",(HLOOKUP(Table1[[#This Row],[Units]],'Emission Inputs (Optional)'!$F$10:$L$27,MATCH(Table1[[#This Row],[Energy Source]],'Emission Inputs (Optional)'!F$10:$F$27,0),FALSE))*Table1[[#This Row],[Annual Consumption]],"")</f>
        <v/>
      </c>
      <c r="L141" s="14">
        <f>IF(Table1[[#This Row],[Emission Category]]="Energy",Table1[[#This Row],[CO2e Emissions - 
Energy
 (MT CO2e/yr)]],Table1[[#This Row],[CO2e Emissions - 
Process or Fugitive 
(MT CO2e/yr)]])</f>
        <v>0</v>
      </c>
      <c r="M141" s="15" t="str">
        <f>IF(Table1[[#This Row],[CO2e Emissions (MT CO2e/yr)]]=0,"",IF(L141&lt;&gt;"",L141,0)/SUM(Table1[CO2e Emissions (MT CO2e/yr)]))</f>
        <v/>
      </c>
      <c r="N141" s="8"/>
      <c r="O141" s="8"/>
      <c r="P141" s="8"/>
      <c r="Q141" s="8"/>
      <c r="R141" s="8"/>
      <c r="S141" s="8"/>
      <c r="T141" s="8"/>
      <c r="U141" s="8"/>
      <c r="V141" s="8"/>
      <c r="W141" s="8"/>
      <c r="X141" s="8"/>
      <c r="Y141" s="8"/>
      <c r="Z141" s="8"/>
      <c r="AA141" s="8"/>
      <c r="AB141" s="8"/>
      <c r="AC141" s="8"/>
      <c r="AD141" s="8"/>
      <c r="AE141" s="8"/>
      <c r="AF141" s="8"/>
    </row>
    <row r="142" spans="1:32" x14ac:dyDescent="0.35">
      <c r="A142" s="14" t="str">
        <f>IF(B142&lt;&gt;"",COUNTA($B$8:B142),"")</f>
        <v/>
      </c>
      <c r="B142" s="17"/>
      <c r="C142" s="17"/>
      <c r="D142" s="17"/>
      <c r="E142" s="17"/>
      <c r="F142" s="17"/>
      <c r="G142" s="13"/>
      <c r="H142" s="14" t="str">
        <f>IF(Table1[[#This Row],[Emission Category]]="Energy",VLOOKUP(Table1[[#This Row],[Units]],'Emission Inputs (Optional)'!$N$9:$O$14,2,FALSE)*Table1[[#This Row],[Annual Consumption]],"")</f>
        <v/>
      </c>
      <c r="I142" s="14" t="str">
        <f>IF(Table1[[#This Row],[Emission Category]]="Energy",Table1[[#This Row],[Total Energy
(MMBtu/yr)]]*0.293071,"")</f>
        <v/>
      </c>
      <c r="J142" s="15" t="str">
        <f>IF(Table1[[#This Row],[Total Energy
(MMBtu/yr)]]&lt;&gt;"",Table1[[#This Row],[Total Energy
(MMBtu/yr)]]/SUM($H$8:$H$190),"")</f>
        <v/>
      </c>
      <c r="K142" s="14" t="str">
        <f>IF(Table1[[#This Row],[Emission Category]]="Energy",(HLOOKUP(Table1[[#This Row],[Units]],'Emission Inputs (Optional)'!$F$10:$L$27,MATCH(Table1[[#This Row],[Energy Source]],'Emission Inputs (Optional)'!F$10:$F$27,0),FALSE))*Table1[[#This Row],[Annual Consumption]],"")</f>
        <v/>
      </c>
      <c r="L142" s="14">
        <f>IF(Table1[[#This Row],[Emission Category]]="Energy",Table1[[#This Row],[CO2e Emissions - 
Energy
 (MT CO2e/yr)]],Table1[[#This Row],[CO2e Emissions - 
Process or Fugitive 
(MT CO2e/yr)]])</f>
        <v>0</v>
      </c>
      <c r="M142" s="15" t="str">
        <f>IF(Table1[[#This Row],[CO2e Emissions (MT CO2e/yr)]]=0,"",IF(L142&lt;&gt;"",L142,0)/SUM(Table1[CO2e Emissions (MT CO2e/yr)]))</f>
        <v/>
      </c>
      <c r="N142" s="8"/>
      <c r="O142" s="8"/>
      <c r="P142" s="8"/>
      <c r="Q142" s="8"/>
      <c r="R142" s="8"/>
      <c r="S142" s="8"/>
      <c r="T142" s="8"/>
      <c r="U142" s="8"/>
      <c r="V142" s="8"/>
      <c r="W142" s="8"/>
      <c r="X142" s="8"/>
      <c r="Y142" s="8"/>
      <c r="Z142" s="8"/>
      <c r="AA142" s="8"/>
      <c r="AB142" s="8"/>
      <c r="AC142" s="8"/>
      <c r="AD142" s="8"/>
      <c r="AE142" s="8"/>
      <c r="AF142" s="8"/>
    </row>
    <row r="143" spans="1:32" x14ac:dyDescent="0.35">
      <c r="A143" s="14" t="str">
        <f>IF(B143&lt;&gt;"",COUNTA($B$8:B143),"")</f>
        <v/>
      </c>
      <c r="B143" s="17"/>
      <c r="C143" s="17"/>
      <c r="D143" s="17"/>
      <c r="E143" s="17"/>
      <c r="F143" s="17"/>
      <c r="G143" s="13"/>
      <c r="H143" s="14" t="str">
        <f>IF(Table1[[#This Row],[Emission Category]]="Energy",VLOOKUP(Table1[[#This Row],[Units]],'Emission Inputs (Optional)'!$N$9:$O$14,2,FALSE)*Table1[[#This Row],[Annual Consumption]],"")</f>
        <v/>
      </c>
      <c r="I143" s="14" t="str">
        <f>IF(Table1[[#This Row],[Emission Category]]="Energy",Table1[[#This Row],[Total Energy
(MMBtu/yr)]]*0.293071,"")</f>
        <v/>
      </c>
      <c r="J143" s="15" t="str">
        <f>IF(Table1[[#This Row],[Total Energy
(MMBtu/yr)]]&lt;&gt;"",Table1[[#This Row],[Total Energy
(MMBtu/yr)]]/SUM($H$8:$H$190),"")</f>
        <v/>
      </c>
      <c r="K143" s="14" t="str">
        <f>IF(Table1[[#This Row],[Emission Category]]="Energy",(HLOOKUP(Table1[[#This Row],[Units]],'Emission Inputs (Optional)'!$F$10:$L$27,MATCH(Table1[[#This Row],[Energy Source]],'Emission Inputs (Optional)'!F$10:$F$27,0),FALSE))*Table1[[#This Row],[Annual Consumption]],"")</f>
        <v/>
      </c>
      <c r="L143" s="14">
        <f>IF(Table1[[#This Row],[Emission Category]]="Energy",Table1[[#This Row],[CO2e Emissions - 
Energy
 (MT CO2e/yr)]],Table1[[#This Row],[CO2e Emissions - 
Process or Fugitive 
(MT CO2e/yr)]])</f>
        <v>0</v>
      </c>
      <c r="M143" s="15" t="str">
        <f>IF(Table1[[#This Row],[CO2e Emissions (MT CO2e/yr)]]=0,"",IF(L143&lt;&gt;"",L143,0)/SUM(Table1[CO2e Emissions (MT CO2e/yr)]))</f>
        <v/>
      </c>
      <c r="N143" s="8"/>
      <c r="O143" s="8"/>
      <c r="P143" s="8"/>
      <c r="Q143" s="8"/>
      <c r="R143" s="8"/>
      <c r="S143" s="8"/>
      <c r="T143" s="8"/>
      <c r="U143" s="8"/>
      <c r="V143" s="8"/>
      <c r="W143" s="8"/>
      <c r="X143" s="8"/>
      <c r="Y143" s="8"/>
      <c r="Z143" s="8"/>
      <c r="AA143" s="8"/>
      <c r="AB143" s="8"/>
      <c r="AC143" s="8"/>
      <c r="AD143" s="8"/>
      <c r="AE143" s="8"/>
      <c r="AF143" s="8"/>
    </row>
    <row r="144" spans="1:32" x14ac:dyDescent="0.35">
      <c r="A144" s="14" t="str">
        <f>IF(B144&lt;&gt;"",COUNTA($B$8:B144),"")</f>
        <v/>
      </c>
      <c r="B144" s="17"/>
      <c r="C144" s="17"/>
      <c r="D144" s="17"/>
      <c r="E144" s="17"/>
      <c r="F144" s="17"/>
      <c r="G144" s="13"/>
      <c r="H144" s="14" t="str">
        <f>IF(Table1[[#This Row],[Emission Category]]="Energy",VLOOKUP(Table1[[#This Row],[Units]],'Emission Inputs (Optional)'!$N$9:$O$14,2,FALSE)*Table1[[#This Row],[Annual Consumption]],"")</f>
        <v/>
      </c>
      <c r="I144" s="14" t="str">
        <f>IF(Table1[[#This Row],[Emission Category]]="Energy",Table1[[#This Row],[Total Energy
(MMBtu/yr)]]*0.293071,"")</f>
        <v/>
      </c>
      <c r="J144" s="15" t="str">
        <f>IF(Table1[[#This Row],[Total Energy
(MMBtu/yr)]]&lt;&gt;"",Table1[[#This Row],[Total Energy
(MMBtu/yr)]]/SUM($H$8:$H$190),"")</f>
        <v/>
      </c>
      <c r="K144" s="14" t="str">
        <f>IF(Table1[[#This Row],[Emission Category]]="Energy",(HLOOKUP(Table1[[#This Row],[Units]],'Emission Inputs (Optional)'!$F$10:$L$27,MATCH(Table1[[#This Row],[Energy Source]],'Emission Inputs (Optional)'!F$10:$F$27,0),FALSE))*Table1[[#This Row],[Annual Consumption]],"")</f>
        <v/>
      </c>
      <c r="L144" s="14">
        <f>IF(Table1[[#This Row],[Emission Category]]="Energy",Table1[[#This Row],[CO2e Emissions - 
Energy
 (MT CO2e/yr)]],Table1[[#This Row],[CO2e Emissions - 
Process or Fugitive 
(MT CO2e/yr)]])</f>
        <v>0</v>
      </c>
      <c r="M144" s="15" t="str">
        <f>IF(Table1[[#This Row],[CO2e Emissions (MT CO2e/yr)]]=0,"",IF(L144&lt;&gt;"",L144,0)/SUM(Table1[CO2e Emissions (MT CO2e/yr)]))</f>
        <v/>
      </c>
      <c r="N144" s="8"/>
      <c r="O144" s="8"/>
      <c r="P144" s="8"/>
      <c r="Q144" s="8"/>
      <c r="R144" s="8"/>
      <c r="S144" s="8"/>
      <c r="T144" s="8"/>
      <c r="U144" s="8"/>
      <c r="V144" s="8"/>
      <c r="W144" s="8"/>
      <c r="X144" s="8"/>
      <c r="Y144" s="8"/>
      <c r="Z144" s="8"/>
      <c r="AA144" s="8"/>
      <c r="AB144" s="8"/>
      <c r="AC144" s="8"/>
      <c r="AD144" s="8"/>
      <c r="AE144" s="8"/>
      <c r="AF144" s="8"/>
    </row>
    <row r="145" spans="1:32" x14ac:dyDescent="0.35">
      <c r="A145" s="14" t="str">
        <f>IF(B145&lt;&gt;"",COUNTA($B$8:B145),"")</f>
        <v/>
      </c>
      <c r="B145" s="17"/>
      <c r="C145" s="17"/>
      <c r="D145" s="17"/>
      <c r="E145" s="17"/>
      <c r="F145" s="17"/>
      <c r="G145" s="13"/>
      <c r="H145" s="14" t="str">
        <f>IF(Table1[[#This Row],[Emission Category]]="Energy",VLOOKUP(Table1[[#This Row],[Units]],'Emission Inputs (Optional)'!$N$9:$O$14,2,FALSE)*Table1[[#This Row],[Annual Consumption]],"")</f>
        <v/>
      </c>
      <c r="I145" s="14" t="str">
        <f>IF(Table1[[#This Row],[Emission Category]]="Energy",Table1[[#This Row],[Total Energy
(MMBtu/yr)]]*0.293071,"")</f>
        <v/>
      </c>
      <c r="J145" s="15" t="str">
        <f>IF(Table1[[#This Row],[Total Energy
(MMBtu/yr)]]&lt;&gt;"",Table1[[#This Row],[Total Energy
(MMBtu/yr)]]/SUM($H$8:$H$190),"")</f>
        <v/>
      </c>
      <c r="K145" s="14" t="str">
        <f>IF(Table1[[#This Row],[Emission Category]]="Energy",(HLOOKUP(Table1[[#This Row],[Units]],'Emission Inputs (Optional)'!$F$10:$L$27,MATCH(Table1[[#This Row],[Energy Source]],'Emission Inputs (Optional)'!F$10:$F$27,0),FALSE))*Table1[[#This Row],[Annual Consumption]],"")</f>
        <v/>
      </c>
      <c r="L145" s="14">
        <f>IF(Table1[[#This Row],[Emission Category]]="Energy",Table1[[#This Row],[CO2e Emissions - 
Energy
 (MT CO2e/yr)]],Table1[[#This Row],[CO2e Emissions - 
Process or Fugitive 
(MT CO2e/yr)]])</f>
        <v>0</v>
      </c>
      <c r="M145" s="15" t="str">
        <f>IF(Table1[[#This Row],[CO2e Emissions (MT CO2e/yr)]]=0,"",IF(L145&lt;&gt;"",L145,0)/SUM(Table1[CO2e Emissions (MT CO2e/yr)]))</f>
        <v/>
      </c>
      <c r="N145" s="8"/>
      <c r="O145" s="8"/>
      <c r="P145" s="8"/>
      <c r="Q145" s="8"/>
      <c r="R145" s="8"/>
      <c r="S145" s="8"/>
      <c r="T145" s="8"/>
      <c r="U145" s="8"/>
      <c r="V145" s="8"/>
      <c r="W145" s="8"/>
      <c r="X145" s="8"/>
      <c r="Y145" s="8"/>
      <c r="Z145" s="8"/>
      <c r="AA145" s="8"/>
      <c r="AB145" s="8"/>
      <c r="AC145" s="8"/>
      <c r="AD145" s="8"/>
      <c r="AE145" s="8"/>
      <c r="AF145" s="8"/>
    </row>
    <row r="146" spans="1:32" x14ac:dyDescent="0.35">
      <c r="A146" s="14" t="str">
        <f>IF(B146&lt;&gt;"",COUNTA($B$8:B146),"")</f>
        <v/>
      </c>
      <c r="B146" s="17"/>
      <c r="C146" s="17"/>
      <c r="D146" s="17"/>
      <c r="E146" s="17"/>
      <c r="F146" s="17"/>
      <c r="G146" s="13"/>
      <c r="H146" s="14" t="str">
        <f>IF(Table1[[#This Row],[Emission Category]]="Energy",VLOOKUP(Table1[[#This Row],[Units]],'Emission Inputs (Optional)'!$N$9:$O$14,2,FALSE)*Table1[[#This Row],[Annual Consumption]],"")</f>
        <v/>
      </c>
      <c r="I146" s="14" t="str">
        <f>IF(Table1[[#This Row],[Emission Category]]="Energy",Table1[[#This Row],[Total Energy
(MMBtu/yr)]]*0.293071,"")</f>
        <v/>
      </c>
      <c r="J146" s="15" t="str">
        <f>IF(Table1[[#This Row],[Total Energy
(MMBtu/yr)]]&lt;&gt;"",Table1[[#This Row],[Total Energy
(MMBtu/yr)]]/SUM($H$8:$H$190),"")</f>
        <v/>
      </c>
      <c r="K146" s="14" t="str">
        <f>IF(Table1[[#This Row],[Emission Category]]="Energy",(HLOOKUP(Table1[[#This Row],[Units]],'Emission Inputs (Optional)'!$F$10:$L$27,MATCH(Table1[[#This Row],[Energy Source]],'Emission Inputs (Optional)'!F$10:$F$27,0),FALSE))*Table1[[#This Row],[Annual Consumption]],"")</f>
        <v/>
      </c>
      <c r="L146" s="14">
        <f>IF(Table1[[#This Row],[Emission Category]]="Energy",Table1[[#This Row],[CO2e Emissions - 
Energy
 (MT CO2e/yr)]],Table1[[#This Row],[CO2e Emissions - 
Process or Fugitive 
(MT CO2e/yr)]])</f>
        <v>0</v>
      </c>
      <c r="M146" s="15" t="str">
        <f>IF(Table1[[#This Row],[CO2e Emissions (MT CO2e/yr)]]=0,"",IF(L146&lt;&gt;"",L146,0)/SUM(Table1[CO2e Emissions (MT CO2e/yr)]))</f>
        <v/>
      </c>
      <c r="N146" s="8"/>
      <c r="O146" s="8"/>
      <c r="P146" s="8"/>
      <c r="Q146" s="8"/>
      <c r="R146" s="8"/>
      <c r="S146" s="8"/>
      <c r="T146" s="8"/>
      <c r="U146" s="8"/>
      <c r="V146" s="8"/>
      <c r="W146" s="8"/>
      <c r="X146" s="8"/>
      <c r="Y146" s="8"/>
      <c r="Z146" s="8"/>
      <c r="AA146" s="8"/>
      <c r="AB146" s="8"/>
      <c r="AC146" s="8"/>
      <c r="AD146" s="8"/>
      <c r="AE146" s="8"/>
      <c r="AF146" s="8"/>
    </row>
    <row r="147" spans="1:32" x14ac:dyDescent="0.35">
      <c r="A147" s="14" t="str">
        <f>IF(B147&lt;&gt;"",COUNTA($B$8:B147),"")</f>
        <v/>
      </c>
      <c r="B147" s="17"/>
      <c r="C147" s="17"/>
      <c r="D147" s="17"/>
      <c r="E147" s="17"/>
      <c r="F147" s="17"/>
      <c r="G147" s="13"/>
      <c r="H147" s="14" t="str">
        <f>IF(Table1[[#This Row],[Emission Category]]="Energy",VLOOKUP(Table1[[#This Row],[Units]],'Emission Inputs (Optional)'!$N$9:$O$14,2,FALSE)*Table1[[#This Row],[Annual Consumption]],"")</f>
        <v/>
      </c>
      <c r="I147" s="14" t="str">
        <f>IF(Table1[[#This Row],[Emission Category]]="Energy",Table1[[#This Row],[Total Energy
(MMBtu/yr)]]*0.293071,"")</f>
        <v/>
      </c>
      <c r="J147" s="15" t="str">
        <f>IF(Table1[[#This Row],[Total Energy
(MMBtu/yr)]]&lt;&gt;"",Table1[[#This Row],[Total Energy
(MMBtu/yr)]]/SUM($H$8:$H$190),"")</f>
        <v/>
      </c>
      <c r="K147" s="14" t="str">
        <f>IF(Table1[[#This Row],[Emission Category]]="Energy",(HLOOKUP(Table1[[#This Row],[Units]],'Emission Inputs (Optional)'!$F$10:$L$27,MATCH(Table1[[#This Row],[Energy Source]],'Emission Inputs (Optional)'!F$10:$F$27,0),FALSE))*Table1[[#This Row],[Annual Consumption]],"")</f>
        <v/>
      </c>
      <c r="L147" s="14">
        <f>IF(Table1[[#This Row],[Emission Category]]="Energy",Table1[[#This Row],[CO2e Emissions - 
Energy
 (MT CO2e/yr)]],Table1[[#This Row],[CO2e Emissions - 
Process or Fugitive 
(MT CO2e/yr)]])</f>
        <v>0</v>
      </c>
      <c r="M147" s="15" t="str">
        <f>IF(Table1[[#This Row],[CO2e Emissions (MT CO2e/yr)]]=0,"",IF(L147&lt;&gt;"",L147,0)/SUM(Table1[CO2e Emissions (MT CO2e/yr)]))</f>
        <v/>
      </c>
      <c r="N147" s="8"/>
      <c r="O147" s="8"/>
      <c r="P147" s="8"/>
      <c r="Q147" s="8"/>
      <c r="R147" s="8"/>
      <c r="S147" s="8"/>
      <c r="T147" s="8"/>
      <c r="U147" s="8"/>
      <c r="V147" s="8"/>
      <c r="W147" s="8"/>
      <c r="X147" s="8"/>
      <c r="Y147" s="8"/>
      <c r="Z147" s="8"/>
      <c r="AA147" s="8"/>
      <c r="AB147" s="8"/>
      <c r="AC147" s="8"/>
      <c r="AD147" s="8"/>
      <c r="AE147" s="8"/>
      <c r="AF147" s="8"/>
    </row>
    <row r="148" spans="1:32" x14ac:dyDescent="0.35">
      <c r="A148" s="14" t="str">
        <f>IF(B148&lt;&gt;"",COUNTA($B$8:B148),"")</f>
        <v/>
      </c>
      <c r="B148" s="17"/>
      <c r="C148" s="17"/>
      <c r="D148" s="17"/>
      <c r="E148" s="17"/>
      <c r="F148" s="17"/>
      <c r="G148" s="13"/>
      <c r="H148" s="14" t="str">
        <f>IF(Table1[[#This Row],[Emission Category]]="Energy",VLOOKUP(Table1[[#This Row],[Units]],'Emission Inputs (Optional)'!$N$9:$O$14,2,FALSE)*Table1[[#This Row],[Annual Consumption]],"")</f>
        <v/>
      </c>
      <c r="I148" s="14" t="str">
        <f>IF(Table1[[#This Row],[Emission Category]]="Energy",Table1[[#This Row],[Total Energy
(MMBtu/yr)]]*0.293071,"")</f>
        <v/>
      </c>
      <c r="J148" s="15" t="str">
        <f>IF(Table1[[#This Row],[Total Energy
(MMBtu/yr)]]&lt;&gt;"",Table1[[#This Row],[Total Energy
(MMBtu/yr)]]/SUM($H$8:$H$190),"")</f>
        <v/>
      </c>
      <c r="K148" s="14" t="str">
        <f>IF(Table1[[#This Row],[Emission Category]]="Energy",(HLOOKUP(Table1[[#This Row],[Units]],'Emission Inputs (Optional)'!$F$10:$L$27,MATCH(Table1[[#This Row],[Energy Source]],'Emission Inputs (Optional)'!F$10:$F$27,0),FALSE))*Table1[[#This Row],[Annual Consumption]],"")</f>
        <v/>
      </c>
      <c r="L148" s="14">
        <f>IF(Table1[[#This Row],[Emission Category]]="Energy",Table1[[#This Row],[CO2e Emissions - 
Energy
 (MT CO2e/yr)]],Table1[[#This Row],[CO2e Emissions - 
Process or Fugitive 
(MT CO2e/yr)]])</f>
        <v>0</v>
      </c>
      <c r="M148" s="15" t="str">
        <f>IF(Table1[[#This Row],[CO2e Emissions (MT CO2e/yr)]]=0,"",IF(L148&lt;&gt;"",L148,0)/SUM(Table1[CO2e Emissions (MT CO2e/yr)]))</f>
        <v/>
      </c>
      <c r="N148" s="8"/>
      <c r="O148" s="8"/>
      <c r="P148" s="8"/>
      <c r="Q148" s="8"/>
      <c r="R148" s="8"/>
      <c r="S148" s="8"/>
      <c r="T148" s="8"/>
      <c r="U148" s="8"/>
      <c r="V148" s="8"/>
      <c r="W148" s="8"/>
      <c r="X148" s="8"/>
      <c r="Y148" s="8"/>
      <c r="Z148" s="8"/>
      <c r="AA148" s="8"/>
      <c r="AB148" s="8"/>
      <c r="AC148" s="8"/>
      <c r="AD148" s="8"/>
      <c r="AE148" s="8"/>
      <c r="AF148" s="8"/>
    </row>
    <row r="149" spans="1:32" x14ac:dyDescent="0.35">
      <c r="A149" s="14" t="str">
        <f>IF(B149&lt;&gt;"",COUNTA($B$8:B149),"")</f>
        <v/>
      </c>
      <c r="B149" s="17"/>
      <c r="C149" s="17"/>
      <c r="D149" s="17"/>
      <c r="E149" s="17"/>
      <c r="F149" s="17"/>
      <c r="G149" s="13"/>
      <c r="H149" s="14" t="str">
        <f>IF(Table1[[#This Row],[Emission Category]]="Energy",VLOOKUP(Table1[[#This Row],[Units]],'Emission Inputs (Optional)'!$N$9:$O$14,2,FALSE)*Table1[[#This Row],[Annual Consumption]],"")</f>
        <v/>
      </c>
      <c r="I149" s="14" t="str">
        <f>IF(Table1[[#This Row],[Emission Category]]="Energy",Table1[[#This Row],[Total Energy
(MMBtu/yr)]]*0.293071,"")</f>
        <v/>
      </c>
      <c r="J149" s="15" t="str">
        <f>IF(Table1[[#This Row],[Total Energy
(MMBtu/yr)]]&lt;&gt;"",Table1[[#This Row],[Total Energy
(MMBtu/yr)]]/SUM($H$8:$H$190),"")</f>
        <v/>
      </c>
      <c r="K149" s="14" t="str">
        <f>IF(Table1[[#This Row],[Emission Category]]="Energy",(HLOOKUP(Table1[[#This Row],[Units]],'Emission Inputs (Optional)'!$F$10:$L$27,MATCH(Table1[[#This Row],[Energy Source]],'Emission Inputs (Optional)'!F$10:$F$27,0),FALSE))*Table1[[#This Row],[Annual Consumption]],"")</f>
        <v/>
      </c>
      <c r="L149" s="14">
        <f>IF(Table1[[#This Row],[Emission Category]]="Energy",Table1[[#This Row],[CO2e Emissions - 
Energy
 (MT CO2e/yr)]],Table1[[#This Row],[CO2e Emissions - 
Process or Fugitive 
(MT CO2e/yr)]])</f>
        <v>0</v>
      </c>
      <c r="M149" s="15" t="str">
        <f>IF(Table1[[#This Row],[CO2e Emissions (MT CO2e/yr)]]=0,"",IF(L149&lt;&gt;"",L149,0)/SUM(Table1[CO2e Emissions (MT CO2e/yr)]))</f>
        <v/>
      </c>
      <c r="N149" s="8"/>
      <c r="O149" s="8"/>
      <c r="P149" s="8"/>
      <c r="Q149" s="8"/>
      <c r="R149" s="8"/>
      <c r="S149" s="8"/>
      <c r="T149" s="8"/>
      <c r="U149" s="8"/>
      <c r="V149" s="8"/>
      <c r="W149" s="8"/>
      <c r="X149" s="8"/>
      <c r="Y149" s="8"/>
      <c r="Z149" s="8"/>
      <c r="AA149" s="8"/>
      <c r="AB149" s="8"/>
      <c r="AC149" s="8"/>
      <c r="AD149" s="8"/>
      <c r="AE149" s="8"/>
      <c r="AF149" s="8"/>
    </row>
    <row r="150" spans="1:32" x14ac:dyDescent="0.35">
      <c r="A150" s="14" t="str">
        <f>IF(B150&lt;&gt;"",COUNTA($B$8:B150),"")</f>
        <v/>
      </c>
      <c r="B150" s="17"/>
      <c r="C150" s="17"/>
      <c r="D150" s="17"/>
      <c r="E150" s="17"/>
      <c r="F150" s="17"/>
      <c r="G150" s="13"/>
      <c r="H150" s="14" t="str">
        <f>IF(Table1[[#This Row],[Emission Category]]="Energy",VLOOKUP(Table1[[#This Row],[Units]],'Emission Inputs (Optional)'!$N$9:$O$14,2,FALSE)*Table1[[#This Row],[Annual Consumption]],"")</f>
        <v/>
      </c>
      <c r="I150" s="14" t="str">
        <f>IF(Table1[[#This Row],[Emission Category]]="Energy",Table1[[#This Row],[Total Energy
(MMBtu/yr)]]*0.293071,"")</f>
        <v/>
      </c>
      <c r="J150" s="15" t="str">
        <f>IF(Table1[[#This Row],[Total Energy
(MMBtu/yr)]]&lt;&gt;"",Table1[[#This Row],[Total Energy
(MMBtu/yr)]]/SUM($H$8:$H$190),"")</f>
        <v/>
      </c>
      <c r="K150" s="14" t="str">
        <f>IF(Table1[[#This Row],[Emission Category]]="Energy",(HLOOKUP(Table1[[#This Row],[Units]],'Emission Inputs (Optional)'!$F$10:$L$27,MATCH(Table1[[#This Row],[Energy Source]],'Emission Inputs (Optional)'!F$10:$F$27,0),FALSE))*Table1[[#This Row],[Annual Consumption]],"")</f>
        <v/>
      </c>
      <c r="L150" s="14">
        <f>IF(Table1[[#This Row],[Emission Category]]="Energy",Table1[[#This Row],[CO2e Emissions - 
Energy
 (MT CO2e/yr)]],Table1[[#This Row],[CO2e Emissions - 
Process or Fugitive 
(MT CO2e/yr)]])</f>
        <v>0</v>
      </c>
      <c r="M150" s="15" t="str">
        <f>IF(Table1[[#This Row],[CO2e Emissions (MT CO2e/yr)]]=0,"",IF(L150&lt;&gt;"",L150,0)/SUM(Table1[CO2e Emissions (MT CO2e/yr)]))</f>
        <v/>
      </c>
      <c r="N150" s="8"/>
      <c r="O150" s="8"/>
      <c r="P150" s="8"/>
      <c r="Q150" s="8"/>
      <c r="R150" s="8"/>
      <c r="S150" s="8"/>
      <c r="T150" s="8"/>
      <c r="U150" s="8"/>
      <c r="V150" s="8"/>
      <c r="W150" s="8"/>
      <c r="X150" s="8"/>
      <c r="Y150" s="8"/>
      <c r="Z150" s="8"/>
      <c r="AA150" s="8"/>
      <c r="AB150" s="8"/>
      <c r="AC150" s="8"/>
      <c r="AD150" s="8"/>
      <c r="AE150" s="8"/>
      <c r="AF150" s="8"/>
    </row>
    <row r="151" spans="1:32" x14ac:dyDescent="0.35">
      <c r="A151" s="14" t="str">
        <f>IF(B151&lt;&gt;"",COUNTA($B$8:B151),"")</f>
        <v/>
      </c>
      <c r="B151" s="17"/>
      <c r="C151" s="17"/>
      <c r="D151" s="17"/>
      <c r="E151" s="17"/>
      <c r="F151" s="17"/>
      <c r="G151" s="13"/>
      <c r="H151" s="14" t="str">
        <f>IF(Table1[[#This Row],[Emission Category]]="Energy",VLOOKUP(Table1[[#This Row],[Units]],'Emission Inputs (Optional)'!$N$9:$O$14,2,FALSE)*Table1[[#This Row],[Annual Consumption]],"")</f>
        <v/>
      </c>
      <c r="I151" s="14" t="str">
        <f>IF(Table1[[#This Row],[Emission Category]]="Energy",Table1[[#This Row],[Total Energy
(MMBtu/yr)]]*0.293071,"")</f>
        <v/>
      </c>
      <c r="J151" s="15" t="str">
        <f>IF(Table1[[#This Row],[Total Energy
(MMBtu/yr)]]&lt;&gt;"",Table1[[#This Row],[Total Energy
(MMBtu/yr)]]/SUM($H$8:$H$190),"")</f>
        <v/>
      </c>
      <c r="K151" s="14" t="str">
        <f>IF(Table1[[#This Row],[Emission Category]]="Energy",(HLOOKUP(Table1[[#This Row],[Units]],'Emission Inputs (Optional)'!$F$10:$L$27,MATCH(Table1[[#This Row],[Energy Source]],'Emission Inputs (Optional)'!F$10:$F$27,0),FALSE))*Table1[[#This Row],[Annual Consumption]],"")</f>
        <v/>
      </c>
      <c r="L151" s="14">
        <f>IF(Table1[[#This Row],[Emission Category]]="Energy",Table1[[#This Row],[CO2e Emissions - 
Energy
 (MT CO2e/yr)]],Table1[[#This Row],[CO2e Emissions - 
Process or Fugitive 
(MT CO2e/yr)]])</f>
        <v>0</v>
      </c>
      <c r="M151" s="15" t="str">
        <f>IF(Table1[[#This Row],[CO2e Emissions (MT CO2e/yr)]]=0,"",IF(L151&lt;&gt;"",L151,0)/SUM(Table1[CO2e Emissions (MT CO2e/yr)]))</f>
        <v/>
      </c>
      <c r="N151" s="8"/>
      <c r="O151" s="8"/>
      <c r="P151" s="8"/>
      <c r="Q151" s="8"/>
      <c r="R151" s="8"/>
      <c r="S151" s="8"/>
      <c r="T151" s="8"/>
      <c r="U151" s="8"/>
      <c r="V151" s="8"/>
      <c r="W151" s="8"/>
      <c r="X151" s="8"/>
      <c r="Y151" s="8"/>
      <c r="Z151" s="8"/>
      <c r="AA151" s="8"/>
      <c r="AB151" s="8"/>
      <c r="AC151" s="8"/>
      <c r="AD151" s="8"/>
      <c r="AE151" s="8"/>
      <c r="AF151" s="8"/>
    </row>
    <row r="152" spans="1:32" x14ac:dyDescent="0.35">
      <c r="A152" s="14" t="str">
        <f>IF(B152&lt;&gt;"",COUNTA($B$8:B152),"")</f>
        <v/>
      </c>
      <c r="B152" s="17"/>
      <c r="C152" s="17"/>
      <c r="D152" s="17"/>
      <c r="E152" s="17"/>
      <c r="F152" s="17"/>
      <c r="G152" s="13"/>
      <c r="H152" s="14" t="str">
        <f>IF(Table1[[#This Row],[Emission Category]]="Energy",VLOOKUP(Table1[[#This Row],[Units]],'Emission Inputs (Optional)'!$N$9:$O$14,2,FALSE)*Table1[[#This Row],[Annual Consumption]],"")</f>
        <v/>
      </c>
      <c r="I152" s="14" t="str">
        <f>IF(Table1[[#This Row],[Emission Category]]="Energy",Table1[[#This Row],[Total Energy
(MMBtu/yr)]]*0.293071,"")</f>
        <v/>
      </c>
      <c r="J152" s="15" t="str">
        <f>IF(Table1[[#This Row],[Total Energy
(MMBtu/yr)]]&lt;&gt;"",Table1[[#This Row],[Total Energy
(MMBtu/yr)]]/SUM($H$8:$H$190),"")</f>
        <v/>
      </c>
      <c r="K152" s="14" t="str">
        <f>IF(Table1[[#This Row],[Emission Category]]="Energy",(HLOOKUP(Table1[[#This Row],[Units]],'Emission Inputs (Optional)'!$F$10:$L$27,MATCH(Table1[[#This Row],[Energy Source]],'Emission Inputs (Optional)'!F$10:$F$27,0),FALSE))*Table1[[#This Row],[Annual Consumption]],"")</f>
        <v/>
      </c>
      <c r="L152" s="14">
        <f>IF(Table1[[#This Row],[Emission Category]]="Energy",Table1[[#This Row],[CO2e Emissions - 
Energy
 (MT CO2e/yr)]],Table1[[#This Row],[CO2e Emissions - 
Process or Fugitive 
(MT CO2e/yr)]])</f>
        <v>0</v>
      </c>
      <c r="M152" s="15" t="str">
        <f>IF(Table1[[#This Row],[CO2e Emissions (MT CO2e/yr)]]=0,"",IF(L152&lt;&gt;"",L152,0)/SUM(Table1[CO2e Emissions (MT CO2e/yr)]))</f>
        <v/>
      </c>
      <c r="N152" s="8"/>
      <c r="O152" s="8"/>
      <c r="P152" s="8"/>
      <c r="Q152" s="8"/>
      <c r="R152" s="8"/>
      <c r="S152" s="8"/>
      <c r="T152" s="8"/>
      <c r="U152" s="8"/>
      <c r="V152" s="8"/>
      <c r="W152" s="8"/>
      <c r="X152" s="8"/>
      <c r="Y152" s="8"/>
      <c r="Z152" s="8"/>
      <c r="AA152" s="8"/>
      <c r="AB152" s="8"/>
      <c r="AC152" s="8"/>
      <c r="AD152" s="8"/>
      <c r="AE152" s="8"/>
      <c r="AF152" s="8"/>
    </row>
    <row r="153" spans="1:32" x14ac:dyDescent="0.35">
      <c r="A153" s="14" t="str">
        <f>IF(B153&lt;&gt;"",COUNTA($B$8:B153),"")</f>
        <v/>
      </c>
      <c r="B153" s="17"/>
      <c r="C153" s="17"/>
      <c r="D153" s="17"/>
      <c r="E153" s="17"/>
      <c r="F153" s="17"/>
      <c r="G153" s="13"/>
      <c r="H153" s="14" t="str">
        <f>IF(Table1[[#This Row],[Emission Category]]="Energy",VLOOKUP(Table1[[#This Row],[Units]],'Emission Inputs (Optional)'!$N$9:$O$14,2,FALSE)*Table1[[#This Row],[Annual Consumption]],"")</f>
        <v/>
      </c>
      <c r="I153" s="14" t="str">
        <f>IF(Table1[[#This Row],[Emission Category]]="Energy",Table1[[#This Row],[Total Energy
(MMBtu/yr)]]*0.293071,"")</f>
        <v/>
      </c>
      <c r="J153" s="15" t="str">
        <f>IF(Table1[[#This Row],[Total Energy
(MMBtu/yr)]]&lt;&gt;"",Table1[[#This Row],[Total Energy
(MMBtu/yr)]]/SUM($H$8:$H$190),"")</f>
        <v/>
      </c>
      <c r="K153" s="14" t="str">
        <f>IF(Table1[[#This Row],[Emission Category]]="Energy",(HLOOKUP(Table1[[#This Row],[Units]],'Emission Inputs (Optional)'!$F$10:$L$27,MATCH(Table1[[#This Row],[Energy Source]],'Emission Inputs (Optional)'!F$10:$F$27,0),FALSE))*Table1[[#This Row],[Annual Consumption]],"")</f>
        <v/>
      </c>
      <c r="L153" s="14">
        <f>IF(Table1[[#This Row],[Emission Category]]="Energy",Table1[[#This Row],[CO2e Emissions - 
Energy
 (MT CO2e/yr)]],Table1[[#This Row],[CO2e Emissions - 
Process or Fugitive 
(MT CO2e/yr)]])</f>
        <v>0</v>
      </c>
      <c r="M153" s="15" t="str">
        <f>IF(Table1[[#This Row],[CO2e Emissions (MT CO2e/yr)]]=0,"",IF(L153&lt;&gt;"",L153,0)/SUM(Table1[CO2e Emissions (MT CO2e/yr)]))</f>
        <v/>
      </c>
      <c r="N153" s="8"/>
      <c r="O153" s="8"/>
      <c r="P153" s="8"/>
      <c r="Q153" s="8"/>
      <c r="R153" s="8"/>
      <c r="S153" s="8"/>
      <c r="T153" s="8"/>
      <c r="U153" s="8"/>
      <c r="V153" s="8"/>
      <c r="W153" s="8"/>
      <c r="X153" s="8"/>
      <c r="Y153" s="8"/>
      <c r="Z153" s="8"/>
      <c r="AA153" s="8"/>
      <c r="AB153" s="8"/>
      <c r="AC153" s="8"/>
      <c r="AD153" s="8"/>
      <c r="AE153" s="8"/>
      <c r="AF153" s="8"/>
    </row>
    <row r="154" spans="1:32" x14ac:dyDescent="0.35">
      <c r="A154" s="14" t="str">
        <f>IF(B154&lt;&gt;"",COUNTA($B$8:B154),"")</f>
        <v/>
      </c>
      <c r="B154" s="17"/>
      <c r="C154" s="17"/>
      <c r="D154" s="17"/>
      <c r="E154" s="17"/>
      <c r="F154" s="17"/>
      <c r="G154" s="13"/>
      <c r="H154" s="14" t="str">
        <f>IF(Table1[[#This Row],[Emission Category]]="Energy",VLOOKUP(Table1[[#This Row],[Units]],'Emission Inputs (Optional)'!$N$9:$O$14,2,FALSE)*Table1[[#This Row],[Annual Consumption]],"")</f>
        <v/>
      </c>
      <c r="I154" s="14" t="str">
        <f>IF(Table1[[#This Row],[Emission Category]]="Energy",Table1[[#This Row],[Total Energy
(MMBtu/yr)]]*0.293071,"")</f>
        <v/>
      </c>
      <c r="J154" s="15" t="str">
        <f>IF(Table1[[#This Row],[Total Energy
(MMBtu/yr)]]&lt;&gt;"",Table1[[#This Row],[Total Energy
(MMBtu/yr)]]/SUM($H$8:$H$190),"")</f>
        <v/>
      </c>
      <c r="K154" s="14" t="str">
        <f>IF(Table1[[#This Row],[Emission Category]]="Energy",(HLOOKUP(Table1[[#This Row],[Units]],'Emission Inputs (Optional)'!$F$10:$L$27,MATCH(Table1[[#This Row],[Energy Source]],'Emission Inputs (Optional)'!F$10:$F$27,0),FALSE))*Table1[[#This Row],[Annual Consumption]],"")</f>
        <v/>
      </c>
      <c r="L154" s="14">
        <f>IF(Table1[[#This Row],[Emission Category]]="Energy",Table1[[#This Row],[CO2e Emissions - 
Energy
 (MT CO2e/yr)]],Table1[[#This Row],[CO2e Emissions - 
Process or Fugitive 
(MT CO2e/yr)]])</f>
        <v>0</v>
      </c>
      <c r="M154" s="15" t="str">
        <f>IF(Table1[[#This Row],[CO2e Emissions (MT CO2e/yr)]]=0,"",IF(L154&lt;&gt;"",L154,0)/SUM(Table1[CO2e Emissions (MT CO2e/yr)]))</f>
        <v/>
      </c>
      <c r="N154" s="8"/>
      <c r="O154" s="8"/>
      <c r="P154" s="8"/>
      <c r="Q154" s="8"/>
      <c r="R154" s="8"/>
      <c r="S154" s="8"/>
      <c r="T154" s="8"/>
      <c r="U154" s="8"/>
      <c r="V154" s="8"/>
      <c r="W154" s="8"/>
      <c r="X154" s="8"/>
      <c r="Y154" s="8"/>
      <c r="Z154" s="8"/>
      <c r="AA154" s="8"/>
      <c r="AB154" s="8"/>
      <c r="AC154" s="8"/>
      <c r="AD154" s="8"/>
      <c r="AE154" s="8"/>
      <c r="AF154" s="8"/>
    </row>
    <row r="155" spans="1:32" x14ac:dyDescent="0.35">
      <c r="A155" s="14" t="str">
        <f>IF(B155&lt;&gt;"",COUNTA($B$8:B155),"")</f>
        <v/>
      </c>
      <c r="B155" s="17"/>
      <c r="C155" s="17"/>
      <c r="D155" s="17"/>
      <c r="E155" s="17"/>
      <c r="F155" s="17"/>
      <c r="G155" s="13"/>
      <c r="H155" s="14" t="str">
        <f>IF(Table1[[#This Row],[Emission Category]]="Energy",VLOOKUP(Table1[[#This Row],[Units]],'Emission Inputs (Optional)'!$N$9:$O$14,2,FALSE)*Table1[[#This Row],[Annual Consumption]],"")</f>
        <v/>
      </c>
      <c r="I155" s="14" t="str">
        <f>IF(Table1[[#This Row],[Emission Category]]="Energy",Table1[[#This Row],[Total Energy
(MMBtu/yr)]]*0.293071,"")</f>
        <v/>
      </c>
      <c r="J155" s="15" t="str">
        <f>IF(Table1[[#This Row],[Total Energy
(MMBtu/yr)]]&lt;&gt;"",Table1[[#This Row],[Total Energy
(MMBtu/yr)]]/SUM($H$8:$H$190),"")</f>
        <v/>
      </c>
      <c r="K155" s="14" t="str">
        <f>IF(Table1[[#This Row],[Emission Category]]="Energy",(HLOOKUP(Table1[[#This Row],[Units]],'Emission Inputs (Optional)'!$F$10:$L$27,MATCH(Table1[[#This Row],[Energy Source]],'Emission Inputs (Optional)'!F$10:$F$27,0),FALSE))*Table1[[#This Row],[Annual Consumption]],"")</f>
        <v/>
      </c>
      <c r="L155" s="14">
        <f>IF(Table1[[#This Row],[Emission Category]]="Energy",Table1[[#This Row],[CO2e Emissions - 
Energy
 (MT CO2e/yr)]],Table1[[#This Row],[CO2e Emissions - 
Process or Fugitive 
(MT CO2e/yr)]])</f>
        <v>0</v>
      </c>
      <c r="M155" s="15" t="str">
        <f>IF(Table1[[#This Row],[CO2e Emissions (MT CO2e/yr)]]=0,"",IF(L155&lt;&gt;"",L155,0)/SUM(Table1[CO2e Emissions (MT CO2e/yr)]))</f>
        <v/>
      </c>
      <c r="N155" s="8"/>
      <c r="O155" s="8"/>
      <c r="P155" s="8"/>
      <c r="Q155" s="8"/>
      <c r="R155" s="8"/>
      <c r="S155" s="8"/>
      <c r="T155" s="8"/>
      <c r="U155" s="8"/>
      <c r="V155" s="8"/>
      <c r="W155" s="8"/>
      <c r="X155" s="8"/>
      <c r="Y155" s="8"/>
      <c r="Z155" s="8"/>
      <c r="AA155" s="8"/>
      <c r="AB155" s="8"/>
      <c r="AC155" s="8"/>
      <c r="AD155" s="8"/>
      <c r="AE155" s="8"/>
      <c r="AF155" s="8"/>
    </row>
    <row r="156" spans="1:32" x14ac:dyDescent="0.35">
      <c r="A156" s="14" t="str">
        <f>IF(B156&lt;&gt;"",COUNTA($B$8:B156),"")</f>
        <v/>
      </c>
      <c r="B156" s="17"/>
      <c r="C156" s="17"/>
      <c r="D156" s="17"/>
      <c r="E156" s="17"/>
      <c r="F156" s="17"/>
      <c r="G156" s="13"/>
      <c r="H156" s="14" t="str">
        <f>IF(Table1[[#This Row],[Emission Category]]="Energy",VLOOKUP(Table1[[#This Row],[Units]],'Emission Inputs (Optional)'!$N$9:$O$14,2,FALSE)*Table1[[#This Row],[Annual Consumption]],"")</f>
        <v/>
      </c>
      <c r="I156" s="14" t="str">
        <f>IF(Table1[[#This Row],[Emission Category]]="Energy",Table1[[#This Row],[Total Energy
(MMBtu/yr)]]*0.293071,"")</f>
        <v/>
      </c>
      <c r="J156" s="15" t="str">
        <f>IF(Table1[[#This Row],[Total Energy
(MMBtu/yr)]]&lt;&gt;"",Table1[[#This Row],[Total Energy
(MMBtu/yr)]]/SUM($H$8:$H$190),"")</f>
        <v/>
      </c>
      <c r="K156" s="14" t="str">
        <f>IF(Table1[[#This Row],[Emission Category]]="Energy",(HLOOKUP(Table1[[#This Row],[Units]],'Emission Inputs (Optional)'!$F$10:$L$27,MATCH(Table1[[#This Row],[Energy Source]],'Emission Inputs (Optional)'!F$10:$F$27,0),FALSE))*Table1[[#This Row],[Annual Consumption]],"")</f>
        <v/>
      </c>
      <c r="L156" s="14">
        <f>IF(Table1[[#This Row],[Emission Category]]="Energy",Table1[[#This Row],[CO2e Emissions - 
Energy
 (MT CO2e/yr)]],Table1[[#This Row],[CO2e Emissions - 
Process or Fugitive 
(MT CO2e/yr)]])</f>
        <v>0</v>
      </c>
      <c r="M156" s="15" t="str">
        <f>IF(Table1[[#This Row],[CO2e Emissions (MT CO2e/yr)]]=0,"",IF(L156&lt;&gt;"",L156,0)/SUM(Table1[CO2e Emissions (MT CO2e/yr)]))</f>
        <v/>
      </c>
      <c r="N156" s="8"/>
      <c r="O156" s="8"/>
      <c r="P156" s="8"/>
      <c r="Q156" s="8"/>
      <c r="R156" s="8"/>
      <c r="S156" s="8"/>
      <c r="T156" s="8"/>
      <c r="U156" s="8"/>
      <c r="V156" s="8"/>
      <c r="W156" s="8"/>
      <c r="X156" s="8"/>
      <c r="Y156" s="8"/>
      <c r="Z156" s="8"/>
      <c r="AA156" s="8"/>
      <c r="AB156" s="8"/>
      <c r="AC156" s="8"/>
      <c r="AD156" s="8"/>
      <c r="AE156" s="8"/>
      <c r="AF156" s="8"/>
    </row>
    <row r="157" spans="1:32" x14ac:dyDescent="0.35">
      <c r="A157" s="14" t="str">
        <f>IF(B157&lt;&gt;"",COUNTA($B$8:B157),"")</f>
        <v/>
      </c>
      <c r="B157" s="17"/>
      <c r="C157" s="17"/>
      <c r="D157" s="17"/>
      <c r="E157" s="17"/>
      <c r="F157" s="17"/>
      <c r="G157" s="13"/>
      <c r="H157" s="14" t="str">
        <f>IF(Table1[[#This Row],[Emission Category]]="Energy",VLOOKUP(Table1[[#This Row],[Units]],'Emission Inputs (Optional)'!$N$9:$O$14,2,FALSE)*Table1[[#This Row],[Annual Consumption]],"")</f>
        <v/>
      </c>
      <c r="I157" s="14" t="str">
        <f>IF(Table1[[#This Row],[Emission Category]]="Energy",Table1[[#This Row],[Total Energy
(MMBtu/yr)]]*0.293071,"")</f>
        <v/>
      </c>
      <c r="J157" s="15" t="str">
        <f>IF(Table1[[#This Row],[Total Energy
(MMBtu/yr)]]&lt;&gt;"",Table1[[#This Row],[Total Energy
(MMBtu/yr)]]/SUM($H$8:$H$190),"")</f>
        <v/>
      </c>
      <c r="K157" s="14" t="str">
        <f>IF(Table1[[#This Row],[Emission Category]]="Energy",(HLOOKUP(Table1[[#This Row],[Units]],'Emission Inputs (Optional)'!$F$10:$L$27,MATCH(Table1[[#This Row],[Energy Source]],'Emission Inputs (Optional)'!F$10:$F$27,0),FALSE))*Table1[[#This Row],[Annual Consumption]],"")</f>
        <v/>
      </c>
      <c r="L157" s="14">
        <f>IF(Table1[[#This Row],[Emission Category]]="Energy",Table1[[#This Row],[CO2e Emissions - 
Energy
 (MT CO2e/yr)]],Table1[[#This Row],[CO2e Emissions - 
Process or Fugitive 
(MT CO2e/yr)]])</f>
        <v>0</v>
      </c>
      <c r="M157" s="15" t="str">
        <f>IF(Table1[[#This Row],[CO2e Emissions (MT CO2e/yr)]]=0,"",IF(L157&lt;&gt;"",L157,0)/SUM(Table1[CO2e Emissions (MT CO2e/yr)]))</f>
        <v/>
      </c>
      <c r="N157" s="8"/>
      <c r="O157" s="8"/>
      <c r="P157" s="8"/>
      <c r="Q157" s="8"/>
      <c r="R157" s="8"/>
      <c r="S157" s="8"/>
      <c r="T157" s="8"/>
      <c r="U157" s="8"/>
      <c r="V157" s="8"/>
      <c r="W157" s="8"/>
      <c r="X157" s="8"/>
      <c r="Y157" s="8"/>
      <c r="Z157" s="8"/>
      <c r="AA157" s="8"/>
      <c r="AB157" s="8"/>
      <c r="AC157" s="8"/>
      <c r="AD157" s="8"/>
      <c r="AE157" s="8"/>
      <c r="AF157" s="8"/>
    </row>
    <row r="158" spans="1:32" x14ac:dyDescent="0.35">
      <c r="A158" s="14" t="str">
        <f>IF(B158&lt;&gt;"",COUNTA($B$8:B158),"")</f>
        <v/>
      </c>
      <c r="B158" s="17"/>
      <c r="C158" s="17"/>
      <c r="D158" s="17"/>
      <c r="E158" s="17"/>
      <c r="F158" s="17"/>
      <c r="G158" s="13"/>
      <c r="H158" s="14" t="str">
        <f>IF(Table1[[#This Row],[Emission Category]]="Energy",VLOOKUP(Table1[[#This Row],[Units]],'Emission Inputs (Optional)'!$N$9:$O$14,2,FALSE)*Table1[[#This Row],[Annual Consumption]],"")</f>
        <v/>
      </c>
      <c r="I158" s="14" t="str">
        <f>IF(Table1[[#This Row],[Emission Category]]="Energy",Table1[[#This Row],[Total Energy
(MMBtu/yr)]]*0.293071,"")</f>
        <v/>
      </c>
      <c r="J158" s="15" t="str">
        <f>IF(Table1[[#This Row],[Total Energy
(MMBtu/yr)]]&lt;&gt;"",Table1[[#This Row],[Total Energy
(MMBtu/yr)]]/SUM($H$8:$H$190),"")</f>
        <v/>
      </c>
      <c r="K158" s="14" t="str">
        <f>IF(Table1[[#This Row],[Emission Category]]="Energy",(HLOOKUP(Table1[[#This Row],[Units]],'Emission Inputs (Optional)'!$F$10:$L$27,MATCH(Table1[[#This Row],[Energy Source]],'Emission Inputs (Optional)'!F$10:$F$27,0),FALSE))*Table1[[#This Row],[Annual Consumption]],"")</f>
        <v/>
      </c>
      <c r="L158" s="14">
        <f>IF(Table1[[#This Row],[Emission Category]]="Energy",Table1[[#This Row],[CO2e Emissions - 
Energy
 (MT CO2e/yr)]],Table1[[#This Row],[CO2e Emissions - 
Process or Fugitive 
(MT CO2e/yr)]])</f>
        <v>0</v>
      </c>
      <c r="M158" s="15" t="str">
        <f>IF(Table1[[#This Row],[CO2e Emissions (MT CO2e/yr)]]=0,"",IF(L158&lt;&gt;"",L158,0)/SUM(Table1[CO2e Emissions (MT CO2e/yr)]))</f>
        <v/>
      </c>
      <c r="N158" s="8"/>
      <c r="O158" s="8"/>
      <c r="P158" s="8"/>
      <c r="Q158" s="8"/>
      <c r="R158" s="8"/>
      <c r="S158" s="8"/>
      <c r="T158" s="8"/>
      <c r="U158" s="8"/>
      <c r="V158" s="8"/>
      <c r="W158" s="8"/>
      <c r="X158" s="8"/>
      <c r="Y158" s="8"/>
      <c r="Z158" s="8"/>
      <c r="AA158" s="8"/>
      <c r="AB158" s="8"/>
      <c r="AC158" s="8"/>
      <c r="AD158" s="8"/>
      <c r="AE158" s="8"/>
      <c r="AF158" s="8"/>
    </row>
    <row r="159" spans="1:32" x14ac:dyDescent="0.35">
      <c r="A159" s="14" t="str">
        <f>IF(B159&lt;&gt;"",COUNTA($B$8:B159),"")</f>
        <v/>
      </c>
      <c r="B159" s="17"/>
      <c r="C159" s="17"/>
      <c r="D159" s="17"/>
      <c r="E159" s="17"/>
      <c r="F159" s="17"/>
      <c r="G159" s="13"/>
      <c r="H159" s="14" t="str">
        <f>IF(Table1[[#This Row],[Emission Category]]="Energy",VLOOKUP(Table1[[#This Row],[Units]],'Emission Inputs (Optional)'!$N$9:$O$14,2,FALSE)*Table1[[#This Row],[Annual Consumption]],"")</f>
        <v/>
      </c>
      <c r="I159" s="14" t="str">
        <f>IF(Table1[[#This Row],[Emission Category]]="Energy",Table1[[#This Row],[Total Energy
(MMBtu/yr)]]*0.293071,"")</f>
        <v/>
      </c>
      <c r="J159" s="15" t="str">
        <f>IF(Table1[[#This Row],[Total Energy
(MMBtu/yr)]]&lt;&gt;"",Table1[[#This Row],[Total Energy
(MMBtu/yr)]]/SUM($H$8:$H$190),"")</f>
        <v/>
      </c>
      <c r="K159" s="14" t="str">
        <f>IF(Table1[[#This Row],[Emission Category]]="Energy",(HLOOKUP(Table1[[#This Row],[Units]],'Emission Inputs (Optional)'!$F$10:$L$27,MATCH(Table1[[#This Row],[Energy Source]],'Emission Inputs (Optional)'!F$10:$F$27,0),FALSE))*Table1[[#This Row],[Annual Consumption]],"")</f>
        <v/>
      </c>
      <c r="L159" s="14">
        <f>IF(Table1[[#This Row],[Emission Category]]="Energy",Table1[[#This Row],[CO2e Emissions - 
Energy
 (MT CO2e/yr)]],Table1[[#This Row],[CO2e Emissions - 
Process or Fugitive 
(MT CO2e/yr)]])</f>
        <v>0</v>
      </c>
      <c r="M159" s="15" t="str">
        <f>IF(Table1[[#This Row],[CO2e Emissions (MT CO2e/yr)]]=0,"",IF(L159&lt;&gt;"",L159,0)/SUM(Table1[CO2e Emissions (MT CO2e/yr)]))</f>
        <v/>
      </c>
      <c r="N159" s="8"/>
      <c r="O159" s="8"/>
      <c r="P159" s="8"/>
      <c r="Q159" s="8"/>
      <c r="R159" s="8"/>
      <c r="S159" s="8"/>
      <c r="T159" s="8"/>
      <c r="U159" s="8"/>
      <c r="V159" s="8"/>
      <c r="W159" s="8"/>
      <c r="X159" s="8"/>
      <c r="Y159" s="8"/>
      <c r="Z159" s="8"/>
      <c r="AA159" s="8"/>
      <c r="AB159" s="8"/>
      <c r="AC159" s="8"/>
      <c r="AD159" s="8"/>
      <c r="AE159" s="8"/>
      <c r="AF159" s="8"/>
    </row>
    <row r="160" spans="1:32" x14ac:dyDescent="0.35">
      <c r="A160" s="14" t="str">
        <f>IF(B160&lt;&gt;"",COUNTA($B$8:B160),"")</f>
        <v/>
      </c>
      <c r="B160" s="17"/>
      <c r="C160" s="17"/>
      <c r="D160" s="17"/>
      <c r="E160" s="17"/>
      <c r="F160" s="17"/>
      <c r="G160" s="13"/>
      <c r="H160" s="14" t="str">
        <f>IF(Table1[[#This Row],[Emission Category]]="Energy",VLOOKUP(Table1[[#This Row],[Units]],'Emission Inputs (Optional)'!$N$9:$O$14,2,FALSE)*Table1[[#This Row],[Annual Consumption]],"")</f>
        <v/>
      </c>
      <c r="I160" s="14" t="str">
        <f>IF(Table1[[#This Row],[Emission Category]]="Energy",Table1[[#This Row],[Total Energy
(MMBtu/yr)]]*0.293071,"")</f>
        <v/>
      </c>
      <c r="J160" s="15" t="str">
        <f>IF(Table1[[#This Row],[Total Energy
(MMBtu/yr)]]&lt;&gt;"",Table1[[#This Row],[Total Energy
(MMBtu/yr)]]/SUM($H$8:$H$190),"")</f>
        <v/>
      </c>
      <c r="K160" s="14" t="str">
        <f>IF(Table1[[#This Row],[Emission Category]]="Energy",(HLOOKUP(Table1[[#This Row],[Units]],'Emission Inputs (Optional)'!$F$10:$L$27,MATCH(Table1[[#This Row],[Energy Source]],'Emission Inputs (Optional)'!F$10:$F$27,0),FALSE))*Table1[[#This Row],[Annual Consumption]],"")</f>
        <v/>
      </c>
      <c r="L160" s="14">
        <f>IF(Table1[[#This Row],[Emission Category]]="Energy",Table1[[#This Row],[CO2e Emissions - 
Energy
 (MT CO2e/yr)]],Table1[[#This Row],[CO2e Emissions - 
Process or Fugitive 
(MT CO2e/yr)]])</f>
        <v>0</v>
      </c>
      <c r="M160" s="15" t="str">
        <f>IF(Table1[[#This Row],[CO2e Emissions (MT CO2e/yr)]]=0,"",IF(L160&lt;&gt;"",L160,0)/SUM(Table1[CO2e Emissions (MT CO2e/yr)]))</f>
        <v/>
      </c>
      <c r="N160" s="8"/>
      <c r="O160" s="8"/>
      <c r="P160" s="8"/>
      <c r="Q160" s="8"/>
      <c r="R160" s="8"/>
      <c r="S160" s="8"/>
      <c r="T160" s="8"/>
      <c r="U160" s="8"/>
      <c r="V160" s="8"/>
      <c r="W160" s="8"/>
      <c r="X160" s="8"/>
      <c r="Y160" s="8"/>
      <c r="Z160" s="8"/>
      <c r="AA160" s="8"/>
      <c r="AB160" s="8"/>
      <c r="AC160" s="8"/>
      <c r="AD160" s="8"/>
      <c r="AE160" s="8"/>
      <c r="AF160" s="8"/>
    </row>
    <row r="161" spans="1:32" x14ac:dyDescent="0.35">
      <c r="A161" s="14" t="str">
        <f>IF(B161&lt;&gt;"",COUNTA($B$8:B161),"")</f>
        <v/>
      </c>
      <c r="B161" s="17"/>
      <c r="C161" s="17"/>
      <c r="D161" s="17"/>
      <c r="E161" s="17"/>
      <c r="F161" s="17"/>
      <c r="G161" s="13"/>
      <c r="H161" s="14" t="str">
        <f>IF(Table1[[#This Row],[Emission Category]]="Energy",VLOOKUP(Table1[[#This Row],[Units]],'Emission Inputs (Optional)'!$N$9:$O$14,2,FALSE)*Table1[[#This Row],[Annual Consumption]],"")</f>
        <v/>
      </c>
      <c r="I161" s="14" t="str">
        <f>IF(Table1[[#This Row],[Emission Category]]="Energy",Table1[[#This Row],[Total Energy
(MMBtu/yr)]]*0.293071,"")</f>
        <v/>
      </c>
      <c r="J161" s="15" t="str">
        <f>IF(Table1[[#This Row],[Total Energy
(MMBtu/yr)]]&lt;&gt;"",Table1[[#This Row],[Total Energy
(MMBtu/yr)]]/SUM($H$8:$H$190),"")</f>
        <v/>
      </c>
      <c r="K161" s="14" t="str">
        <f>IF(Table1[[#This Row],[Emission Category]]="Energy",(HLOOKUP(Table1[[#This Row],[Units]],'Emission Inputs (Optional)'!$F$10:$L$27,MATCH(Table1[[#This Row],[Energy Source]],'Emission Inputs (Optional)'!F$10:$F$27,0),FALSE))*Table1[[#This Row],[Annual Consumption]],"")</f>
        <v/>
      </c>
      <c r="L161" s="14">
        <f>IF(Table1[[#This Row],[Emission Category]]="Energy",Table1[[#This Row],[CO2e Emissions - 
Energy
 (MT CO2e/yr)]],Table1[[#This Row],[CO2e Emissions - 
Process or Fugitive 
(MT CO2e/yr)]])</f>
        <v>0</v>
      </c>
      <c r="M161" s="15" t="str">
        <f>IF(Table1[[#This Row],[CO2e Emissions (MT CO2e/yr)]]=0,"",IF(L161&lt;&gt;"",L161,0)/SUM(Table1[CO2e Emissions (MT CO2e/yr)]))</f>
        <v/>
      </c>
      <c r="N161" s="8"/>
      <c r="O161" s="8"/>
      <c r="P161" s="8"/>
      <c r="Q161" s="8"/>
      <c r="R161" s="8"/>
      <c r="S161" s="8"/>
      <c r="T161" s="8"/>
      <c r="U161" s="8"/>
      <c r="V161" s="8"/>
      <c r="W161" s="8"/>
      <c r="X161" s="8"/>
      <c r="Y161" s="8"/>
      <c r="Z161" s="8"/>
      <c r="AA161" s="8"/>
      <c r="AB161" s="8"/>
      <c r="AC161" s="8"/>
      <c r="AD161" s="8"/>
      <c r="AE161" s="8"/>
      <c r="AF161" s="8"/>
    </row>
    <row r="162" spans="1:32" x14ac:dyDescent="0.35">
      <c r="A162" s="14" t="str">
        <f>IF(B162&lt;&gt;"",COUNTA($B$8:B162),"")</f>
        <v/>
      </c>
      <c r="B162" s="17"/>
      <c r="C162" s="17"/>
      <c r="D162" s="17"/>
      <c r="E162" s="17"/>
      <c r="F162" s="17"/>
      <c r="G162" s="13"/>
      <c r="H162" s="14" t="str">
        <f>IF(Table1[[#This Row],[Emission Category]]="Energy",VLOOKUP(Table1[[#This Row],[Units]],'Emission Inputs (Optional)'!$N$9:$O$14,2,FALSE)*Table1[[#This Row],[Annual Consumption]],"")</f>
        <v/>
      </c>
      <c r="I162" s="14" t="str">
        <f>IF(Table1[[#This Row],[Emission Category]]="Energy",Table1[[#This Row],[Total Energy
(MMBtu/yr)]]*0.293071,"")</f>
        <v/>
      </c>
      <c r="J162" s="15" t="str">
        <f>IF(Table1[[#This Row],[Total Energy
(MMBtu/yr)]]&lt;&gt;"",Table1[[#This Row],[Total Energy
(MMBtu/yr)]]/SUM($H$8:$H$190),"")</f>
        <v/>
      </c>
      <c r="K162" s="14" t="str">
        <f>IF(Table1[[#This Row],[Emission Category]]="Energy",(HLOOKUP(Table1[[#This Row],[Units]],'Emission Inputs (Optional)'!$F$10:$L$27,MATCH(Table1[[#This Row],[Energy Source]],'Emission Inputs (Optional)'!F$10:$F$27,0),FALSE))*Table1[[#This Row],[Annual Consumption]],"")</f>
        <v/>
      </c>
      <c r="L162" s="14">
        <f>IF(Table1[[#This Row],[Emission Category]]="Energy",Table1[[#This Row],[CO2e Emissions - 
Energy
 (MT CO2e/yr)]],Table1[[#This Row],[CO2e Emissions - 
Process or Fugitive 
(MT CO2e/yr)]])</f>
        <v>0</v>
      </c>
      <c r="M162" s="15" t="str">
        <f>IF(Table1[[#This Row],[CO2e Emissions (MT CO2e/yr)]]=0,"",IF(L162&lt;&gt;"",L162,0)/SUM(Table1[CO2e Emissions (MT CO2e/yr)]))</f>
        <v/>
      </c>
      <c r="N162" s="8"/>
      <c r="O162" s="8"/>
      <c r="P162" s="8"/>
      <c r="Q162" s="8"/>
      <c r="R162" s="8"/>
      <c r="S162" s="8"/>
      <c r="T162" s="8"/>
      <c r="U162" s="8"/>
      <c r="V162" s="8"/>
      <c r="W162" s="8"/>
      <c r="X162" s="8"/>
      <c r="Y162" s="8"/>
      <c r="Z162" s="8"/>
      <c r="AA162" s="8"/>
      <c r="AB162" s="8"/>
      <c r="AC162" s="8"/>
      <c r="AD162" s="8"/>
      <c r="AE162" s="8"/>
      <c r="AF162" s="8"/>
    </row>
    <row r="163" spans="1:32" x14ac:dyDescent="0.35">
      <c r="A163" s="14" t="str">
        <f>IF(B163&lt;&gt;"",COUNTA($B$8:B163),"")</f>
        <v/>
      </c>
      <c r="B163" s="17"/>
      <c r="C163" s="17"/>
      <c r="D163" s="17"/>
      <c r="E163" s="17"/>
      <c r="F163" s="17"/>
      <c r="G163" s="13"/>
      <c r="H163" s="14" t="str">
        <f>IF(Table1[[#This Row],[Emission Category]]="Energy",VLOOKUP(Table1[[#This Row],[Units]],'Emission Inputs (Optional)'!$N$9:$O$14,2,FALSE)*Table1[[#This Row],[Annual Consumption]],"")</f>
        <v/>
      </c>
      <c r="I163" s="14" t="str">
        <f>IF(Table1[[#This Row],[Emission Category]]="Energy",Table1[[#This Row],[Total Energy
(MMBtu/yr)]]*0.293071,"")</f>
        <v/>
      </c>
      <c r="J163" s="15" t="str">
        <f>IF(Table1[[#This Row],[Total Energy
(MMBtu/yr)]]&lt;&gt;"",Table1[[#This Row],[Total Energy
(MMBtu/yr)]]/SUM($H$8:$H$190),"")</f>
        <v/>
      </c>
      <c r="K163" s="14" t="str">
        <f>IF(Table1[[#This Row],[Emission Category]]="Energy",(HLOOKUP(Table1[[#This Row],[Units]],'Emission Inputs (Optional)'!$F$10:$L$27,MATCH(Table1[[#This Row],[Energy Source]],'Emission Inputs (Optional)'!F$10:$F$27,0),FALSE))*Table1[[#This Row],[Annual Consumption]],"")</f>
        <v/>
      </c>
      <c r="L163" s="14">
        <f>IF(Table1[[#This Row],[Emission Category]]="Energy",Table1[[#This Row],[CO2e Emissions - 
Energy
 (MT CO2e/yr)]],Table1[[#This Row],[CO2e Emissions - 
Process or Fugitive 
(MT CO2e/yr)]])</f>
        <v>0</v>
      </c>
      <c r="M163" s="15" t="str">
        <f>IF(Table1[[#This Row],[CO2e Emissions (MT CO2e/yr)]]=0,"",IF(L163&lt;&gt;"",L163,0)/SUM(Table1[CO2e Emissions (MT CO2e/yr)]))</f>
        <v/>
      </c>
      <c r="N163" s="8"/>
      <c r="O163" s="8"/>
      <c r="P163" s="8"/>
      <c r="Q163" s="8"/>
      <c r="R163" s="8"/>
      <c r="S163" s="8"/>
      <c r="T163" s="8"/>
      <c r="U163" s="8"/>
      <c r="V163" s="8"/>
      <c r="W163" s="8"/>
      <c r="X163" s="8"/>
      <c r="Y163" s="8"/>
      <c r="Z163" s="8"/>
      <c r="AA163" s="8"/>
      <c r="AB163" s="8"/>
      <c r="AC163" s="8"/>
      <c r="AD163" s="8"/>
      <c r="AE163" s="8"/>
      <c r="AF163" s="8"/>
    </row>
    <row r="164" spans="1:32" x14ac:dyDescent="0.35">
      <c r="A164" s="14" t="str">
        <f>IF(B164&lt;&gt;"",COUNTA($B$8:B164),"")</f>
        <v/>
      </c>
      <c r="B164" s="17"/>
      <c r="C164" s="17"/>
      <c r="D164" s="17"/>
      <c r="E164" s="17"/>
      <c r="F164" s="17"/>
      <c r="G164" s="13"/>
      <c r="H164" s="14" t="str">
        <f>IF(Table1[[#This Row],[Emission Category]]="Energy",VLOOKUP(Table1[[#This Row],[Units]],'Emission Inputs (Optional)'!$N$9:$O$14,2,FALSE)*Table1[[#This Row],[Annual Consumption]],"")</f>
        <v/>
      </c>
      <c r="I164" s="14" t="str">
        <f>IF(Table1[[#This Row],[Emission Category]]="Energy",Table1[[#This Row],[Total Energy
(MMBtu/yr)]]*0.293071,"")</f>
        <v/>
      </c>
      <c r="J164" s="15" t="str">
        <f>IF(Table1[[#This Row],[Total Energy
(MMBtu/yr)]]&lt;&gt;"",Table1[[#This Row],[Total Energy
(MMBtu/yr)]]/SUM($H$8:$H$190),"")</f>
        <v/>
      </c>
      <c r="K164" s="14" t="str">
        <f>IF(Table1[[#This Row],[Emission Category]]="Energy",(HLOOKUP(Table1[[#This Row],[Units]],'Emission Inputs (Optional)'!$F$10:$L$27,MATCH(Table1[[#This Row],[Energy Source]],'Emission Inputs (Optional)'!F$10:$F$27,0),FALSE))*Table1[[#This Row],[Annual Consumption]],"")</f>
        <v/>
      </c>
      <c r="L164" s="14">
        <f>IF(Table1[[#This Row],[Emission Category]]="Energy",Table1[[#This Row],[CO2e Emissions - 
Energy
 (MT CO2e/yr)]],Table1[[#This Row],[CO2e Emissions - 
Process or Fugitive 
(MT CO2e/yr)]])</f>
        <v>0</v>
      </c>
      <c r="M164" s="15" t="str">
        <f>IF(Table1[[#This Row],[CO2e Emissions (MT CO2e/yr)]]=0,"",IF(L164&lt;&gt;"",L164,0)/SUM(Table1[CO2e Emissions (MT CO2e/yr)]))</f>
        <v/>
      </c>
      <c r="N164" s="8"/>
      <c r="O164" s="8"/>
      <c r="P164" s="8"/>
      <c r="Q164" s="8"/>
      <c r="R164" s="8"/>
      <c r="S164" s="8"/>
      <c r="T164" s="8"/>
      <c r="U164" s="8"/>
      <c r="V164" s="8"/>
      <c r="W164" s="8"/>
      <c r="X164" s="8"/>
      <c r="Y164" s="8"/>
      <c r="Z164" s="8"/>
      <c r="AA164" s="8"/>
      <c r="AB164" s="8"/>
      <c r="AC164" s="8"/>
      <c r="AD164" s="8"/>
      <c r="AE164" s="8"/>
      <c r="AF164" s="8"/>
    </row>
    <row r="165" spans="1:32" x14ac:dyDescent="0.35">
      <c r="A165" s="14" t="str">
        <f>IF(B165&lt;&gt;"",COUNTA($B$8:B165),"")</f>
        <v/>
      </c>
      <c r="B165" s="17"/>
      <c r="C165" s="17"/>
      <c r="D165" s="17"/>
      <c r="E165" s="17"/>
      <c r="F165" s="17"/>
      <c r="G165" s="13"/>
      <c r="H165" s="14" t="str">
        <f>IF(Table1[[#This Row],[Emission Category]]="Energy",VLOOKUP(Table1[[#This Row],[Units]],'Emission Inputs (Optional)'!$N$9:$O$14,2,FALSE)*Table1[[#This Row],[Annual Consumption]],"")</f>
        <v/>
      </c>
      <c r="I165" s="14" t="str">
        <f>IF(Table1[[#This Row],[Emission Category]]="Energy",Table1[[#This Row],[Total Energy
(MMBtu/yr)]]*0.293071,"")</f>
        <v/>
      </c>
      <c r="J165" s="15" t="str">
        <f>IF(Table1[[#This Row],[Total Energy
(MMBtu/yr)]]&lt;&gt;"",Table1[[#This Row],[Total Energy
(MMBtu/yr)]]/SUM($H$8:$H$190),"")</f>
        <v/>
      </c>
      <c r="K165" s="14" t="str">
        <f>IF(Table1[[#This Row],[Emission Category]]="Energy",(HLOOKUP(Table1[[#This Row],[Units]],'Emission Inputs (Optional)'!$F$10:$L$27,MATCH(Table1[[#This Row],[Energy Source]],'Emission Inputs (Optional)'!F$10:$F$27,0),FALSE))*Table1[[#This Row],[Annual Consumption]],"")</f>
        <v/>
      </c>
      <c r="L165" s="14">
        <f>IF(Table1[[#This Row],[Emission Category]]="Energy",Table1[[#This Row],[CO2e Emissions - 
Energy
 (MT CO2e/yr)]],Table1[[#This Row],[CO2e Emissions - 
Process or Fugitive 
(MT CO2e/yr)]])</f>
        <v>0</v>
      </c>
      <c r="M165" s="15" t="str">
        <f>IF(Table1[[#This Row],[CO2e Emissions (MT CO2e/yr)]]=0,"",IF(L165&lt;&gt;"",L165,0)/SUM(Table1[CO2e Emissions (MT CO2e/yr)]))</f>
        <v/>
      </c>
      <c r="N165" s="8"/>
      <c r="O165" s="8"/>
      <c r="P165" s="8"/>
      <c r="Q165" s="8"/>
      <c r="R165" s="8"/>
      <c r="S165" s="8"/>
      <c r="T165" s="8"/>
      <c r="U165" s="8"/>
      <c r="V165" s="8"/>
      <c r="W165" s="8"/>
      <c r="X165" s="8"/>
      <c r="Y165" s="8"/>
      <c r="Z165" s="8"/>
      <c r="AA165" s="8"/>
      <c r="AB165" s="8"/>
      <c r="AC165" s="8"/>
      <c r="AD165" s="8"/>
      <c r="AE165" s="8"/>
      <c r="AF165" s="8"/>
    </row>
    <row r="166" spans="1:32" x14ac:dyDescent="0.35">
      <c r="A166" s="14" t="str">
        <f>IF(B166&lt;&gt;"",COUNTA($B$8:B166),"")</f>
        <v/>
      </c>
      <c r="B166" s="17"/>
      <c r="C166" s="17"/>
      <c r="D166" s="17"/>
      <c r="E166" s="17"/>
      <c r="F166" s="17"/>
      <c r="G166" s="13"/>
      <c r="H166" s="14" t="str">
        <f>IF(Table1[[#This Row],[Emission Category]]="Energy",VLOOKUP(Table1[[#This Row],[Units]],'Emission Inputs (Optional)'!$N$9:$O$14,2,FALSE)*Table1[[#This Row],[Annual Consumption]],"")</f>
        <v/>
      </c>
      <c r="I166" s="14" t="str">
        <f>IF(Table1[[#This Row],[Emission Category]]="Energy",Table1[[#This Row],[Total Energy
(MMBtu/yr)]]*0.293071,"")</f>
        <v/>
      </c>
      <c r="J166" s="15" t="str">
        <f>IF(Table1[[#This Row],[Total Energy
(MMBtu/yr)]]&lt;&gt;"",Table1[[#This Row],[Total Energy
(MMBtu/yr)]]/SUM($H$8:$H$190),"")</f>
        <v/>
      </c>
      <c r="K166" s="14" t="str">
        <f>IF(Table1[[#This Row],[Emission Category]]="Energy",(HLOOKUP(Table1[[#This Row],[Units]],'Emission Inputs (Optional)'!$F$10:$L$27,MATCH(Table1[[#This Row],[Energy Source]],'Emission Inputs (Optional)'!F$10:$F$27,0),FALSE))*Table1[[#This Row],[Annual Consumption]],"")</f>
        <v/>
      </c>
      <c r="L166" s="14">
        <f>IF(Table1[[#This Row],[Emission Category]]="Energy",Table1[[#This Row],[CO2e Emissions - 
Energy
 (MT CO2e/yr)]],Table1[[#This Row],[CO2e Emissions - 
Process or Fugitive 
(MT CO2e/yr)]])</f>
        <v>0</v>
      </c>
      <c r="M166" s="15" t="str">
        <f>IF(Table1[[#This Row],[CO2e Emissions (MT CO2e/yr)]]=0,"",IF(L166&lt;&gt;"",L166,0)/SUM(Table1[CO2e Emissions (MT CO2e/yr)]))</f>
        <v/>
      </c>
      <c r="N166" s="8"/>
      <c r="O166" s="8"/>
      <c r="P166" s="8"/>
      <c r="Q166" s="8"/>
      <c r="R166" s="8"/>
      <c r="S166" s="8"/>
      <c r="T166" s="8"/>
      <c r="U166" s="8"/>
      <c r="V166" s="8"/>
      <c r="W166" s="8"/>
      <c r="X166" s="8"/>
      <c r="Y166" s="8"/>
      <c r="Z166" s="8"/>
      <c r="AA166" s="8"/>
      <c r="AB166" s="8"/>
      <c r="AC166" s="8"/>
      <c r="AD166" s="8"/>
      <c r="AE166" s="8"/>
      <c r="AF166" s="8"/>
    </row>
    <row r="167" spans="1:32" x14ac:dyDescent="0.35">
      <c r="A167" s="14" t="str">
        <f>IF(B167&lt;&gt;"",COUNTA($B$8:B167),"")</f>
        <v/>
      </c>
      <c r="B167" s="17"/>
      <c r="C167" s="17"/>
      <c r="D167" s="17"/>
      <c r="E167" s="17"/>
      <c r="F167" s="17"/>
      <c r="G167" s="13"/>
      <c r="H167" s="14" t="str">
        <f>IF(Table1[[#This Row],[Emission Category]]="Energy",VLOOKUP(Table1[[#This Row],[Units]],'Emission Inputs (Optional)'!$N$9:$O$14,2,FALSE)*Table1[[#This Row],[Annual Consumption]],"")</f>
        <v/>
      </c>
      <c r="I167" s="14" t="str">
        <f>IF(Table1[[#This Row],[Emission Category]]="Energy",Table1[[#This Row],[Total Energy
(MMBtu/yr)]]*0.293071,"")</f>
        <v/>
      </c>
      <c r="J167" s="15" t="str">
        <f>IF(Table1[[#This Row],[Total Energy
(MMBtu/yr)]]&lt;&gt;"",Table1[[#This Row],[Total Energy
(MMBtu/yr)]]/SUM($H$8:$H$190),"")</f>
        <v/>
      </c>
      <c r="K167" s="14" t="str">
        <f>IF(Table1[[#This Row],[Emission Category]]="Energy",(HLOOKUP(Table1[[#This Row],[Units]],'Emission Inputs (Optional)'!$F$10:$L$27,MATCH(Table1[[#This Row],[Energy Source]],'Emission Inputs (Optional)'!F$10:$F$27,0),FALSE))*Table1[[#This Row],[Annual Consumption]],"")</f>
        <v/>
      </c>
      <c r="L167" s="14">
        <f>IF(Table1[[#This Row],[Emission Category]]="Energy",Table1[[#This Row],[CO2e Emissions - 
Energy
 (MT CO2e/yr)]],Table1[[#This Row],[CO2e Emissions - 
Process or Fugitive 
(MT CO2e/yr)]])</f>
        <v>0</v>
      </c>
      <c r="M167" s="15" t="str">
        <f>IF(Table1[[#This Row],[CO2e Emissions (MT CO2e/yr)]]=0,"",IF(L167&lt;&gt;"",L167,0)/SUM(Table1[CO2e Emissions (MT CO2e/yr)]))</f>
        <v/>
      </c>
      <c r="N167" s="8"/>
      <c r="O167" s="8"/>
      <c r="P167" s="8"/>
      <c r="Q167" s="8"/>
      <c r="R167" s="8"/>
      <c r="S167" s="8"/>
      <c r="T167" s="8"/>
      <c r="U167" s="8"/>
      <c r="V167" s="8"/>
      <c r="W167" s="8"/>
      <c r="X167" s="8"/>
      <c r="Y167" s="8"/>
      <c r="Z167" s="8"/>
      <c r="AA167" s="8"/>
      <c r="AB167" s="8"/>
      <c r="AC167" s="8"/>
      <c r="AD167" s="8"/>
      <c r="AE167" s="8"/>
      <c r="AF167" s="8"/>
    </row>
    <row r="168" spans="1:32" x14ac:dyDescent="0.35">
      <c r="A168" s="14" t="str">
        <f>IF(B168&lt;&gt;"",COUNTA($B$8:B168),"")</f>
        <v/>
      </c>
      <c r="B168" s="17"/>
      <c r="C168" s="17"/>
      <c r="D168" s="17"/>
      <c r="E168" s="17"/>
      <c r="F168" s="17"/>
      <c r="G168" s="13"/>
      <c r="H168" s="14" t="str">
        <f>IF(Table1[[#This Row],[Emission Category]]="Energy",VLOOKUP(Table1[[#This Row],[Units]],'Emission Inputs (Optional)'!$N$9:$O$14,2,FALSE)*Table1[[#This Row],[Annual Consumption]],"")</f>
        <v/>
      </c>
      <c r="I168" s="14" t="str">
        <f>IF(Table1[[#This Row],[Emission Category]]="Energy",Table1[[#This Row],[Total Energy
(MMBtu/yr)]]*0.293071,"")</f>
        <v/>
      </c>
      <c r="J168" s="15" t="str">
        <f>IF(Table1[[#This Row],[Total Energy
(MMBtu/yr)]]&lt;&gt;"",Table1[[#This Row],[Total Energy
(MMBtu/yr)]]/SUM($H$8:$H$190),"")</f>
        <v/>
      </c>
      <c r="K168" s="14" t="str">
        <f>IF(Table1[[#This Row],[Emission Category]]="Energy",(HLOOKUP(Table1[[#This Row],[Units]],'Emission Inputs (Optional)'!$F$10:$L$27,MATCH(Table1[[#This Row],[Energy Source]],'Emission Inputs (Optional)'!F$10:$F$27,0),FALSE))*Table1[[#This Row],[Annual Consumption]],"")</f>
        <v/>
      </c>
      <c r="L168" s="14">
        <f>IF(Table1[[#This Row],[Emission Category]]="Energy",Table1[[#This Row],[CO2e Emissions - 
Energy
 (MT CO2e/yr)]],Table1[[#This Row],[CO2e Emissions - 
Process or Fugitive 
(MT CO2e/yr)]])</f>
        <v>0</v>
      </c>
      <c r="M168" s="15" t="str">
        <f>IF(Table1[[#This Row],[CO2e Emissions (MT CO2e/yr)]]=0,"",IF(L168&lt;&gt;"",L168,0)/SUM(Table1[CO2e Emissions (MT CO2e/yr)]))</f>
        <v/>
      </c>
      <c r="N168" s="8"/>
      <c r="O168" s="8"/>
      <c r="P168" s="8"/>
      <c r="Q168" s="8"/>
      <c r="R168" s="8"/>
      <c r="S168" s="8"/>
      <c r="T168" s="8"/>
      <c r="U168" s="8"/>
      <c r="V168" s="8"/>
      <c r="W168" s="8"/>
      <c r="X168" s="8"/>
      <c r="Y168" s="8"/>
      <c r="Z168" s="8"/>
      <c r="AA168" s="8"/>
      <c r="AB168" s="8"/>
      <c r="AC168" s="8"/>
      <c r="AD168" s="8"/>
      <c r="AE168" s="8"/>
      <c r="AF168" s="8"/>
    </row>
    <row r="169" spans="1:32" x14ac:dyDescent="0.35">
      <c r="A169" s="14" t="str">
        <f>IF(B169&lt;&gt;"",COUNTA($B$8:B169),"")</f>
        <v/>
      </c>
      <c r="B169" s="17"/>
      <c r="C169" s="17"/>
      <c r="D169" s="17"/>
      <c r="E169" s="17"/>
      <c r="F169" s="17"/>
      <c r="G169" s="13"/>
      <c r="H169" s="14" t="str">
        <f>IF(Table1[[#This Row],[Emission Category]]="Energy",VLOOKUP(Table1[[#This Row],[Units]],'Emission Inputs (Optional)'!$N$9:$O$14,2,FALSE)*Table1[[#This Row],[Annual Consumption]],"")</f>
        <v/>
      </c>
      <c r="I169" s="14" t="str">
        <f>IF(Table1[[#This Row],[Emission Category]]="Energy",Table1[[#This Row],[Total Energy
(MMBtu/yr)]]*0.293071,"")</f>
        <v/>
      </c>
      <c r="J169" s="15" t="str">
        <f>IF(Table1[[#This Row],[Total Energy
(MMBtu/yr)]]&lt;&gt;"",Table1[[#This Row],[Total Energy
(MMBtu/yr)]]/SUM($H$8:$H$190),"")</f>
        <v/>
      </c>
      <c r="K169" s="14" t="str">
        <f>IF(Table1[[#This Row],[Emission Category]]="Energy",(HLOOKUP(Table1[[#This Row],[Units]],'Emission Inputs (Optional)'!$F$10:$L$27,MATCH(Table1[[#This Row],[Energy Source]],'Emission Inputs (Optional)'!F$10:$F$27,0),FALSE))*Table1[[#This Row],[Annual Consumption]],"")</f>
        <v/>
      </c>
      <c r="L169" s="14">
        <f>IF(Table1[[#This Row],[Emission Category]]="Energy",Table1[[#This Row],[CO2e Emissions - 
Energy
 (MT CO2e/yr)]],Table1[[#This Row],[CO2e Emissions - 
Process or Fugitive 
(MT CO2e/yr)]])</f>
        <v>0</v>
      </c>
      <c r="M169" s="15" t="str">
        <f>IF(Table1[[#This Row],[CO2e Emissions (MT CO2e/yr)]]=0,"",IF(L169&lt;&gt;"",L169,0)/SUM(Table1[CO2e Emissions (MT CO2e/yr)]))</f>
        <v/>
      </c>
      <c r="N169" s="8"/>
      <c r="O169" s="8"/>
      <c r="P169" s="8"/>
      <c r="Q169" s="8"/>
      <c r="R169" s="8"/>
      <c r="S169" s="8"/>
      <c r="T169" s="8"/>
      <c r="U169" s="8"/>
      <c r="V169" s="8"/>
      <c r="W169" s="8"/>
      <c r="X169" s="8"/>
      <c r="Y169" s="8"/>
      <c r="Z169" s="8"/>
      <c r="AA169" s="8"/>
      <c r="AB169" s="8"/>
      <c r="AC169" s="8"/>
      <c r="AD169" s="8"/>
      <c r="AE169" s="8"/>
      <c r="AF169" s="8"/>
    </row>
    <row r="170" spans="1:32" x14ac:dyDescent="0.35">
      <c r="A170" s="14" t="str">
        <f>IF(B170&lt;&gt;"",COUNTA($B$8:B170),"")</f>
        <v/>
      </c>
      <c r="B170" s="17"/>
      <c r="C170" s="17"/>
      <c r="D170" s="17"/>
      <c r="E170" s="17"/>
      <c r="F170" s="17"/>
      <c r="G170" s="13"/>
      <c r="H170" s="14" t="str">
        <f>IF(Table1[[#This Row],[Emission Category]]="Energy",VLOOKUP(Table1[[#This Row],[Units]],'Emission Inputs (Optional)'!$N$9:$O$14,2,FALSE)*Table1[[#This Row],[Annual Consumption]],"")</f>
        <v/>
      </c>
      <c r="I170" s="14" t="str">
        <f>IF(Table1[[#This Row],[Emission Category]]="Energy",Table1[[#This Row],[Total Energy
(MMBtu/yr)]]*0.293071,"")</f>
        <v/>
      </c>
      <c r="J170" s="15" t="str">
        <f>IF(Table1[[#This Row],[Total Energy
(MMBtu/yr)]]&lt;&gt;"",Table1[[#This Row],[Total Energy
(MMBtu/yr)]]/SUM($H$8:$H$190),"")</f>
        <v/>
      </c>
      <c r="K170" s="14" t="str">
        <f>IF(Table1[[#This Row],[Emission Category]]="Energy",(HLOOKUP(Table1[[#This Row],[Units]],'Emission Inputs (Optional)'!$F$10:$L$27,MATCH(Table1[[#This Row],[Energy Source]],'Emission Inputs (Optional)'!F$10:$F$27,0),FALSE))*Table1[[#This Row],[Annual Consumption]],"")</f>
        <v/>
      </c>
      <c r="L170" s="14">
        <f>IF(Table1[[#This Row],[Emission Category]]="Energy",Table1[[#This Row],[CO2e Emissions - 
Energy
 (MT CO2e/yr)]],Table1[[#This Row],[CO2e Emissions - 
Process or Fugitive 
(MT CO2e/yr)]])</f>
        <v>0</v>
      </c>
      <c r="M170" s="15" t="str">
        <f>IF(Table1[[#This Row],[CO2e Emissions (MT CO2e/yr)]]=0,"",IF(L170&lt;&gt;"",L170,0)/SUM(Table1[CO2e Emissions (MT CO2e/yr)]))</f>
        <v/>
      </c>
      <c r="N170" s="8"/>
      <c r="O170" s="8"/>
      <c r="P170" s="8"/>
      <c r="Q170" s="8"/>
      <c r="R170" s="8"/>
      <c r="S170" s="8"/>
      <c r="T170" s="8"/>
      <c r="U170" s="8"/>
      <c r="V170" s="8"/>
      <c r="W170" s="8"/>
      <c r="X170" s="8"/>
      <c r="Y170" s="8"/>
      <c r="Z170" s="8"/>
      <c r="AA170" s="8"/>
      <c r="AB170" s="8"/>
      <c r="AC170" s="8"/>
      <c r="AD170" s="8"/>
      <c r="AE170" s="8"/>
      <c r="AF170" s="8"/>
    </row>
    <row r="171" spans="1:32" x14ac:dyDescent="0.35">
      <c r="A171" s="14" t="str">
        <f>IF(B171&lt;&gt;"",COUNTA($B$8:B171),"")</f>
        <v/>
      </c>
      <c r="B171" s="17"/>
      <c r="C171" s="17"/>
      <c r="D171" s="17"/>
      <c r="E171" s="17"/>
      <c r="F171" s="17"/>
      <c r="G171" s="13"/>
      <c r="H171" s="14" t="str">
        <f>IF(Table1[[#This Row],[Emission Category]]="Energy",VLOOKUP(Table1[[#This Row],[Units]],'Emission Inputs (Optional)'!$N$9:$O$14,2,FALSE)*Table1[[#This Row],[Annual Consumption]],"")</f>
        <v/>
      </c>
      <c r="I171" s="14" t="str">
        <f>IF(Table1[[#This Row],[Emission Category]]="Energy",Table1[[#This Row],[Total Energy
(MMBtu/yr)]]*0.293071,"")</f>
        <v/>
      </c>
      <c r="J171" s="15" t="str">
        <f>IF(Table1[[#This Row],[Total Energy
(MMBtu/yr)]]&lt;&gt;"",Table1[[#This Row],[Total Energy
(MMBtu/yr)]]/SUM($H$8:$H$190),"")</f>
        <v/>
      </c>
      <c r="K171" s="14" t="str">
        <f>IF(Table1[[#This Row],[Emission Category]]="Energy",(HLOOKUP(Table1[[#This Row],[Units]],'Emission Inputs (Optional)'!$F$10:$L$27,MATCH(Table1[[#This Row],[Energy Source]],'Emission Inputs (Optional)'!F$10:$F$27,0),FALSE))*Table1[[#This Row],[Annual Consumption]],"")</f>
        <v/>
      </c>
      <c r="L171" s="14">
        <f>IF(Table1[[#This Row],[Emission Category]]="Energy",Table1[[#This Row],[CO2e Emissions - 
Energy
 (MT CO2e/yr)]],Table1[[#This Row],[CO2e Emissions - 
Process or Fugitive 
(MT CO2e/yr)]])</f>
        <v>0</v>
      </c>
      <c r="M171" s="15" t="str">
        <f>IF(Table1[[#This Row],[CO2e Emissions (MT CO2e/yr)]]=0,"",IF(L171&lt;&gt;"",L171,0)/SUM(Table1[CO2e Emissions (MT CO2e/yr)]))</f>
        <v/>
      </c>
      <c r="N171" s="8"/>
      <c r="O171" s="8"/>
      <c r="P171" s="8"/>
      <c r="Q171" s="8"/>
      <c r="R171" s="8"/>
      <c r="S171" s="8"/>
      <c r="T171" s="8"/>
      <c r="U171" s="8"/>
      <c r="V171" s="8"/>
      <c r="W171" s="8"/>
      <c r="X171" s="8"/>
      <c r="Y171" s="8"/>
      <c r="Z171" s="8"/>
      <c r="AA171" s="8"/>
      <c r="AB171" s="8"/>
      <c r="AC171" s="8"/>
      <c r="AD171" s="8"/>
      <c r="AE171" s="8"/>
      <c r="AF171" s="8"/>
    </row>
    <row r="172" spans="1:32" x14ac:dyDescent="0.35">
      <c r="A172" s="14" t="str">
        <f>IF(B172&lt;&gt;"",COUNTA($B$8:B172),"")</f>
        <v/>
      </c>
      <c r="B172" s="17"/>
      <c r="C172" s="17"/>
      <c r="D172" s="17"/>
      <c r="E172" s="17"/>
      <c r="F172" s="17"/>
      <c r="G172" s="13"/>
      <c r="H172" s="14" t="str">
        <f>IF(Table1[[#This Row],[Emission Category]]="Energy",VLOOKUP(Table1[[#This Row],[Units]],'Emission Inputs (Optional)'!$N$9:$O$14,2,FALSE)*Table1[[#This Row],[Annual Consumption]],"")</f>
        <v/>
      </c>
      <c r="I172" s="14" t="str">
        <f>IF(Table1[[#This Row],[Emission Category]]="Energy",Table1[[#This Row],[Total Energy
(MMBtu/yr)]]*0.293071,"")</f>
        <v/>
      </c>
      <c r="J172" s="15" t="str">
        <f>IF(Table1[[#This Row],[Total Energy
(MMBtu/yr)]]&lt;&gt;"",Table1[[#This Row],[Total Energy
(MMBtu/yr)]]/SUM($H$8:$H$190),"")</f>
        <v/>
      </c>
      <c r="K172" s="14" t="str">
        <f>IF(Table1[[#This Row],[Emission Category]]="Energy",(HLOOKUP(Table1[[#This Row],[Units]],'Emission Inputs (Optional)'!$F$10:$L$27,MATCH(Table1[[#This Row],[Energy Source]],'Emission Inputs (Optional)'!F$10:$F$27,0),FALSE))*Table1[[#This Row],[Annual Consumption]],"")</f>
        <v/>
      </c>
      <c r="L172" s="14">
        <f>IF(Table1[[#This Row],[Emission Category]]="Energy",Table1[[#This Row],[CO2e Emissions - 
Energy
 (MT CO2e/yr)]],Table1[[#This Row],[CO2e Emissions - 
Process or Fugitive 
(MT CO2e/yr)]])</f>
        <v>0</v>
      </c>
      <c r="M172" s="15" t="str">
        <f>IF(Table1[[#This Row],[CO2e Emissions (MT CO2e/yr)]]=0,"",IF(L172&lt;&gt;"",L172,0)/SUM(Table1[CO2e Emissions (MT CO2e/yr)]))</f>
        <v/>
      </c>
      <c r="N172" s="8"/>
      <c r="O172" s="8"/>
      <c r="P172" s="8"/>
      <c r="Q172" s="8"/>
      <c r="R172" s="8"/>
      <c r="S172" s="8"/>
      <c r="T172" s="8"/>
      <c r="U172" s="8"/>
      <c r="V172" s="8"/>
      <c r="W172" s="8"/>
      <c r="X172" s="8"/>
      <c r="Y172" s="8"/>
      <c r="Z172" s="8"/>
      <c r="AA172" s="8"/>
      <c r="AB172" s="8"/>
      <c r="AC172" s="8"/>
      <c r="AD172" s="8"/>
      <c r="AE172" s="8"/>
      <c r="AF172" s="8"/>
    </row>
    <row r="173" spans="1:32" x14ac:dyDescent="0.35">
      <c r="A173" s="14" t="str">
        <f>IF(B173&lt;&gt;"",COUNTA($B$8:B173),"")</f>
        <v/>
      </c>
      <c r="B173" s="17"/>
      <c r="C173" s="17"/>
      <c r="D173" s="17"/>
      <c r="E173" s="17"/>
      <c r="F173" s="17"/>
      <c r="G173" s="13"/>
      <c r="H173" s="14" t="str">
        <f>IF(Table1[[#This Row],[Emission Category]]="Energy",VLOOKUP(Table1[[#This Row],[Units]],'Emission Inputs (Optional)'!$N$9:$O$14,2,FALSE)*Table1[[#This Row],[Annual Consumption]],"")</f>
        <v/>
      </c>
      <c r="I173" s="14" t="str">
        <f>IF(Table1[[#This Row],[Emission Category]]="Energy",Table1[[#This Row],[Total Energy
(MMBtu/yr)]]*0.293071,"")</f>
        <v/>
      </c>
      <c r="J173" s="15" t="str">
        <f>IF(Table1[[#This Row],[Total Energy
(MMBtu/yr)]]&lt;&gt;"",Table1[[#This Row],[Total Energy
(MMBtu/yr)]]/SUM($H$8:$H$190),"")</f>
        <v/>
      </c>
      <c r="K173" s="14" t="str">
        <f>IF(Table1[[#This Row],[Emission Category]]="Energy",(HLOOKUP(Table1[[#This Row],[Units]],'Emission Inputs (Optional)'!$F$10:$L$27,MATCH(Table1[[#This Row],[Energy Source]],'Emission Inputs (Optional)'!F$10:$F$27,0),FALSE))*Table1[[#This Row],[Annual Consumption]],"")</f>
        <v/>
      </c>
      <c r="L173" s="14">
        <f>IF(Table1[[#This Row],[Emission Category]]="Energy",Table1[[#This Row],[CO2e Emissions - 
Energy
 (MT CO2e/yr)]],Table1[[#This Row],[CO2e Emissions - 
Process or Fugitive 
(MT CO2e/yr)]])</f>
        <v>0</v>
      </c>
      <c r="M173" s="15" t="str">
        <f>IF(Table1[[#This Row],[CO2e Emissions (MT CO2e/yr)]]=0,"",IF(L173&lt;&gt;"",L173,0)/SUM(Table1[CO2e Emissions (MT CO2e/yr)]))</f>
        <v/>
      </c>
      <c r="N173" s="8"/>
      <c r="O173" s="8"/>
      <c r="P173" s="8"/>
      <c r="Q173" s="8"/>
      <c r="R173" s="8"/>
      <c r="S173" s="8"/>
      <c r="T173" s="8"/>
      <c r="U173" s="8"/>
      <c r="V173" s="8"/>
      <c r="W173" s="8"/>
      <c r="X173" s="8"/>
      <c r="Y173" s="8"/>
      <c r="Z173" s="8"/>
      <c r="AA173" s="8"/>
      <c r="AB173" s="8"/>
      <c r="AC173" s="8"/>
      <c r="AD173" s="8"/>
      <c r="AE173" s="8"/>
      <c r="AF173" s="8"/>
    </row>
    <row r="174" spans="1:32" x14ac:dyDescent="0.35">
      <c r="A174" s="14" t="str">
        <f>IF(B174&lt;&gt;"",COUNTA($B$8:B174),"")</f>
        <v/>
      </c>
      <c r="B174" s="17"/>
      <c r="C174" s="17"/>
      <c r="D174" s="17"/>
      <c r="E174" s="17"/>
      <c r="F174" s="17"/>
      <c r="G174" s="13"/>
      <c r="H174" s="14" t="str">
        <f>IF(Table1[[#This Row],[Emission Category]]="Energy",VLOOKUP(Table1[[#This Row],[Units]],'Emission Inputs (Optional)'!$N$9:$O$14,2,FALSE)*Table1[[#This Row],[Annual Consumption]],"")</f>
        <v/>
      </c>
      <c r="I174" s="14" t="str">
        <f>IF(Table1[[#This Row],[Emission Category]]="Energy",Table1[[#This Row],[Total Energy
(MMBtu/yr)]]*0.293071,"")</f>
        <v/>
      </c>
      <c r="J174" s="15" t="str">
        <f>IF(Table1[[#This Row],[Total Energy
(MMBtu/yr)]]&lt;&gt;"",Table1[[#This Row],[Total Energy
(MMBtu/yr)]]/SUM($H$8:$H$190),"")</f>
        <v/>
      </c>
      <c r="K174" s="14" t="str">
        <f>IF(Table1[[#This Row],[Emission Category]]="Energy",(HLOOKUP(Table1[[#This Row],[Units]],'Emission Inputs (Optional)'!$F$10:$L$27,MATCH(Table1[[#This Row],[Energy Source]],'Emission Inputs (Optional)'!F$10:$F$27,0),FALSE))*Table1[[#This Row],[Annual Consumption]],"")</f>
        <v/>
      </c>
      <c r="L174" s="14">
        <f>IF(Table1[[#This Row],[Emission Category]]="Energy",Table1[[#This Row],[CO2e Emissions - 
Energy
 (MT CO2e/yr)]],Table1[[#This Row],[CO2e Emissions - 
Process or Fugitive 
(MT CO2e/yr)]])</f>
        <v>0</v>
      </c>
      <c r="M174" s="15" t="str">
        <f>IF(Table1[[#This Row],[CO2e Emissions (MT CO2e/yr)]]=0,"",IF(L174&lt;&gt;"",L174,0)/SUM(Table1[CO2e Emissions (MT CO2e/yr)]))</f>
        <v/>
      </c>
      <c r="N174" s="8"/>
      <c r="O174" s="8"/>
      <c r="P174" s="8"/>
      <c r="Q174" s="8"/>
      <c r="R174" s="8"/>
      <c r="S174" s="8"/>
      <c r="T174" s="8"/>
      <c r="U174" s="8"/>
      <c r="V174" s="8"/>
      <c r="W174" s="8"/>
      <c r="X174" s="8"/>
      <c r="Y174" s="8"/>
      <c r="Z174" s="8"/>
      <c r="AA174" s="8"/>
      <c r="AB174" s="8"/>
      <c r="AC174" s="8"/>
      <c r="AD174" s="8"/>
      <c r="AE174" s="8"/>
      <c r="AF174" s="8"/>
    </row>
    <row r="175" spans="1:32" x14ac:dyDescent="0.35">
      <c r="A175" s="14" t="str">
        <f>IF(B175&lt;&gt;"",COUNTA($B$8:B175),"")</f>
        <v/>
      </c>
      <c r="B175" s="17"/>
      <c r="C175" s="17"/>
      <c r="D175" s="17"/>
      <c r="E175" s="17"/>
      <c r="F175" s="17"/>
      <c r="G175" s="13"/>
      <c r="H175" s="14" t="str">
        <f>IF(Table1[[#This Row],[Emission Category]]="Energy",VLOOKUP(Table1[[#This Row],[Units]],'Emission Inputs (Optional)'!$N$9:$O$14,2,FALSE)*Table1[[#This Row],[Annual Consumption]],"")</f>
        <v/>
      </c>
      <c r="I175" s="14" t="str">
        <f>IF(Table1[[#This Row],[Emission Category]]="Energy",Table1[[#This Row],[Total Energy
(MMBtu/yr)]]*0.293071,"")</f>
        <v/>
      </c>
      <c r="J175" s="15" t="str">
        <f>IF(Table1[[#This Row],[Total Energy
(MMBtu/yr)]]&lt;&gt;"",Table1[[#This Row],[Total Energy
(MMBtu/yr)]]/SUM($H$8:$H$190),"")</f>
        <v/>
      </c>
      <c r="K175" s="14" t="str">
        <f>IF(Table1[[#This Row],[Emission Category]]="Energy",(HLOOKUP(Table1[[#This Row],[Units]],'Emission Inputs (Optional)'!$F$10:$L$27,MATCH(Table1[[#This Row],[Energy Source]],'Emission Inputs (Optional)'!F$10:$F$27,0),FALSE))*Table1[[#This Row],[Annual Consumption]],"")</f>
        <v/>
      </c>
      <c r="L175" s="14">
        <f>IF(Table1[[#This Row],[Emission Category]]="Energy",Table1[[#This Row],[CO2e Emissions - 
Energy
 (MT CO2e/yr)]],Table1[[#This Row],[CO2e Emissions - 
Process or Fugitive 
(MT CO2e/yr)]])</f>
        <v>0</v>
      </c>
      <c r="M175" s="15" t="str">
        <f>IF(Table1[[#This Row],[CO2e Emissions (MT CO2e/yr)]]=0,"",IF(L175&lt;&gt;"",L175,0)/SUM(Table1[CO2e Emissions (MT CO2e/yr)]))</f>
        <v/>
      </c>
      <c r="N175" s="8"/>
      <c r="O175" s="8"/>
      <c r="P175" s="8"/>
      <c r="Q175" s="8"/>
      <c r="R175" s="8"/>
      <c r="S175" s="8"/>
      <c r="T175" s="8"/>
      <c r="U175" s="8"/>
      <c r="V175" s="8"/>
      <c r="W175" s="8"/>
      <c r="X175" s="8"/>
      <c r="Y175" s="8"/>
      <c r="Z175" s="8"/>
      <c r="AA175" s="8"/>
      <c r="AB175" s="8"/>
      <c r="AC175" s="8"/>
      <c r="AD175" s="8"/>
      <c r="AE175" s="8"/>
      <c r="AF175" s="8"/>
    </row>
    <row r="176" spans="1:32" x14ac:dyDescent="0.35">
      <c r="A176" s="14" t="str">
        <f>IF(B176&lt;&gt;"",COUNTA($B$8:B176),"")</f>
        <v/>
      </c>
      <c r="B176" s="17"/>
      <c r="C176" s="17"/>
      <c r="D176" s="17"/>
      <c r="E176" s="17"/>
      <c r="F176" s="17"/>
      <c r="G176" s="13"/>
      <c r="H176" s="14" t="str">
        <f>IF(Table1[[#This Row],[Emission Category]]="Energy",VLOOKUP(Table1[[#This Row],[Units]],'Emission Inputs (Optional)'!$N$9:$O$14,2,FALSE)*Table1[[#This Row],[Annual Consumption]],"")</f>
        <v/>
      </c>
      <c r="I176" s="14" t="str">
        <f>IF(Table1[[#This Row],[Emission Category]]="Energy",Table1[[#This Row],[Total Energy
(MMBtu/yr)]]*0.293071,"")</f>
        <v/>
      </c>
      <c r="J176" s="15" t="str">
        <f>IF(Table1[[#This Row],[Total Energy
(MMBtu/yr)]]&lt;&gt;"",Table1[[#This Row],[Total Energy
(MMBtu/yr)]]/SUM($H$8:$H$190),"")</f>
        <v/>
      </c>
      <c r="K176" s="14" t="str">
        <f>IF(Table1[[#This Row],[Emission Category]]="Energy",(HLOOKUP(Table1[[#This Row],[Units]],'Emission Inputs (Optional)'!$F$10:$L$27,MATCH(Table1[[#This Row],[Energy Source]],'Emission Inputs (Optional)'!F$10:$F$27,0),FALSE))*Table1[[#This Row],[Annual Consumption]],"")</f>
        <v/>
      </c>
      <c r="L176" s="14">
        <f>IF(Table1[[#This Row],[Emission Category]]="Energy",Table1[[#This Row],[CO2e Emissions - 
Energy
 (MT CO2e/yr)]],Table1[[#This Row],[CO2e Emissions - 
Process or Fugitive 
(MT CO2e/yr)]])</f>
        <v>0</v>
      </c>
      <c r="M176" s="15" t="str">
        <f>IF(Table1[[#This Row],[CO2e Emissions (MT CO2e/yr)]]=0,"",IF(L176&lt;&gt;"",L176,0)/SUM(Table1[CO2e Emissions (MT CO2e/yr)]))</f>
        <v/>
      </c>
      <c r="N176" s="8"/>
      <c r="O176" s="8"/>
      <c r="P176" s="8"/>
      <c r="Q176" s="8"/>
      <c r="R176" s="8"/>
      <c r="S176" s="8"/>
      <c r="T176" s="8"/>
      <c r="U176" s="8"/>
      <c r="V176" s="8"/>
      <c r="W176" s="8"/>
      <c r="X176" s="8"/>
      <c r="Y176" s="8"/>
      <c r="Z176" s="8"/>
      <c r="AA176" s="8"/>
      <c r="AB176" s="8"/>
      <c r="AC176" s="8"/>
      <c r="AD176" s="8"/>
      <c r="AE176" s="8"/>
      <c r="AF176" s="8"/>
    </row>
    <row r="177" spans="1:32" x14ac:dyDescent="0.35">
      <c r="A177" s="14" t="str">
        <f>IF(B177&lt;&gt;"",COUNTA($B$8:B177),"")</f>
        <v/>
      </c>
      <c r="B177" s="17"/>
      <c r="C177" s="17"/>
      <c r="D177" s="17"/>
      <c r="E177" s="17"/>
      <c r="F177" s="17"/>
      <c r="G177" s="13"/>
      <c r="H177" s="14" t="str">
        <f>IF(Table1[[#This Row],[Emission Category]]="Energy",VLOOKUP(Table1[[#This Row],[Units]],'Emission Inputs (Optional)'!$N$9:$O$14,2,FALSE)*Table1[[#This Row],[Annual Consumption]],"")</f>
        <v/>
      </c>
      <c r="I177" s="14" t="str">
        <f>IF(Table1[[#This Row],[Emission Category]]="Energy",Table1[[#This Row],[Total Energy
(MMBtu/yr)]]*0.293071,"")</f>
        <v/>
      </c>
      <c r="J177" s="15" t="str">
        <f>IF(Table1[[#This Row],[Total Energy
(MMBtu/yr)]]&lt;&gt;"",Table1[[#This Row],[Total Energy
(MMBtu/yr)]]/SUM($H$8:$H$190),"")</f>
        <v/>
      </c>
      <c r="K177" s="14" t="str">
        <f>IF(Table1[[#This Row],[Emission Category]]="Energy",(HLOOKUP(Table1[[#This Row],[Units]],'Emission Inputs (Optional)'!$F$10:$L$27,MATCH(Table1[[#This Row],[Energy Source]],'Emission Inputs (Optional)'!F$10:$F$27,0),FALSE))*Table1[[#This Row],[Annual Consumption]],"")</f>
        <v/>
      </c>
      <c r="L177" s="14">
        <f>IF(Table1[[#This Row],[Emission Category]]="Energy",Table1[[#This Row],[CO2e Emissions - 
Energy
 (MT CO2e/yr)]],Table1[[#This Row],[CO2e Emissions - 
Process or Fugitive 
(MT CO2e/yr)]])</f>
        <v>0</v>
      </c>
      <c r="M177" s="15" t="str">
        <f>IF(Table1[[#This Row],[CO2e Emissions (MT CO2e/yr)]]=0,"",IF(L177&lt;&gt;"",L177,0)/SUM(Table1[CO2e Emissions (MT CO2e/yr)]))</f>
        <v/>
      </c>
      <c r="N177" s="8"/>
      <c r="O177" s="8"/>
      <c r="P177" s="8"/>
      <c r="Q177" s="8"/>
      <c r="R177" s="8"/>
      <c r="S177" s="8"/>
      <c r="T177" s="8"/>
      <c r="U177" s="8"/>
      <c r="V177" s="8"/>
      <c r="W177" s="8"/>
      <c r="X177" s="8"/>
      <c r="Y177" s="8"/>
      <c r="Z177" s="8"/>
      <c r="AA177" s="8"/>
      <c r="AB177" s="8"/>
      <c r="AC177" s="8"/>
      <c r="AD177" s="8"/>
      <c r="AE177" s="8"/>
      <c r="AF177" s="8"/>
    </row>
    <row r="178" spans="1:32" x14ac:dyDescent="0.35">
      <c r="A178" s="14" t="str">
        <f>IF(B178&lt;&gt;"",COUNTA($B$8:B178),"")</f>
        <v/>
      </c>
      <c r="B178" s="17"/>
      <c r="C178" s="17"/>
      <c r="D178" s="17"/>
      <c r="E178" s="17"/>
      <c r="F178" s="17"/>
      <c r="G178" s="13"/>
      <c r="H178" s="14" t="str">
        <f>IF(Table1[[#This Row],[Emission Category]]="Energy",VLOOKUP(Table1[[#This Row],[Units]],'Emission Inputs (Optional)'!$N$9:$O$14,2,FALSE)*Table1[[#This Row],[Annual Consumption]],"")</f>
        <v/>
      </c>
      <c r="I178" s="14" t="str">
        <f>IF(Table1[[#This Row],[Emission Category]]="Energy",Table1[[#This Row],[Total Energy
(MMBtu/yr)]]*0.293071,"")</f>
        <v/>
      </c>
      <c r="J178" s="15" t="str">
        <f>IF(Table1[[#This Row],[Total Energy
(MMBtu/yr)]]&lt;&gt;"",Table1[[#This Row],[Total Energy
(MMBtu/yr)]]/SUM($H$8:$H$190),"")</f>
        <v/>
      </c>
      <c r="K178" s="14" t="str">
        <f>IF(Table1[[#This Row],[Emission Category]]="Energy",(HLOOKUP(Table1[[#This Row],[Units]],'Emission Inputs (Optional)'!$F$10:$L$27,MATCH(Table1[[#This Row],[Energy Source]],'Emission Inputs (Optional)'!F$10:$F$27,0),FALSE))*Table1[[#This Row],[Annual Consumption]],"")</f>
        <v/>
      </c>
      <c r="L178" s="14">
        <f>IF(Table1[[#This Row],[Emission Category]]="Energy",Table1[[#This Row],[CO2e Emissions - 
Energy
 (MT CO2e/yr)]],Table1[[#This Row],[CO2e Emissions - 
Process or Fugitive 
(MT CO2e/yr)]])</f>
        <v>0</v>
      </c>
      <c r="M178" s="15" t="str">
        <f>IF(Table1[[#This Row],[CO2e Emissions (MT CO2e/yr)]]=0,"",IF(L178&lt;&gt;"",L178,0)/SUM(Table1[CO2e Emissions (MT CO2e/yr)]))</f>
        <v/>
      </c>
      <c r="N178" s="8"/>
      <c r="O178" s="8"/>
      <c r="P178" s="8"/>
      <c r="Q178" s="8"/>
      <c r="R178" s="8"/>
      <c r="S178" s="8"/>
      <c r="T178" s="8"/>
      <c r="U178" s="8"/>
      <c r="V178" s="8"/>
      <c r="W178" s="8"/>
      <c r="X178" s="8"/>
      <c r="Y178" s="8"/>
      <c r="Z178" s="8"/>
      <c r="AA178" s="8"/>
      <c r="AB178" s="8"/>
      <c r="AC178" s="8"/>
      <c r="AD178" s="8"/>
      <c r="AE178" s="8"/>
      <c r="AF178" s="8"/>
    </row>
    <row r="179" spans="1:32" x14ac:dyDescent="0.35">
      <c r="A179" s="14" t="str">
        <f>IF(B179&lt;&gt;"",COUNTA($B$8:B179),"")</f>
        <v/>
      </c>
      <c r="B179" s="17"/>
      <c r="C179" s="17"/>
      <c r="D179" s="17"/>
      <c r="E179" s="17"/>
      <c r="F179" s="17"/>
      <c r="G179" s="13"/>
      <c r="H179" s="14" t="str">
        <f>IF(Table1[[#This Row],[Emission Category]]="Energy",VLOOKUP(Table1[[#This Row],[Units]],'Emission Inputs (Optional)'!$N$9:$O$14,2,FALSE)*Table1[[#This Row],[Annual Consumption]],"")</f>
        <v/>
      </c>
      <c r="I179" s="14" t="str">
        <f>IF(Table1[[#This Row],[Emission Category]]="Energy",Table1[[#This Row],[Total Energy
(MMBtu/yr)]]*0.293071,"")</f>
        <v/>
      </c>
      <c r="J179" s="15" t="str">
        <f>IF(Table1[[#This Row],[Total Energy
(MMBtu/yr)]]&lt;&gt;"",Table1[[#This Row],[Total Energy
(MMBtu/yr)]]/SUM($H$8:$H$190),"")</f>
        <v/>
      </c>
      <c r="K179" s="14" t="str">
        <f>IF(Table1[[#This Row],[Emission Category]]="Energy",(HLOOKUP(Table1[[#This Row],[Units]],'Emission Inputs (Optional)'!$F$10:$L$27,MATCH(Table1[[#This Row],[Energy Source]],'Emission Inputs (Optional)'!F$10:$F$27,0),FALSE))*Table1[[#This Row],[Annual Consumption]],"")</f>
        <v/>
      </c>
      <c r="L179" s="14">
        <f>IF(Table1[[#This Row],[Emission Category]]="Energy",Table1[[#This Row],[CO2e Emissions - 
Energy
 (MT CO2e/yr)]],Table1[[#This Row],[CO2e Emissions - 
Process or Fugitive 
(MT CO2e/yr)]])</f>
        <v>0</v>
      </c>
      <c r="M179" s="15" t="str">
        <f>IF(Table1[[#This Row],[CO2e Emissions (MT CO2e/yr)]]=0,"",IF(L179&lt;&gt;"",L179,0)/SUM(Table1[CO2e Emissions (MT CO2e/yr)]))</f>
        <v/>
      </c>
      <c r="N179" s="8"/>
      <c r="O179" s="8"/>
      <c r="P179" s="8"/>
      <c r="Q179" s="8"/>
      <c r="R179" s="8"/>
      <c r="S179" s="8"/>
      <c r="T179" s="8"/>
      <c r="U179" s="8"/>
      <c r="V179" s="8"/>
      <c r="W179" s="8"/>
      <c r="X179" s="8"/>
      <c r="Y179" s="8"/>
      <c r="Z179" s="8"/>
      <c r="AA179" s="8"/>
      <c r="AB179" s="8"/>
      <c r="AC179" s="8"/>
      <c r="AD179" s="8"/>
      <c r="AE179" s="8"/>
      <c r="AF179" s="8"/>
    </row>
    <row r="180" spans="1:32" x14ac:dyDescent="0.35">
      <c r="A180" s="14" t="str">
        <f>IF(B180&lt;&gt;"",COUNTA($B$8:B180),"")</f>
        <v/>
      </c>
      <c r="B180" s="17"/>
      <c r="C180" s="17"/>
      <c r="D180" s="17"/>
      <c r="E180" s="17"/>
      <c r="F180" s="17"/>
      <c r="G180" s="13"/>
      <c r="H180" s="14" t="str">
        <f>IF(Table1[[#This Row],[Emission Category]]="Energy",VLOOKUP(Table1[[#This Row],[Units]],'Emission Inputs (Optional)'!$N$9:$O$14,2,FALSE)*Table1[[#This Row],[Annual Consumption]],"")</f>
        <v/>
      </c>
      <c r="I180" s="14" t="str">
        <f>IF(Table1[[#This Row],[Emission Category]]="Energy",Table1[[#This Row],[Total Energy
(MMBtu/yr)]]*0.293071,"")</f>
        <v/>
      </c>
      <c r="J180" s="15" t="str">
        <f>IF(Table1[[#This Row],[Total Energy
(MMBtu/yr)]]&lt;&gt;"",Table1[[#This Row],[Total Energy
(MMBtu/yr)]]/SUM($H$8:$H$190),"")</f>
        <v/>
      </c>
      <c r="K180" s="14" t="str">
        <f>IF(Table1[[#This Row],[Emission Category]]="Energy",(HLOOKUP(Table1[[#This Row],[Units]],'Emission Inputs (Optional)'!$F$10:$L$27,MATCH(Table1[[#This Row],[Energy Source]],'Emission Inputs (Optional)'!F$10:$F$27,0),FALSE))*Table1[[#This Row],[Annual Consumption]],"")</f>
        <v/>
      </c>
      <c r="L180" s="14">
        <f>IF(Table1[[#This Row],[Emission Category]]="Energy",Table1[[#This Row],[CO2e Emissions - 
Energy
 (MT CO2e/yr)]],Table1[[#This Row],[CO2e Emissions - 
Process or Fugitive 
(MT CO2e/yr)]])</f>
        <v>0</v>
      </c>
      <c r="M180" s="15" t="str">
        <f>IF(Table1[[#This Row],[CO2e Emissions (MT CO2e/yr)]]=0,"",IF(L180&lt;&gt;"",L180,0)/SUM(Table1[CO2e Emissions (MT CO2e/yr)]))</f>
        <v/>
      </c>
      <c r="N180" s="8"/>
      <c r="O180" s="8"/>
      <c r="P180" s="8"/>
      <c r="Q180" s="8"/>
      <c r="R180" s="8"/>
      <c r="S180" s="8"/>
      <c r="T180" s="8"/>
      <c r="U180" s="8"/>
      <c r="V180" s="8"/>
      <c r="W180" s="8"/>
      <c r="X180" s="8"/>
      <c r="Y180" s="8"/>
      <c r="Z180" s="8"/>
      <c r="AA180" s="8"/>
      <c r="AB180" s="8"/>
      <c r="AC180" s="8"/>
      <c r="AD180" s="8"/>
      <c r="AE180" s="8"/>
      <c r="AF180" s="8"/>
    </row>
    <row r="181" spans="1:32" x14ac:dyDescent="0.35">
      <c r="A181" s="14" t="str">
        <f>IF(B181&lt;&gt;"",COUNTA($B$8:B181),"")</f>
        <v/>
      </c>
      <c r="B181" s="17"/>
      <c r="C181" s="17"/>
      <c r="D181" s="17"/>
      <c r="E181" s="17"/>
      <c r="F181" s="17"/>
      <c r="G181" s="13"/>
      <c r="H181" s="14" t="str">
        <f>IF(Table1[[#This Row],[Emission Category]]="Energy",VLOOKUP(Table1[[#This Row],[Units]],'Emission Inputs (Optional)'!$N$9:$O$14,2,FALSE)*Table1[[#This Row],[Annual Consumption]],"")</f>
        <v/>
      </c>
      <c r="I181" s="14" t="str">
        <f>IF(Table1[[#This Row],[Emission Category]]="Energy",Table1[[#This Row],[Total Energy
(MMBtu/yr)]]*0.293071,"")</f>
        <v/>
      </c>
      <c r="J181" s="15" t="str">
        <f>IF(Table1[[#This Row],[Total Energy
(MMBtu/yr)]]&lt;&gt;"",Table1[[#This Row],[Total Energy
(MMBtu/yr)]]/SUM($H$8:$H$190),"")</f>
        <v/>
      </c>
      <c r="K181" s="14" t="str">
        <f>IF(Table1[[#This Row],[Emission Category]]="Energy",(HLOOKUP(Table1[[#This Row],[Units]],'Emission Inputs (Optional)'!$F$10:$L$27,MATCH(Table1[[#This Row],[Energy Source]],'Emission Inputs (Optional)'!F$10:$F$27,0),FALSE))*Table1[[#This Row],[Annual Consumption]],"")</f>
        <v/>
      </c>
      <c r="L181" s="14">
        <f>IF(Table1[[#This Row],[Emission Category]]="Energy",Table1[[#This Row],[CO2e Emissions - 
Energy
 (MT CO2e/yr)]],Table1[[#This Row],[CO2e Emissions - 
Process or Fugitive 
(MT CO2e/yr)]])</f>
        <v>0</v>
      </c>
      <c r="M181" s="15" t="str">
        <f>IF(Table1[[#This Row],[CO2e Emissions (MT CO2e/yr)]]=0,"",IF(L181&lt;&gt;"",L181,0)/SUM(Table1[CO2e Emissions (MT CO2e/yr)]))</f>
        <v/>
      </c>
      <c r="N181" s="8"/>
      <c r="O181" s="8"/>
      <c r="P181" s="8"/>
      <c r="Q181" s="8"/>
      <c r="R181" s="8"/>
      <c r="S181" s="8"/>
      <c r="T181" s="8"/>
      <c r="U181" s="8"/>
      <c r="V181" s="8"/>
      <c r="W181" s="8"/>
      <c r="X181" s="8"/>
      <c r="Y181" s="8"/>
      <c r="Z181" s="8"/>
      <c r="AA181" s="8"/>
      <c r="AB181" s="8"/>
      <c r="AC181" s="8"/>
      <c r="AD181" s="8"/>
      <c r="AE181" s="8"/>
      <c r="AF181" s="8"/>
    </row>
    <row r="182" spans="1:32" x14ac:dyDescent="0.35">
      <c r="A182" s="14" t="str">
        <f>IF(B182&lt;&gt;"",COUNTA($B$8:B182),"")</f>
        <v/>
      </c>
      <c r="B182" s="17"/>
      <c r="C182" s="17"/>
      <c r="D182" s="17"/>
      <c r="E182" s="17"/>
      <c r="F182" s="17"/>
      <c r="G182" s="13"/>
      <c r="H182" s="14" t="str">
        <f>IF(Table1[[#This Row],[Emission Category]]="Energy",VLOOKUP(Table1[[#This Row],[Units]],'Emission Inputs (Optional)'!$N$9:$O$14,2,FALSE)*Table1[[#This Row],[Annual Consumption]],"")</f>
        <v/>
      </c>
      <c r="I182" s="14" t="str">
        <f>IF(Table1[[#This Row],[Emission Category]]="Energy",Table1[[#This Row],[Total Energy
(MMBtu/yr)]]*0.293071,"")</f>
        <v/>
      </c>
      <c r="J182" s="15" t="str">
        <f>IF(Table1[[#This Row],[Total Energy
(MMBtu/yr)]]&lt;&gt;"",Table1[[#This Row],[Total Energy
(MMBtu/yr)]]/SUM($H$8:$H$190),"")</f>
        <v/>
      </c>
      <c r="K182" s="14" t="str">
        <f>IF(Table1[[#This Row],[Emission Category]]="Energy",(HLOOKUP(Table1[[#This Row],[Units]],'Emission Inputs (Optional)'!$F$10:$L$27,MATCH(Table1[[#This Row],[Energy Source]],'Emission Inputs (Optional)'!F$10:$F$27,0),FALSE))*Table1[[#This Row],[Annual Consumption]],"")</f>
        <v/>
      </c>
      <c r="L182" s="14">
        <f>IF(Table1[[#This Row],[Emission Category]]="Energy",Table1[[#This Row],[CO2e Emissions - 
Energy
 (MT CO2e/yr)]],Table1[[#This Row],[CO2e Emissions - 
Process or Fugitive 
(MT CO2e/yr)]])</f>
        <v>0</v>
      </c>
      <c r="M182" s="15" t="str">
        <f>IF(Table1[[#This Row],[CO2e Emissions (MT CO2e/yr)]]=0,"",IF(L182&lt;&gt;"",L182,0)/SUM(Table1[CO2e Emissions (MT CO2e/yr)]))</f>
        <v/>
      </c>
      <c r="N182" s="8"/>
      <c r="O182" s="8"/>
      <c r="P182" s="8"/>
      <c r="Q182" s="8"/>
      <c r="R182" s="8"/>
      <c r="S182" s="8"/>
      <c r="T182" s="8"/>
      <c r="U182" s="8"/>
      <c r="V182" s="8"/>
      <c r="W182" s="8"/>
      <c r="X182" s="8"/>
      <c r="Y182" s="8"/>
      <c r="Z182" s="8"/>
      <c r="AA182" s="8"/>
      <c r="AB182" s="8"/>
      <c r="AC182" s="8"/>
      <c r="AD182" s="8"/>
      <c r="AE182" s="8"/>
      <c r="AF182" s="8"/>
    </row>
    <row r="183" spans="1:32" x14ac:dyDescent="0.35">
      <c r="A183" s="14" t="str">
        <f>IF(B183&lt;&gt;"",COUNTA($B$8:B183),"")</f>
        <v/>
      </c>
      <c r="B183" s="17"/>
      <c r="C183" s="17"/>
      <c r="D183" s="17"/>
      <c r="E183" s="17"/>
      <c r="F183" s="17"/>
      <c r="G183" s="13"/>
      <c r="H183" s="14" t="str">
        <f>IF(Table1[[#This Row],[Emission Category]]="Energy",VLOOKUP(Table1[[#This Row],[Units]],'Emission Inputs (Optional)'!$N$9:$O$14,2,FALSE)*Table1[[#This Row],[Annual Consumption]],"")</f>
        <v/>
      </c>
      <c r="I183" s="14" t="str">
        <f>IF(Table1[[#This Row],[Emission Category]]="Energy",Table1[[#This Row],[Total Energy
(MMBtu/yr)]]*0.293071,"")</f>
        <v/>
      </c>
      <c r="J183" s="15" t="str">
        <f>IF(Table1[[#This Row],[Total Energy
(MMBtu/yr)]]&lt;&gt;"",Table1[[#This Row],[Total Energy
(MMBtu/yr)]]/SUM($H$8:$H$190),"")</f>
        <v/>
      </c>
      <c r="K183" s="14" t="str">
        <f>IF(Table1[[#This Row],[Emission Category]]="Energy",(HLOOKUP(Table1[[#This Row],[Units]],'Emission Inputs (Optional)'!$F$10:$L$27,MATCH(Table1[[#This Row],[Energy Source]],'Emission Inputs (Optional)'!F$10:$F$27,0),FALSE))*Table1[[#This Row],[Annual Consumption]],"")</f>
        <v/>
      </c>
      <c r="L183" s="14">
        <f>IF(Table1[[#This Row],[Emission Category]]="Energy",Table1[[#This Row],[CO2e Emissions - 
Energy
 (MT CO2e/yr)]],Table1[[#This Row],[CO2e Emissions - 
Process or Fugitive 
(MT CO2e/yr)]])</f>
        <v>0</v>
      </c>
      <c r="M183" s="15" t="str">
        <f>IF(Table1[[#This Row],[CO2e Emissions (MT CO2e/yr)]]=0,"",IF(L183&lt;&gt;"",L183,0)/SUM(Table1[CO2e Emissions (MT CO2e/yr)]))</f>
        <v/>
      </c>
      <c r="N183" s="8"/>
      <c r="O183" s="8"/>
      <c r="P183" s="8"/>
      <c r="Q183" s="8"/>
      <c r="R183" s="8"/>
      <c r="S183" s="8"/>
      <c r="T183" s="8"/>
      <c r="U183" s="8"/>
      <c r="V183" s="8"/>
      <c r="W183" s="8"/>
      <c r="X183" s="8"/>
      <c r="Y183" s="8"/>
      <c r="Z183" s="8"/>
      <c r="AA183" s="8"/>
      <c r="AB183" s="8"/>
      <c r="AC183" s="8"/>
      <c r="AD183" s="8"/>
      <c r="AE183" s="8"/>
      <c r="AF183" s="8"/>
    </row>
    <row r="184" spans="1:32" x14ac:dyDescent="0.35">
      <c r="A184" s="14" t="str">
        <f>IF(B184&lt;&gt;"",COUNTA($B$8:B184),"")</f>
        <v/>
      </c>
      <c r="B184" s="17"/>
      <c r="C184" s="17"/>
      <c r="D184" s="17"/>
      <c r="E184" s="17"/>
      <c r="F184" s="17"/>
      <c r="G184" s="13"/>
      <c r="H184" s="14" t="str">
        <f>IF(Table1[[#This Row],[Emission Category]]="Energy",VLOOKUP(Table1[[#This Row],[Units]],'Emission Inputs (Optional)'!$N$9:$O$14,2,FALSE)*Table1[[#This Row],[Annual Consumption]],"")</f>
        <v/>
      </c>
      <c r="I184" s="14" t="str">
        <f>IF(Table1[[#This Row],[Emission Category]]="Energy",Table1[[#This Row],[Total Energy
(MMBtu/yr)]]*0.293071,"")</f>
        <v/>
      </c>
      <c r="J184" s="15" t="str">
        <f>IF(Table1[[#This Row],[Total Energy
(MMBtu/yr)]]&lt;&gt;"",Table1[[#This Row],[Total Energy
(MMBtu/yr)]]/SUM($H$8:$H$190),"")</f>
        <v/>
      </c>
      <c r="K184" s="14" t="str">
        <f>IF(Table1[[#This Row],[Emission Category]]="Energy",(HLOOKUP(Table1[[#This Row],[Units]],'Emission Inputs (Optional)'!$F$10:$L$27,MATCH(Table1[[#This Row],[Energy Source]],'Emission Inputs (Optional)'!F$10:$F$27,0),FALSE))*Table1[[#This Row],[Annual Consumption]],"")</f>
        <v/>
      </c>
      <c r="L184" s="14">
        <f>IF(Table1[[#This Row],[Emission Category]]="Energy",Table1[[#This Row],[CO2e Emissions - 
Energy
 (MT CO2e/yr)]],Table1[[#This Row],[CO2e Emissions - 
Process or Fugitive 
(MT CO2e/yr)]])</f>
        <v>0</v>
      </c>
      <c r="M184" s="15" t="str">
        <f>IF(Table1[[#This Row],[CO2e Emissions (MT CO2e/yr)]]=0,"",IF(L184&lt;&gt;"",L184,0)/SUM(Table1[CO2e Emissions (MT CO2e/yr)]))</f>
        <v/>
      </c>
      <c r="N184" s="8"/>
      <c r="O184" s="8"/>
      <c r="P184" s="8"/>
      <c r="Q184" s="8"/>
      <c r="R184" s="8"/>
      <c r="S184" s="8"/>
      <c r="T184" s="8"/>
      <c r="U184" s="8"/>
      <c r="V184" s="8"/>
      <c r="W184" s="8"/>
      <c r="X184" s="8"/>
      <c r="Y184" s="8"/>
      <c r="Z184" s="8"/>
      <c r="AA184" s="8"/>
      <c r="AB184" s="8"/>
      <c r="AC184" s="8"/>
      <c r="AD184" s="8"/>
      <c r="AE184" s="8"/>
      <c r="AF184" s="8"/>
    </row>
    <row r="185" spans="1:32" x14ac:dyDescent="0.35">
      <c r="A185" s="14" t="str">
        <f>IF(B185&lt;&gt;"",COUNTA($B$8:B185),"")</f>
        <v/>
      </c>
      <c r="B185" s="17"/>
      <c r="C185" s="17"/>
      <c r="D185" s="17"/>
      <c r="E185" s="17"/>
      <c r="F185" s="17"/>
      <c r="G185" s="13"/>
      <c r="H185" s="14" t="str">
        <f>IF(Table1[[#This Row],[Emission Category]]="Energy",VLOOKUP(Table1[[#This Row],[Units]],'Emission Inputs (Optional)'!$N$9:$O$14,2,FALSE)*Table1[[#This Row],[Annual Consumption]],"")</f>
        <v/>
      </c>
      <c r="I185" s="14" t="str">
        <f>IF(Table1[[#This Row],[Emission Category]]="Energy",Table1[[#This Row],[Total Energy
(MMBtu/yr)]]*0.293071,"")</f>
        <v/>
      </c>
      <c r="J185" s="15" t="str">
        <f>IF(Table1[[#This Row],[Total Energy
(MMBtu/yr)]]&lt;&gt;"",Table1[[#This Row],[Total Energy
(MMBtu/yr)]]/SUM($H$8:$H$190),"")</f>
        <v/>
      </c>
      <c r="K185" s="14" t="str">
        <f>IF(Table1[[#This Row],[Emission Category]]="Energy",(HLOOKUP(Table1[[#This Row],[Units]],'Emission Inputs (Optional)'!$F$10:$L$27,MATCH(Table1[[#This Row],[Energy Source]],'Emission Inputs (Optional)'!F$10:$F$27,0),FALSE))*Table1[[#This Row],[Annual Consumption]],"")</f>
        <v/>
      </c>
      <c r="L185" s="14">
        <f>IF(Table1[[#This Row],[Emission Category]]="Energy",Table1[[#This Row],[CO2e Emissions - 
Energy
 (MT CO2e/yr)]],Table1[[#This Row],[CO2e Emissions - 
Process or Fugitive 
(MT CO2e/yr)]])</f>
        <v>0</v>
      </c>
      <c r="M185" s="15" t="str">
        <f>IF(Table1[[#This Row],[CO2e Emissions (MT CO2e/yr)]]=0,"",IF(L185&lt;&gt;"",L185,0)/SUM(Table1[CO2e Emissions (MT CO2e/yr)]))</f>
        <v/>
      </c>
      <c r="N185" s="8"/>
      <c r="O185" s="8"/>
      <c r="P185" s="8"/>
      <c r="Q185" s="8"/>
      <c r="R185" s="8"/>
      <c r="S185" s="8"/>
      <c r="T185" s="8"/>
      <c r="U185" s="8"/>
      <c r="V185" s="8"/>
      <c r="W185" s="8"/>
      <c r="X185" s="8"/>
      <c r="Y185" s="8"/>
      <c r="Z185" s="8"/>
      <c r="AA185" s="8"/>
      <c r="AB185" s="8"/>
      <c r="AC185" s="8"/>
      <c r="AD185" s="8"/>
      <c r="AE185" s="8"/>
      <c r="AF185" s="8"/>
    </row>
    <row r="186" spans="1:32" x14ac:dyDescent="0.35">
      <c r="A186" s="14" t="str">
        <f>IF(B186&lt;&gt;"",COUNTA($B$8:B186),"")</f>
        <v/>
      </c>
      <c r="B186" s="17"/>
      <c r="C186" s="17"/>
      <c r="D186" s="17"/>
      <c r="E186" s="17"/>
      <c r="F186" s="17"/>
      <c r="G186" s="13"/>
      <c r="H186" s="14" t="str">
        <f>IF(Table1[[#This Row],[Emission Category]]="Energy",VLOOKUP(Table1[[#This Row],[Units]],'Emission Inputs (Optional)'!$N$9:$O$14,2,FALSE)*Table1[[#This Row],[Annual Consumption]],"")</f>
        <v/>
      </c>
      <c r="I186" s="14" t="str">
        <f>IF(Table1[[#This Row],[Emission Category]]="Energy",Table1[[#This Row],[Total Energy
(MMBtu/yr)]]*0.293071,"")</f>
        <v/>
      </c>
      <c r="J186" s="15" t="str">
        <f>IF(Table1[[#This Row],[Total Energy
(MMBtu/yr)]]&lt;&gt;"",Table1[[#This Row],[Total Energy
(MMBtu/yr)]]/SUM($H$8:$H$190),"")</f>
        <v/>
      </c>
      <c r="K186" s="14" t="str">
        <f>IF(Table1[[#This Row],[Emission Category]]="Energy",(HLOOKUP(Table1[[#This Row],[Units]],'Emission Inputs (Optional)'!$F$10:$L$27,MATCH(Table1[[#This Row],[Energy Source]],'Emission Inputs (Optional)'!F$10:$F$27,0),FALSE))*Table1[[#This Row],[Annual Consumption]],"")</f>
        <v/>
      </c>
      <c r="L186" s="14">
        <f>IF(Table1[[#This Row],[Emission Category]]="Energy",Table1[[#This Row],[CO2e Emissions - 
Energy
 (MT CO2e/yr)]],Table1[[#This Row],[CO2e Emissions - 
Process or Fugitive 
(MT CO2e/yr)]])</f>
        <v>0</v>
      </c>
      <c r="M186" s="15" t="str">
        <f>IF(Table1[[#This Row],[CO2e Emissions (MT CO2e/yr)]]=0,"",IF(L186&lt;&gt;"",L186,0)/SUM(Table1[CO2e Emissions (MT CO2e/yr)]))</f>
        <v/>
      </c>
      <c r="N186" s="8"/>
      <c r="O186" s="8"/>
      <c r="P186" s="8"/>
      <c r="Q186" s="8"/>
      <c r="R186" s="8"/>
      <c r="S186" s="8"/>
      <c r="T186" s="8"/>
      <c r="U186" s="8"/>
      <c r="V186" s="8"/>
      <c r="W186" s="8"/>
      <c r="X186" s="8"/>
      <c r="Y186" s="8"/>
      <c r="Z186" s="8"/>
      <c r="AA186" s="8"/>
      <c r="AB186" s="8"/>
      <c r="AC186" s="8"/>
      <c r="AD186" s="8"/>
      <c r="AE186" s="8"/>
      <c r="AF186" s="8"/>
    </row>
    <row r="187" spans="1:32" x14ac:dyDescent="0.35">
      <c r="A187" s="14" t="str">
        <f>IF(B187&lt;&gt;"",COUNTA($B$8:B187),"")</f>
        <v/>
      </c>
      <c r="B187" s="17"/>
      <c r="C187" s="17"/>
      <c r="D187" s="17"/>
      <c r="E187" s="17"/>
      <c r="F187" s="17"/>
      <c r="G187" s="13"/>
      <c r="H187" s="14" t="str">
        <f>IF(Table1[[#This Row],[Emission Category]]="Energy",VLOOKUP(Table1[[#This Row],[Units]],'Emission Inputs (Optional)'!$N$9:$O$14,2,FALSE)*Table1[[#This Row],[Annual Consumption]],"")</f>
        <v/>
      </c>
      <c r="I187" s="14" t="str">
        <f>IF(Table1[[#This Row],[Emission Category]]="Energy",Table1[[#This Row],[Total Energy
(MMBtu/yr)]]*0.293071,"")</f>
        <v/>
      </c>
      <c r="J187" s="15" t="str">
        <f>IF(Table1[[#This Row],[Total Energy
(MMBtu/yr)]]&lt;&gt;"",Table1[[#This Row],[Total Energy
(MMBtu/yr)]]/SUM($H$8:$H$190),"")</f>
        <v/>
      </c>
      <c r="K187" s="14" t="str">
        <f>IF(Table1[[#This Row],[Emission Category]]="Energy",(HLOOKUP(Table1[[#This Row],[Units]],'Emission Inputs (Optional)'!$F$10:$L$27,MATCH(Table1[[#This Row],[Energy Source]],'Emission Inputs (Optional)'!F$10:$F$27,0),FALSE))*Table1[[#This Row],[Annual Consumption]],"")</f>
        <v/>
      </c>
      <c r="L187" s="14">
        <f>IF(Table1[[#This Row],[Emission Category]]="Energy",Table1[[#This Row],[CO2e Emissions - 
Energy
 (MT CO2e/yr)]],Table1[[#This Row],[CO2e Emissions - 
Process or Fugitive 
(MT CO2e/yr)]])</f>
        <v>0</v>
      </c>
      <c r="M187" s="15" t="str">
        <f>IF(Table1[[#This Row],[CO2e Emissions (MT CO2e/yr)]]=0,"",IF(L187&lt;&gt;"",L187,0)/SUM(Table1[CO2e Emissions (MT CO2e/yr)]))</f>
        <v/>
      </c>
      <c r="N187" s="8"/>
      <c r="O187" s="8"/>
      <c r="P187" s="8"/>
      <c r="Q187" s="8"/>
      <c r="R187" s="8"/>
      <c r="S187" s="8"/>
      <c r="T187" s="8"/>
      <c r="U187" s="8"/>
      <c r="V187" s="8"/>
      <c r="W187" s="8"/>
      <c r="X187" s="8"/>
      <c r="Y187" s="8"/>
      <c r="Z187" s="8"/>
      <c r="AA187" s="8"/>
      <c r="AB187" s="8"/>
      <c r="AC187" s="8"/>
      <c r="AD187" s="8"/>
      <c r="AE187" s="8"/>
      <c r="AF187" s="8"/>
    </row>
    <row r="188" spans="1:32" x14ac:dyDescent="0.35">
      <c r="A188" s="14" t="str">
        <f>IF(B188&lt;&gt;"",COUNTA($B$8:B188),"")</f>
        <v/>
      </c>
      <c r="B188" s="17"/>
      <c r="C188" s="17"/>
      <c r="D188" s="17"/>
      <c r="E188" s="17"/>
      <c r="F188" s="17"/>
      <c r="G188" s="13"/>
      <c r="H188" s="14" t="str">
        <f>IF(Table1[[#This Row],[Emission Category]]="Energy",VLOOKUP(Table1[[#This Row],[Units]],'Emission Inputs (Optional)'!$N$9:$O$14,2,FALSE)*Table1[[#This Row],[Annual Consumption]],"")</f>
        <v/>
      </c>
      <c r="I188" s="14" t="str">
        <f>IF(Table1[[#This Row],[Emission Category]]="Energy",Table1[[#This Row],[Total Energy
(MMBtu/yr)]]*0.293071,"")</f>
        <v/>
      </c>
      <c r="J188" s="15" t="str">
        <f>IF(Table1[[#This Row],[Total Energy
(MMBtu/yr)]]&lt;&gt;"",Table1[[#This Row],[Total Energy
(MMBtu/yr)]]/SUM($H$8:$H$190),"")</f>
        <v/>
      </c>
      <c r="K188" s="14" t="str">
        <f>IF(Table1[[#This Row],[Emission Category]]="Energy",(HLOOKUP(Table1[[#This Row],[Units]],'Emission Inputs (Optional)'!$F$10:$L$27,MATCH(Table1[[#This Row],[Energy Source]],'Emission Inputs (Optional)'!F$10:$F$27,0),FALSE))*Table1[[#This Row],[Annual Consumption]],"")</f>
        <v/>
      </c>
      <c r="L188" s="14">
        <f>IF(Table1[[#This Row],[Emission Category]]="Energy",Table1[[#This Row],[CO2e Emissions - 
Energy
 (MT CO2e/yr)]],Table1[[#This Row],[CO2e Emissions - 
Process or Fugitive 
(MT CO2e/yr)]])</f>
        <v>0</v>
      </c>
      <c r="M188" s="15" t="str">
        <f>IF(Table1[[#This Row],[CO2e Emissions (MT CO2e/yr)]]=0,"",IF(L188&lt;&gt;"",L188,0)/SUM(Table1[CO2e Emissions (MT CO2e/yr)]))</f>
        <v/>
      </c>
      <c r="N188" s="8"/>
      <c r="O188" s="8"/>
      <c r="P188" s="8"/>
      <c r="Q188" s="8"/>
      <c r="R188" s="8"/>
      <c r="S188" s="8"/>
      <c r="T188" s="8"/>
      <c r="U188" s="8"/>
      <c r="V188" s="8"/>
      <c r="W188" s="8"/>
      <c r="X188" s="8"/>
      <c r="Y188" s="8"/>
      <c r="Z188" s="8"/>
      <c r="AA188" s="8"/>
      <c r="AB188" s="8"/>
      <c r="AC188" s="8"/>
      <c r="AD188" s="8"/>
      <c r="AE188" s="8"/>
      <c r="AF188" s="8"/>
    </row>
    <row r="189" spans="1:32" x14ac:dyDescent="0.35">
      <c r="A189" s="14" t="str">
        <f>IF(B189&lt;&gt;"",COUNTA($B$8:B189),"")</f>
        <v/>
      </c>
      <c r="B189" s="17"/>
      <c r="C189" s="17"/>
      <c r="D189" s="17"/>
      <c r="E189" s="17"/>
      <c r="F189" s="17"/>
      <c r="G189" s="13"/>
      <c r="H189" s="14" t="str">
        <f>IF(Table1[[#This Row],[Emission Category]]="Energy",VLOOKUP(Table1[[#This Row],[Units]],'Emission Inputs (Optional)'!$N$9:$O$14,2,FALSE)*Table1[[#This Row],[Annual Consumption]],"")</f>
        <v/>
      </c>
      <c r="I189" s="14" t="str">
        <f>IF(Table1[[#This Row],[Emission Category]]="Energy",Table1[[#This Row],[Total Energy
(MMBtu/yr)]]*0.293071,"")</f>
        <v/>
      </c>
      <c r="J189" s="15" t="str">
        <f>IF(Table1[[#This Row],[Total Energy
(MMBtu/yr)]]&lt;&gt;"",Table1[[#This Row],[Total Energy
(MMBtu/yr)]]/SUM($H$8:$H$190),"")</f>
        <v/>
      </c>
      <c r="K189" s="14" t="str">
        <f>IF(Table1[[#This Row],[Emission Category]]="Energy",(HLOOKUP(Table1[[#This Row],[Units]],'Emission Inputs (Optional)'!$F$10:$L$27,MATCH(Table1[[#This Row],[Energy Source]],'Emission Inputs (Optional)'!F$10:$F$27,0),FALSE))*Table1[[#This Row],[Annual Consumption]],"")</f>
        <v/>
      </c>
      <c r="L189" s="14">
        <f>IF(Table1[[#This Row],[Emission Category]]="Energy",Table1[[#This Row],[CO2e Emissions - 
Energy
 (MT CO2e/yr)]],Table1[[#This Row],[CO2e Emissions - 
Process or Fugitive 
(MT CO2e/yr)]])</f>
        <v>0</v>
      </c>
      <c r="M189" s="15" t="str">
        <f>IF(Table1[[#This Row],[CO2e Emissions (MT CO2e/yr)]]=0,"",IF(L189&lt;&gt;"",L189,0)/SUM(Table1[CO2e Emissions (MT CO2e/yr)]))</f>
        <v/>
      </c>
      <c r="N189" s="8"/>
      <c r="O189" s="8"/>
      <c r="P189" s="8"/>
      <c r="Q189" s="8"/>
      <c r="R189" s="8"/>
      <c r="S189" s="8"/>
      <c r="T189" s="8"/>
      <c r="U189" s="8"/>
      <c r="V189" s="8"/>
      <c r="W189" s="8"/>
      <c r="X189" s="8"/>
      <c r="Y189" s="8"/>
      <c r="Z189" s="8"/>
      <c r="AA189" s="8"/>
      <c r="AB189" s="8"/>
      <c r="AC189" s="8"/>
      <c r="AD189" s="8"/>
      <c r="AE189" s="8"/>
      <c r="AF189" s="8"/>
    </row>
    <row r="190" spans="1:32" x14ac:dyDescent="0.35">
      <c r="A190" s="14" t="str">
        <f>IF(B190&lt;&gt;"",COUNTA($B$8:B190),"")</f>
        <v/>
      </c>
      <c r="B190" s="17"/>
      <c r="C190" s="17"/>
      <c r="D190" s="17"/>
      <c r="E190" s="17"/>
      <c r="F190" s="17"/>
      <c r="G190" s="13"/>
      <c r="H190" s="14" t="str">
        <f>IF(Table1[[#This Row],[Emission Category]]="Energy",VLOOKUP(Table1[[#This Row],[Units]],'Emission Inputs (Optional)'!$N$9:$O$14,2,FALSE)*Table1[[#This Row],[Annual Consumption]],"")</f>
        <v/>
      </c>
      <c r="I190" s="14" t="str">
        <f>IF(Table1[[#This Row],[Emission Category]]="Energy",Table1[[#This Row],[Total Energy
(MMBtu/yr)]]*0.293071,"")</f>
        <v/>
      </c>
      <c r="J190" s="15" t="str">
        <f>IF(Table1[[#This Row],[Total Energy
(MMBtu/yr)]]&lt;&gt;"",Table1[[#This Row],[Total Energy
(MMBtu/yr)]]/SUM($H$8:$H$190),"")</f>
        <v/>
      </c>
      <c r="K190" s="14" t="str">
        <f>IF(Table1[[#This Row],[Emission Category]]="Energy",(HLOOKUP(Table1[[#This Row],[Units]],'Emission Inputs (Optional)'!$F$10:$L$27,MATCH(Table1[[#This Row],[Energy Source]],'Emission Inputs (Optional)'!F$10:$F$27,0),FALSE))*Table1[[#This Row],[Annual Consumption]],"")</f>
        <v/>
      </c>
      <c r="L190" s="14">
        <f>IF(Table1[[#This Row],[Emission Category]]="Energy",Table1[[#This Row],[CO2e Emissions - 
Energy
 (MT CO2e/yr)]],Table1[[#This Row],[CO2e Emissions - 
Process or Fugitive 
(MT CO2e/yr)]])</f>
        <v>0</v>
      </c>
      <c r="M190" s="15" t="str">
        <f>IF(Table1[[#This Row],[CO2e Emissions (MT CO2e/yr)]]=0,"",IF(L190&lt;&gt;"",L190,0)/SUM(Table1[CO2e Emissions (MT CO2e/yr)]))</f>
        <v/>
      </c>
      <c r="N190" s="8"/>
      <c r="O190" s="8"/>
      <c r="P190" s="8"/>
      <c r="Q190" s="8"/>
      <c r="R190" s="8"/>
      <c r="S190" s="8"/>
      <c r="T190" s="8"/>
      <c r="U190" s="8"/>
      <c r="V190" s="8"/>
      <c r="W190" s="8"/>
      <c r="X190" s="8"/>
      <c r="Y190" s="8"/>
      <c r="Z190" s="8"/>
      <c r="AA190" s="8"/>
      <c r="AB190" s="8"/>
      <c r="AC190" s="8"/>
      <c r="AD190" s="8"/>
      <c r="AE190" s="8"/>
      <c r="AF190" s="8"/>
    </row>
    <row r="191" spans="1:32" x14ac:dyDescent="0.3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row>
    <row r="192" spans="1:32" x14ac:dyDescent="0.3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row>
    <row r="193" spans="1:31" x14ac:dyDescent="0.3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row>
    <row r="194" spans="1:31" x14ac:dyDescent="0.3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row>
    <row r="195" spans="1:31" x14ac:dyDescent="0.3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row>
    <row r="196" spans="1:31" x14ac:dyDescent="0.3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row>
    <row r="197" spans="1:31" x14ac:dyDescent="0.3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row>
    <row r="198" spans="1:31" x14ac:dyDescent="0.3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row>
    <row r="199" spans="1:31" x14ac:dyDescent="0.3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row>
    <row r="200" spans="1:31" x14ac:dyDescent="0.3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row>
    <row r="201" spans="1:31" x14ac:dyDescent="0.3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row>
    <row r="202" spans="1:31" x14ac:dyDescent="0.3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row>
    <row r="203" spans="1:31" x14ac:dyDescent="0.3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row>
    <row r="204" spans="1:31" x14ac:dyDescent="0.3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row>
    <row r="205" spans="1:31" x14ac:dyDescent="0.3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row>
    <row r="206" spans="1:31" x14ac:dyDescent="0.3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row>
    <row r="207" spans="1:31" x14ac:dyDescent="0.3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row>
    <row r="208" spans="1:31" x14ac:dyDescent="0.3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row>
    <row r="209" spans="1:31" x14ac:dyDescent="0.3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row>
    <row r="210" spans="1:31" x14ac:dyDescent="0.3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row>
    <row r="211" spans="1:31" x14ac:dyDescent="0.3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row>
    <row r="212" spans="1:31" x14ac:dyDescent="0.3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row>
    <row r="213" spans="1:31" x14ac:dyDescent="0.3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row>
    <row r="214" spans="1:31" x14ac:dyDescent="0.3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row>
    <row r="215" spans="1:31" x14ac:dyDescent="0.3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row>
    <row r="216" spans="1:31" x14ac:dyDescent="0.3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row>
    <row r="217" spans="1:31" x14ac:dyDescent="0.3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row>
    <row r="218" spans="1:31" x14ac:dyDescent="0.3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row>
    <row r="219" spans="1:31" x14ac:dyDescent="0.3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row>
    <row r="220" spans="1:31" x14ac:dyDescent="0.3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row>
    <row r="221" spans="1:31" x14ac:dyDescent="0.3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row>
    <row r="222" spans="1:31" x14ac:dyDescent="0.3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row>
    <row r="223" spans="1:31" x14ac:dyDescent="0.3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row>
    <row r="224" spans="1:31" x14ac:dyDescent="0.3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row>
    <row r="225" spans="1:31" x14ac:dyDescent="0.3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row>
    <row r="226" spans="1:31" x14ac:dyDescent="0.3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row>
    <row r="227" spans="1:31" x14ac:dyDescent="0.3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row>
    <row r="228" spans="1:31" x14ac:dyDescent="0.3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row>
    <row r="229" spans="1:31" x14ac:dyDescent="0.3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row>
    <row r="230" spans="1:31" x14ac:dyDescent="0.3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row>
    <row r="231" spans="1:31" x14ac:dyDescent="0.3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row>
    <row r="232" spans="1:31" x14ac:dyDescent="0.3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row>
    <row r="233" spans="1:31" x14ac:dyDescent="0.3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row>
    <row r="234" spans="1:31" x14ac:dyDescent="0.3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row>
    <row r="235" spans="1:31" x14ac:dyDescent="0.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row>
    <row r="236" spans="1:31" x14ac:dyDescent="0.3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row>
    <row r="237" spans="1:31" x14ac:dyDescent="0.3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row>
    <row r="238" spans="1:31" x14ac:dyDescent="0.3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row>
    <row r="239" spans="1:31" x14ac:dyDescent="0.3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row>
    <row r="240" spans="1:31" x14ac:dyDescent="0.3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row>
    <row r="241" spans="1:31" x14ac:dyDescent="0.3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row>
    <row r="242" spans="1:31" x14ac:dyDescent="0.3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row>
    <row r="243" spans="1:31" x14ac:dyDescent="0.3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row>
    <row r="244" spans="1:31" x14ac:dyDescent="0.3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row>
    <row r="245" spans="1:31" x14ac:dyDescent="0.3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row>
    <row r="246" spans="1:31" x14ac:dyDescent="0.3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row>
    <row r="247" spans="1:31" x14ac:dyDescent="0.3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row>
    <row r="248" spans="1:31" x14ac:dyDescent="0.3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row>
    <row r="249" spans="1:31" x14ac:dyDescent="0.3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row>
    <row r="250" spans="1:31" x14ac:dyDescent="0.3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row>
    <row r="251" spans="1:31" x14ac:dyDescent="0.3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row>
    <row r="252" spans="1:31" x14ac:dyDescent="0.3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row>
    <row r="253" spans="1:31" x14ac:dyDescent="0.3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row>
    <row r="254" spans="1:31" x14ac:dyDescent="0.3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row>
    <row r="255" spans="1:31" x14ac:dyDescent="0.3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row>
    <row r="256" spans="1:31" x14ac:dyDescent="0.3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row>
    <row r="257" spans="1:31" x14ac:dyDescent="0.3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row>
    <row r="258" spans="1:31" x14ac:dyDescent="0.3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row>
    <row r="259" spans="1:31" x14ac:dyDescent="0.3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row>
    <row r="260" spans="1:31" x14ac:dyDescent="0.3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row>
    <row r="261" spans="1:31" x14ac:dyDescent="0.3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row>
    <row r="262" spans="1:31" x14ac:dyDescent="0.3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row>
    <row r="263" spans="1:31" x14ac:dyDescent="0.3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row>
    <row r="264" spans="1:31" x14ac:dyDescent="0.3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row>
    <row r="265" spans="1:31" x14ac:dyDescent="0.3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row>
    <row r="266" spans="1:31" x14ac:dyDescent="0.3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row>
    <row r="267" spans="1:31" x14ac:dyDescent="0.3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row>
    <row r="268" spans="1:31" x14ac:dyDescent="0.3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row>
    <row r="269" spans="1:31" x14ac:dyDescent="0.3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row>
    <row r="270" spans="1:31" x14ac:dyDescent="0.3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row>
    <row r="271" spans="1:31" x14ac:dyDescent="0.3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row>
    <row r="272" spans="1:31" x14ac:dyDescent="0.3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row>
    <row r="273" spans="1:31" x14ac:dyDescent="0.3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row>
    <row r="274" spans="1:31" x14ac:dyDescent="0.3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row>
    <row r="275" spans="1:31" x14ac:dyDescent="0.3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row>
    <row r="276" spans="1:31" x14ac:dyDescent="0.3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row>
    <row r="277" spans="1:31" x14ac:dyDescent="0.3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row>
    <row r="278" spans="1:31" x14ac:dyDescent="0.3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row>
    <row r="279" spans="1:31" x14ac:dyDescent="0.3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row>
    <row r="280" spans="1:31" x14ac:dyDescent="0.3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row>
    <row r="281" spans="1:31" x14ac:dyDescent="0.3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row>
    <row r="282" spans="1:31" x14ac:dyDescent="0.3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row>
    <row r="283" spans="1:31" x14ac:dyDescent="0.3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row>
    <row r="284" spans="1:31" x14ac:dyDescent="0.3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row>
    <row r="285" spans="1:31" x14ac:dyDescent="0.3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row>
    <row r="286" spans="1:31" x14ac:dyDescent="0.3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row>
    <row r="287" spans="1:31" x14ac:dyDescent="0.3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row>
    <row r="288" spans="1:31" x14ac:dyDescent="0.3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row>
    <row r="289" spans="1:31" x14ac:dyDescent="0.3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row>
    <row r="290" spans="1:31" x14ac:dyDescent="0.3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row>
    <row r="291" spans="1:31" x14ac:dyDescent="0.3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row>
    <row r="292" spans="1:31" x14ac:dyDescent="0.3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row>
    <row r="293" spans="1:31" x14ac:dyDescent="0.3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row>
    <row r="294" spans="1:31" x14ac:dyDescent="0.3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row>
    <row r="295" spans="1:31" x14ac:dyDescent="0.3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row>
    <row r="296" spans="1:31" x14ac:dyDescent="0.3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row>
    <row r="297" spans="1:31" x14ac:dyDescent="0.3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row>
    <row r="298" spans="1:31" x14ac:dyDescent="0.3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row>
    <row r="299" spans="1:31" x14ac:dyDescent="0.3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row>
    <row r="300" spans="1:31" x14ac:dyDescent="0.3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row>
    <row r="301" spans="1:31" x14ac:dyDescent="0.3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row>
    <row r="302" spans="1:31" x14ac:dyDescent="0.3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row>
    <row r="303" spans="1:31" x14ac:dyDescent="0.3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row>
    <row r="304" spans="1:31" x14ac:dyDescent="0.3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row>
    <row r="305" spans="1:31" x14ac:dyDescent="0.3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row>
    <row r="306" spans="1:31" x14ac:dyDescent="0.3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row>
    <row r="307" spans="1:31" x14ac:dyDescent="0.3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row>
    <row r="308" spans="1:31" x14ac:dyDescent="0.3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row>
    <row r="309" spans="1:31" x14ac:dyDescent="0.3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spans="1:31" x14ac:dyDescent="0.3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row>
    <row r="311" spans="1:31" x14ac:dyDescent="0.3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row>
    <row r="312" spans="1:31" x14ac:dyDescent="0.3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row>
    <row r="313" spans="1:31" x14ac:dyDescent="0.3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row>
    <row r="314" spans="1:31" x14ac:dyDescent="0.3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row>
    <row r="315" spans="1:31" x14ac:dyDescent="0.3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row>
    <row r="316" spans="1:31" x14ac:dyDescent="0.3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row>
    <row r="317" spans="1:31" x14ac:dyDescent="0.3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row>
    <row r="318" spans="1:31" x14ac:dyDescent="0.3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row>
    <row r="319" spans="1:31" x14ac:dyDescent="0.3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row>
    <row r="320" spans="1:31" x14ac:dyDescent="0.3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row>
    <row r="321" spans="1:31" x14ac:dyDescent="0.3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row>
    <row r="322" spans="1:31" x14ac:dyDescent="0.3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row>
    <row r="323" spans="1:31" x14ac:dyDescent="0.3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row>
    <row r="324" spans="1:31" x14ac:dyDescent="0.3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row>
    <row r="325" spans="1:31" x14ac:dyDescent="0.3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row>
    <row r="326" spans="1:31" x14ac:dyDescent="0.3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row>
    <row r="327" spans="1:31" x14ac:dyDescent="0.3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row>
    <row r="328" spans="1:31" x14ac:dyDescent="0.3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row>
    <row r="329" spans="1:31" x14ac:dyDescent="0.3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row>
    <row r="330" spans="1:31" x14ac:dyDescent="0.3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row>
    <row r="331" spans="1:31" x14ac:dyDescent="0.3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row>
    <row r="332" spans="1:31" x14ac:dyDescent="0.3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row>
    <row r="333" spans="1:31" x14ac:dyDescent="0.3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row>
    <row r="334" spans="1:31" x14ac:dyDescent="0.3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row>
    <row r="335" spans="1:31" x14ac:dyDescent="0.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row>
    <row r="336" spans="1:31" x14ac:dyDescent="0.3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row>
    <row r="337" spans="1:31" x14ac:dyDescent="0.3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row>
    <row r="338" spans="1:31" x14ac:dyDescent="0.3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row>
    <row r="339" spans="1:31" x14ac:dyDescent="0.3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row>
    <row r="340" spans="1:31" x14ac:dyDescent="0.3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row>
    <row r="341" spans="1:31" x14ac:dyDescent="0.3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row>
    <row r="342" spans="1:31" x14ac:dyDescent="0.3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row>
    <row r="343" spans="1:31" x14ac:dyDescent="0.3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row>
    <row r="344" spans="1:31" x14ac:dyDescent="0.3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row>
    <row r="345" spans="1:31" x14ac:dyDescent="0.3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row>
    <row r="346" spans="1:31" x14ac:dyDescent="0.3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row>
    <row r="347" spans="1:31" x14ac:dyDescent="0.3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row>
    <row r="348" spans="1:31" x14ac:dyDescent="0.3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row>
    <row r="349" spans="1:31" x14ac:dyDescent="0.3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row>
    <row r="350" spans="1:31" x14ac:dyDescent="0.3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row>
    <row r="351" spans="1:31" x14ac:dyDescent="0.3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row>
    <row r="352" spans="1:31" x14ac:dyDescent="0.3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row>
    <row r="353" spans="1:31" x14ac:dyDescent="0.3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row>
    <row r="354" spans="1:31" x14ac:dyDescent="0.3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row>
    <row r="355" spans="1:31" x14ac:dyDescent="0.3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row>
    <row r="356" spans="1:31" x14ac:dyDescent="0.3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row>
    <row r="357" spans="1:31" x14ac:dyDescent="0.3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row>
    <row r="358" spans="1:31" x14ac:dyDescent="0.3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row>
    <row r="359" spans="1:31" x14ac:dyDescent="0.3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row>
    <row r="360" spans="1:31" x14ac:dyDescent="0.3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row>
    <row r="361" spans="1:31" x14ac:dyDescent="0.3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row>
    <row r="362" spans="1:31" x14ac:dyDescent="0.3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row>
    <row r="363" spans="1:31" x14ac:dyDescent="0.3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row>
    <row r="364" spans="1:31" x14ac:dyDescent="0.3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row>
    <row r="365" spans="1:31" x14ac:dyDescent="0.3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row>
    <row r="366" spans="1:31" x14ac:dyDescent="0.3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row>
    <row r="367" spans="1:31" x14ac:dyDescent="0.3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row>
    <row r="368" spans="1:31" x14ac:dyDescent="0.3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row>
    <row r="369" spans="1:31" x14ac:dyDescent="0.3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row>
    <row r="370" spans="1:31" x14ac:dyDescent="0.3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row>
    <row r="371" spans="1:31" x14ac:dyDescent="0.3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row>
    <row r="372" spans="1:31" x14ac:dyDescent="0.3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row>
    <row r="373" spans="1:31" x14ac:dyDescent="0.3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row>
    <row r="374" spans="1:31" x14ac:dyDescent="0.3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row>
    <row r="375" spans="1:31" x14ac:dyDescent="0.3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row>
    <row r="376" spans="1:31" x14ac:dyDescent="0.3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row>
    <row r="377" spans="1:31" x14ac:dyDescent="0.3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row>
    <row r="378" spans="1:31" x14ac:dyDescent="0.3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row>
    <row r="379" spans="1:31" x14ac:dyDescent="0.3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row>
    <row r="380" spans="1:31" x14ac:dyDescent="0.3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row>
    <row r="381" spans="1:31" x14ac:dyDescent="0.3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row>
    <row r="382" spans="1:31" x14ac:dyDescent="0.3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row>
    <row r="383" spans="1:31" x14ac:dyDescent="0.3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row>
    <row r="384" spans="1:31" x14ac:dyDescent="0.3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row>
    <row r="385" spans="1:31" x14ac:dyDescent="0.3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row>
    <row r="386" spans="1:31" x14ac:dyDescent="0.3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row>
    <row r="387" spans="1:31" x14ac:dyDescent="0.3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row>
    <row r="388" spans="1:31" x14ac:dyDescent="0.3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row>
    <row r="389" spans="1:31" x14ac:dyDescent="0.3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row>
    <row r="390" spans="1:31" x14ac:dyDescent="0.3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row>
    <row r="391" spans="1:31" x14ac:dyDescent="0.3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row>
    <row r="392" spans="1:31" x14ac:dyDescent="0.3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row>
    <row r="393" spans="1:31" x14ac:dyDescent="0.3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row>
    <row r="394" spans="1:31" x14ac:dyDescent="0.3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row>
    <row r="395" spans="1:31" x14ac:dyDescent="0.3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row>
    <row r="396" spans="1:31" x14ac:dyDescent="0.3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row>
    <row r="397" spans="1:31" x14ac:dyDescent="0.3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row>
    <row r="398" spans="1:31" x14ac:dyDescent="0.3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row>
    <row r="399" spans="1:31" x14ac:dyDescent="0.3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row>
    <row r="400" spans="1:31" x14ac:dyDescent="0.3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row>
    <row r="401" spans="1:31" x14ac:dyDescent="0.3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row>
    <row r="402" spans="1:31" x14ac:dyDescent="0.3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row>
    <row r="403" spans="1:31" x14ac:dyDescent="0.3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row>
    <row r="404" spans="1:31" x14ac:dyDescent="0.3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row>
    <row r="405" spans="1:31" x14ac:dyDescent="0.3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row>
    <row r="406" spans="1:31" x14ac:dyDescent="0.3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row>
    <row r="407" spans="1:31" x14ac:dyDescent="0.3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row>
    <row r="408" spans="1:31" x14ac:dyDescent="0.3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row>
    <row r="409" spans="1:31" x14ac:dyDescent="0.3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row>
    <row r="410" spans="1:31" x14ac:dyDescent="0.3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row>
    <row r="411" spans="1:31" x14ac:dyDescent="0.3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row>
    <row r="412" spans="1:31" x14ac:dyDescent="0.3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row>
    <row r="413" spans="1:31" x14ac:dyDescent="0.3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row>
    <row r="414" spans="1:31" x14ac:dyDescent="0.3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row>
    <row r="415" spans="1:31" x14ac:dyDescent="0.3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row>
    <row r="416" spans="1:31" x14ac:dyDescent="0.3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row>
    <row r="417" spans="1:31" x14ac:dyDescent="0.3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row>
    <row r="418" spans="1:31" x14ac:dyDescent="0.3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row>
    <row r="419" spans="1:31" x14ac:dyDescent="0.3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row>
    <row r="420" spans="1:31" x14ac:dyDescent="0.3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row>
    <row r="421" spans="1:31" x14ac:dyDescent="0.3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row>
    <row r="422" spans="1:31" x14ac:dyDescent="0.3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row>
    <row r="423" spans="1:31" x14ac:dyDescent="0.3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row>
    <row r="424" spans="1:31" x14ac:dyDescent="0.3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row>
    <row r="425" spans="1:31" x14ac:dyDescent="0.3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row>
    <row r="426" spans="1:31" x14ac:dyDescent="0.3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row>
    <row r="427" spans="1:31" x14ac:dyDescent="0.3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row>
    <row r="428" spans="1:31" x14ac:dyDescent="0.3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row>
    <row r="429" spans="1:31" x14ac:dyDescent="0.3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row>
    <row r="430" spans="1:31" x14ac:dyDescent="0.3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row>
    <row r="431" spans="1:31" x14ac:dyDescent="0.3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row>
    <row r="432" spans="1:31" x14ac:dyDescent="0.3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row>
    <row r="433" spans="1:31" x14ac:dyDescent="0.3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row>
    <row r="434" spans="1:31" x14ac:dyDescent="0.3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row>
    <row r="435" spans="1:31" x14ac:dyDescent="0.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row>
    <row r="436" spans="1:31" x14ac:dyDescent="0.3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row>
    <row r="437" spans="1:31" x14ac:dyDescent="0.3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row>
    <row r="438" spans="1:31" x14ac:dyDescent="0.3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row>
    <row r="439" spans="1:31" x14ac:dyDescent="0.3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row>
    <row r="440" spans="1:31" x14ac:dyDescent="0.3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row>
    <row r="441" spans="1:31" x14ac:dyDescent="0.3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row>
    <row r="442" spans="1:31" x14ac:dyDescent="0.3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row>
    <row r="443" spans="1:31" x14ac:dyDescent="0.3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row>
    <row r="444" spans="1:31" x14ac:dyDescent="0.3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row>
    <row r="445" spans="1:31" x14ac:dyDescent="0.3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row>
    <row r="446" spans="1:31" x14ac:dyDescent="0.3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row>
    <row r="447" spans="1:31" x14ac:dyDescent="0.3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row>
    <row r="448" spans="1:31" x14ac:dyDescent="0.3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row>
    <row r="449" spans="1:31" x14ac:dyDescent="0.3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row>
    <row r="450" spans="1:31" x14ac:dyDescent="0.3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row>
    <row r="451" spans="1:31" x14ac:dyDescent="0.3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row>
    <row r="452" spans="1:31" x14ac:dyDescent="0.3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row>
    <row r="453" spans="1:31" x14ac:dyDescent="0.3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row>
    <row r="454" spans="1:31" x14ac:dyDescent="0.3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row>
    <row r="455" spans="1:31" x14ac:dyDescent="0.3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row>
    <row r="456" spans="1:31" x14ac:dyDescent="0.3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row>
    <row r="457" spans="1:31" x14ac:dyDescent="0.3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row>
    <row r="458" spans="1:31" x14ac:dyDescent="0.3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row>
    <row r="459" spans="1:31" x14ac:dyDescent="0.3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row>
    <row r="460" spans="1:31" x14ac:dyDescent="0.3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row>
    <row r="461" spans="1:31" x14ac:dyDescent="0.3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row>
    <row r="462" spans="1:31" x14ac:dyDescent="0.3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row>
    <row r="463" spans="1:31" x14ac:dyDescent="0.3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row>
    <row r="464" spans="1:31" x14ac:dyDescent="0.3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row>
    <row r="465" spans="1:13" x14ac:dyDescent="0.35">
      <c r="A465" s="8"/>
      <c r="B465" s="8"/>
      <c r="C465" s="8"/>
      <c r="D465" s="8"/>
      <c r="E465" s="8"/>
      <c r="F465" s="8"/>
      <c r="G465" s="8"/>
      <c r="H465" s="8"/>
      <c r="I465" s="8"/>
      <c r="J465" s="8"/>
      <c r="K465" s="8"/>
      <c r="L465" s="8"/>
      <c r="M465" s="8"/>
    </row>
    <row r="466" spans="1:13" x14ac:dyDescent="0.35">
      <c r="A466" s="8"/>
      <c r="B466" s="8"/>
      <c r="C466" s="8"/>
      <c r="D466" s="8"/>
      <c r="E466" s="8"/>
      <c r="F466" s="8"/>
      <c r="G466" s="8"/>
      <c r="H466" s="8"/>
      <c r="I466" s="8"/>
      <c r="J466" s="8"/>
      <c r="K466" s="8"/>
      <c r="L466" s="8"/>
      <c r="M466" s="8"/>
    </row>
    <row r="467" spans="1:13" x14ac:dyDescent="0.35">
      <c r="A467" s="8"/>
      <c r="B467" s="8"/>
      <c r="C467" s="8"/>
      <c r="D467" s="8"/>
      <c r="E467" s="8"/>
      <c r="F467" s="8"/>
      <c r="G467" s="8"/>
      <c r="H467" s="8"/>
      <c r="I467" s="8"/>
      <c r="J467" s="8"/>
      <c r="K467" s="8"/>
      <c r="L467" s="8"/>
      <c r="M467" s="8"/>
    </row>
    <row r="468" spans="1:13" x14ac:dyDescent="0.35">
      <c r="A468" s="8"/>
      <c r="B468" s="8"/>
      <c r="C468" s="8"/>
      <c r="D468" s="8"/>
      <c r="E468" s="8"/>
      <c r="F468" s="8"/>
      <c r="G468" s="8"/>
      <c r="H468" s="8"/>
      <c r="I468" s="8"/>
      <c r="J468" s="8"/>
      <c r="K468" s="8"/>
      <c r="L468" s="8"/>
      <c r="M468" s="8"/>
    </row>
    <row r="469" spans="1:13" x14ac:dyDescent="0.35">
      <c r="A469" s="8"/>
      <c r="B469" s="8"/>
      <c r="C469" s="8"/>
      <c r="D469" s="8"/>
      <c r="E469" s="8"/>
      <c r="F469" s="8"/>
      <c r="G469" s="8"/>
      <c r="H469" s="8"/>
      <c r="I469" s="8"/>
      <c r="J469" s="8"/>
      <c r="K469" s="8"/>
      <c r="L469" s="8"/>
      <c r="M469" s="8"/>
    </row>
    <row r="470" spans="1:13" x14ac:dyDescent="0.35">
      <c r="A470" s="8"/>
      <c r="B470" s="8"/>
      <c r="C470" s="8"/>
      <c r="D470" s="8"/>
      <c r="E470" s="8"/>
      <c r="F470" s="8"/>
      <c r="G470" s="8"/>
      <c r="H470" s="8"/>
      <c r="I470" s="8"/>
      <c r="J470" s="8"/>
      <c r="K470" s="8"/>
      <c r="L470" s="8"/>
      <c r="M470" s="8"/>
    </row>
    <row r="471" spans="1:13" x14ac:dyDescent="0.35">
      <c r="A471" s="8"/>
      <c r="B471" s="8"/>
      <c r="C471" s="8"/>
      <c r="D471" s="8"/>
      <c r="E471" s="8"/>
      <c r="F471" s="8"/>
      <c r="G471" s="8"/>
      <c r="H471" s="8"/>
      <c r="I471" s="8"/>
      <c r="J471" s="8"/>
      <c r="K471" s="8"/>
      <c r="L471" s="8"/>
      <c r="M471" s="8"/>
    </row>
    <row r="472" spans="1:13" x14ac:dyDescent="0.35">
      <c r="A472" s="8"/>
      <c r="B472" s="8"/>
      <c r="C472" s="8"/>
      <c r="D472" s="8"/>
      <c r="E472" s="8"/>
      <c r="F472" s="8"/>
      <c r="G472" s="8"/>
      <c r="H472" s="8"/>
      <c r="I472" s="8"/>
      <c r="J472" s="8"/>
      <c r="K472" s="8"/>
      <c r="L472" s="8"/>
      <c r="M472" s="8"/>
    </row>
    <row r="473" spans="1:13" x14ac:dyDescent="0.35">
      <c r="A473" s="8"/>
      <c r="B473" s="8"/>
      <c r="C473" s="8"/>
      <c r="D473" s="8"/>
      <c r="E473" s="8"/>
      <c r="F473" s="8"/>
      <c r="G473" s="8"/>
      <c r="H473" s="8"/>
      <c r="I473" s="8"/>
      <c r="J473" s="8"/>
      <c r="K473" s="8"/>
      <c r="L473" s="8"/>
      <c r="M473" s="8"/>
    </row>
    <row r="474" spans="1:13" x14ac:dyDescent="0.35">
      <c r="A474" s="8"/>
      <c r="B474" s="8"/>
      <c r="C474" s="8"/>
      <c r="D474" s="8"/>
      <c r="E474" s="8"/>
      <c r="F474" s="8"/>
      <c r="G474" s="8"/>
      <c r="H474" s="8"/>
      <c r="I474" s="8"/>
      <c r="J474" s="8"/>
      <c r="K474" s="8"/>
      <c r="L474" s="8"/>
      <c r="M474" s="8"/>
    </row>
    <row r="475" spans="1:13" x14ac:dyDescent="0.35">
      <c r="A475" s="8"/>
      <c r="B475" s="8"/>
      <c r="C475" s="8"/>
      <c r="D475" s="8"/>
      <c r="E475" s="8"/>
      <c r="F475" s="8"/>
      <c r="G475" s="8"/>
      <c r="H475" s="8"/>
      <c r="I475" s="8"/>
      <c r="J475" s="8"/>
      <c r="K475" s="8"/>
      <c r="L475" s="8"/>
      <c r="M475" s="8"/>
    </row>
    <row r="476" spans="1:13" x14ac:dyDescent="0.35">
      <c r="A476" s="8"/>
      <c r="B476" s="8"/>
      <c r="C476" s="8"/>
      <c r="D476" s="8"/>
      <c r="E476" s="8"/>
      <c r="F476" s="8"/>
      <c r="G476" s="8"/>
      <c r="H476" s="8"/>
      <c r="I476" s="8"/>
      <c r="J476" s="8"/>
      <c r="K476" s="8"/>
      <c r="L476" s="8"/>
      <c r="M476" s="8"/>
    </row>
    <row r="477" spans="1:13" x14ac:dyDescent="0.35">
      <c r="A477" s="8"/>
      <c r="B477" s="8"/>
      <c r="C477" s="8"/>
      <c r="D477" s="8"/>
      <c r="E477" s="8"/>
      <c r="F477" s="8"/>
      <c r="G477" s="8"/>
      <c r="H477" s="8"/>
      <c r="I477" s="8"/>
      <c r="J477" s="8"/>
      <c r="K477" s="8"/>
      <c r="L477" s="8"/>
      <c r="M477" s="8"/>
    </row>
    <row r="478" spans="1:13" x14ac:dyDescent="0.35">
      <c r="A478" s="8"/>
      <c r="B478" s="8"/>
      <c r="C478" s="8"/>
      <c r="D478" s="8"/>
      <c r="E478" s="8"/>
      <c r="F478" s="8"/>
      <c r="G478" s="8"/>
      <c r="H478" s="8"/>
      <c r="I478" s="8"/>
      <c r="J478" s="8"/>
      <c r="K478" s="8"/>
      <c r="L478" s="8"/>
      <c r="M478" s="8"/>
    </row>
    <row r="479" spans="1:13" x14ac:dyDescent="0.35">
      <c r="A479" s="8"/>
      <c r="B479" s="8"/>
      <c r="C479" s="8"/>
      <c r="D479" s="8"/>
      <c r="E479" s="8"/>
      <c r="F479" s="8"/>
      <c r="G479" s="8"/>
      <c r="H479" s="8"/>
      <c r="I479" s="8"/>
      <c r="J479" s="8"/>
      <c r="K479" s="8"/>
      <c r="L479" s="8"/>
      <c r="M479" s="8"/>
    </row>
    <row r="480" spans="1:13" x14ac:dyDescent="0.35">
      <c r="A480" s="8"/>
      <c r="B480" s="8"/>
      <c r="C480" s="8"/>
      <c r="D480" s="8"/>
      <c r="E480" s="8"/>
      <c r="F480" s="8"/>
      <c r="G480" s="8"/>
      <c r="H480" s="8"/>
      <c r="I480" s="8"/>
      <c r="J480" s="8"/>
      <c r="K480" s="8"/>
      <c r="L480" s="8"/>
      <c r="M480" s="8"/>
    </row>
    <row r="481" spans="1:13" x14ac:dyDescent="0.35">
      <c r="A481" s="8"/>
      <c r="B481" s="8"/>
      <c r="C481" s="8"/>
      <c r="D481" s="8"/>
      <c r="E481" s="8"/>
      <c r="F481" s="8"/>
      <c r="G481" s="8"/>
      <c r="H481" s="8"/>
      <c r="I481" s="8"/>
      <c r="J481" s="8"/>
      <c r="K481" s="8"/>
      <c r="L481" s="8"/>
      <c r="M481" s="8"/>
    </row>
    <row r="482" spans="1:13" x14ac:dyDescent="0.35">
      <c r="A482" s="8"/>
      <c r="B482" s="8"/>
      <c r="C482" s="8"/>
      <c r="D482" s="8"/>
      <c r="E482" s="8"/>
      <c r="F482" s="8"/>
      <c r="G482" s="8"/>
      <c r="H482" s="8"/>
      <c r="I482" s="8"/>
      <c r="J482" s="8"/>
      <c r="K482" s="8"/>
      <c r="L482" s="8"/>
      <c r="M482" s="8"/>
    </row>
    <row r="483" spans="1:13" x14ac:dyDescent="0.35">
      <c r="A483" s="8"/>
      <c r="B483" s="8"/>
      <c r="C483" s="8"/>
      <c r="D483" s="8"/>
      <c r="E483" s="8"/>
      <c r="F483" s="8"/>
      <c r="G483" s="8"/>
      <c r="H483" s="8"/>
      <c r="I483" s="8"/>
      <c r="J483" s="8"/>
      <c r="K483" s="8"/>
      <c r="L483" s="8"/>
      <c r="M483" s="8"/>
    </row>
    <row r="484" spans="1:13" x14ac:dyDescent="0.35">
      <c r="A484" s="8"/>
      <c r="B484" s="8"/>
      <c r="C484" s="8"/>
      <c r="D484" s="8"/>
      <c r="E484" s="8"/>
      <c r="F484" s="8"/>
      <c r="G484" s="8"/>
      <c r="H484" s="8"/>
      <c r="I484" s="8"/>
      <c r="J484" s="8"/>
      <c r="K484" s="8"/>
      <c r="L484" s="8"/>
      <c r="M484" s="8"/>
    </row>
    <row r="485" spans="1:13" x14ac:dyDescent="0.35">
      <c r="A485" s="8"/>
      <c r="B485" s="8"/>
      <c r="C485" s="8"/>
      <c r="D485" s="8"/>
      <c r="E485" s="8"/>
      <c r="F485" s="8"/>
      <c r="G485" s="8"/>
      <c r="H485" s="8"/>
      <c r="I485" s="8"/>
      <c r="J485" s="8"/>
      <c r="K485" s="8"/>
      <c r="L485" s="8"/>
      <c r="M485" s="8"/>
    </row>
    <row r="486" spans="1:13" x14ac:dyDescent="0.35">
      <c r="A486" s="8"/>
      <c r="B486" s="8"/>
      <c r="C486" s="8"/>
      <c r="D486" s="8"/>
      <c r="E486" s="8"/>
      <c r="F486" s="8"/>
      <c r="G486" s="8"/>
      <c r="H486" s="8"/>
      <c r="I486" s="8"/>
      <c r="J486" s="8"/>
      <c r="K486" s="8"/>
      <c r="L486" s="8"/>
      <c r="M486" s="8"/>
    </row>
    <row r="487" spans="1:13" x14ac:dyDescent="0.35">
      <c r="A487" s="8"/>
      <c r="B487" s="8"/>
      <c r="C487" s="8"/>
      <c r="D487" s="8"/>
      <c r="E487" s="8"/>
      <c r="F487" s="8"/>
      <c r="G487" s="8"/>
      <c r="H487" s="8"/>
      <c r="I487" s="8"/>
      <c r="J487" s="8"/>
      <c r="K487" s="8"/>
      <c r="L487" s="8"/>
      <c r="M487" s="8"/>
    </row>
    <row r="488" spans="1:13" x14ac:dyDescent="0.35">
      <c r="A488" s="8"/>
      <c r="B488" s="8"/>
      <c r="C488" s="8"/>
      <c r="D488" s="8"/>
      <c r="E488" s="8"/>
      <c r="F488" s="8"/>
      <c r="G488" s="8"/>
      <c r="H488" s="8"/>
      <c r="I488" s="8"/>
      <c r="J488" s="8"/>
      <c r="K488" s="8"/>
      <c r="L488" s="8"/>
      <c r="M488" s="8"/>
    </row>
    <row r="489" spans="1:13" x14ac:dyDescent="0.35">
      <c r="A489" s="8"/>
      <c r="B489" s="8"/>
      <c r="C489" s="8"/>
      <c r="D489" s="8"/>
      <c r="E489" s="8"/>
      <c r="F489" s="8"/>
      <c r="G489" s="8"/>
      <c r="H489" s="8"/>
      <c r="I489" s="8"/>
      <c r="J489" s="8"/>
      <c r="K489" s="8"/>
      <c r="L489" s="8"/>
      <c r="M489" s="8"/>
    </row>
    <row r="490" spans="1:13" x14ac:dyDescent="0.35">
      <c r="A490" s="8"/>
      <c r="B490" s="8"/>
      <c r="C490" s="8"/>
      <c r="D490" s="8"/>
      <c r="E490" s="8"/>
      <c r="F490" s="8"/>
      <c r="G490" s="8"/>
      <c r="H490" s="8"/>
      <c r="I490" s="8"/>
      <c r="J490" s="8"/>
      <c r="K490" s="8"/>
      <c r="L490" s="8"/>
      <c r="M490" s="8"/>
    </row>
    <row r="491" spans="1:13" x14ac:dyDescent="0.35">
      <c r="A491" s="8"/>
      <c r="B491" s="8"/>
      <c r="C491" s="8"/>
      <c r="D491" s="8"/>
      <c r="E491" s="8"/>
      <c r="F491" s="8"/>
      <c r="G491" s="8"/>
      <c r="H491" s="8"/>
      <c r="I491" s="8"/>
      <c r="J491" s="8"/>
      <c r="K491" s="8"/>
      <c r="L491" s="8"/>
      <c r="M491" s="8"/>
    </row>
    <row r="492" spans="1:13" x14ac:dyDescent="0.35">
      <c r="A492" s="8"/>
      <c r="B492" s="8"/>
      <c r="C492" s="8"/>
      <c r="D492" s="8"/>
      <c r="E492" s="8"/>
      <c r="F492" s="8"/>
      <c r="G492" s="8"/>
      <c r="H492" s="8"/>
      <c r="I492" s="8"/>
      <c r="J492" s="8"/>
      <c r="K492" s="8"/>
      <c r="L492" s="8"/>
      <c r="M492" s="8"/>
    </row>
    <row r="493" spans="1:13" x14ac:dyDescent="0.35">
      <c r="A493" s="8"/>
      <c r="B493" s="8"/>
      <c r="C493" s="8"/>
      <c r="D493" s="8"/>
      <c r="E493" s="8"/>
      <c r="F493" s="8"/>
      <c r="G493" s="8"/>
      <c r="H493" s="8"/>
      <c r="I493" s="8"/>
      <c r="J493" s="8"/>
      <c r="K493" s="8"/>
      <c r="L493" s="8"/>
      <c r="M493" s="8"/>
    </row>
    <row r="494" spans="1:13" x14ac:dyDescent="0.35">
      <c r="A494" s="8"/>
      <c r="B494" s="8"/>
      <c r="C494" s="8"/>
      <c r="D494" s="8"/>
      <c r="E494" s="8"/>
      <c r="F494" s="8"/>
      <c r="G494" s="8"/>
      <c r="H494" s="8"/>
      <c r="I494" s="8"/>
      <c r="J494" s="8"/>
      <c r="K494" s="8"/>
      <c r="L494" s="8"/>
      <c r="M494" s="8"/>
    </row>
    <row r="495" spans="1:13" x14ac:dyDescent="0.35">
      <c r="A495" s="8"/>
      <c r="B495" s="8"/>
      <c r="C495" s="8"/>
      <c r="D495" s="8"/>
      <c r="E495" s="8"/>
      <c r="F495" s="8"/>
      <c r="G495" s="8"/>
      <c r="H495" s="8"/>
      <c r="I495" s="8"/>
      <c r="J495" s="8"/>
      <c r="K495" s="8"/>
      <c r="L495" s="8"/>
      <c r="M495" s="8"/>
    </row>
    <row r="496" spans="1:13" x14ac:dyDescent="0.35">
      <c r="A496" s="8"/>
      <c r="B496" s="8"/>
      <c r="C496" s="8"/>
      <c r="D496" s="8"/>
      <c r="E496" s="8"/>
      <c r="F496" s="8"/>
      <c r="G496" s="8"/>
      <c r="H496" s="8"/>
      <c r="I496" s="8"/>
      <c r="J496" s="8"/>
      <c r="K496" s="8"/>
      <c r="L496" s="8"/>
      <c r="M496" s="8"/>
    </row>
    <row r="497" spans="1:13" x14ac:dyDescent="0.35">
      <c r="A497" s="8"/>
      <c r="B497" s="8"/>
      <c r="C497" s="8"/>
      <c r="D497" s="8"/>
      <c r="E497" s="8"/>
      <c r="F497" s="8"/>
      <c r="G497" s="8"/>
      <c r="H497" s="8"/>
      <c r="I497" s="8"/>
      <c r="J497" s="8"/>
      <c r="K497" s="8"/>
      <c r="L497" s="8"/>
      <c r="M497" s="8"/>
    </row>
    <row r="498" spans="1:13" x14ac:dyDescent="0.35">
      <c r="A498" s="8"/>
      <c r="B498" s="8"/>
      <c r="C498" s="8"/>
      <c r="D498" s="8"/>
      <c r="E498" s="8"/>
      <c r="F498" s="8"/>
      <c r="G498" s="8"/>
      <c r="H498" s="8"/>
      <c r="I498" s="8"/>
      <c r="J498" s="8"/>
      <c r="K498" s="8"/>
      <c r="L498" s="8"/>
      <c r="M498" s="8"/>
    </row>
    <row r="499" spans="1:13" x14ac:dyDescent="0.35">
      <c r="A499" s="8"/>
      <c r="B499" s="8"/>
      <c r="C499" s="8"/>
      <c r="D499" s="8"/>
      <c r="E499" s="8"/>
      <c r="F499" s="8"/>
      <c r="G499" s="8"/>
      <c r="H499" s="8"/>
      <c r="I499" s="8"/>
      <c r="J499" s="8"/>
      <c r="K499" s="8"/>
      <c r="L499" s="8"/>
      <c r="M499" s="8"/>
    </row>
    <row r="500" spans="1:13" x14ac:dyDescent="0.35">
      <c r="A500" s="8"/>
      <c r="B500" s="8"/>
      <c r="C500" s="8"/>
      <c r="D500" s="8"/>
      <c r="E500" s="8"/>
      <c r="F500" s="8"/>
      <c r="G500" s="8"/>
      <c r="H500" s="8"/>
      <c r="I500" s="8"/>
      <c r="J500" s="8"/>
      <c r="K500" s="8"/>
      <c r="L500" s="8"/>
      <c r="M500" s="8"/>
    </row>
    <row r="501" spans="1:13" x14ac:dyDescent="0.35">
      <c r="A501" s="8"/>
      <c r="B501" s="8"/>
      <c r="C501" s="8"/>
      <c r="D501" s="8"/>
      <c r="E501" s="8"/>
      <c r="F501" s="8"/>
      <c r="G501" s="8"/>
      <c r="H501" s="8"/>
      <c r="I501" s="8"/>
      <c r="J501" s="8"/>
      <c r="K501" s="8"/>
      <c r="L501" s="8"/>
      <c r="M501" s="8"/>
    </row>
    <row r="502" spans="1:13" x14ac:dyDescent="0.35">
      <c r="A502" s="8"/>
      <c r="B502" s="8"/>
      <c r="C502" s="8"/>
      <c r="D502" s="8"/>
      <c r="E502" s="8"/>
      <c r="F502" s="8"/>
      <c r="G502" s="8"/>
      <c r="H502" s="8"/>
      <c r="I502" s="8"/>
      <c r="J502" s="8"/>
      <c r="K502" s="8"/>
      <c r="L502" s="8"/>
      <c r="M502" s="8"/>
    </row>
    <row r="503" spans="1:13" x14ac:dyDescent="0.35">
      <c r="A503" s="8"/>
      <c r="B503" s="8"/>
      <c r="C503" s="8"/>
      <c r="D503" s="8"/>
      <c r="E503" s="8"/>
      <c r="F503" s="8"/>
      <c r="G503" s="8"/>
      <c r="H503" s="8"/>
      <c r="I503" s="8"/>
      <c r="J503" s="8"/>
      <c r="K503" s="8"/>
      <c r="L503" s="8"/>
      <c r="M503" s="8"/>
    </row>
    <row r="504" spans="1:13" x14ac:dyDescent="0.35">
      <c r="A504" s="8"/>
      <c r="B504" s="8"/>
      <c r="C504" s="8"/>
      <c r="D504" s="8"/>
      <c r="E504" s="8"/>
      <c r="F504" s="8"/>
      <c r="G504" s="8"/>
      <c r="H504" s="8"/>
      <c r="I504" s="8"/>
      <c r="J504" s="8"/>
      <c r="K504" s="8"/>
      <c r="L504" s="8"/>
      <c r="M504" s="8"/>
    </row>
    <row r="505" spans="1:13" x14ac:dyDescent="0.35">
      <c r="A505" s="8"/>
      <c r="B505" s="8"/>
      <c r="C505" s="8"/>
      <c r="D505" s="8"/>
      <c r="E505" s="8"/>
      <c r="F505" s="8"/>
      <c r="G505" s="8"/>
      <c r="H505" s="8"/>
      <c r="I505" s="8"/>
      <c r="J505" s="8"/>
      <c r="K505" s="8"/>
      <c r="L505" s="8"/>
      <c r="M505" s="8"/>
    </row>
    <row r="506" spans="1:13" x14ac:dyDescent="0.35">
      <c r="A506" s="8"/>
      <c r="B506" s="8"/>
      <c r="C506" s="8"/>
      <c r="D506" s="8"/>
      <c r="E506" s="8"/>
      <c r="F506" s="8"/>
      <c r="G506" s="8"/>
      <c r="H506" s="8"/>
      <c r="I506" s="8"/>
      <c r="J506" s="8"/>
      <c r="K506" s="8"/>
      <c r="L506" s="8"/>
      <c r="M506" s="8"/>
    </row>
    <row r="507" spans="1:13" x14ac:dyDescent="0.35">
      <c r="A507" s="8"/>
      <c r="B507" s="8"/>
      <c r="C507" s="8"/>
      <c r="D507" s="8"/>
      <c r="E507" s="8"/>
      <c r="F507" s="8"/>
      <c r="G507" s="8"/>
      <c r="H507" s="8"/>
      <c r="I507" s="8"/>
      <c r="J507" s="8"/>
      <c r="K507" s="8"/>
      <c r="L507" s="8"/>
      <c r="M507" s="8"/>
    </row>
    <row r="508" spans="1:13" x14ac:dyDescent="0.35">
      <c r="A508" s="8"/>
      <c r="B508" s="8"/>
      <c r="C508" s="8"/>
      <c r="D508" s="8"/>
      <c r="E508" s="8"/>
      <c r="F508" s="8"/>
      <c r="G508" s="8"/>
      <c r="H508" s="8"/>
      <c r="I508" s="8"/>
      <c r="J508" s="8"/>
      <c r="K508" s="8"/>
      <c r="L508" s="8"/>
      <c r="M508" s="8"/>
    </row>
    <row r="509" spans="1:13" x14ac:dyDescent="0.35">
      <c r="A509" s="8"/>
      <c r="B509" s="8"/>
      <c r="C509" s="8"/>
      <c r="D509" s="8"/>
      <c r="E509" s="8"/>
      <c r="F509" s="8"/>
      <c r="G509" s="8"/>
      <c r="H509" s="8"/>
      <c r="I509" s="8"/>
      <c r="J509" s="8"/>
      <c r="K509" s="8"/>
      <c r="L509" s="8"/>
      <c r="M509" s="8"/>
    </row>
    <row r="510" spans="1:13" x14ac:dyDescent="0.35">
      <c r="A510" s="8"/>
      <c r="B510" s="8"/>
      <c r="C510" s="8"/>
      <c r="D510" s="8"/>
      <c r="E510" s="8"/>
      <c r="F510" s="8"/>
      <c r="G510" s="8"/>
      <c r="H510" s="8"/>
      <c r="I510" s="8"/>
      <c r="J510" s="8"/>
      <c r="K510" s="8"/>
      <c r="L510" s="8"/>
      <c r="M510" s="8"/>
    </row>
    <row r="511" spans="1:13" x14ac:dyDescent="0.35">
      <c r="A511" s="8"/>
      <c r="B511" s="8"/>
      <c r="C511" s="8"/>
      <c r="D511" s="8"/>
      <c r="E511" s="8"/>
      <c r="F511" s="8"/>
      <c r="G511" s="8"/>
      <c r="H511" s="8"/>
      <c r="I511" s="8"/>
      <c r="J511" s="8"/>
      <c r="K511" s="8"/>
      <c r="L511" s="8"/>
      <c r="M511" s="8"/>
    </row>
    <row r="512" spans="1:13" x14ac:dyDescent="0.35">
      <c r="A512" s="8"/>
      <c r="B512" s="8"/>
      <c r="C512" s="8"/>
      <c r="D512" s="8"/>
      <c r="E512" s="8"/>
      <c r="F512" s="8"/>
      <c r="G512" s="8"/>
      <c r="H512" s="8"/>
      <c r="I512" s="8"/>
      <c r="J512" s="8"/>
      <c r="K512" s="8"/>
      <c r="L512" s="8"/>
      <c r="M512" s="8"/>
    </row>
    <row r="513" spans="1:13" x14ac:dyDescent="0.35">
      <c r="A513" s="8"/>
      <c r="B513" s="8"/>
      <c r="C513" s="8"/>
      <c r="D513" s="8"/>
      <c r="E513" s="8"/>
      <c r="F513" s="8"/>
      <c r="G513" s="8"/>
      <c r="H513" s="8"/>
      <c r="I513" s="8"/>
      <c r="J513" s="8"/>
      <c r="K513" s="8"/>
      <c r="L513" s="8"/>
      <c r="M513" s="8"/>
    </row>
    <row r="514" spans="1:13" x14ac:dyDescent="0.35">
      <c r="A514" s="8"/>
      <c r="B514" s="8"/>
      <c r="C514" s="8"/>
      <c r="D514" s="8"/>
      <c r="E514" s="8"/>
      <c r="F514" s="8"/>
      <c r="G514" s="8"/>
      <c r="H514" s="8"/>
      <c r="I514" s="8"/>
      <c r="J514" s="8"/>
      <c r="K514" s="8"/>
      <c r="L514" s="8"/>
      <c r="M514" s="8"/>
    </row>
    <row r="515" spans="1:13" x14ac:dyDescent="0.35">
      <c r="A515" s="8"/>
      <c r="B515" s="8"/>
      <c r="C515" s="8"/>
      <c r="D515" s="8"/>
      <c r="E515" s="8"/>
      <c r="F515" s="8"/>
      <c r="G515" s="8"/>
      <c r="H515" s="8"/>
      <c r="I515" s="8"/>
      <c r="J515" s="8"/>
      <c r="K515" s="8"/>
      <c r="L515" s="8"/>
      <c r="M515" s="8"/>
    </row>
    <row r="516" spans="1:13" x14ac:dyDescent="0.35">
      <c r="A516" s="8"/>
      <c r="B516" s="8"/>
      <c r="C516" s="8"/>
      <c r="D516" s="8"/>
      <c r="E516" s="8"/>
      <c r="F516" s="8"/>
      <c r="G516" s="8"/>
      <c r="H516" s="8"/>
      <c r="I516" s="8"/>
      <c r="J516" s="8"/>
      <c r="K516" s="8"/>
      <c r="L516" s="8"/>
      <c r="M516" s="8"/>
    </row>
    <row r="517" spans="1:13" x14ac:dyDescent="0.35">
      <c r="A517" s="8"/>
      <c r="B517" s="8"/>
      <c r="C517" s="8"/>
      <c r="D517" s="8"/>
      <c r="E517" s="8"/>
      <c r="F517" s="8"/>
      <c r="G517" s="8"/>
      <c r="H517" s="8"/>
      <c r="I517" s="8"/>
      <c r="J517" s="8"/>
      <c r="K517" s="8"/>
      <c r="L517" s="8"/>
      <c r="M517" s="8"/>
    </row>
    <row r="518" spans="1:13" x14ac:dyDescent="0.35">
      <c r="A518" s="8"/>
      <c r="B518" s="8"/>
      <c r="C518" s="8"/>
      <c r="D518" s="8"/>
      <c r="E518" s="8"/>
      <c r="F518" s="8"/>
      <c r="G518" s="8"/>
      <c r="H518" s="8"/>
      <c r="I518" s="8"/>
      <c r="J518" s="8"/>
      <c r="K518" s="8"/>
      <c r="L518" s="8"/>
      <c r="M518" s="8"/>
    </row>
    <row r="519" spans="1:13" x14ac:dyDescent="0.35">
      <c r="A519" s="8"/>
      <c r="B519" s="8"/>
      <c r="C519" s="8"/>
      <c r="D519" s="8"/>
      <c r="E519" s="8"/>
      <c r="F519" s="8"/>
      <c r="G519" s="8"/>
      <c r="H519" s="8"/>
      <c r="I519" s="8"/>
      <c r="J519" s="8"/>
      <c r="K519" s="8"/>
      <c r="L519" s="8"/>
      <c r="M519" s="8"/>
    </row>
    <row r="520" spans="1:13" x14ac:dyDescent="0.35">
      <c r="A520" s="8"/>
      <c r="B520" s="8"/>
      <c r="C520" s="8"/>
      <c r="D520" s="8"/>
      <c r="E520" s="8"/>
      <c r="F520" s="8"/>
      <c r="G520" s="8"/>
      <c r="H520" s="8"/>
      <c r="I520" s="8"/>
      <c r="J520" s="8"/>
      <c r="K520" s="8"/>
      <c r="L520" s="8"/>
      <c r="M520" s="8"/>
    </row>
    <row r="521" spans="1:13" x14ac:dyDescent="0.35">
      <c r="A521" s="8"/>
      <c r="B521" s="8"/>
      <c r="C521" s="8"/>
      <c r="D521" s="8"/>
      <c r="E521" s="8"/>
      <c r="F521" s="8"/>
      <c r="G521" s="8"/>
      <c r="H521" s="8"/>
      <c r="I521" s="8"/>
      <c r="J521" s="8"/>
      <c r="K521" s="8"/>
      <c r="L521" s="8"/>
      <c r="M521" s="8"/>
    </row>
    <row r="522" spans="1:13" x14ac:dyDescent="0.35">
      <c r="A522" s="8"/>
      <c r="B522" s="8"/>
      <c r="C522" s="8"/>
      <c r="D522" s="8"/>
      <c r="E522" s="8"/>
      <c r="F522" s="8"/>
      <c r="G522" s="8"/>
      <c r="H522" s="8"/>
      <c r="I522" s="8"/>
      <c r="J522" s="8"/>
      <c r="K522" s="8"/>
      <c r="L522" s="8"/>
      <c r="M522" s="8"/>
    </row>
    <row r="523" spans="1:13" x14ac:dyDescent="0.35">
      <c r="A523" s="8"/>
      <c r="B523" s="8"/>
      <c r="C523" s="8"/>
      <c r="D523" s="8"/>
      <c r="E523" s="8"/>
      <c r="F523" s="8"/>
      <c r="G523" s="8"/>
      <c r="H523" s="8"/>
      <c r="I523" s="8"/>
      <c r="J523" s="8"/>
      <c r="K523" s="8"/>
      <c r="L523" s="8"/>
      <c r="M523" s="8"/>
    </row>
    <row r="524" spans="1:13" x14ac:dyDescent="0.35">
      <c r="A524" s="8"/>
      <c r="B524" s="8"/>
      <c r="C524" s="8"/>
      <c r="D524" s="8"/>
      <c r="E524" s="8"/>
      <c r="F524" s="8"/>
      <c r="G524" s="8"/>
      <c r="H524" s="8"/>
      <c r="I524" s="8"/>
      <c r="J524" s="8"/>
      <c r="K524" s="8"/>
      <c r="L524" s="8"/>
      <c r="M524" s="8"/>
    </row>
    <row r="525" spans="1:13" x14ac:dyDescent="0.35">
      <c r="A525" s="8"/>
      <c r="B525" s="8"/>
      <c r="C525" s="8"/>
      <c r="D525" s="8"/>
      <c r="E525" s="8"/>
      <c r="F525" s="8"/>
      <c r="G525" s="8"/>
      <c r="H525" s="8"/>
      <c r="I525" s="8"/>
      <c r="J525" s="8"/>
      <c r="K525" s="8"/>
      <c r="L525" s="8"/>
      <c r="M525" s="8"/>
    </row>
    <row r="526" spans="1:13" x14ac:dyDescent="0.35">
      <c r="A526" s="8"/>
      <c r="B526" s="8"/>
      <c r="C526" s="8"/>
      <c r="D526" s="8"/>
      <c r="E526" s="8"/>
      <c r="F526" s="8"/>
      <c r="G526" s="8"/>
      <c r="H526" s="8"/>
      <c r="I526" s="8"/>
      <c r="J526" s="8"/>
      <c r="K526" s="8"/>
      <c r="L526" s="8"/>
      <c r="M526" s="8"/>
    </row>
    <row r="527" spans="1:13" x14ac:dyDescent="0.35">
      <c r="A527" s="8"/>
      <c r="B527" s="8"/>
      <c r="C527" s="8"/>
      <c r="D527" s="8"/>
      <c r="E527" s="8"/>
      <c r="F527" s="8"/>
      <c r="G527" s="8"/>
      <c r="H527" s="8"/>
      <c r="I527" s="8"/>
      <c r="J527" s="8"/>
      <c r="K527" s="8"/>
      <c r="L527" s="8"/>
      <c r="M527" s="8"/>
    </row>
    <row r="528" spans="1:13" x14ac:dyDescent="0.35">
      <c r="A528" s="8"/>
      <c r="B528" s="8"/>
      <c r="C528" s="8"/>
      <c r="D528" s="8"/>
      <c r="E528" s="8"/>
      <c r="F528" s="8"/>
      <c r="G528" s="8"/>
      <c r="H528" s="8"/>
      <c r="I528" s="8"/>
      <c r="J528" s="8"/>
      <c r="K528" s="8"/>
      <c r="L528" s="8"/>
      <c r="M528" s="8"/>
    </row>
    <row r="529" spans="1:13" x14ac:dyDescent="0.35">
      <c r="A529" s="8"/>
      <c r="B529" s="8"/>
      <c r="C529" s="8"/>
      <c r="D529" s="8"/>
      <c r="E529" s="8"/>
      <c r="F529" s="8"/>
      <c r="G529" s="8"/>
      <c r="H529" s="8"/>
      <c r="I529" s="8"/>
      <c r="J529" s="8"/>
      <c r="K529" s="8"/>
      <c r="L529" s="8"/>
      <c r="M529" s="8"/>
    </row>
    <row r="530" spans="1:13" x14ac:dyDescent="0.35">
      <c r="A530" s="8"/>
      <c r="B530" s="8"/>
      <c r="C530" s="8"/>
      <c r="D530" s="8"/>
      <c r="E530" s="8"/>
      <c r="F530" s="8"/>
      <c r="G530" s="8"/>
      <c r="H530" s="8"/>
      <c r="I530" s="8"/>
      <c r="J530" s="8"/>
      <c r="K530" s="8"/>
      <c r="L530" s="8"/>
      <c r="M530" s="8"/>
    </row>
    <row r="531" spans="1:13" x14ac:dyDescent="0.35">
      <c r="A531" s="8"/>
      <c r="B531" s="8"/>
      <c r="C531" s="8"/>
      <c r="D531" s="8"/>
      <c r="E531" s="8"/>
      <c r="F531" s="8"/>
      <c r="G531" s="8"/>
      <c r="H531" s="8"/>
      <c r="I531" s="8"/>
      <c r="J531" s="8"/>
      <c r="K531" s="8"/>
      <c r="L531" s="8"/>
      <c r="M531" s="8"/>
    </row>
    <row r="532" spans="1:13" x14ac:dyDescent="0.35">
      <c r="A532" s="8"/>
      <c r="B532" s="8"/>
      <c r="C532" s="8"/>
      <c r="D532" s="8"/>
      <c r="E532" s="8"/>
      <c r="F532" s="8"/>
      <c r="G532" s="8"/>
      <c r="H532" s="8"/>
      <c r="I532" s="8"/>
      <c r="J532" s="8"/>
      <c r="K532" s="8"/>
      <c r="L532" s="8"/>
      <c r="M532" s="8"/>
    </row>
    <row r="533" spans="1:13" x14ac:dyDescent="0.35">
      <c r="A533" s="8"/>
      <c r="B533" s="8"/>
      <c r="C533" s="8"/>
      <c r="D533" s="8"/>
      <c r="E533" s="8"/>
      <c r="F533" s="8"/>
      <c r="G533" s="8"/>
      <c r="H533" s="8"/>
      <c r="I533" s="8"/>
      <c r="J533" s="8"/>
      <c r="K533" s="8"/>
      <c r="L533" s="8"/>
      <c r="M533" s="8"/>
    </row>
    <row r="534" spans="1:13" x14ac:dyDescent="0.35">
      <c r="A534" s="8"/>
      <c r="B534" s="8"/>
      <c r="C534" s="8"/>
      <c r="D534" s="8"/>
      <c r="E534" s="8"/>
      <c r="F534" s="8"/>
      <c r="G534" s="8"/>
      <c r="H534" s="8"/>
      <c r="I534" s="8"/>
      <c r="J534" s="8"/>
      <c r="K534" s="8"/>
      <c r="L534" s="8"/>
      <c r="M534" s="8"/>
    </row>
    <row r="535" spans="1:13" x14ac:dyDescent="0.35">
      <c r="A535" s="8"/>
      <c r="B535" s="8"/>
      <c r="C535" s="8"/>
      <c r="D535" s="8"/>
      <c r="E535" s="8"/>
      <c r="F535" s="8"/>
      <c r="G535" s="8"/>
      <c r="H535" s="8"/>
      <c r="I535" s="8"/>
      <c r="J535" s="8"/>
      <c r="K535" s="8"/>
      <c r="L535" s="8"/>
      <c r="M535" s="8"/>
    </row>
    <row r="536" spans="1:13" x14ac:dyDescent="0.35">
      <c r="A536" s="8"/>
      <c r="B536" s="8"/>
      <c r="C536" s="8"/>
      <c r="D536" s="8"/>
      <c r="E536" s="8"/>
      <c r="F536" s="8"/>
      <c r="G536" s="8"/>
      <c r="H536" s="8"/>
      <c r="I536" s="8"/>
      <c r="J536" s="8"/>
      <c r="K536" s="8"/>
      <c r="L536" s="8"/>
      <c r="M536" s="8"/>
    </row>
    <row r="537" spans="1:13" x14ac:dyDescent="0.35">
      <c r="A537" s="8"/>
      <c r="B537" s="8"/>
      <c r="C537" s="8"/>
      <c r="D537" s="8"/>
      <c r="E537" s="8"/>
      <c r="F537" s="8"/>
      <c r="G537" s="8"/>
      <c r="H537" s="8"/>
      <c r="I537" s="8"/>
      <c r="J537" s="8"/>
      <c r="K537" s="8"/>
      <c r="L537" s="8"/>
      <c r="M537" s="8"/>
    </row>
    <row r="538" spans="1:13" x14ac:dyDescent="0.35">
      <c r="A538" s="8"/>
      <c r="B538" s="8"/>
      <c r="C538" s="8"/>
      <c r="D538" s="8"/>
      <c r="E538" s="8"/>
      <c r="F538" s="8"/>
      <c r="G538" s="8"/>
      <c r="H538" s="8"/>
      <c r="I538" s="8"/>
      <c r="J538" s="8"/>
      <c r="K538" s="8"/>
      <c r="L538" s="8"/>
      <c r="M538" s="8"/>
    </row>
    <row r="539" spans="1:13" x14ac:dyDescent="0.35">
      <c r="A539" s="8"/>
      <c r="B539" s="8"/>
      <c r="C539" s="8"/>
      <c r="D539" s="8"/>
      <c r="E539" s="8"/>
      <c r="F539" s="8"/>
      <c r="G539" s="8"/>
      <c r="H539" s="8"/>
      <c r="I539" s="8"/>
      <c r="J539" s="8"/>
      <c r="K539" s="8"/>
      <c r="L539" s="8"/>
      <c r="M539" s="8"/>
    </row>
    <row r="540" spans="1:13" x14ac:dyDescent="0.35">
      <c r="A540" s="8"/>
      <c r="B540" s="8"/>
      <c r="C540" s="8"/>
      <c r="D540" s="8"/>
      <c r="E540" s="8"/>
      <c r="F540" s="8"/>
      <c r="G540" s="8"/>
      <c r="H540" s="8"/>
      <c r="I540" s="8"/>
      <c r="J540" s="8"/>
      <c r="K540" s="8"/>
      <c r="L540" s="8"/>
      <c r="M540" s="8"/>
    </row>
    <row r="541" spans="1:13" x14ac:dyDescent="0.35">
      <c r="A541" s="8"/>
      <c r="B541" s="8"/>
      <c r="C541" s="8"/>
      <c r="D541" s="8"/>
      <c r="E541" s="8"/>
      <c r="F541" s="8"/>
      <c r="G541" s="8"/>
      <c r="H541" s="8"/>
      <c r="I541" s="8"/>
      <c r="J541" s="8"/>
      <c r="K541" s="8"/>
      <c r="L541" s="8"/>
      <c r="M541" s="8"/>
    </row>
    <row r="542" spans="1:13" x14ac:dyDescent="0.35">
      <c r="A542" s="8"/>
      <c r="B542" s="8"/>
      <c r="C542" s="8"/>
      <c r="D542" s="8"/>
      <c r="E542" s="8"/>
      <c r="F542" s="8"/>
      <c r="G542" s="8"/>
      <c r="H542" s="8"/>
      <c r="I542" s="8"/>
      <c r="J542" s="8"/>
      <c r="K542" s="8"/>
      <c r="L542" s="8"/>
      <c r="M542" s="8"/>
    </row>
    <row r="543" spans="1:13" x14ac:dyDescent="0.35">
      <c r="A543" s="8"/>
      <c r="B543" s="8"/>
      <c r="C543" s="8"/>
      <c r="D543" s="8"/>
      <c r="E543" s="8"/>
      <c r="F543" s="8"/>
      <c r="G543" s="8"/>
      <c r="H543" s="8"/>
      <c r="I543" s="8"/>
      <c r="J543" s="8"/>
      <c r="K543" s="8"/>
      <c r="L543" s="8"/>
      <c r="M543" s="8"/>
    </row>
    <row r="544" spans="1:13" x14ac:dyDescent="0.35">
      <c r="A544" s="8"/>
      <c r="B544" s="8"/>
      <c r="C544" s="8"/>
      <c r="D544" s="8"/>
      <c r="E544" s="8"/>
      <c r="F544" s="8"/>
      <c r="G544" s="8"/>
      <c r="H544" s="8"/>
      <c r="I544" s="8"/>
      <c r="J544" s="8"/>
      <c r="K544" s="8"/>
      <c r="L544" s="8"/>
      <c r="M544" s="8"/>
    </row>
    <row r="545" spans="1:13" x14ac:dyDescent="0.35">
      <c r="A545" s="8"/>
      <c r="B545" s="8"/>
      <c r="C545" s="8"/>
      <c r="D545" s="8"/>
      <c r="E545" s="8"/>
      <c r="F545" s="8"/>
      <c r="G545" s="8"/>
      <c r="H545" s="8"/>
      <c r="I545" s="8"/>
      <c r="J545" s="8"/>
      <c r="K545" s="8"/>
      <c r="L545" s="8"/>
      <c r="M545" s="8"/>
    </row>
    <row r="546" spans="1:13" x14ac:dyDescent="0.35">
      <c r="A546" s="8"/>
      <c r="B546" s="8"/>
      <c r="C546" s="8"/>
      <c r="D546" s="8"/>
      <c r="E546" s="8"/>
      <c r="F546" s="8"/>
      <c r="G546" s="8"/>
      <c r="H546" s="8"/>
      <c r="I546" s="8"/>
      <c r="J546" s="8"/>
      <c r="K546" s="8"/>
      <c r="L546" s="8"/>
      <c r="M546" s="8"/>
    </row>
    <row r="547" spans="1:13" x14ac:dyDescent="0.35">
      <c r="A547" s="8"/>
      <c r="B547" s="8"/>
      <c r="C547" s="8"/>
      <c r="D547" s="8"/>
      <c r="E547" s="8"/>
      <c r="F547" s="8"/>
      <c r="G547" s="8"/>
      <c r="H547" s="8"/>
      <c r="I547" s="8"/>
      <c r="J547" s="8"/>
      <c r="K547" s="8"/>
      <c r="L547" s="8"/>
      <c r="M547" s="8"/>
    </row>
    <row r="548" spans="1:13" x14ac:dyDescent="0.35">
      <c r="A548" s="8"/>
      <c r="B548" s="8"/>
      <c r="C548" s="8"/>
      <c r="D548" s="8"/>
      <c r="E548" s="8"/>
      <c r="F548" s="8"/>
      <c r="G548" s="8"/>
      <c r="H548" s="8"/>
      <c r="I548" s="8"/>
      <c r="J548" s="8"/>
      <c r="K548" s="8"/>
      <c r="L548" s="8"/>
      <c r="M548" s="8"/>
    </row>
    <row r="549" spans="1:13" x14ac:dyDescent="0.35">
      <c r="A549" s="8"/>
      <c r="B549" s="8"/>
      <c r="C549" s="8"/>
      <c r="D549" s="8"/>
      <c r="E549" s="8"/>
      <c r="F549" s="8"/>
      <c r="G549" s="8"/>
      <c r="H549" s="8"/>
      <c r="I549" s="8"/>
      <c r="J549" s="8"/>
      <c r="K549" s="8"/>
      <c r="L549" s="8"/>
      <c r="M549" s="8"/>
    </row>
    <row r="550" spans="1:13" x14ac:dyDescent="0.35">
      <c r="A550" s="8"/>
      <c r="B550" s="8"/>
      <c r="C550" s="8"/>
      <c r="D550" s="8"/>
      <c r="E550" s="8"/>
      <c r="F550" s="8"/>
      <c r="G550" s="8"/>
      <c r="H550" s="8"/>
      <c r="I550" s="8"/>
      <c r="J550" s="8"/>
      <c r="K550" s="8"/>
      <c r="L550" s="8"/>
      <c r="M550" s="8"/>
    </row>
    <row r="551" spans="1:13" x14ac:dyDescent="0.35">
      <c r="A551" s="8"/>
      <c r="B551" s="8"/>
      <c r="C551" s="8"/>
      <c r="D551" s="8"/>
      <c r="E551" s="8"/>
      <c r="F551" s="8"/>
      <c r="G551" s="8"/>
      <c r="H551" s="8"/>
      <c r="I551" s="8"/>
      <c r="J551" s="8"/>
      <c r="K551" s="8"/>
      <c r="L551" s="8"/>
      <c r="M551" s="8"/>
    </row>
    <row r="552" spans="1:13" x14ac:dyDescent="0.35">
      <c r="A552" s="8"/>
      <c r="B552" s="8"/>
      <c r="C552" s="8"/>
      <c r="D552" s="8"/>
      <c r="E552" s="8"/>
      <c r="F552" s="8"/>
      <c r="G552" s="8"/>
      <c r="H552" s="8"/>
      <c r="I552" s="8"/>
      <c r="J552" s="8"/>
      <c r="K552" s="8"/>
      <c r="L552" s="8"/>
      <c r="M552" s="8"/>
    </row>
    <row r="553" spans="1:13" x14ac:dyDescent="0.35">
      <c r="A553" s="8"/>
      <c r="B553" s="8"/>
      <c r="C553" s="8"/>
      <c r="D553" s="8"/>
      <c r="E553" s="8"/>
      <c r="F553" s="8"/>
      <c r="G553" s="8"/>
      <c r="H553" s="8"/>
      <c r="I553" s="8"/>
      <c r="J553" s="8"/>
      <c r="K553" s="8"/>
      <c r="L553" s="8"/>
      <c r="M553" s="8"/>
    </row>
    <row r="554" spans="1:13" x14ac:dyDescent="0.35">
      <c r="A554" s="8"/>
      <c r="B554" s="8"/>
      <c r="C554" s="8"/>
      <c r="D554" s="8"/>
      <c r="E554" s="8"/>
      <c r="F554" s="8"/>
      <c r="G554" s="8"/>
      <c r="H554" s="8"/>
      <c r="I554" s="8"/>
      <c r="J554" s="8"/>
      <c r="K554" s="8"/>
      <c r="L554" s="8"/>
      <c r="M554" s="8"/>
    </row>
    <row r="555" spans="1:13" x14ac:dyDescent="0.35">
      <c r="A555" s="8"/>
      <c r="B555" s="8"/>
      <c r="C555" s="8"/>
      <c r="D555" s="8"/>
      <c r="E555" s="8"/>
      <c r="F555" s="8"/>
      <c r="G555" s="8"/>
      <c r="H555" s="8"/>
      <c r="I555" s="8"/>
      <c r="J555" s="8"/>
      <c r="K555" s="8"/>
      <c r="L555" s="8"/>
      <c r="M555" s="8"/>
    </row>
    <row r="556" spans="1:13" x14ac:dyDescent="0.35">
      <c r="A556" s="8"/>
      <c r="B556" s="8"/>
      <c r="C556" s="8"/>
      <c r="D556" s="8"/>
      <c r="E556" s="8"/>
      <c r="F556" s="8"/>
      <c r="G556" s="8"/>
      <c r="H556" s="8"/>
      <c r="I556" s="8"/>
      <c r="J556" s="8"/>
      <c r="K556" s="8"/>
      <c r="L556" s="8"/>
      <c r="M556" s="8"/>
    </row>
    <row r="557" spans="1:13" x14ac:dyDescent="0.35">
      <c r="A557" s="8"/>
      <c r="B557" s="8"/>
      <c r="C557" s="8"/>
      <c r="D557" s="8"/>
      <c r="E557" s="8"/>
      <c r="F557" s="8"/>
      <c r="G557" s="8"/>
      <c r="H557" s="8"/>
      <c r="I557" s="8"/>
      <c r="J557" s="8"/>
      <c r="K557" s="8"/>
      <c r="L557" s="8"/>
      <c r="M557" s="8"/>
    </row>
    <row r="558" spans="1:13" x14ac:dyDescent="0.35">
      <c r="A558" s="8"/>
      <c r="B558" s="8"/>
      <c r="C558" s="8"/>
      <c r="D558" s="8"/>
      <c r="E558" s="8"/>
      <c r="F558" s="8"/>
      <c r="G558" s="8"/>
      <c r="H558" s="8"/>
      <c r="I558" s="8"/>
      <c r="J558" s="8"/>
      <c r="K558" s="8"/>
      <c r="L558" s="8"/>
      <c r="M558" s="8"/>
    </row>
    <row r="559" spans="1:13" x14ac:dyDescent="0.35">
      <c r="A559" s="8"/>
      <c r="B559" s="8"/>
      <c r="C559" s="8"/>
      <c r="D559" s="8"/>
      <c r="E559" s="8"/>
      <c r="F559" s="8"/>
      <c r="G559" s="8"/>
      <c r="H559" s="8"/>
      <c r="I559" s="8"/>
      <c r="J559" s="8"/>
      <c r="K559" s="8"/>
      <c r="L559" s="8"/>
      <c r="M559" s="8"/>
    </row>
    <row r="560" spans="1:13" x14ac:dyDescent="0.35">
      <c r="A560" s="8"/>
      <c r="B560" s="8"/>
      <c r="C560" s="8"/>
      <c r="D560" s="8"/>
      <c r="E560" s="8"/>
      <c r="F560" s="8"/>
      <c r="G560" s="8"/>
      <c r="H560" s="8"/>
      <c r="I560" s="8"/>
      <c r="J560" s="8"/>
      <c r="K560" s="8"/>
      <c r="L560" s="8"/>
      <c r="M560" s="8"/>
    </row>
    <row r="561" spans="1:13" x14ac:dyDescent="0.35">
      <c r="A561" s="8"/>
      <c r="B561" s="8"/>
      <c r="C561" s="8"/>
      <c r="D561" s="8"/>
      <c r="E561" s="8"/>
      <c r="F561" s="8"/>
      <c r="G561" s="8"/>
      <c r="H561" s="8"/>
      <c r="I561" s="8"/>
      <c r="J561" s="8"/>
      <c r="K561" s="8"/>
      <c r="L561" s="8"/>
      <c r="M561" s="8"/>
    </row>
    <row r="562" spans="1:13" x14ac:dyDescent="0.35">
      <c r="A562" s="8"/>
      <c r="B562" s="8"/>
      <c r="C562" s="8"/>
      <c r="D562" s="8"/>
      <c r="E562" s="8"/>
      <c r="F562" s="8"/>
      <c r="G562" s="8"/>
      <c r="H562" s="8"/>
      <c r="I562" s="8"/>
      <c r="J562" s="8"/>
      <c r="K562" s="8"/>
      <c r="L562" s="8"/>
      <c r="M562" s="8"/>
    </row>
    <row r="563" spans="1:13" x14ac:dyDescent="0.35">
      <c r="A563" s="8"/>
      <c r="B563" s="8"/>
      <c r="C563" s="8"/>
      <c r="D563" s="8"/>
      <c r="E563" s="8"/>
      <c r="F563" s="8"/>
      <c r="G563" s="8"/>
      <c r="H563" s="8"/>
      <c r="I563" s="8"/>
      <c r="J563" s="8"/>
      <c r="K563" s="8"/>
      <c r="L563" s="8"/>
      <c r="M563" s="8"/>
    </row>
    <row r="564" spans="1:13" x14ac:dyDescent="0.35">
      <c r="A564" s="8"/>
      <c r="B564" s="8"/>
      <c r="C564" s="8"/>
      <c r="D564" s="8"/>
      <c r="E564" s="8"/>
      <c r="F564" s="8"/>
      <c r="G564" s="8"/>
      <c r="H564" s="8"/>
      <c r="I564" s="8"/>
      <c r="J564" s="8"/>
      <c r="K564" s="8"/>
      <c r="L564" s="8"/>
      <c r="M564" s="8"/>
    </row>
    <row r="565" spans="1:13" x14ac:dyDescent="0.35">
      <c r="A565" s="8"/>
      <c r="B565" s="8"/>
      <c r="C565" s="8"/>
      <c r="D565" s="8"/>
      <c r="E565" s="8"/>
      <c r="F565" s="8"/>
      <c r="G565" s="8"/>
      <c r="H565" s="8"/>
      <c r="I565" s="8"/>
      <c r="J565" s="8"/>
      <c r="K565" s="8"/>
      <c r="L565" s="8"/>
      <c r="M565" s="8"/>
    </row>
    <row r="566" spans="1:13" x14ac:dyDescent="0.35">
      <c r="A566" s="8"/>
      <c r="B566" s="8"/>
      <c r="C566" s="8"/>
      <c r="D566" s="8"/>
      <c r="E566" s="8"/>
      <c r="F566" s="8"/>
      <c r="G566" s="8"/>
      <c r="H566" s="8"/>
      <c r="I566" s="8"/>
      <c r="J566" s="8"/>
      <c r="K566" s="8"/>
      <c r="L566" s="8"/>
      <c r="M566" s="8"/>
    </row>
    <row r="567" spans="1:13" x14ac:dyDescent="0.35">
      <c r="A567" s="8"/>
      <c r="B567" s="8"/>
      <c r="C567" s="8"/>
      <c r="D567" s="8"/>
      <c r="E567" s="8"/>
      <c r="F567" s="8"/>
      <c r="G567" s="8"/>
      <c r="H567" s="8"/>
      <c r="I567" s="8"/>
      <c r="J567" s="8"/>
      <c r="K567" s="8"/>
      <c r="L567" s="8"/>
      <c r="M567" s="8"/>
    </row>
    <row r="568" spans="1:13" x14ac:dyDescent="0.35">
      <c r="A568" s="8"/>
      <c r="B568" s="8"/>
      <c r="C568" s="8"/>
      <c r="D568" s="8"/>
      <c r="E568" s="8"/>
      <c r="F568" s="8"/>
      <c r="G568" s="8"/>
      <c r="H568" s="8"/>
      <c r="I568" s="8"/>
      <c r="J568" s="8"/>
      <c r="K568" s="8"/>
      <c r="L568" s="8"/>
      <c r="M568" s="8"/>
    </row>
    <row r="569" spans="1:13" x14ac:dyDescent="0.35">
      <c r="A569" s="8"/>
      <c r="B569" s="8"/>
      <c r="C569" s="8"/>
      <c r="D569" s="8"/>
      <c r="E569" s="8"/>
      <c r="F569" s="8"/>
      <c r="G569" s="8"/>
      <c r="H569" s="8"/>
      <c r="I569" s="8"/>
      <c r="J569" s="8"/>
      <c r="K569" s="8"/>
      <c r="L569" s="8"/>
      <c r="M569" s="8"/>
    </row>
    <row r="570" spans="1:13" x14ac:dyDescent="0.35">
      <c r="A570" s="8"/>
      <c r="B570" s="8"/>
      <c r="C570" s="8"/>
      <c r="D570" s="8"/>
      <c r="E570" s="8"/>
      <c r="F570" s="8"/>
      <c r="G570" s="8"/>
      <c r="H570" s="8"/>
      <c r="I570" s="8"/>
      <c r="J570" s="8"/>
      <c r="K570" s="8"/>
      <c r="L570" s="8"/>
      <c r="M570" s="8"/>
    </row>
    <row r="571" spans="1:13" x14ac:dyDescent="0.35">
      <c r="A571" s="8"/>
      <c r="B571" s="8"/>
      <c r="C571" s="8"/>
      <c r="D571" s="8"/>
      <c r="E571" s="8"/>
      <c r="F571" s="8"/>
      <c r="G571" s="8"/>
      <c r="H571" s="8"/>
      <c r="I571" s="8"/>
      <c r="J571" s="8"/>
      <c r="K571" s="8"/>
      <c r="L571" s="8"/>
      <c r="M571" s="8"/>
    </row>
    <row r="572" spans="1:13" x14ac:dyDescent="0.35">
      <c r="A572" s="8"/>
      <c r="B572" s="8"/>
      <c r="C572" s="8"/>
      <c r="D572" s="8"/>
      <c r="E572" s="8"/>
      <c r="F572" s="8"/>
      <c r="G572" s="8"/>
      <c r="H572" s="8"/>
      <c r="I572" s="8"/>
      <c r="J572" s="8"/>
      <c r="K572" s="8"/>
      <c r="L572" s="8"/>
      <c r="M572" s="8"/>
    </row>
    <row r="573" spans="1:13" x14ac:dyDescent="0.35">
      <c r="A573" s="8"/>
      <c r="B573" s="8"/>
      <c r="C573" s="8"/>
      <c r="D573" s="8"/>
      <c r="E573" s="8"/>
      <c r="F573" s="8"/>
      <c r="G573" s="8"/>
      <c r="H573" s="8"/>
      <c r="I573" s="8"/>
      <c r="J573" s="8"/>
      <c r="K573" s="8"/>
      <c r="L573" s="8"/>
      <c r="M573" s="8"/>
    </row>
    <row r="574" spans="1:13" x14ac:dyDescent="0.35">
      <c r="A574" s="8"/>
      <c r="B574" s="8"/>
      <c r="C574" s="8"/>
      <c r="D574" s="8"/>
      <c r="E574" s="8"/>
      <c r="F574" s="8"/>
      <c r="G574" s="8"/>
      <c r="H574" s="8"/>
      <c r="I574" s="8"/>
      <c r="J574" s="8"/>
      <c r="K574" s="8"/>
      <c r="L574" s="8"/>
      <c r="M574" s="8"/>
    </row>
    <row r="575" spans="1:13" x14ac:dyDescent="0.35">
      <c r="A575" s="8"/>
      <c r="B575" s="8"/>
      <c r="C575" s="8"/>
      <c r="D575" s="8"/>
      <c r="E575" s="8"/>
      <c r="F575" s="8"/>
      <c r="G575" s="8"/>
      <c r="H575" s="8"/>
      <c r="I575" s="8"/>
      <c r="J575" s="8"/>
      <c r="K575" s="8"/>
      <c r="L575" s="8"/>
      <c r="M575" s="8"/>
    </row>
    <row r="576" spans="1:13" x14ac:dyDescent="0.35">
      <c r="A576" s="8"/>
      <c r="B576" s="8"/>
      <c r="C576" s="8"/>
      <c r="D576" s="8"/>
      <c r="E576" s="8"/>
      <c r="F576" s="8"/>
      <c r="G576" s="8"/>
      <c r="H576" s="8"/>
      <c r="I576" s="8"/>
      <c r="J576" s="8"/>
      <c r="K576" s="8"/>
      <c r="L576" s="8"/>
      <c r="M576" s="8"/>
    </row>
    <row r="577" spans="1:13" x14ac:dyDescent="0.35">
      <c r="A577" s="8"/>
      <c r="B577" s="8"/>
      <c r="C577" s="8"/>
      <c r="D577" s="8"/>
      <c r="E577" s="8"/>
      <c r="F577" s="8"/>
      <c r="G577" s="8"/>
      <c r="H577" s="8"/>
      <c r="I577" s="8"/>
      <c r="J577" s="8"/>
      <c r="K577" s="8"/>
      <c r="L577" s="8"/>
      <c r="M577" s="8"/>
    </row>
    <row r="578" spans="1:13" x14ac:dyDescent="0.35">
      <c r="A578" s="8"/>
      <c r="B578" s="8"/>
      <c r="C578" s="8"/>
      <c r="D578" s="8"/>
      <c r="E578" s="8"/>
      <c r="F578" s="8"/>
      <c r="G578" s="8"/>
      <c r="H578" s="8"/>
      <c r="I578" s="8"/>
      <c r="J578" s="8"/>
      <c r="K578" s="8"/>
      <c r="L578" s="8"/>
      <c r="M578" s="8"/>
    </row>
    <row r="579" spans="1:13" x14ac:dyDescent="0.35">
      <c r="A579" s="8"/>
      <c r="B579" s="8"/>
      <c r="C579" s="8"/>
      <c r="D579" s="8"/>
      <c r="E579" s="8"/>
      <c r="F579" s="8"/>
      <c r="G579" s="8"/>
      <c r="H579" s="8"/>
      <c r="I579" s="8"/>
      <c r="J579" s="8"/>
      <c r="K579" s="8"/>
      <c r="L579" s="8"/>
      <c r="M579" s="8"/>
    </row>
    <row r="580" spans="1:13" x14ac:dyDescent="0.35">
      <c r="A580" s="8"/>
      <c r="B580" s="8"/>
      <c r="C580" s="8"/>
      <c r="D580" s="8"/>
      <c r="E580" s="8"/>
      <c r="F580" s="8"/>
      <c r="G580" s="8"/>
      <c r="H580" s="8"/>
      <c r="I580" s="8"/>
      <c r="J580" s="8"/>
      <c r="K580" s="8"/>
      <c r="L580" s="8"/>
      <c r="M580" s="8"/>
    </row>
    <row r="581" spans="1:13" x14ac:dyDescent="0.35">
      <c r="A581" s="8"/>
      <c r="B581" s="8"/>
      <c r="C581" s="8"/>
      <c r="D581" s="8"/>
      <c r="E581" s="8"/>
      <c r="F581" s="8"/>
      <c r="G581" s="8"/>
      <c r="H581" s="8"/>
      <c r="I581" s="8"/>
      <c r="J581" s="8"/>
      <c r="K581" s="8"/>
      <c r="L581" s="8"/>
      <c r="M581" s="8"/>
    </row>
    <row r="582" spans="1:13" x14ac:dyDescent="0.35">
      <c r="A582" s="8"/>
      <c r="B582" s="8"/>
      <c r="C582" s="8"/>
      <c r="D582" s="8"/>
      <c r="E582" s="8"/>
      <c r="F582" s="8"/>
      <c r="G582" s="8"/>
      <c r="H582" s="8"/>
      <c r="I582" s="8"/>
      <c r="J582" s="8"/>
      <c r="K582" s="8"/>
      <c r="L582" s="8"/>
      <c r="M582" s="8"/>
    </row>
    <row r="583" spans="1:13" x14ac:dyDescent="0.35">
      <c r="A583" s="8"/>
      <c r="B583" s="8"/>
      <c r="C583" s="8"/>
      <c r="D583" s="8"/>
      <c r="E583" s="8"/>
      <c r="F583" s="8"/>
      <c r="G583" s="8"/>
      <c r="H583" s="8"/>
      <c r="I583" s="8"/>
      <c r="J583" s="8"/>
      <c r="K583" s="8"/>
      <c r="L583" s="8"/>
      <c r="M583" s="8"/>
    </row>
    <row r="584" spans="1:13" x14ac:dyDescent="0.35">
      <c r="A584" s="8"/>
      <c r="B584" s="8"/>
      <c r="C584" s="8"/>
      <c r="D584" s="8"/>
      <c r="E584" s="8"/>
      <c r="F584" s="8"/>
      <c r="G584" s="8"/>
      <c r="H584" s="8"/>
      <c r="I584" s="8"/>
      <c r="J584" s="8"/>
      <c r="K584" s="8"/>
      <c r="L584" s="8"/>
      <c r="M584" s="8"/>
    </row>
    <row r="585" spans="1:13" x14ac:dyDescent="0.35">
      <c r="A585" s="8"/>
      <c r="B585" s="8"/>
      <c r="C585" s="8"/>
      <c r="D585" s="8"/>
      <c r="E585" s="8"/>
      <c r="F585" s="8"/>
      <c r="G585" s="8"/>
      <c r="H585" s="8"/>
      <c r="I585" s="8"/>
      <c r="J585" s="8"/>
      <c r="K585" s="8"/>
      <c r="L585" s="8"/>
      <c r="M585" s="8"/>
    </row>
    <row r="586" spans="1:13" x14ac:dyDescent="0.35">
      <c r="A586" s="8"/>
      <c r="B586" s="8"/>
      <c r="C586" s="8"/>
      <c r="D586" s="8"/>
      <c r="E586" s="8"/>
      <c r="F586" s="8"/>
      <c r="G586" s="8"/>
      <c r="H586" s="8"/>
      <c r="I586" s="8"/>
      <c r="J586" s="8"/>
      <c r="K586" s="8"/>
      <c r="L586" s="8"/>
      <c r="M586" s="8"/>
    </row>
    <row r="587" spans="1:13" x14ac:dyDescent="0.35">
      <c r="A587" s="8"/>
      <c r="B587" s="8"/>
      <c r="C587" s="8"/>
      <c r="D587" s="8"/>
      <c r="E587" s="8"/>
      <c r="F587" s="8"/>
      <c r="G587" s="8"/>
      <c r="H587" s="8"/>
      <c r="I587" s="8"/>
      <c r="J587" s="8"/>
      <c r="K587" s="8"/>
      <c r="L587" s="8"/>
      <c r="M587" s="8"/>
    </row>
    <row r="588" spans="1:13" x14ac:dyDescent="0.35">
      <c r="A588" s="8"/>
      <c r="B588" s="8"/>
      <c r="C588" s="8"/>
      <c r="D588" s="8"/>
      <c r="E588" s="8"/>
      <c r="F588" s="8"/>
      <c r="G588" s="8"/>
      <c r="H588" s="8"/>
      <c r="I588" s="8"/>
      <c r="J588" s="8"/>
      <c r="K588" s="8"/>
      <c r="L588" s="8"/>
      <c r="M588" s="8"/>
    </row>
    <row r="589" spans="1:13" x14ac:dyDescent="0.35">
      <c r="A589" s="8"/>
      <c r="B589" s="8"/>
      <c r="C589" s="8"/>
      <c r="D589" s="8"/>
      <c r="E589" s="8"/>
      <c r="F589" s="8"/>
      <c r="G589" s="8"/>
      <c r="H589" s="8"/>
      <c r="I589" s="8"/>
      <c r="J589" s="8"/>
      <c r="K589" s="8"/>
      <c r="L589" s="8"/>
      <c r="M589" s="8"/>
    </row>
    <row r="590" spans="1:13" x14ac:dyDescent="0.35">
      <c r="A590" s="8"/>
      <c r="B590" s="8"/>
      <c r="C590" s="8"/>
      <c r="D590" s="8"/>
      <c r="E590" s="8"/>
      <c r="F590" s="8"/>
      <c r="G590" s="8"/>
      <c r="H590" s="8"/>
      <c r="I590" s="8"/>
      <c r="J590" s="8"/>
      <c r="K590" s="8"/>
      <c r="L590" s="8"/>
      <c r="M590" s="8"/>
    </row>
    <row r="591" spans="1:13" x14ac:dyDescent="0.35">
      <c r="A591" s="8"/>
      <c r="B591" s="8"/>
      <c r="C591" s="8"/>
      <c r="D591" s="8"/>
      <c r="E591" s="8"/>
      <c r="F591" s="8"/>
      <c r="G591" s="8"/>
      <c r="H591" s="8"/>
      <c r="I591" s="8"/>
      <c r="J591" s="8"/>
      <c r="K591" s="8"/>
      <c r="L591" s="8"/>
      <c r="M591" s="8"/>
    </row>
    <row r="592" spans="1:13" x14ac:dyDescent="0.35">
      <c r="A592" s="8"/>
      <c r="B592" s="8"/>
      <c r="C592" s="8"/>
      <c r="D592" s="8"/>
      <c r="E592" s="8"/>
      <c r="F592" s="8"/>
      <c r="G592" s="8"/>
      <c r="H592" s="8"/>
      <c r="I592" s="8"/>
      <c r="J592" s="8"/>
      <c r="K592" s="8"/>
      <c r="L592" s="8"/>
      <c r="M592" s="8"/>
    </row>
    <row r="593" spans="1:13" x14ac:dyDescent="0.35">
      <c r="A593" s="8"/>
      <c r="B593" s="8"/>
      <c r="C593" s="8"/>
      <c r="D593" s="8"/>
      <c r="E593" s="8"/>
      <c r="F593" s="8"/>
      <c r="G593" s="8"/>
      <c r="H593" s="8"/>
      <c r="I593" s="8"/>
      <c r="J593" s="8"/>
      <c r="K593" s="8"/>
      <c r="L593" s="8"/>
      <c r="M593" s="8"/>
    </row>
    <row r="594" spans="1:13" x14ac:dyDescent="0.35">
      <c r="A594" s="8"/>
      <c r="B594" s="8"/>
      <c r="C594" s="8"/>
      <c r="D594" s="8"/>
      <c r="E594" s="8"/>
      <c r="F594" s="8"/>
      <c r="G594" s="8"/>
      <c r="H594" s="8"/>
      <c r="I594" s="8"/>
      <c r="J594" s="8"/>
      <c r="K594" s="8"/>
      <c r="L594" s="8"/>
      <c r="M594" s="8"/>
    </row>
    <row r="595" spans="1:13" x14ac:dyDescent="0.35">
      <c r="A595" s="8"/>
      <c r="B595" s="8"/>
      <c r="C595" s="8"/>
      <c r="D595" s="8"/>
      <c r="E595" s="8"/>
      <c r="F595" s="8"/>
      <c r="G595" s="8"/>
      <c r="H595" s="8"/>
      <c r="I595" s="8"/>
      <c r="J595" s="8"/>
      <c r="K595" s="8"/>
      <c r="L595" s="8"/>
      <c r="M595" s="8"/>
    </row>
    <row r="596" spans="1:13" x14ac:dyDescent="0.35">
      <c r="A596" s="8"/>
      <c r="B596" s="8"/>
      <c r="C596" s="8"/>
      <c r="D596" s="8"/>
      <c r="E596" s="8"/>
      <c r="F596" s="8"/>
      <c r="G596" s="8"/>
      <c r="H596" s="8"/>
      <c r="I596" s="8"/>
      <c r="J596" s="8"/>
      <c r="K596" s="8"/>
      <c r="L596" s="8"/>
      <c r="M596" s="8"/>
    </row>
    <row r="597" spans="1:13" x14ac:dyDescent="0.35">
      <c r="A597" s="8"/>
      <c r="B597" s="8"/>
      <c r="C597" s="8"/>
      <c r="D597" s="8"/>
      <c r="E597" s="8"/>
      <c r="F597" s="8"/>
      <c r="G597" s="8"/>
      <c r="H597" s="8"/>
      <c r="I597" s="8"/>
      <c r="J597" s="8"/>
      <c r="K597" s="8"/>
      <c r="L597" s="8"/>
      <c r="M597" s="8"/>
    </row>
    <row r="598" spans="1:13" x14ac:dyDescent="0.35">
      <c r="A598" s="8"/>
      <c r="B598" s="8"/>
      <c r="C598" s="8"/>
      <c r="D598" s="8"/>
      <c r="E598" s="8"/>
      <c r="F598" s="8"/>
      <c r="G598" s="8"/>
      <c r="H598" s="8"/>
      <c r="I598" s="8"/>
      <c r="J598" s="8"/>
      <c r="K598" s="8"/>
      <c r="L598" s="8"/>
      <c r="M598" s="8"/>
    </row>
    <row r="599" spans="1:13" x14ac:dyDescent="0.35">
      <c r="A599" s="8"/>
      <c r="B599" s="8"/>
      <c r="C599" s="8"/>
      <c r="D599" s="8"/>
      <c r="E599" s="8"/>
      <c r="F599" s="8"/>
      <c r="G599" s="8"/>
      <c r="H599" s="8"/>
      <c r="I599" s="8"/>
      <c r="J599" s="8"/>
      <c r="K599" s="8"/>
      <c r="L599" s="8"/>
      <c r="M599" s="8"/>
    </row>
    <row r="600" spans="1:13" x14ac:dyDescent="0.35">
      <c r="A600" s="8"/>
      <c r="B600" s="8"/>
      <c r="C600" s="8"/>
      <c r="D600" s="8"/>
      <c r="E600" s="8"/>
      <c r="F600" s="8"/>
      <c r="G600" s="8"/>
      <c r="H600" s="8"/>
      <c r="I600" s="8"/>
      <c r="J600" s="8"/>
      <c r="K600" s="8"/>
      <c r="L600" s="8"/>
      <c r="M600" s="8"/>
    </row>
    <row r="601" spans="1:13" x14ac:dyDescent="0.35">
      <c r="A601" s="8"/>
      <c r="B601" s="8"/>
      <c r="C601" s="8"/>
      <c r="D601" s="8"/>
      <c r="E601" s="8"/>
      <c r="F601" s="8"/>
      <c r="G601" s="8"/>
      <c r="H601" s="8"/>
      <c r="I601" s="8"/>
      <c r="J601" s="8"/>
      <c r="K601" s="8"/>
      <c r="L601" s="8"/>
      <c r="M601" s="8"/>
    </row>
    <row r="602" spans="1:13" x14ac:dyDescent="0.35">
      <c r="A602" s="8"/>
      <c r="B602" s="8"/>
      <c r="C602" s="8"/>
      <c r="D602" s="8"/>
      <c r="E602" s="8"/>
      <c r="F602" s="8"/>
      <c r="G602" s="8"/>
      <c r="H602" s="8"/>
      <c r="I602" s="8"/>
      <c r="J602" s="8"/>
      <c r="K602" s="8"/>
      <c r="L602" s="8"/>
      <c r="M602" s="8"/>
    </row>
    <row r="603" spans="1:13" x14ac:dyDescent="0.35">
      <c r="A603" s="8"/>
      <c r="B603" s="8"/>
      <c r="C603" s="8"/>
      <c r="D603" s="8"/>
      <c r="E603" s="8"/>
      <c r="F603" s="8"/>
      <c r="G603" s="8"/>
      <c r="H603" s="8"/>
      <c r="I603" s="8"/>
      <c r="J603" s="8"/>
      <c r="K603" s="8"/>
      <c r="L603" s="8"/>
      <c r="M603" s="8"/>
    </row>
    <row r="604" spans="1:13" x14ac:dyDescent="0.35">
      <c r="A604" s="8"/>
      <c r="B604" s="8"/>
      <c r="C604" s="8"/>
      <c r="D604" s="8"/>
      <c r="E604" s="8"/>
      <c r="F604" s="8"/>
      <c r="G604" s="8"/>
      <c r="H604" s="8"/>
      <c r="I604" s="8"/>
      <c r="J604" s="8"/>
      <c r="K604" s="8"/>
      <c r="L604" s="8"/>
      <c r="M604" s="8"/>
    </row>
    <row r="605" spans="1:13" x14ac:dyDescent="0.35">
      <c r="A605" s="8"/>
      <c r="B605" s="8"/>
      <c r="C605" s="8"/>
      <c r="D605" s="8"/>
      <c r="E605" s="8"/>
      <c r="F605" s="8"/>
      <c r="G605" s="8"/>
      <c r="H605" s="8"/>
      <c r="I605" s="8"/>
      <c r="J605" s="8"/>
      <c r="K605" s="8"/>
      <c r="L605" s="8"/>
      <c r="M605" s="8"/>
    </row>
    <row r="606" spans="1:13" x14ac:dyDescent="0.35">
      <c r="A606" s="8"/>
      <c r="B606" s="8"/>
      <c r="C606" s="8"/>
      <c r="D606" s="8"/>
      <c r="E606" s="8"/>
      <c r="F606" s="8"/>
      <c r="G606" s="8"/>
      <c r="H606" s="8"/>
      <c r="I606" s="8"/>
      <c r="J606" s="8"/>
      <c r="K606" s="8"/>
      <c r="L606" s="8"/>
      <c r="M606" s="8"/>
    </row>
    <row r="607" spans="1:13" x14ac:dyDescent="0.35">
      <c r="A607" s="8"/>
      <c r="B607" s="8"/>
      <c r="C607" s="8"/>
      <c r="D607" s="8"/>
      <c r="E607" s="8"/>
      <c r="F607" s="8"/>
      <c r="G607" s="8"/>
      <c r="H607" s="8"/>
      <c r="I607" s="8"/>
      <c r="J607" s="8"/>
      <c r="K607" s="8"/>
      <c r="L607" s="8"/>
      <c r="M607" s="8"/>
    </row>
    <row r="608" spans="1:13" x14ac:dyDescent="0.35">
      <c r="A608" s="8"/>
      <c r="B608" s="8"/>
      <c r="C608" s="8"/>
      <c r="D608" s="8"/>
      <c r="E608" s="8"/>
      <c r="F608" s="8"/>
      <c r="G608" s="8"/>
      <c r="H608" s="8"/>
      <c r="I608" s="8"/>
      <c r="J608" s="8"/>
      <c r="K608" s="8"/>
      <c r="L608" s="8"/>
      <c r="M608" s="8"/>
    </row>
    <row r="609" spans="1:13" x14ac:dyDescent="0.35">
      <c r="A609" s="8"/>
      <c r="B609" s="8"/>
      <c r="C609" s="8"/>
      <c r="D609" s="8"/>
      <c r="E609" s="8"/>
      <c r="F609" s="8"/>
      <c r="G609" s="8"/>
      <c r="H609" s="8"/>
      <c r="I609" s="8"/>
      <c r="J609" s="8"/>
      <c r="K609" s="8"/>
      <c r="L609" s="8"/>
      <c r="M609" s="8"/>
    </row>
    <row r="610" spans="1:13" x14ac:dyDescent="0.35">
      <c r="A610" s="8"/>
      <c r="B610" s="8"/>
      <c r="C610" s="8"/>
      <c r="D610" s="8"/>
      <c r="E610" s="8"/>
      <c r="F610" s="8"/>
      <c r="G610" s="8"/>
      <c r="H610" s="8"/>
      <c r="I610" s="8"/>
      <c r="J610" s="8"/>
      <c r="K610" s="8"/>
      <c r="L610" s="8"/>
      <c r="M610" s="8"/>
    </row>
    <row r="611" spans="1:13" x14ac:dyDescent="0.35">
      <c r="A611" s="8"/>
      <c r="B611" s="8"/>
      <c r="C611" s="8"/>
      <c r="D611" s="8"/>
      <c r="E611" s="8"/>
      <c r="F611" s="8"/>
      <c r="G611" s="8"/>
      <c r="H611" s="8"/>
      <c r="I611" s="8"/>
      <c r="J611" s="8"/>
      <c r="K611" s="8"/>
      <c r="L611" s="8"/>
      <c r="M611" s="8"/>
    </row>
    <row r="612" spans="1:13" x14ac:dyDescent="0.35">
      <c r="A612" s="8"/>
      <c r="B612" s="8"/>
      <c r="C612" s="8"/>
      <c r="D612" s="8"/>
      <c r="E612" s="8"/>
      <c r="F612" s="8"/>
      <c r="G612" s="8"/>
      <c r="H612" s="8"/>
      <c r="I612" s="8"/>
      <c r="J612" s="8"/>
      <c r="K612" s="8"/>
      <c r="L612" s="8"/>
      <c r="M612" s="8"/>
    </row>
    <row r="613" spans="1:13" x14ac:dyDescent="0.35">
      <c r="A613" s="8"/>
      <c r="B613" s="8"/>
      <c r="C613" s="8"/>
      <c r="D613" s="8"/>
      <c r="E613" s="8"/>
      <c r="F613" s="8"/>
      <c r="G613" s="8"/>
      <c r="H613" s="8"/>
      <c r="I613" s="8"/>
      <c r="J613" s="8"/>
      <c r="K613" s="8"/>
      <c r="L613" s="8"/>
      <c r="M613" s="8"/>
    </row>
    <row r="614" spans="1:13" x14ac:dyDescent="0.35">
      <c r="A614" s="8"/>
      <c r="B614" s="8"/>
      <c r="C614" s="8"/>
      <c r="D614" s="8"/>
      <c r="E614" s="8"/>
      <c r="F614" s="8"/>
      <c r="G614" s="8"/>
      <c r="H614" s="8"/>
      <c r="I614" s="8"/>
      <c r="J614" s="8"/>
      <c r="K614" s="8"/>
      <c r="L614" s="8"/>
      <c r="M614" s="8"/>
    </row>
    <row r="615" spans="1:13" x14ac:dyDescent="0.35">
      <c r="A615" s="8"/>
      <c r="B615" s="8"/>
      <c r="C615" s="8"/>
      <c r="D615" s="8"/>
      <c r="E615" s="8"/>
      <c r="F615" s="8"/>
      <c r="G615" s="8"/>
      <c r="H615" s="8"/>
      <c r="I615" s="8"/>
      <c r="J615" s="8"/>
      <c r="K615" s="8"/>
      <c r="L615" s="8"/>
      <c r="M615" s="8"/>
    </row>
    <row r="616" spans="1:13" x14ac:dyDescent="0.35">
      <c r="A616" s="8"/>
      <c r="B616" s="8"/>
      <c r="C616" s="8"/>
      <c r="D616" s="8"/>
      <c r="E616" s="8"/>
      <c r="F616" s="8"/>
      <c r="G616" s="8"/>
      <c r="H616" s="8"/>
      <c r="I616" s="8"/>
      <c r="J616" s="8"/>
      <c r="K616" s="8"/>
      <c r="L616" s="8"/>
      <c r="M616" s="8"/>
    </row>
    <row r="617" spans="1:13" x14ac:dyDescent="0.35">
      <c r="A617" s="8"/>
      <c r="B617" s="8"/>
      <c r="C617" s="8"/>
      <c r="D617" s="8"/>
      <c r="E617" s="8"/>
      <c r="F617" s="8"/>
      <c r="G617" s="8"/>
      <c r="H617" s="8"/>
      <c r="I617" s="8"/>
      <c r="J617" s="8"/>
      <c r="K617" s="8"/>
      <c r="L617" s="8"/>
      <c r="M617" s="8"/>
    </row>
    <row r="618" spans="1:13" x14ac:dyDescent="0.35">
      <c r="A618" s="8"/>
      <c r="B618" s="8"/>
      <c r="C618" s="8"/>
      <c r="D618" s="8"/>
      <c r="E618" s="8"/>
      <c r="F618" s="8"/>
      <c r="G618" s="8"/>
      <c r="H618" s="8"/>
      <c r="I618" s="8"/>
      <c r="J618" s="8"/>
      <c r="K618" s="8"/>
      <c r="L618" s="8"/>
      <c r="M618" s="8"/>
    </row>
    <row r="619" spans="1:13" x14ac:dyDescent="0.35">
      <c r="A619" s="8"/>
      <c r="B619" s="8"/>
      <c r="C619" s="8"/>
      <c r="D619" s="8"/>
      <c r="E619" s="8"/>
      <c r="F619" s="8"/>
      <c r="G619" s="8"/>
      <c r="H619" s="8"/>
      <c r="I619" s="8"/>
      <c r="J619" s="8"/>
      <c r="K619" s="8"/>
      <c r="L619" s="8"/>
      <c r="M619" s="8"/>
    </row>
    <row r="620" spans="1:13" x14ac:dyDescent="0.35">
      <c r="A620" s="8"/>
      <c r="B620" s="8"/>
      <c r="C620" s="8"/>
      <c r="D620" s="8"/>
      <c r="E620" s="8"/>
      <c r="F620" s="8"/>
      <c r="G620" s="8"/>
      <c r="H620" s="8"/>
      <c r="I620" s="8"/>
      <c r="J620" s="8"/>
      <c r="K620" s="8"/>
      <c r="L620" s="8"/>
      <c r="M620" s="8"/>
    </row>
    <row r="621" spans="1:13" x14ac:dyDescent="0.35">
      <c r="A621" s="8"/>
      <c r="B621" s="8"/>
      <c r="C621" s="8"/>
      <c r="D621" s="8"/>
      <c r="E621" s="8"/>
      <c r="F621" s="8"/>
      <c r="G621" s="8"/>
      <c r="H621" s="8"/>
      <c r="I621" s="8"/>
      <c r="J621" s="8"/>
      <c r="K621" s="8"/>
      <c r="L621" s="8"/>
      <c r="M621" s="8"/>
    </row>
    <row r="622" spans="1:13" x14ac:dyDescent="0.35">
      <c r="A622" s="8"/>
      <c r="B622" s="8"/>
      <c r="C622" s="8"/>
      <c r="D622" s="8"/>
      <c r="E622" s="8"/>
      <c r="F622" s="8"/>
      <c r="G622" s="8"/>
      <c r="H622" s="8"/>
      <c r="I622" s="8"/>
      <c r="J622" s="8"/>
      <c r="K622" s="8"/>
      <c r="L622" s="8"/>
      <c r="M622" s="8"/>
    </row>
    <row r="623" spans="1:13" x14ac:dyDescent="0.35">
      <c r="A623" s="8"/>
      <c r="B623" s="8"/>
      <c r="C623" s="8"/>
      <c r="D623" s="8"/>
      <c r="E623" s="8"/>
      <c r="F623" s="8"/>
      <c r="G623" s="8"/>
      <c r="H623" s="8"/>
      <c r="I623" s="8"/>
      <c r="J623" s="8"/>
      <c r="K623" s="8"/>
      <c r="L623" s="8"/>
      <c r="M623" s="8"/>
    </row>
    <row r="624" spans="1:13" x14ac:dyDescent="0.35">
      <c r="A624" s="8"/>
      <c r="B624" s="8"/>
      <c r="C624" s="8"/>
      <c r="D624" s="8"/>
      <c r="E624" s="8"/>
      <c r="F624" s="8"/>
      <c r="G624" s="8"/>
      <c r="H624" s="8"/>
      <c r="I624" s="8"/>
      <c r="J624" s="8"/>
      <c r="K624" s="8"/>
      <c r="L624" s="8"/>
      <c r="M624" s="8"/>
    </row>
    <row r="625" spans="1:13" x14ac:dyDescent="0.35">
      <c r="A625" s="8"/>
      <c r="B625" s="8"/>
      <c r="C625" s="8"/>
      <c r="D625" s="8"/>
      <c r="E625" s="8"/>
      <c r="F625" s="8"/>
      <c r="G625" s="8"/>
      <c r="H625" s="8"/>
      <c r="I625" s="8"/>
      <c r="J625" s="8"/>
      <c r="K625" s="8"/>
      <c r="L625" s="8"/>
      <c r="M625" s="8"/>
    </row>
    <row r="626" spans="1:13" x14ac:dyDescent="0.35">
      <c r="A626" s="8"/>
      <c r="B626" s="8"/>
      <c r="C626" s="8"/>
      <c r="D626" s="8"/>
      <c r="E626" s="8"/>
      <c r="F626" s="8"/>
      <c r="G626" s="8"/>
      <c r="H626" s="8"/>
      <c r="I626" s="8"/>
      <c r="J626" s="8"/>
      <c r="K626" s="8"/>
      <c r="L626" s="8"/>
      <c r="M626" s="8"/>
    </row>
    <row r="627" spans="1:13" x14ac:dyDescent="0.35">
      <c r="A627" s="8"/>
      <c r="B627" s="8"/>
      <c r="C627" s="8"/>
      <c r="D627" s="8"/>
      <c r="E627" s="8"/>
      <c r="F627" s="8"/>
      <c r="G627" s="8"/>
      <c r="H627" s="8"/>
      <c r="I627" s="8"/>
      <c r="J627" s="8"/>
      <c r="K627" s="8"/>
      <c r="L627" s="8"/>
      <c r="M627" s="8"/>
    </row>
    <row r="628" spans="1:13" x14ac:dyDescent="0.35">
      <c r="A628" s="8"/>
      <c r="B628" s="8"/>
      <c r="C628" s="8"/>
      <c r="D628" s="8"/>
      <c r="E628" s="8"/>
      <c r="F628" s="8"/>
      <c r="G628" s="8"/>
      <c r="H628" s="8"/>
      <c r="I628" s="8"/>
      <c r="J628" s="8"/>
      <c r="K628" s="8"/>
      <c r="L628" s="8"/>
      <c r="M628" s="8"/>
    </row>
    <row r="629" spans="1:13" x14ac:dyDescent="0.35">
      <c r="A629" s="8"/>
      <c r="B629" s="8"/>
      <c r="C629" s="8"/>
      <c r="D629" s="8"/>
      <c r="E629" s="8"/>
      <c r="F629" s="8"/>
      <c r="G629" s="8"/>
      <c r="H629" s="8"/>
      <c r="I629" s="8"/>
      <c r="J629" s="8"/>
      <c r="K629" s="8"/>
      <c r="L629" s="8"/>
      <c r="M629" s="8"/>
    </row>
    <row r="630" spans="1:13" x14ac:dyDescent="0.35">
      <c r="A630" s="8"/>
      <c r="B630" s="8"/>
      <c r="C630" s="8"/>
      <c r="D630" s="8"/>
      <c r="E630" s="8"/>
      <c r="F630" s="8"/>
      <c r="G630" s="8"/>
      <c r="H630" s="8"/>
      <c r="I630" s="8"/>
      <c r="J630" s="8"/>
      <c r="K630" s="8"/>
      <c r="L630" s="8"/>
      <c r="M630" s="8"/>
    </row>
    <row r="631" spans="1:13" x14ac:dyDescent="0.35">
      <c r="A631" s="8"/>
      <c r="B631" s="8"/>
      <c r="C631" s="8"/>
      <c r="D631" s="8"/>
      <c r="E631" s="8"/>
      <c r="F631" s="8"/>
      <c r="G631" s="8"/>
      <c r="H631" s="8"/>
      <c r="I631" s="8"/>
      <c r="J631" s="8"/>
      <c r="K631" s="8"/>
      <c r="L631" s="8"/>
      <c r="M631" s="8"/>
    </row>
    <row r="632" spans="1:13" x14ac:dyDescent="0.35">
      <c r="A632" s="8"/>
      <c r="B632" s="8"/>
      <c r="C632" s="8"/>
      <c r="D632" s="8"/>
      <c r="E632" s="8"/>
      <c r="F632" s="8"/>
      <c r="G632" s="8"/>
      <c r="H632" s="8"/>
      <c r="I632" s="8"/>
      <c r="J632" s="8"/>
      <c r="K632" s="8"/>
      <c r="L632" s="8"/>
      <c r="M632" s="8"/>
    </row>
    <row r="633" spans="1:13" x14ac:dyDescent="0.35">
      <c r="A633" s="8"/>
      <c r="B633" s="8"/>
      <c r="C633" s="8"/>
      <c r="D633" s="8"/>
      <c r="E633" s="8"/>
      <c r="F633" s="8"/>
      <c r="G633" s="8"/>
      <c r="H633" s="8"/>
      <c r="I633" s="8"/>
      <c r="J633" s="8"/>
      <c r="K633" s="8"/>
      <c r="L633" s="8"/>
      <c r="M633" s="8"/>
    </row>
    <row r="634" spans="1:13" x14ac:dyDescent="0.35">
      <c r="A634" s="8"/>
      <c r="B634" s="8"/>
      <c r="C634" s="8"/>
      <c r="D634" s="8"/>
      <c r="E634" s="8"/>
      <c r="F634" s="8"/>
      <c r="G634" s="8"/>
      <c r="H634" s="8"/>
      <c r="I634" s="8"/>
      <c r="J634" s="8"/>
      <c r="K634" s="8"/>
      <c r="L634" s="8"/>
      <c r="M634" s="8"/>
    </row>
    <row r="635" spans="1:13" x14ac:dyDescent="0.35">
      <c r="A635" s="8"/>
      <c r="B635" s="8"/>
      <c r="C635" s="8"/>
      <c r="D635" s="8"/>
      <c r="E635" s="8"/>
      <c r="F635" s="8"/>
      <c r="G635" s="8"/>
      <c r="H635" s="8"/>
      <c r="I635" s="8"/>
      <c r="J635" s="8"/>
      <c r="K635" s="8"/>
      <c r="L635" s="8"/>
      <c r="M635" s="8"/>
    </row>
    <row r="636" spans="1:13" x14ac:dyDescent="0.35">
      <c r="A636" s="8"/>
      <c r="B636" s="8"/>
      <c r="C636" s="8"/>
      <c r="D636" s="8"/>
      <c r="E636" s="8"/>
      <c r="F636" s="8"/>
      <c r="G636" s="8"/>
      <c r="H636" s="8"/>
      <c r="I636" s="8"/>
      <c r="J636" s="8"/>
      <c r="K636" s="8"/>
      <c r="L636" s="8"/>
      <c r="M636" s="8"/>
    </row>
    <row r="637" spans="1:13" x14ac:dyDescent="0.35">
      <c r="A637" s="8"/>
      <c r="B637" s="8"/>
      <c r="C637" s="8"/>
      <c r="D637" s="8"/>
      <c r="E637" s="8"/>
      <c r="F637" s="8"/>
      <c r="G637" s="8"/>
      <c r="H637" s="8"/>
      <c r="I637" s="8"/>
      <c r="J637" s="8"/>
      <c r="K637" s="8"/>
      <c r="L637" s="8"/>
      <c r="M637" s="8"/>
    </row>
    <row r="638" spans="1:13" x14ac:dyDescent="0.35">
      <c r="A638" s="8"/>
      <c r="B638" s="8"/>
      <c r="C638" s="8"/>
      <c r="D638" s="8"/>
      <c r="E638" s="8"/>
      <c r="F638" s="8"/>
      <c r="G638" s="8"/>
      <c r="H638" s="8"/>
      <c r="I638" s="8"/>
      <c r="J638" s="8"/>
      <c r="K638" s="8"/>
      <c r="L638" s="8"/>
      <c r="M638" s="8"/>
    </row>
    <row r="639" spans="1:13" x14ac:dyDescent="0.35">
      <c r="A639" s="8"/>
      <c r="B639" s="8"/>
      <c r="C639" s="8"/>
      <c r="D639" s="8"/>
      <c r="E639" s="8"/>
      <c r="F639" s="8"/>
      <c r="G639" s="8"/>
      <c r="H639" s="8"/>
      <c r="I639" s="8"/>
      <c r="J639" s="8"/>
      <c r="K639" s="8"/>
      <c r="L639" s="8"/>
      <c r="M639" s="8"/>
    </row>
    <row r="640" spans="1:13" x14ac:dyDescent="0.35">
      <c r="A640" s="8"/>
      <c r="B640" s="8"/>
      <c r="C640" s="8"/>
      <c r="D640" s="8"/>
      <c r="E640" s="8"/>
      <c r="F640" s="8"/>
      <c r="G640" s="8"/>
      <c r="H640" s="8"/>
      <c r="I640" s="8"/>
      <c r="J640" s="8"/>
      <c r="K640" s="8"/>
      <c r="L640" s="8"/>
      <c r="M640" s="8"/>
    </row>
    <row r="641" spans="1:13" x14ac:dyDescent="0.35">
      <c r="A641" s="8"/>
      <c r="B641" s="8"/>
      <c r="C641" s="8"/>
      <c r="D641" s="8"/>
      <c r="E641" s="8"/>
      <c r="F641" s="8"/>
      <c r="G641" s="8"/>
      <c r="H641" s="8"/>
      <c r="I641" s="8"/>
      <c r="J641" s="8"/>
      <c r="K641" s="8"/>
      <c r="L641" s="8"/>
      <c r="M641" s="8"/>
    </row>
    <row r="642" spans="1:13" x14ac:dyDescent="0.35">
      <c r="A642" s="8"/>
      <c r="B642" s="8"/>
      <c r="C642" s="8"/>
      <c r="D642" s="8"/>
      <c r="E642" s="8"/>
      <c r="F642" s="8"/>
      <c r="G642" s="8"/>
      <c r="H642" s="8"/>
      <c r="I642" s="8"/>
      <c r="J642" s="8"/>
      <c r="K642" s="8"/>
      <c r="L642" s="8"/>
      <c r="M642" s="8"/>
    </row>
    <row r="643" spans="1:13" x14ac:dyDescent="0.35">
      <c r="A643" s="8"/>
      <c r="B643" s="8"/>
      <c r="C643" s="8"/>
      <c r="D643" s="8"/>
      <c r="E643" s="8"/>
      <c r="F643" s="8"/>
      <c r="G643" s="8"/>
      <c r="H643" s="8"/>
      <c r="I643" s="8"/>
      <c r="J643" s="8"/>
      <c r="K643" s="8"/>
      <c r="L643" s="8"/>
      <c r="M643" s="8"/>
    </row>
    <row r="644" spans="1:13" x14ac:dyDescent="0.35">
      <c r="A644" s="8"/>
      <c r="B644" s="8"/>
      <c r="C644" s="8"/>
      <c r="D644" s="8"/>
      <c r="E644" s="8"/>
      <c r="F644" s="8"/>
      <c r="G644" s="8"/>
      <c r="H644" s="8"/>
      <c r="I644" s="8"/>
      <c r="J644" s="8"/>
      <c r="K644" s="8"/>
      <c r="L644" s="8"/>
      <c r="M644" s="8"/>
    </row>
    <row r="645" spans="1:13" x14ac:dyDescent="0.35">
      <c r="A645" s="8"/>
      <c r="B645" s="8"/>
      <c r="C645" s="8"/>
      <c r="D645" s="8"/>
      <c r="E645" s="8"/>
      <c r="F645" s="8"/>
      <c r="G645" s="8"/>
      <c r="H645" s="8"/>
      <c r="I645" s="8"/>
      <c r="J645" s="8"/>
      <c r="K645" s="8"/>
      <c r="L645" s="8"/>
      <c r="M645" s="8"/>
    </row>
    <row r="646" spans="1:13" x14ac:dyDescent="0.35">
      <c r="A646" s="8"/>
      <c r="B646" s="8"/>
      <c r="C646" s="8"/>
      <c r="D646" s="8"/>
      <c r="E646" s="8"/>
      <c r="F646" s="8"/>
      <c r="G646" s="8"/>
      <c r="H646" s="8"/>
      <c r="I646" s="8"/>
      <c r="J646" s="8"/>
      <c r="K646" s="8"/>
      <c r="L646" s="8"/>
      <c r="M646" s="8"/>
    </row>
    <row r="647" spans="1:13" x14ac:dyDescent="0.35">
      <c r="A647" s="8"/>
      <c r="B647" s="8"/>
      <c r="C647" s="8"/>
      <c r="D647" s="8"/>
      <c r="E647" s="8"/>
      <c r="F647" s="8"/>
      <c r="G647" s="8"/>
      <c r="H647" s="8"/>
      <c r="I647" s="8"/>
      <c r="J647" s="8"/>
      <c r="K647" s="8"/>
      <c r="L647" s="8"/>
      <c r="M647" s="8"/>
    </row>
    <row r="648" spans="1:13" x14ac:dyDescent="0.35">
      <c r="A648" s="8"/>
      <c r="B648" s="8"/>
      <c r="C648" s="8"/>
      <c r="D648" s="8"/>
      <c r="E648" s="8"/>
      <c r="F648" s="8"/>
      <c r="G648" s="8"/>
      <c r="H648" s="8"/>
      <c r="I648" s="8"/>
      <c r="J648" s="8"/>
      <c r="K648" s="8"/>
      <c r="L648" s="8"/>
      <c r="M648" s="8"/>
    </row>
    <row r="649" spans="1:13" x14ac:dyDescent="0.35">
      <c r="A649" s="8"/>
      <c r="B649" s="8"/>
      <c r="C649" s="8"/>
      <c r="D649" s="8"/>
      <c r="E649" s="8"/>
      <c r="F649" s="8"/>
      <c r="G649" s="8"/>
      <c r="H649" s="8"/>
      <c r="I649" s="8"/>
      <c r="J649" s="8"/>
      <c r="K649" s="8"/>
      <c r="L649" s="8"/>
      <c r="M649" s="8"/>
    </row>
    <row r="650" spans="1:13" x14ac:dyDescent="0.35">
      <c r="A650" s="8"/>
      <c r="B650" s="8"/>
      <c r="C650" s="8"/>
      <c r="D650" s="8"/>
      <c r="E650" s="8"/>
      <c r="F650" s="8"/>
      <c r="G650" s="8"/>
      <c r="H650" s="8"/>
      <c r="I650" s="8"/>
      <c r="J650" s="8"/>
      <c r="K650" s="8"/>
      <c r="L650" s="8"/>
      <c r="M650" s="8"/>
    </row>
    <row r="651" spans="1:13" x14ac:dyDescent="0.35">
      <c r="A651" s="8"/>
      <c r="B651" s="8"/>
      <c r="C651" s="8"/>
      <c r="D651" s="8"/>
      <c r="E651" s="8"/>
      <c r="F651" s="8"/>
      <c r="G651" s="8"/>
      <c r="H651" s="8"/>
      <c r="I651" s="8"/>
      <c r="J651" s="8"/>
      <c r="K651" s="8"/>
      <c r="L651" s="8"/>
      <c r="M651" s="8"/>
    </row>
    <row r="652" spans="1:13" x14ac:dyDescent="0.35">
      <c r="A652" s="8"/>
      <c r="B652" s="8"/>
      <c r="C652" s="8"/>
      <c r="D652" s="8"/>
      <c r="E652" s="8"/>
      <c r="F652" s="8"/>
      <c r="G652" s="8"/>
      <c r="H652" s="8"/>
      <c r="I652" s="8"/>
      <c r="J652" s="8"/>
      <c r="K652" s="8"/>
      <c r="L652" s="8"/>
      <c r="M652" s="8"/>
    </row>
    <row r="653" spans="1:13" x14ac:dyDescent="0.35">
      <c r="A653" s="8"/>
      <c r="B653" s="8"/>
      <c r="C653" s="8"/>
      <c r="D653" s="8"/>
      <c r="E653" s="8"/>
      <c r="F653" s="8"/>
      <c r="G653" s="8"/>
      <c r="H653" s="8"/>
      <c r="I653" s="8"/>
      <c r="J653" s="8"/>
      <c r="K653" s="8"/>
      <c r="L653" s="8"/>
      <c r="M653" s="8"/>
    </row>
    <row r="654" spans="1:13" x14ac:dyDescent="0.35">
      <c r="A654" s="8"/>
      <c r="B654" s="8"/>
      <c r="C654" s="8"/>
      <c r="D654" s="8"/>
      <c r="E654" s="8"/>
      <c r="F654" s="8"/>
      <c r="G654" s="8"/>
      <c r="H654" s="8"/>
      <c r="I654" s="8"/>
      <c r="J654" s="8"/>
      <c r="K654" s="8"/>
      <c r="L654" s="8"/>
      <c r="M654" s="8"/>
    </row>
    <row r="655" spans="1:13" x14ac:dyDescent="0.35">
      <c r="A655" s="8"/>
      <c r="B655" s="8"/>
      <c r="C655" s="8"/>
      <c r="D655" s="8"/>
      <c r="E655" s="8"/>
      <c r="F655" s="8"/>
      <c r="G655" s="8"/>
      <c r="H655" s="8"/>
      <c r="I655" s="8"/>
      <c r="J655" s="8"/>
      <c r="K655" s="8"/>
      <c r="L655" s="8"/>
      <c r="M655" s="8"/>
    </row>
    <row r="656" spans="1:13" x14ac:dyDescent="0.35">
      <c r="A656" s="8"/>
      <c r="B656" s="8"/>
      <c r="C656" s="8"/>
      <c r="D656" s="8"/>
      <c r="E656" s="8"/>
      <c r="F656" s="8"/>
      <c r="G656" s="8"/>
      <c r="H656" s="8"/>
      <c r="I656" s="8"/>
      <c r="J656" s="8"/>
      <c r="K656" s="8"/>
      <c r="L656" s="8"/>
      <c r="M656" s="8"/>
    </row>
    <row r="657" spans="1:13" x14ac:dyDescent="0.35">
      <c r="A657" s="8"/>
      <c r="B657" s="8"/>
      <c r="C657" s="8"/>
      <c r="D657" s="8"/>
      <c r="E657" s="8"/>
      <c r="F657" s="8"/>
      <c r="G657" s="8"/>
      <c r="H657" s="8"/>
      <c r="I657" s="8"/>
      <c r="J657" s="8"/>
      <c r="K657" s="8"/>
      <c r="L657" s="8"/>
      <c r="M657" s="8"/>
    </row>
    <row r="658" spans="1:13" x14ac:dyDescent="0.35">
      <c r="A658" s="8"/>
      <c r="B658" s="8"/>
      <c r="C658" s="8"/>
      <c r="D658" s="8"/>
      <c r="E658" s="8"/>
      <c r="F658" s="8"/>
      <c r="G658" s="8"/>
      <c r="H658" s="8"/>
      <c r="I658" s="8"/>
      <c r="J658" s="8"/>
      <c r="K658" s="8"/>
      <c r="L658" s="8"/>
      <c r="M658" s="8"/>
    </row>
    <row r="659" spans="1:13" x14ac:dyDescent="0.35">
      <c r="A659" s="8"/>
      <c r="B659" s="8"/>
      <c r="C659" s="8"/>
      <c r="D659" s="8"/>
      <c r="E659" s="8"/>
      <c r="F659" s="8"/>
      <c r="G659" s="8"/>
      <c r="H659" s="8"/>
      <c r="I659" s="8"/>
      <c r="J659" s="8"/>
      <c r="K659" s="8"/>
      <c r="L659" s="8"/>
      <c r="M659" s="8"/>
    </row>
    <row r="660" spans="1:13" x14ac:dyDescent="0.35">
      <c r="A660" s="8"/>
      <c r="B660" s="8"/>
      <c r="C660" s="8"/>
      <c r="D660" s="8"/>
      <c r="E660" s="8"/>
      <c r="F660" s="8"/>
      <c r="G660" s="8"/>
      <c r="H660" s="8"/>
      <c r="I660" s="8"/>
      <c r="J660" s="8"/>
      <c r="K660" s="8"/>
      <c r="L660" s="8"/>
      <c r="M660" s="8"/>
    </row>
    <row r="661" spans="1:13" x14ac:dyDescent="0.35">
      <c r="A661" s="8"/>
      <c r="B661" s="8"/>
      <c r="C661" s="8"/>
      <c r="D661" s="8"/>
      <c r="E661" s="8"/>
      <c r="F661" s="8"/>
      <c r="G661" s="8"/>
      <c r="H661" s="8"/>
      <c r="I661" s="8"/>
      <c r="J661" s="8"/>
      <c r="K661" s="8"/>
      <c r="L661" s="8"/>
      <c r="M661" s="8"/>
    </row>
    <row r="662" spans="1:13" x14ac:dyDescent="0.35">
      <c r="A662" s="8"/>
      <c r="B662" s="8"/>
      <c r="C662" s="8"/>
      <c r="D662" s="8"/>
      <c r="E662" s="8"/>
      <c r="F662" s="8"/>
      <c r="G662" s="8"/>
      <c r="H662" s="8"/>
      <c r="I662" s="8"/>
      <c r="J662" s="8"/>
      <c r="K662" s="8"/>
      <c r="L662" s="8"/>
      <c r="M662" s="8"/>
    </row>
    <row r="663" spans="1:13" x14ac:dyDescent="0.35">
      <c r="A663" s="8"/>
      <c r="B663" s="8"/>
      <c r="C663" s="8"/>
      <c r="D663" s="8"/>
      <c r="E663" s="8"/>
      <c r="F663" s="8"/>
      <c r="G663" s="8"/>
      <c r="H663" s="8"/>
      <c r="I663" s="8"/>
      <c r="J663" s="8"/>
      <c r="K663" s="8"/>
      <c r="L663" s="8"/>
      <c r="M663" s="8"/>
    </row>
    <row r="664" spans="1:13" x14ac:dyDescent="0.35">
      <c r="A664" s="8"/>
      <c r="B664" s="8"/>
      <c r="C664" s="8"/>
      <c r="D664" s="8"/>
      <c r="E664" s="8"/>
      <c r="F664" s="8"/>
      <c r="G664" s="8"/>
      <c r="H664" s="8"/>
      <c r="I664" s="8"/>
      <c r="J664" s="8"/>
      <c r="K664" s="8"/>
      <c r="L664" s="8"/>
      <c r="M664" s="8"/>
    </row>
    <row r="665" spans="1:13" x14ac:dyDescent="0.35">
      <c r="A665" s="8"/>
      <c r="B665" s="8"/>
      <c r="C665" s="8"/>
      <c r="D665" s="8"/>
      <c r="E665" s="8"/>
      <c r="F665" s="8"/>
      <c r="G665" s="8"/>
      <c r="H665" s="8"/>
      <c r="I665" s="8"/>
      <c r="J665" s="8"/>
      <c r="K665" s="8"/>
      <c r="L665" s="8"/>
      <c r="M665" s="8"/>
    </row>
    <row r="666" spans="1:13" x14ac:dyDescent="0.35">
      <c r="A666" s="8"/>
      <c r="B666" s="8"/>
      <c r="C666" s="8"/>
      <c r="D666" s="8"/>
      <c r="E666" s="8"/>
      <c r="F666" s="8"/>
      <c r="G666" s="8"/>
      <c r="H666" s="8"/>
      <c r="I666" s="8"/>
      <c r="J666" s="8"/>
      <c r="K666" s="8"/>
      <c r="L666" s="8"/>
      <c r="M666" s="8"/>
    </row>
    <row r="667" spans="1:13" x14ac:dyDescent="0.35">
      <c r="A667" s="8"/>
      <c r="B667" s="8"/>
      <c r="C667" s="8"/>
      <c r="D667" s="8"/>
      <c r="E667" s="8"/>
      <c r="F667" s="8"/>
      <c r="G667" s="8"/>
      <c r="H667" s="8"/>
      <c r="I667" s="8"/>
      <c r="J667" s="8"/>
      <c r="K667" s="8"/>
      <c r="L667" s="8"/>
      <c r="M667" s="8"/>
    </row>
    <row r="668" spans="1:13" x14ac:dyDescent="0.35">
      <c r="A668" s="8"/>
      <c r="B668" s="8"/>
      <c r="C668" s="8"/>
      <c r="D668" s="8"/>
      <c r="E668" s="8"/>
      <c r="F668" s="8"/>
      <c r="G668" s="8"/>
      <c r="H668" s="8"/>
      <c r="I668" s="8"/>
      <c r="J668" s="8"/>
      <c r="K668" s="8"/>
      <c r="L668" s="8"/>
      <c r="M668" s="8"/>
    </row>
    <row r="669" spans="1:13" x14ac:dyDescent="0.35">
      <c r="A669" s="8"/>
      <c r="B669" s="8"/>
      <c r="C669" s="8"/>
      <c r="D669" s="8"/>
      <c r="E669" s="8"/>
      <c r="F669" s="8"/>
      <c r="G669" s="8"/>
      <c r="H669" s="8"/>
      <c r="I669" s="8"/>
      <c r="J669" s="8"/>
      <c r="K669" s="8"/>
      <c r="L669" s="8"/>
      <c r="M669" s="8"/>
    </row>
    <row r="670" spans="1:13" x14ac:dyDescent="0.35">
      <c r="A670" s="8"/>
      <c r="B670" s="8"/>
      <c r="C670" s="8"/>
      <c r="D670" s="8"/>
      <c r="E670" s="8"/>
      <c r="F670" s="8"/>
      <c r="G670" s="8"/>
      <c r="H670" s="8"/>
      <c r="I670" s="8"/>
      <c r="J670" s="8"/>
      <c r="K670" s="8"/>
      <c r="L670" s="8"/>
      <c r="M670" s="8"/>
    </row>
    <row r="671" spans="1:13" x14ac:dyDescent="0.35">
      <c r="A671" s="8"/>
      <c r="B671" s="8"/>
      <c r="C671" s="8"/>
      <c r="D671" s="8"/>
      <c r="E671" s="8"/>
      <c r="F671" s="8"/>
      <c r="G671" s="8"/>
      <c r="H671" s="8"/>
      <c r="I671" s="8"/>
      <c r="J671" s="8"/>
      <c r="K671" s="8"/>
      <c r="L671" s="8"/>
      <c r="M671" s="8"/>
    </row>
    <row r="672" spans="1:13" x14ac:dyDescent="0.35">
      <c r="A672" s="8"/>
      <c r="B672" s="8"/>
      <c r="C672" s="8"/>
      <c r="D672" s="8"/>
      <c r="E672" s="8"/>
      <c r="F672" s="8"/>
      <c r="G672" s="8"/>
      <c r="H672" s="8"/>
      <c r="I672" s="8"/>
      <c r="J672" s="8"/>
      <c r="K672" s="8"/>
      <c r="L672" s="8"/>
      <c r="M672" s="8"/>
    </row>
    <row r="673" spans="1:13" x14ac:dyDescent="0.35">
      <c r="A673" s="8"/>
      <c r="B673" s="8"/>
      <c r="C673" s="8"/>
      <c r="D673" s="8"/>
      <c r="E673" s="8"/>
      <c r="F673" s="8"/>
      <c r="G673" s="8"/>
      <c r="H673" s="8"/>
      <c r="I673" s="8"/>
      <c r="J673" s="8"/>
      <c r="K673" s="8"/>
      <c r="L673" s="8"/>
      <c r="M673" s="8"/>
    </row>
    <row r="674" spans="1:13" x14ac:dyDescent="0.35">
      <c r="A674" s="8"/>
      <c r="B674" s="8"/>
      <c r="C674" s="8"/>
      <c r="D674" s="8"/>
      <c r="E674" s="8"/>
      <c r="F674" s="8"/>
      <c r="G674" s="8"/>
      <c r="H674" s="8"/>
      <c r="I674" s="8"/>
      <c r="J674" s="8"/>
      <c r="K674" s="8"/>
      <c r="L674" s="8"/>
      <c r="M674" s="8"/>
    </row>
    <row r="675" spans="1:13" x14ac:dyDescent="0.35">
      <c r="A675" s="8"/>
      <c r="B675" s="8"/>
      <c r="C675" s="8"/>
      <c r="D675" s="8"/>
      <c r="E675" s="8"/>
      <c r="F675" s="8"/>
      <c r="G675" s="8"/>
      <c r="H675" s="8"/>
      <c r="I675" s="8"/>
      <c r="J675" s="8"/>
      <c r="K675" s="8"/>
      <c r="L675" s="8"/>
      <c r="M675" s="8"/>
    </row>
    <row r="676" spans="1:13" x14ac:dyDescent="0.35">
      <c r="A676" s="8"/>
      <c r="B676" s="8"/>
      <c r="C676" s="8"/>
      <c r="D676" s="8"/>
      <c r="E676" s="8"/>
      <c r="F676" s="8"/>
      <c r="G676" s="8"/>
      <c r="H676" s="8"/>
      <c r="I676" s="8"/>
      <c r="J676" s="8"/>
      <c r="K676" s="8"/>
      <c r="L676" s="8"/>
      <c r="M676" s="8"/>
    </row>
    <row r="677" spans="1:13" x14ac:dyDescent="0.35">
      <c r="A677" s="8"/>
      <c r="B677" s="8"/>
      <c r="C677" s="8"/>
      <c r="D677" s="8"/>
      <c r="E677" s="8"/>
      <c r="F677" s="8"/>
      <c r="G677" s="8"/>
      <c r="H677" s="8"/>
      <c r="I677" s="8"/>
      <c r="J677" s="8"/>
      <c r="K677" s="8"/>
      <c r="L677" s="8"/>
      <c r="M677" s="8"/>
    </row>
    <row r="678" spans="1:13" x14ac:dyDescent="0.35">
      <c r="A678" s="8"/>
      <c r="B678" s="8"/>
      <c r="C678" s="8"/>
      <c r="D678" s="8"/>
      <c r="E678" s="8"/>
      <c r="F678" s="8"/>
      <c r="G678" s="8"/>
      <c r="H678" s="8"/>
      <c r="I678" s="8"/>
      <c r="J678" s="8"/>
      <c r="K678" s="8"/>
      <c r="L678" s="8"/>
      <c r="M678" s="8"/>
    </row>
    <row r="679" spans="1:13" x14ac:dyDescent="0.35">
      <c r="A679" s="8"/>
      <c r="B679" s="8"/>
      <c r="C679" s="8"/>
      <c r="D679" s="8"/>
      <c r="E679" s="8"/>
      <c r="F679" s="8"/>
      <c r="G679" s="8"/>
      <c r="H679" s="8"/>
      <c r="I679" s="8"/>
      <c r="J679" s="8"/>
      <c r="K679" s="8"/>
      <c r="L679" s="8"/>
      <c r="M679" s="8"/>
    </row>
    <row r="680" spans="1:13" x14ac:dyDescent="0.35">
      <c r="A680" s="8"/>
      <c r="B680" s="8"/>
      <c r="C680" s="8"/>
      <c r="D680" s="8"/>
      <c r="E680" s="8"/>
      <c r="F680" s="8"/>
      <c r="G680" s="8"/>
      <c r="H680" s="8"/>
      <c r="I680" s="8"/>
      <c r="J680" s="8"/>
      <c r="K680" s="8"/>
      <c r="L680" s="8"/>
      <c r="M680" s="8"/>
    </row>
    <row r="681" spans="1:13" x14ac:dyDescent="0.35">
      <c r="A681" s="8"/>
      <c r="B681" s="8"/>
      <c r="C681" s="8"/>
      <c r="D681" s="8"/>
      <c r="E681" s="8"/>
      <c r="F681" s="8"/>
      <c r="G681" s="8"/>
      <c r="H681" s="8"/>
      <c r="I681" s="8"/>
      <c r="J681" s="8"/>
      <c r="K681" s="8"/>
      <c r="L681" s="8"/>
      <c r="M681" s="8"/>
    </row>
    <row r="682" spans="1:13" x14ac:dyDescent="0.35">
      <c r="A682" s="8"/>
      <c r="B682" s="8"/>
      <c r="C682" s="8"/>
      <c r="D682" s="8"/>
      <c r="E682" s="8"/>
      <c r="F682" s="8"/>
      <c r="G682" s="8"/>
      <c r="H682" s="8"/>
      <c r="I682" s="8"/>
      <c r="J682" s="8"/>
      <c r="K682" s="8"/>
      <c r="L682" s="8"/>
      <c r="M682" s="8"/>
    </row>
    <row r="683" spans="1:13" x14ac:dyDescent="0.35">
      <c r="A683" s="8"/>
      <c r="B683" s="8"/>
      <c r="C683" s="8"/>
      <c r="D683" s="8"/>
      <c r="E683" s="8"/>
      <c r="F683" s="8"/>
      <c r="G683" s="8"/>
      <c r="H683" s="8"/>
      <c r="I683" s="8"/>
      <c r="J683" s="8"/>
      <c r="K683" s="8"/>
      <c r="L683" s="8"/>
      <c r="M683" s="8"/>
    </row>
    <row r="684" spans="1:13" x14ac:dyDescent="0.35">
      <c r="A684" s="8"/>
      <c r="B684" s="8"/>
      <c r="C684" s="8"/>
      <c r="D684" s="8"/>
      <c r="E684" s="8"/>
      <c r="F684" s="8"/>
      <c r="G684" s="8"/>
      <c r="H684" s="8"/>
      <c r="I684" s="8"/>
      <c r="J684" s="8"/>
      <c r="K684" s="8"/>
      <c r="L684" s="8"/>
      <c r="M684" s="8"/>
    </row>
    <row r="685" spans="1:13" x14ac:dyDescent="0.35">
      <c r="A685" s="8"/>
      <c r="B685" s="8"/>
      <c r="C685" s="8"/>
      <c r="D685" s="8"/>
      <c r="E685" s="8"/>
      <c r="F685" s="8"/>
      <c r="G685" s="8"/>
      <c r="H685" s="8"/>
      <c r="I685" s="8"/>
      <c r="J685" s="8"/>
      <c r="K685" s="8"/>
      <c r="L685" s="8"/>
      <c r="M685" s="8"/>
    </row>
    <row r="686" spans="1:13" x14ac:dyDescent="0.35">
      <c r="A686" s="8"/>
      <c r="B686" s="8"/>
      <c r="C686" s="8"/>
      <c r="D686" s="8"/>
      <c r="E686" s="8"/>
      <c r="F686" s="8"/>
      <c r="G686" s="8"/>
      <c r="H686" s="8"/>
      <c r="I686" s="8"/>
      <c r="J686" s="8"/>
      <c r="K686" s="8"/>
      <c r="L686" s="8"/>
      <c r="M686" s="8"/>
    </row>
    <row r="687" spans="1:13" x14ac:dyDescent="0.35">
      <c r="A687" s="8"/>
      <c r="B687" s="8"/>
      <c r="C687" s="8"/>
      <c r="D687" s="8"/>
      <c r="E687" s="8"/>
      <c r="F687" s="8"/>
      <c r="G687" s="8"/>
      <c r="H687" s="8"/>
      <c r="I687" s="8"/>
      <c r="J687" s="8"/>
      <c r="K687" s="8"/>
      <c r="L687" s="8"/>
      <c r="M687" s="8"/>
    </row>
    <row r="688" spans="1:13" x14ac:dyDescent="0.35">
      <c r="A688" s="8"/>
      <c r="B688" s="8"/>
      <c r="C688" s="8"/>
      <c r="D688" s="8"/>
      <c r="E688" s="8"/>
      <c r="F688" s="8"/>
      <c r="G688" s="8"/>
      <c r="H688" s="8"/>
      <c r="I688" s="8"/>
      <c r="J688" s="8"/>
      <c r="K688" s="8"/>
      <c r="L688" s="8"/>
      <c r="M688" s="8"/>
    </row>
    <row r="689" spans="1:13" x14ac:dyDescent="0.35">
      <c r="A689" s="8"/>
      <c r="B689" s="8"/>
      <c r="C689" s="8"/>
      <c r="D689" s="8"/>
      <c r="E689" s="8"/>
      <c r="F689" s="8"/>
      <c r="G689" s="8"/>
      <c r="H689" s="8"/>
      <c r="I689" s="8"/>
      <c r="J689" s="8"/>
      <c r="K689" s="8"/>
      <c r="L689" s="8"/>
      <c r="M689" s="8"/>
    </row>
    <row r="690" spans="1:13" x14ac:dyDescent="0.35">
      <c r="A690" s="8"/>
      <c r="B690" s="8"/>
      <c r="C690" s="8"/>
      <c r="D690" s="8"/>
      <c r="E690" s="8"/>
      <c r="F690" s="8"/>
      <c r="G690" s="8"/>
      <c r="H690" s="8"/>
      <c r="I690" s="8"/>
      <c r="J690" s="8"/>
      <c r="K690" s="8"/>
      <c r="L690" s="8"/>
      <c r="M690" s="8"/>
    </row>
    <row r="691" spans="1:13" x14ac:dyDescent="0.35">
      <c r="A691" s="8"/>
      <c r="B691" s="8"/>
      <c r="C691" s="8"/>
      <c r="D691" s="8"/>
      <c r="E691" s="8"/>
      <c r="F691" s="8"/>
      <c r="G691" s="8"/>
      <c r="H691" s="8"/>
      <c r="I691" s="8"/>
      <c r="J691" s="8"/>
      <c r="K691" s="8"/>
      <c r="L691" s="8"/>
      <c r="M691" s="8"/>
    </row>
    <row r="692" spans="1:13" x14ac:dyDescent="0.35">
      <c r="A692" s="8"/>
      <c r="B692" s="8"/>
      <c r="C692" s="8"/>
      <c r="D692" s="8"/>
      <c r="E692" s="8"/>
      <c r="F692" s="8"/>
      <c r="G692" s="8"/>
      <c r="H692" s="8"/>
      <c r="I692" s="8"/>
      <c r="J692" s="8"/>
      <c r="K692" s="8"/>
      <c r="L692" s="8"/>
      <c r="M692" s="8"/>
    </row>
    <row r="693" spans="1:13" x14ac:dyDescent="0.35">
      <c r="A693" s="8"/>
      <c r="B693" s="8"/>
      <c r="C693" s="8"/>
      <c r="D693" s="8"/>
      <c r="E693" s="8"/>
      <c r="F693" s="8"/>
      <c r="G693" s="8"/>
      <c r="H693" s="8"/>
      <c r="I693" s="8"/>
      <c r="J693" s="8"/>
      <c r="K693" s="8"/>
      <c r="L693" s="8"/>
      <c r="M693" s="8"/>
    </row>
    <row r="694" spans="1:13" x14ac:dyDescent="0.35">
      <c r="A694" s="8"/>
      <c r="B694" s="8"/>
      <c r="C694" s="8"/>
      <c r="D694" s="8"/>
      <c r="E694" s="8"/>
      <c r="F694" s="8"/>
      <c r="G694" s="8"/>
      <c r="H694" s="8"/>
      <c r="I694" s="8"/>
      <c r="J694" s="8"/>
      <c r="K694" s="8"/>
      <c r="L694" s="8"/>
      <c r="M694" s="8"/>
    </row>
    <row r="695" spans="1:13" x14ac:dyDescent="0.35">
      <c r="A695" s="8"/>
      <c r="B695" s="8"/>
      <c r="C695" s="8"/>
      <c r="D695" s="8"/>
      <c r="E695" s="8"/>
      <c r="F695" s="8"/>
      <c r="G695" s="8"/>
      <c r="H695" s="8"/>
      <c r="I695" s="8"/>
      <c r="J695" s="8"/>
      <c r="K695" s="8"/>
      <c r="L695" s="8"/>
      <c r="M695" s="8"/>
    </row>
    <row r="696" spans="1:13" x14ac:dyDescent="0.35">
      <c r="A696" s="8"/>
      <c r="B696" s="8"/>
      <c r="C696" s="8"/>
      <c r="D696" s="8"/>
      <c r="E696" s="8"/>
      <c r="F696" s="8"/>
      <c r="G696" s="8"/>
      <c r="H696" s="8"/>
      <c r="I696" s="8"/>
      <c r="J696" s="8"/>
      <c r="K696" s="8"/>
      <c r="L696" s="8"/>
      <c r="M696" s="8"/>
    </row>
    <row r="697" spans="1:13" x14ac:dyDescent="0.35">
      <c r="A697" s="8"/>
      <c r="B697" s="8"/>
      <c r="C697" s="8"/>
      <c r="D697" s="8"/>
      <c r="E697" s="8"/>
      <c r="F697" s="8"/>
      <c r="G697" s="8"/>
      <c r="H697" s="8"/>
      <c r="I697" s="8"/>
      <c r="J697" s="8"/>
      <c r="K697" s="8"/>
      <c r="L697" s="8"/>
      <c r="M697" s="8"/>
    </row>
    <row r="698" spans="1:13" x14ac:dyDescent="0.35">
      <c r="A698" s="8"/>
      <c r="B698" s="8"/>
      <c r="C698" s="8"/>
      <c r="D698" s="8"/>
      <c r="E698" s="8"/>
      <c r="F698" s="8"/>
      <c r="G698" s="8"/>
      <c r="H698" s="8"/>
      <c r="I698" s="8"/>
      <c r="J698" s="8"/>
      <c r="K698" s="8"/>
      <c r="L698" s="8"/>
      <c r="M698" s="8"/>
    </row>
    <row r="699" spans="1:13" x14ac:dyDescent="0.35">
      <c r="A699" s="8"/>
      <c r="B699" s="8"/>
      <c r="C699" s="8"/>
      <c r="D699" s="8"/>
      <c r="E699" s="8"/>
      <c r="F699" s="8"/>
      <c r="G699" s="8"/>
      <c r="H699" s="8"/>
      <c r="I699" s="8"/>
      <c r="J699" s="8"/>
      <c r="K699" s="8"/>
      <c r="L699" s="8"/>
      <c r="M699" s="8"/>
    </row>
    <row r="700" spans="1:13" x14ac:dyDescent="0.35">
      <c r="A700" s="8"/>
      <c r="B700" s="8"/>
      <c r="C700" s="8"/>
      <c r="D700" s="8"/>
      <c r="E700" s="8"/>
      <c r="F700" s="8"/>
      <c r="G700" s="8"/>
      <c r="H700" s="8"/>
      <c r="I700" s="8"/>
      <c r="J700" s="8"/>
      <c r="K700" s="8"/>
      <c r="L700" s="8"/>
      <c r="M700" s="8"/>
    </row>
    <row r="701" spans="1:13" x14ac:dyDescent="0.35">
      <c r="A701" s="8"/>
      <c r="B701" s="8"/>
      <c r="C701" s="8"/>
      <c r="D701" s="8"/>
      <c r="E701" s="8"/>
      <c r="F701" s="8"/>
      <c r="G701" s="8"/>
      <c r="H701" s="8"/>
      <c r="I701" s="8"/>
      <c r="J701" s="8"/>
      <c r="K701" s="8"/>
      <c r="L701" s="8"/>
      <c r="M701" s="8"/>
    </row>
    <row r="702" spans="1:13" x14ac:dyDescent="0.35">
      <c r="A702" s="8"/>
      <c r="B702" s="8"/>
      <c r="C702" s="8"/>
      <c r="D702" s="8"/>
      <c r="E702" s="8"/>
      <c r="F702" s="8"/>
      <c r="G702" s="8"/>
      <c r="H702" s="8"/>
      <c r="I702" s="8"/>
      <c r="J702" s="8"/>
      <c r="K702" s="8"/>
      <c r="L702" s="8"/>
      <c r="M702" s="8"/>
    </row>
    <row r="703" spans="1:13" x14ac:dyDescent="0.35">
      <c r="A703" s="8"/>
      <c r="B703" s="8"/>
      <c r="C703" s="8"/>
      <c r="D703" s="8"/>
      <c r="E703" s="8"/>
      <c r="F703" s="8"/>
      <c r="G703" s="8"/>
      <c r="H703" s="8"/>
      <c r="I703" s="8"/>
      <c r="J703" s="8"/>
      <c r="K703" s="8"/>
      <c r="L703" s="8"/>
      <c r="M703" s="8"/>
    </row>
    <row r="704" spans="1:13" x14ac:dyDescent="0.35">
      <c r="A704" s="8"/>
      <c r="B704" s="8"/>
      <c r="C704" s="8"/>
      <c r="D704" s="8"/>
      <c r="E704" s="8"/>
      <c r="F704" s="8"/>
      <c r="G704" s="8"/>
      <c r="H704" s="8"/>
      <c r="I704" s="8"/>
      <c r="J704" s="8"/>
      <c r="K704" s="8"/>
      <c r="L704" s="8"/>
      <c r="M704" s="8"/>
    </row>
    <row r="705" spans="1:13" x14ac:dyDescent="0.35">
      <c r="A705" s="8"/>
      <c r="B705" s="8"/>
      <c r="C705" s="8"/>
      <c r="D705" s="8"/>
      <c r="E705" s="8"/>
      <c r="F705" s="8"/>
      <c r="G705" s="8"/>
      <c r="H705" s="8"/>
      <c r="I705" s="8"/>
      <c r="J705" s="8"/>
      <c r="K705" s="8"/>
      <c r="L705" s="8"/>
      <c r="M705" s="8"/>
    </row>
    <row r="706" spans="1:13" x14ac:dyDescent="0.35">
      <c r="A706" s="8"/>
      <c r="B706" s="8"/>
      <c r="C706" s="8"/>
      <c r="D706" s="8"/>
      <c r="E706" s="8"/>
      <c r="F706" s="8"/>
      <c r="G706" s="8"/>
      <c r="H706" s="8"/>
      <c r="I706" s="8"/>
      <c r="J706" s="8"/>
      <c r="K706" s="8"/>
      <c r="L706" s="8"/>
      <c r="M706" s="8"/>
    </row>
    <row r="707" spans="1:13" x14ac:dyDescent="0.35">
      <c r="A707" s="8"/>
      <c r="B707" s="8"/>
      <c r="C707" s="8"/>
      <c r="D707" s="8"/>
      <c r="E707" s="8"/>
      <c r="F707" s="8"/>
      <c r="G707" s="8"/>
      <c r="H707" s="8"/>
      <c r="I707" s="8"/>
      <c r="J707" s="8"/>
      <c r="K707" s="8"/>
      <c r="L707" s="8"/>
      <c r="M707" s="8"/>
    </row>
    <row r="708" spans="1:13" x14ac:dyDescent="0.35">
      <c r="A708" s="8"/>
      <c r="B708" s="8"/>
      <c r="C708" s="8"/>
      <c r="D708" s="8"/>
      <c r="E708" s="8"/>
      <c r="F708" s="8"/>
      <c r="G708" s="8"/>
      <c r="H708" s="8"/>
      <c r="I708" s="8"/>
      <c r="J708" s="8"/>
      <c r="K708" s="8"/>
      <c r="L708" s="8"/>
      <c r="M708" s="8"/>
    </row>
    <row r="709" spans="1:13" x14ac:dyDescent="0.35">
      <c r="A709" s="8"/>
      <c r="B709" s="8"/>
      <c r="C709" s="8"/>
      <c r="D709" s="8"/>
      <c r="E709" s="8"/>
      <c r="F709" s="8"/>
      <c r="G709" s="8"/>
      <c r="H709" s="8"/>
      <c r="I709" s="8"/>
      <c r="J709" s="8"/>
      <c r="K709" s="8"/>
      <c r="L709" s="8"/>
      <c r="M709" s="8"/>
    </row>
    <row r="710" spans="1:13" x14ac:dyDescent="0.35">
      <c r="A710" s="8"/>
      <c r="B710" s="8"/>
      <c r="C710" s="8"/>
      <c r="D710" s="8"/>
      <c r="E710" s="8"/>
      <c r="F710" s="8"/>
      <c r="G710" s="8"/>
      <c r="H710" s="8"/>
      <c r="I710" s="8"/>
      <c r="J710" s="8"/>
      <c r="K710" s="8"/>
      <c r="L710" s="8"/>
      <c r="M710" s="8"/>
    </row>
    <row r="711" spans="1:13" x14ac:dyDescent="0.35">
      <c r="A711" s="8"/>
      <c r="B711" s="8"/>
      <c r="C711" s="8"/>
      <c r="D711" s="8"/>
      <c r="E711" s="8"/>
      <c r="F711" s="8"/>
      <c r="G711" s="8"/>
      <c r="H711" s="8"/>
      <c r="I711" s="8"/>
      <c r="J711" s="8"/>
      <c r="K711" s="8"/>
      <c r="L711" s="8"/>
      <c r="M711" s="8"/>
    </row>
    <row r="712" spans="1:13" x14ac:dyDescent="0.35">
      <c r="A712" s="8"/>
      <c r="B712" s="8"/>
      <c r="C712" s="8"/>
      <c r="D712" s="8"/>
      <c r="E712" s="8"/>
      <c r="F712" s="8"/>
      <c r="G712" s="8"/>
      <c r="H712" s="8"/>
      <c r="I712" s="8"/>
      <c r="J712" s="8"/>
      <c r="K712" s="8"/>
      <c r="L712" s="8"/>
      <c r="M712" s="8"/>
    </row>
    <row r="713" spans="1:13" x14ac:dyDescent="0.35">
      <c r="A713" s="8"/>
      <c r="B713" s="8"/>
      <c r="C713" s="8"/>
      <c r="D713" s="8"/>
      <c r="E713" s="8"/>
      <c r="F713" s="8"/>
      <c r="G713" s="8"/>
      <c r="H713" s="8"/>
      <c r="I713" s="8"/>
      <c r="J713" s="8"/>
      <c r="K713" s="8"/>
      <c r="L713" s="8"/>
      <c r="M713" s="8"/>
    </row>
    <row r="714" spans="1:13" x14ac:dyDescent="0.35">
      <c r="A714" s="8"/>
      <c r="B714" s="8"/>
      <c r="C714" s="8"/>
      <c r="D714" s="8"/>
      <c r="E714" s="8"/>
      <c r="F714" s="8"/>
      <c r="G714" s="8"/>
      <c r="H714" s="8"/>
      <c r="I714" s="8"/>
      <c r="J714" s="8"/>
      <c r="K714" s="8"/>
      <c r="L714" s="8"/>
      <c r="M714" s="8"/>
    </row>
    <row r="715" spans="1:13" x14ac:dyDescent="0.35">
      <c r="A715" s="8"/>
      <c r="B715" s="8"/>
      <c r="C715" s="8"/>
      <c r="D715" s="8"/>
      <c r="E715" s="8"/>
      <c r="F715" s="8"/>
      <c r="G715" s="8"/>
      <c r="H715" s="8"/>
      <c r="I715" s="8"/>
      <c r="J715" s="8"/>
      <c r="K715" s="8"/>
      <c r="L715" s="8"/>
      <c r="M715" s="8"/>
    </row>
    <row r="716" spans="1:13" x14ac:dyDescent="0.35">
      <c r="A716" s="8"/>
      <c r="B716" s="8"/>
      <c r="C716" s="8"/>
      <c r="D716" s="8"/>
      <c r="E716" s="8"/>
      <c r="F716" s="8"/>
      <c r="G716" s="8"/>
      <c r="H716" s="8"/>
      <c r="I716" s="8"/>
      <c r="J716" s="8"/>
      <c r="K716" s="8"/>
      <c r="L716" s="8"/>
      <c r="M716" s="8"/>
    </row>
    <row r="717" spans="1:13" x14ac:dyDescent="0.35">
      <c r="A717" s="8"/>
      <c r="B717" s="8"/>
      <c r="C717" s="8"/>
      <c r="D717" s="8"/>
      <c r="E717" s="8"/>
      <c r="F717" s="8"/>
      <c r="G717" s="8"/>
      <c r="H717" s="8"/>
      <c r="I717" s="8"/>
      <c r="J717" s="8"/>
      <c r="K717" s="8"/>
      <c r="L717" s="8"/>
      <c r="M717" s="8"/>
    </row>
    <row r="718" spans="1:13" x14ac:dyDescent="0.35">
      <c r="A718" s="8"/>
      <c r="B718" s="8"/>
      <c r="C718" s="8"/>
      <c r="D718" s="8"/>
      <c r="E718" s="8"/>
      <c r="F718" s="8"/>
      <c r="G718" s="8"/>
      <c r="H718" s="8"/>
      <c r="I718" s="8"/>
      <c r="J718" s="8"/>
      <c r="K718" s="8"/>
      <c r="L718" s="8"/>
      <c r="M718" s="8"/>
    </row>
    <row r="719" spans="1:13" x14ac:dyDescent="0.35">
      <c r="A719" s="8"/>
      <c r="B719" s="8"/>
      <c r="C719" s="8"/>
      <c r="D719" s="8"/>
      <c r="E719" s="8"/>
      <c r="F719" s="8"/>
      <c r="G719" s="8"/>
      <c r="H719" s="8"/>
      <c r="I719" s="8"/>
      <c r="J719" s="8"/>
      <c r="K719" s="8"/>
      <c r="L719" s="8"/>
      <c r="M719" s="8"/>
    </row>
    <row r="720" spans="1:13" x14ac:dyDescent="0.35">
      <c r="A720" s="8"/>
      <c r="B720" s="8"/>
      <c r="C720" s="8"/>
      <c r="D720" s="8"/>
      <c r="E720" s="8"/>
      <c r="F720" s="8"/>
      <c r="G720" s="8"/>
      <c r="H720" s="8"/>
      <c r="I720" s="8"/>
      <c r="J720" s="8"/>
      <c r="K720" s="8"/>
      <c r="L720" s="8"/>
      <c r="M720" s="8"/>
    </row>
    <row r="721" spans="1:13" x14ac:dyDescent="0.35">
      <c r="A721" s="8"/>
      <c r="B721" s="8"/>
      <c r="C721" s="8"/>
      <c r="D721" s="8"/>
      <c r="E721" s="8"/>
      <c r="F721" s="8"/>
      <c r="G721" s="8"/>
      <c r="H721" s="8"/>
      <c r="I721" s="8"/>
      <c r="J721" s="8"/>
      <c r="K721" s="8"/>
      <c r="L721" s="8"/>
      <c r="M721" s="8"/>
    </row>
    <row r="722" spans="1:13" x14ac:dyDescent="0.35">
      <c r="A722" s="8"/>
      <c r="B722" s="8"/>
      <c r="C722" s="8"/>
      <c r="D722" s="8"/>
      <c r="E722" s="8"/>
      <c r="F722" s="8"/>
      <c r="G722" s="8"/>
      <c r="H722" s="8"/>
      <c r="I722" s="8"/>
      <c r="J722" s="8"/>
      <c r="K722" s="8"/>
      <c r="L722" s="8"/>
      <c r="M722" s="8"/>
    </row>
    <row r="723" spans="1:13" x14ac:dyDescent="0.35">
      <c r="A723" s="8"/>
      <c r="B723" s="8"/>
      <c r="C723" s="8"/>
      <c r="D723" s="8"/>
      <c r="E723" s="8"/>
      <c r="F723" s="8"/>
      <c r="G723" s="8"/>
      <c r="H723" s="8"/>
      <c r="I723" s="8"/>
      <c r="J723" s="8"/>
      <c r="K723" s="8"/>
      <c r="L723" s="8"/>
      <c r="M723" s="8"/>
    </row>
    <row r="724" spans="1:13" x14ac:dyDescent="0.35">
      <c r="A724" s="8"/>
      <c r="B724" s="8"/>
      <c r="C724" s="8"/>
      <c r="D724" s="8"/>
      <c r="E724" s="8"/>
      <c r="F724" s="8"/>
      <c r="G724" s="8"/>
      <c r="H724" s="8"/>
      <c r="I724" s="8"/>
      <c r="J724" s="8"/>
      <c r="K724" s="8"/>
      <c r="L724" s="8"/>
      <c r="M724" s="8"/>
    </row>
    <row r="725" spans="1:13" x14ac:dyDescent="0.35">
      <c r="A725" s="8"/>
      <c r="B725" s="8"/>
      <c r="C725" s="8"/>
      <c r="D725" s="8"/>
      <c r="E725" s="8"/>
      <c r="F725" s="8"/>
      <c r="G725" s="8"/>
      <c r="H725" s="8"/>
      <c r="I725" s="8"/>
      <c r="J725" s="8"/>
      <c r="K725" s="8"/>
      <c r="L725" s="8"/>
      <c r="M725" s="8"/>
    </row>
    <row r="726" spans="1:13" x14ac:dyDescent="0.35">
      <c r="A726" s="8"/>
      <c r="B726" s="8"/>
      <c r="C726" s="8"/>
      <c r="D726" s="8"/>
      <c r="E726" s="8"/>
      <c r="F726" s="8"/>
      <c r="G726" s="8"/>
      <c r="H726" s="8"/>
      <c r="I726" s="8"/>
      <c r="J726" s="8"/>
      <c r="K726" s="8"/>
      <c r="L726" s="8"/>
      <c r="M726" s="8"/>
    </row>
    <row r="727" spans="1:13" x14ac:dyDescent="0.35">
      <c r="A727" s="8"/>
      <c r="B727" s="8"/>
      <c r="C727" s="8"/>
      <c r="D727" s="8"/>
      <c r="E727" s="8"/>
      <c r="F727" s="8"/>
      <c r="G727" s="8"/>
      <c r="H727" s="8"/>
      <c r="I727" s="8"/>
      <c r="J727" s="8"/>
      <c r="K727" s="8"/>
      <c r="L727" s="8"/>
      <c r="M727" s="8"/>
    </row>
    <row r="728" spans="1:13" x14ac:dyDescent="0.35">
      <c r="A728" s="8"/>
      <c r="B728" s="8"/>
      <c r="C728" s="8"/>
      <c r="D728" s="8"/>
      <c r="E728" s="8"/>
      <c r="F728" s="8"/>
      <c r="G728" s="8"/>
      <c r="H728" s="8"/>
      <c r="I728" s="8"/>
      <c r="J728" s="8"/>
      <c r="K728" s="8"/>
      <c r="L728" s="8"/>
      <c r="M728" s="8"/>
    </row>
    <row r="729" spans="1:13" x14ac:dyDescent="0.35">
      <c r="A729" s="8"/>
      <c r="B729" s="8"/>
      <c r="C729" s="8"/>
      <c r="D729" s="8"/>
      <c r="E729" s="8"/>
      <c r="F729" s="8"/>
      <c r="G729" s="8"/>
      <c r="H729" s="8"/>
      <c r="I729" s="8"/>
      <c r="J729" s="8"/>
      <c r="K729" s="8"/>
      <c r="L729" s="8"/>
      <c r="M729" s="8"/>
    </row>
    <row r="730" spans="1:13" x14ac:dyDescent="0.35">
      <c r="A730" s="8"/>
      <c r="B730" s="8"/>
      <c r="C730" s="8"/>
      <c r="D730" s="8"/>
      <c r="E730" s="8"/>
      <c r="F730" s="8"/>
      <c r="G730" s="8"/>
      <c r="H730" s="8"/>
      <c r="I730" s="8"/>
      <c r="J730" s="8"/>
      <c r="K730" s="8"/>
      <c r="L730" s="8"/>
      <c r="M730" s="8"/>
    </row>
    <row r="731" spans="1:13" x14ac:dyDescent="0.35">
      <c r="A731" s="8"/>
      <c r="B731" s="8"/>
      <c r="C731" s="8"/>
      <c r="D731" s="8"/>
      <c r="E731" s="8"/>
      <c r="F731" s="8"/>
      <c r="G731" s="8"/>
      <c r="H731" s="8"/>
      <c r="I731" s="8"/>
      <c r="J731" s="8"/>
      <c r="K731" s="8"/>
      <c r="L731" s="8"/>
      <c r="M731" s="8"/>
    </row>
    <row r="732" spans="1:13" x14ac:dyDescent="0.35">
      <c r="A732" s="8"/>
      <c r="B732" s="8"/>
      <c r="C732" s="8"/>
      <c r="D732" s="8"/>
      <c r="E732" s="8"/>
      <c r="F732" s="8"/>
      <c r="G732" s="8"/>
      <c r="H732" s="8"/>
      <c r="I732" s="8"/>
      <c r="J732" s="8"/>
      <c r="K732" s="8"/>
      <c r="L732" s="8"/>
      <c r="M732" s="8"/>
    </row>
    <row r="733" spans="1:13" x14ac:dyDescent="0.35">
      <c r="A733" s="8"/>
      <c r="B733" s="8"/>
      <c r="C733" s="8"/>
      <c r="D733" s="8"/>
      <c r="E733" s="8"/>
      <c r="F733" s="8"/>
      <c r="G733" s="8"/>
      <c r="H733" s="8"/>
      <c r="I733" s="8"/>
      <c r="J733" s="8"/>
      <c r="K733" s="8"/>
      <c r="L733" s="8"/>
      <c r="M733" s="8"/>
    </row>
    <row r="734" spans="1:13" x14ac:dyDescent="0.35">
      <c r="A734" s="8"/>
      <c r="B734" s="8"/>
      <c r="C734" s="8"/>
      <c r="D734" s="8"/>
      <c r="E734" s="8"/>
      <c r="F734" s="8"/>
      <c r="G734" s="8"/>
      <c r="H734" s="8"/>
      <c r="I734" s="8"/>
      <c r="J734" s="8"/>
      <c r="K734" s="8"/>
      <c r="L734" s="8"/>
      <c r="M734" s="8"/>
    </row>
    <row r="735" spans="1:13" x14ac:dyDescent="0.35">
      <c r="A735" s="8"/>
      <c r="B735" s="8"/>
      <c r="C735" s="8"/>
      <c r="D735" s="8"/>
      <c r="E735" s="8"/>
      <c r="F735" s="8"/>
      <c r="G735" s="8"/>
      <c r="H735" s="8"/>
      <c r="I735" s="8"/>
      <c r="J735" s="8"/>
      <c r="K735" s="8"/>
      <c r="L735" s="8"/>
      <c r="M735" s="8"/>
    </row>
    <row r="736" spans="1:13" x14ac:dyDescent="0.35">
      <c r="A736" s="8"/>
      <c r="B736" s="8"/>
      <c r="C736" s="8"/>
      <c r="D736" s="8"/>
      <c r="E736" s="8"/>
      <c r="F736" s="8"/>
      <c r="G736" s="8"/>
      <c r="H736" s="8"/>
      <c r="I736" s="8"/>
      <c r="J736" s="8"/>
      <c r="K736" s="8"/>
      <c r="L736" s="8"/>
      <c r="M736" s="8"/>
    </row>
    <row r="737" spans="1:13" x14ac:dyDescent="0.35">
      <c r="A737" s="8"/>
      <c r="B737" s="8"/>
      <c r="C737" s="8"/>
      <c r="D737" s="8"/>
      <c r="E737" s="8"/>
      <c r="F737" s="8"/>
      <c r="G737" s="8"/>
      <c r="H737" s="8"/>
      <c r="I737" s="8"/>
      <c r="J737" s="8"/>
      <c r="K737" s="8"/>
      <c r="L737" s="8"/>
      <c r="M737" s="8"/>
    </row>
    <row r="738" spans="1:13" x14ac:dyDescent="0.35">
      <c r="A738" s="8"/>
      <c r="B738" s="8"/>
      <c r="C738" s="8"/>
      <c r="D738" s="8"/>
      <c r="E738" s="8"/>
      <c r="F738" s="8"/>
      <c r="G738" s="8"/>
      <c r="H738" s="8"/>
      <c r="I738" s="8"/>
      <c r="J738" s="8"/>
      <c r="K738" s="8"/>
      <c r="L738" s="8"/>
      <c r="M738" s="8"/>
    </row>
    <row r="739" spans="1:13" x14ac:dyDescent="0.35">
      <c r="A739" s="8"/>
      <c r="B739" s="8"/>
      <c r="C739" s="8"/>
      <c r="D739" s="8"/>
      <c r="E739" s="8"/>
      <c r="F739" s="8"/>
      <c r="G739" s="8"/>
      <c r="H739" s="8"/>
      <c r="I739" s="8"/>
      <c r="J739" s="8"/>
      <c r="K739" s="8"/>
      <c r="L739" s="8"/>
      <c r="M739" s="8"/>
    </row>
    <row r="740" spans="1:13" x14ac:dyDescent="0.35">
      <c r="A740" s="8"/>
      <c r="B740" s="8"/>
      <c r="C740" s="8"/>
      <c r="D740" s="8"/>
      <c r="E740" s="8"/>
      <c r="F740" s="8"/>
      <c r="G740" s="8"/>
      <c r="H740" s="8"/>
      <c r="I740" s="8"/>
      <c r="J740" s="8"/>
      <c r="K740" s="8"/>
      <c r="L740" s="8"/>
      <c r="M740" s="8"/>
    </row>
    <row r="741" spans="1:13" x14ac:dyDescent="0.35">
      <c r="A741" s="8"/>
      <c r="B741" s="8"/>
      <c r="C741" s="8"/>
      <c r="D741" s="8"/>
      <c r="E741" s="8"/>
      <c r="F741" s="8"/>
      <c r="G741" s="8"/>
      <c r="H741" s="8"/>
      <c r="I741" s="8"/>
      <c r="J741" s="8"/>
      <c r="K741" s="8"/>
      <c r="L741" s="8"/>
      <c r="M741" s="8"/>
    </row>
    <row r="742" spans="1:13" x14ac:dyDescent="0.35">
      <c r="A742" s="8"/>
      <c r="B742" s="8"/>
      <c r="C742" s="8"/>
      <c r="D742" s="8"/>
      <c r="E742" s="8"/>
      <c r="F742" s="8"/>
      <c r="G742" s="8"/>
      <c r="H742" s="8"/>
      <c r="I742" s="8"/>
      <c r="J742" s="8"/>
      <c r="K742" s="8"/>
      <c r="L742" s="8"/>
      <c r="M742" s="8"/>
    </row>
    <row r="743" spans="1:13" x14ac:dyDescent="0.35">
      <c r="A743" s="8"/>
      <c r="B743" s="8"/>
      <c r="C743" s="8"/>
      <c r="D743" s="8"/>
      <c r="E743" s="8"/>
      <c r="F743" s="8"/>
      <c r="G743" s="8"/>
      <c r="H743" s="8"/>
      <c r="I743" s="8"/>
      <c r="J743" s="8"/>
      <c r="K743" s="8"/>
      <c r="L743" s="8"/>
      <c r="M743" s="8"/>
    </row>
    <row r="744" spans="1:13" x14ac:dyDescent="0.35">
      <c r="A744" s="8"/>
      <c r="B744" s="8"/>
      <c r="C744" s="8"/>
      <c r="D744" s="8"/>
      <c r="E744" s="8"/>
      <c r="F744" s="8"/>
      <c r="G744" s="8"/>
      <c r="H744" s="8"/>
      <c r="I744" s="8"/>
      <c r="J744" s="8"/>
      <c r="K744" s="8"/>
      <c r="L744" s="8"/>
      <c r="M744" s="8"/>
    </row>
    <row r="745" spans="1:13" x14ac:dyDescent="0.35">
      <c r="A745" s="8"/>
      <c r="B745" s="8"/>
      <c r="C745" s="8"/>
      <c r="D745" s="8"/>
      <c r="E745" s="8"/>
      <c r="F745" s="8"/>
      <c r="G745" s="8"/>
      <c r="H745" s="8"/>
      <c r="I745" s="8"/>
      <c r="J745" s="8"/>
      <c r="K745" s="8"/>
      <c r="L745" s="8"/>
      <c r="M745" s="8"/>
    </row>
    <row r="746" spans="1:13" x14ac:dyDescent="0.35">
      <c r="A746" s="8"/>
      <c r="B746" s="8"/>
      <c r="C746" s="8"/>
      <c r="D746" s="8"/>
      <c r="E746" s="8"/>
      <c r="F746" s="8"/>
      <c r="G746" s="8"/>
      <c r="H746" s="8"/>
      <c r="I746" s="8"/>
      <c r="J746" s="8"/>
      <c r="K746" s="8"/>
      <c r="L746" s="8"/>
      <c r="M746" s="8"/>
    </row>
    <row r="747" spans="1:13" x14ac:dyDescent="0.35">
      <c r="A747" s="8"/>
      <c r="B747" s="8"/>
      <c r="C747" s="8"/>
      <c r="D747" s="8"/>
      <c r="E747" s="8"/>
      <c r="F747" s="8"/>
      <c r="G747" s="8"/>
      <c r="H747" s="8"/>
      <c r="I747" s="8"/>
      <c r="J747" s="8"/>
      <c r="K747" s="8"/>
      <c r="L747" s="8"/>
      <c r="M747" s="8"/>
    </row>
    <row r="748" spans="1:13" x14ac:dyDescent="0.35">
      <c r="A748" s="8"/>
      <c r="B748" s="8"/>
      <c r="C748" s="8"/>
      <c r="D748" s="8"/>
      <c r="E748" s="8"/>
      <c r="F748" s="8"/>
      <c r="G748" s="8"/>
      <c r="H748" s="8"/>
      <c r="I748" s="8"/>
      <c r="J748" s="8"/>
      <c r="K748" s="8"/>
      <c r="L748" s="8"/>
      <c r="M748" s="8"/>
    </row>
    <row r="749" spans="1:13" x14ac:dyDescent="0.35">
      <c r="A749" s="8"/>
      <c r="B749" s="8"/>
      <c r="C749" s="8"/>
      <c r="D749" s="8"/>
      <c r="E749" s="8"/>
      <c r="F749" s="8"/>
      <c r="G749" s="8"/>
      <c r="H749" s="8"/>
      <c r="I749" s="8"/>
      <c r="J749" s="8"/>
      <c r="K749" s="8"/>
      <c r="L749" s="8"/>
      <c r="M749" s="8"/>
    </row>
    <row r="750" spans="1:13" x14ac:dyDescent="0.35">
      <c r="A750" s="8"/>
      <c r="B750" s="8"/>
      <c r="C750" s="8"/>
      <c r="D750" s="8"/>
      <c r="E750" s="8"/>
      <c r="F750" s="8"/>
      <c r="G750" s="8"/>
      <c r="H750" s="8"/>
      <c r="I750" s="8"/>
      <c r="J750" s="8"/>
      <c r="K750" s="8"/>
      <c r="L750" s="8"/>
      <c r="M750" s="8"/>
    </row>
    <row r="751" spans="1:13" x14ac:dyDescent="0.35">
      <c r="A751" s="8"/>
      <c r="B751" s="8"/>
      <c r="C751" s="8"/>
      <c r="D751" s="8"/>
      <c r="E751" s="8"/>
      <c r="F751" s="8"/>
      <c r="G751" s="8"/>
      <c r="H751" s="8"/>
      <c r="I751" s="8"/>
      <c r="J751" s="8"/>
      <c r="K751" s="8"/>
      <c r="L751" s="8"/>
      <c r="M751" s="8"/>
    </row>
    <row r="752" spans="1:13" x14ac:dyDescent="0.35">
      <c r="A752" s="8"/>
      <c r="B752" s="8"/>
      <c r="C752" s="8"/>
      <c r="D752" s="8"/>
      <c r="E752" s="8"/>
      <c r="F752" s="8"/>
      <c r="G752" s="8"/>
      <c r="H752" s="8"/>
      <c r="I752" s="8"/>
      <c r="J752" s="8"/>
      <c r="K752" s="8"/>
      <c r="L752" s="8"/>
      <c r="M752" s="8"/>
    </row>
    <row r="753" spans="1:13" x14ac:dyDescent="0.35">
      <c r="A753" s="8"/>
      <c r="B753" s="8"/>
      <c r="C753" s="8"/>
      <c r="D753" s="8"/>
      <c r="E753" s="8"/>
      <c r="F753" s="8"/>
      <c r="G753" s="8"/>
      <c r="H753" s="8"/>
      <c r="I753" s="8"/>
      <c r="J753" s="8"/>
      <c r="K753" s="8"/>
      <c r="L753" s="8"/>
      <c r="M753" s="8"/>
    </row>
    <row r="754" spans="1:13" x14ac:dyDescent="0.35">
      <c r="A754" s="8"/>
      <c r="B754" s="8"/>
      <c r="C754" s="8"/>
      <c r="D754" s="8"/>
      <c r="E754" s="8"/>
      <c r="F754" s="8"/>
      <c r="G754" s="8"/>
      <c r="H754" s="8"/>
      <c r="I754" s="8"/>
      <c r="J754" s="8"/>
      <c r="K754" s="8"/>
      <c r="L754" s="8"/>
      <c r="M754" s="8"/>
    </row>
    <row r="755" spans="1:13" x14ac:dyDescent="0.35">
      <c r="A755" s="8"/>
      <c r="B755" s="8"/>
      <c r="C755" s="8"/>
      <c r="D755" s="8"/>
      <c r="E755" s="8"/>
      <c r="F755" s="8"/>
      <c r="G755" s="8"/>
      <c r="H755" s="8"/>
      <c r="I755" s="8"/>
      <c r="J755" s="8"/>
      <c r="K755" s="8"/>
      <c r="L755" s="8"/>
      <c r="M755" s="8"/>
    </row>
    <row r="756" spans="1:13" x14ac:dyDescent="0.35">
      <c r="A756" s="8"/>
      <c r="B756" s="8"/>
      <c r="C756" s="8"/>
      <c r="D756" s="8"/>
      <c r="E756" s="8"/>
      <c r="F756" s="8"/>
      <c r="G756" s="8"/>
      <c r="H756" s="8"/>
      <c r="I756" s="8"/>
      <c r="J756" s="8"/>
      <c r="K756" s="8"/>
      <c r="L756" s="8"/>
      <c r="M756" s="8"/>
    </row>
    <row r="757" spans="1:13" x14ac:dyDescent="0.35">
      <c r="A757" s="8"/>
      <c r="B757" s="8"/>
      <c r="C757" s="8"/>
      <c r="D757" s="8"/>
      <c r="E757" s="8"/>
      <c r="F757" s="8"/>
      <c r="G757" s="8"/>
      <c r="H757" s="8"/>
      <c r="I757" s="8"/>
      <c r="J757" s="8"/>
      <c r="K757" s="8"/>
      <c r="L757" s="8"/>
      <c r="M757" s="8"/>
    </row>
    <row r="758" spans="1:13" x14ac:dyDescent="0.35">
      <c r="A758" s="8"/>
      <c r="B758" s="8"/>
      <c r="C758" s="8"/>
      <c r="D758" s="8"/>
      <c r="E758" s="8"/>
      <c r="F758" s="8"/>
      <c r="G758" s="8"/>
      <c r="H758" s="8"/>
      <c r="I758" s="8"/>
      <c r="J758" s="8"/>
      <c r="K758" s="8"/>
      <c r="L758" s="8"/>
      <c r="M758" s="8"/>
    </row>
    <row r="759" spans="1:13" x14ac:dyDescent="0.35">
      <c r="A759" s="8"/>
      <c r="B759" s="8"/>
      <c r="C759" s="8"/>
      <c r="D759" s="8"/>
      <c r="E759" s="8"/>
      <c r="F759" s="8"/>
      <c r="G759" s="8"/>
      <c r="H759" s="8"/>
      <c r="I759" s="8"/>
      <c r="J759" s="8"/>
      <c r="K759" s="8"/>
      <c r="L759" s="8"/>
      <c r="M759" s="8"/>
    </row>
    <row r="760" spans="1:13" x14ac:dyDescent="0.35">
      <c r="A760" s="8"/>
      <c r="B760" s="8"/>
      <c r="C760" s="8"/>
      <c r="D760" s="8"/>
      <c r="E760" s="8"/>
      <c r="F760" s="8"/>
      <c r="G760" s="8"/>
      <c r="H760" s="8"/>
      <c r="I760" s="8"/>
      <c r="J760" s="8"/>
      <c r="K760" s="8"/>
      <c r="L760" s="8"/>
      <c r="M760" s="8"/>
    </row>
    <row r="761" spans="1:13" x14ac:dyDescent="0.35">
      <c r="A761" s="8"/>
      <c r="B761" s="8"/>
      <c r="C761" s="8"/>
      <c r="D761" s="8"/>
      <c r="E761" s="8"/>
      <c r="F761" s="8"/>
      <c r="G761" s="8"/>
      <c r="H761" s="8"/>
      <c r="I761" s="8"/>
      <c r="J761" s="8"/>
      <c r="K761" s="8"/>
      <c r="L761" s="8"/>
      <c r="M761" s="8"/>
    </row>
    <row r="762" spans="1:13" x14ac:dyDescent="0.35">
      <c r="A762" s="8"/>
      <c r="B762" s="8"/>
      <c r="C762" s="8"/>
      <c r="D762" s="8"/>
      <c r="E762" s="8"/>
      <c r="F762" s="8"/>
      <c r="G762" s="8"/>
      <c r="H762" s="8"/>
      <c r="I762" s="8"/>
      <c r="J762" s="8"/>
      <c r="K762" s="8"/>
      <c r="L762" s="8"/>
      <c r="M762" s="8"/>
    </row>
    <row r="763" spans="1:13" x14ac:dyDescent="0.35">
      <c r="A763" s="8"/>
      <c r="B763" s="8"/>
      <c r="C763" s="8"/>
      <c r="D763" s="8"/>
      <c r="E763" s="8"/>
      <c r="F763" s="8"/>
      <c r="G763" s="8"/>
      <c r="H763" s="8"/>
      <c r="I763" s="8"/>
      <c r="J763" s="8"/>
      <c r="K763" s="8"/>
      <c r="L763" s="8"/>
      <c r="M763" s="8"/>
    </row>
    <row r="764" spans="1:13" x14ac:dyDescent="0.35">
      <c r="A764" s="8"/>
      <c r="B764" s="8"/>
      <c r="C764" s="8"/>
      <c r="D764" s="8"/>
      <c r="E764" s="8"/>
      <c r="F764" s="8"/>
      <c r="G764" s="8"/>
      <c r="H764" s="8"/>
      <c r="I764" s="8"/>
      <c r="J764" s="8"/>
      <c r="K764" s="8"/>
      <c r="L764" s="8"/>
      <c r="M764" s="8"/>
    </row>
    <row r="765" spans="1:13" x14ac:dyDescent="0.35">
      <c r="A765" s="8"/>
      <c r="B765" s="8"/>
      <c r="C765" s="8"/>
      <c r="D765" s="8"/>
      <c r="E765" s="8"/>
      <c r="F765" s="8"/>
      <c r="G765" s="8"/>
      <c r="H765" s="8"/>
      <c r="I765" s="8"/>
      <c r="J765" s="8"/>
      <c r="K765" s="8"/>
      <c r="L765" s="8"/>
      <c r="M765" s="8"/>
    </row>
    <row r="766" spans="1:13" x14ac:dyDescent="0.35">
      <c r="A766" s="8"/>
      <c r="B766" s="8"/>
      <c r="C766" s="8"/>
      <c r="D766" s="8"/>
      <c r="E766" s="8"/>
      <c r="F766" s="8"/>
      <c r="G766" s="8"/>
      <c r="H766" s="8"/>
      <c r="I766" s="8"/>
      <c r="J766" s="8"/>
      <c r="K766" s="8"/>
      <c r="L766" s="8"/>
      <c r="M766" s="8"/>
    </row>
    <row r="767" spans="1:13" x14ac:dyDescent="0.35">
      <c r="A767" s="8"/>
      <c r="B767" s="8"/>
      <c r="C767" s="8"/>
      <c r="D767" s="8"/>
      <c r="E767" s="8"/>
      <c r="F767" s="8"/>
      <c r="G767" s="8"/>
      <c r="H767" s="8"/>
      <c r="I767" s="8"/>
      <c r="J767" s="8"/>
      <c r="K767" s="8"/>
      <c r="L767" s="8"/>
      <c r="M767" s="8"/>
    </row>
    <row r="768" spans="1:13" x14ac:dyDescent="0.35">
      <c r="A768" s="8"/>
      <c r="B768" s="8"/>
      <c r="C768" s="8"/>
      <c r="D768" s="8"/>
      <c r="E768" s="8"/>
      <c r="F768" s="8"/>
      <c r="G768" s="8"/>
      <c r="H768" s="8"/>
      <c r="I768" s="8"/>
      <c r="J768" s="8"/>
      <c r="K768" s="8"/>
      <c r="L768" s="8"/>
      <c r="M768" s="8"/>
    </row>
    <row r="769" spans="1:13" x14ac:dyDescent="0.35">
      <c r="A769" s="8"/>
      <c r="B769" s="8"/>
      <c r="C769" s="8"/>
      <c r="D769" s="8"/>
      <c r="E769" s="8"/>
      <c r="F769" s="8"/>
      <c r="G769" s="8"/>
      <c r="H769" s="8"/>
      <c r="I769" s="8"/>
      <c r="J769" s="8"/>
      <c r="K769" s="8"/>
      <c r="L769" s="8"/>
      <c r="M769" s="8"/>
    </row>
    <row r="770" spans="1:13" x14ac:dyDescent="0.35">
      <c r="A770" s="8"/>
      <c r="B770" s="8"/>
      <c r="C770" s="8"/>
      <c r="D770" s="8"/>
      <c r="E770" s="8"/>
      <c r="F770" s="8"/>
      <c r="G770" s="8"/>
      <c r="H770" s="8"/>
      <c r="I770" s="8"/>
      <c r="J770" s="8"/>
      <c r="K770" s="8"/>
      <c r="L770" s="8"/>
      <c r="M770" s="8"/>
    </row>
    <row r="771" spans="1:13" x14ac:dyDescent="0.35">
      <c r="A771" s="8"/>
      <c r="B771" s="8"/>
      <c r="C771" s="8"/>
      <c r="D771" s="8"/>
      <c r="E771" s="8"/>
      <c r="F771" s="8"/>
      <c r="G771" s="8"/>
      <c r="H771" s="8"/>
      <c r="I771" s="8"/>
      <c r="J771" s="8"/>
      <c r="K771" s="8"/>
      <c r="L771" s="8"/>
      <c r="M771" s="8"/>
    </row>
    <row r="772" spans="1:13" x14ac:dyDescent="0.35">
      <c r="A772" s="8"/>
      <c r="B772" s="8"/>
      <c r="C772" s="8"/>
      <c r="D772" s="8"/>
      <c r="E772" s="8"/>
      <c r="F772" s="8"/>
      <c r="G772" s="8"/>
      <c r="H772" s="8"/>
      <c r="I772" s="8"/>
      <c r="J772" s="8"/>
      <c r="K772" s="8"/>
      <c r="L772" s="8"/>
      <c r="M772" s="8"/>
    </row>
    <row r="773" spans="1:13" x14ac:dyDescent="0.35">
      <c r="A773" s="8"/>
      <c r="B773" s="8"/>
      <c r="C773" s="8"/>
      <c r="D773" s="8"/>
      <c r="E773" s="8"/>
      <c r="F773" s="8"/>
      <c r="G773" s="8"/>
      <c r="H773" s="8"/>
      <c r="I773" s="8"/>
      <c r="J773" s="8"/>
      <c r="K773" s="8"/>
      <c r="L773" s="8"/>
      <c r="M773" s="8"/>
    </row>
    <row r="774" spans="1:13" x14ac:dyDescent="0.35">
      <c r="A774" s="8"/>
      <c r="B774" s="8"/>
      <c r="C774" s="8"/>
      <c r="D774" s="8"/>
      <c r="E774" s="8"/>
      <c r="F774" s="8"/>
      <c r="G774" s="8"/>
      <c r="H774" s="8"/>
      <c r="I774" s="8"/>
      <c r="J774" s="8"/>
      <c r="K774" s="8"/>
      <c r="L774" s="8"/>
      <c r="M774" s="8"/>
    </row>
    <row r="775" spans="1:13" x14ac:dyDescent="0.35">
      <c r="A775" s="8"/>
      <c r="B775" s="8"/>
      <c r="C775" s="8"/>
      <c r="D775" s="8"/>
      <c r="E775" s="8"/>
      <c r="F775" s="8"/>
      <c r="G775" s="8"/>
      <c r="H775" s="8"/>
      <c r="I775" s="8"/>
      <c r="J775" s="8"/>
      <c r="K775" s="8"/>
      <c r="L775" s="8"/>
      <c r="M775" s="8"/>
    </row>
    <row r="776" spans="1:13" x14ac:dyDescent="0.35">
      <c r="A776" s="8"/>
      <c r="B776" s="8"/>
      <c r="C776" s="8"/>
      <c r="D776" s="8"/>
      <c r="E776" s="8"/>
      <c r="F776" s="8"/>
      <c r="G776" s="8"/>
      <c r="H776" s="8"/>
      <c r="I776" s="8"/>
      <c r="J776" s="8"/>
      <c r="K776" s="8"/>
      <c r="L776" s="8"/>
      <c r="M776" s="8"/>
    </row>
    <row r="777" spans="1:13" x14ac:dyDescent="0.35">
      <c r="A777" s="8"/>
      <c r="B777" s="8"/>
      <c r="C777" s="8"/>
      <c r="D777" s="8"/>
      <c r="E777" s="8"/>
      <c r="F777" s="8"/>
      <c r="G777" s="8"/>
      <c r="H777" s="8"/>
      <c r="I777" s="8"/>
      <c r="J777" s="8"/>
      <c r="K777" s="8"/>
      <c r="L777" s="8"/>
      <c r="M777" s="8"/>
    </row>
    <row r="778" spans="1:13" x14ac:dyDescent="0.35">
      <c r="A778" s="8"/>
      <c r="B778" s="8"/>
      <c r="C778" s="8"/>
      <c r="D778" s="8"/>
      <c r="E778" s="8"/>
      <c r="F778" s="8"/>
      <c r="G778" s="8"/>
      <c r="H778" s="8"/>
      <c r="I778" s="8"/>
      <c r="J778" s="8"/>
      <c r="K778" s="8"/>
      <c r="L778" s="8"/>
    </row>
    <row r="779" spans="1:13" x14ac:dyDescent="0.35">
      <c r="A779" s="8"/>
      <c r="B779" s="8"/>
      <c r="C779" s="8"/>
      <c r="D779" s="8"/>
      <c r="E779" s="8"/>
      <c r="F779" s="8"/>
      <c r="G779" s="8"/>
      <c r="H779" s="8"/>
      <c r="I779" s="8"/>
      <c r="J779" s="8"/>
      <c r="K779" s="8"/>
      <c r="L779" s="8"/>
    </row>
    <row r="780" spans="1:13" x14ac:dyDescent="0.35">
      <c r="A780" s="8"/>
      <c r="B780" s="8"/>
      <c r="C780" s="8"/>
      <c r="D780" s="8"/>
      <c r="E780" s="8"/>
      <c r="F780" s="8"/>
      <c r="G780" s="8"/>
      <c r="H780" s="8"/>
      <c r="I780" s="8"/>
      <c r="J780" s="8"/>
      <c r="K780" s="8"/>
      <c r="L780" s="8"/>
    </row>
    <row r="781" spans="1:13" x14ac:dyDescent="0.35">
      <c r="A781" s="8"/>
      <c r="B781" s="8"/>
      <c r="C781" s="8"/>
      <c r="D781" s="8"/>
      <c r="E781" s="8"/>
      <c r="F781" s="8"/>
      <c r="G781" s="8"/>
      <c r="H781" s="8"/>
      <c r="I781" s="8"/>
      <c r="J781" s="8"/>
      <c r="K781" s="8"/>
      <c r="L781" s="8"/>
    </row>
    <row r="782" spans="1:13" x14ac:dyDescent="0.35">
      <c r="A782" s="8"/>
      <c r="B782" s="8"/>
      <c r="C782" s="8"/>
      <c r="D782" s="8"/>
      <c r="E782" s="8"/>
      <c r="F782" s="8"/>
      <c r="G782" s="8"/>
      <c r="H782" s="8"/>
      <c r="I782" s="8"/>
      <c r="J782" s="8"/>
      <c r="K782" s="8"/>
      <c r="L782" s="8"/>
    </row>
    <row r="783" spans="1:13" x14ac:dyDescent="0.35">
      <c r="A783" s="8"/>
      <c r="B783" s="8"/>
      <c r="C783" s="8"/>
      <c r="D783" s="8"/>
      <c r="E783" s="8"/>
      <c r="F783" s="8"/>
      <c r="G783" s="8"/>
      <c r="H783" s="8"/>
      <c r="I783" s="8"/>
      <c r="J783" s="8"/>
      <c r="K783" s="8"/>
      <c r="L783" s="8"/>
    </row>
    <row r="784" spans="1:13" x14ac:dyDescent="0.35">
      <c r="A784" s="8"/>
      <c r="B784" s="8"/>
      <c r="C784" s="8"/>
      <c r="D784" s="8"/>
      <c r="E784" s="8"/>
      <c r="F784" s="8"/>
      <c r="G784" s="8"/>
      <c r="H784" s="8"/>
      <c r="I784" s="8"/>
      <c r="J784" s="8"/>
      <c r="K784" s="8"/>
      <c r="L784" s="8"/>
    </row>
    <row r="785" spans="1:12" x14ac:dyDescent="0.35">
      <c r="A785" s="8"/>
      <c r="B785" s="8"/>
      <c r="C785" s="8"/>
      <c r="D785" s="8"/>
      <c r="E785" s="8"/>
      <c r="F785" s="8"/>
      <c r="G785" s="8"/>
      <c r="H785" s="8"/>
      <c r="I785" s="8"/>
      <c r="J785" s="8"/>
      <c r="K785" s="8"/>
      <c r="L785" s="8"/>
    </row>
    <row r="786" spans="1:12" x14ac:dyDescent="0.35">
      <c r="A786" s="8"/>
      <c r="B786" s="8"/>
      <c r="C786" s="8"/>
      <c r="D786" s="8"/>
      <c r="E786" s="8"/>
      <c r="F786" s="8"/>
      <c r="G786" s="8"/>
      <c r="H786" s="8"/>
      <c r="I786" s="8"/>
      <c r="J786" s="8"/>
      <c r="K786" s="8"/>
      <c r="L786" s="8"/>
    </row>
    <row r="787" spans="1:12" x14ac:dyDescent="0.35">
      <c r="A787" s="8"/>
      <c r="B787" s="8"/>
      <c r="C787" s="8"/>
      <c r="D787" s="8"/>
      <c r="E787" s="8"/>
      <c r="F787" s="8"/>
      <c r="G787" s="8"/>
      <c r="H787" s="8"/>
      <c r="I787" s="8"/>
      <c r="J787" s="8"/>
      <c r="K787" s="8"/>
      <c r="L787" s="8"/>
    </row>
    <row r="788" spans="1:12" x14ac:dyDescent="0.35">
      <c r="A788" s="8"/>
      <c r="B788" s="8"/>
      <c r="C788" s="8"/>
      <c r="D788" s="8"/>
      <c r="E788" s="8"/>
      <c r="F788" s="8"/>
      <c r="G788" s="8"/>
      <c r="H788" s="8"/>
      <c r="I788" s="8"/>
      <c r="J788" s="8"/>
      <c r="K788" s="8"/>
      <c r="L788" s="8"/>
    </row>
    <row r="789" spans="1:12" x14ac:dyDescent="0.35">
      <c r="A789" s="8"/>
      <c r="B789" s="8"/>
      <c r="C789" s="8"/>
      <c r="D789" s="8"/>
      <c r="E789" s="8"/>
      <c r="F789" s="8"/>
      <c r="G789" s="8"/>
      <c r="H789" s="8"/>
      <c r="I789" s="8"/>
      <c r="J789" s="8"/>
      <c r="K789" s="8"/>
      <c r="L789" s="8"/>
    </row>
    <row r="790" spans="1:12" x14ac:dyDescent="0.35">
      <c r="A790" s="8"/>
      <c r="B790" s="8"/>
      <c r="C790" s="8"/>
      <c r="D790" s="8"/>
      <c r="E790" s="8"/>
      <c r="F790" s="8"/>
      <c r="G790" s="8"/>
      <c r="H790" s="8"/>
      <c r="I790" s="8"/>
      <c r="J790" s="8"/>
      <c r="K790" s="8"/>
      <c r="L790" s="8"/>
    </row>
    <row r="791" spans="1:12" x14ac:dyDescent="0.35">
      <c r="A791" s="8"/>
      <c r="B791" s="8"/>
      <c r="C791" s="8"/>
      <c r="D791" s="8"/>
      <c r="E791" s="8"/>
      <c r="F791" s="8"/>
      <c r="G791" s="8"/>
      <c r="H791" s="8"/>
      <c r="I791" s="8"/>
      <c r="J791" s="8"/>
      <c r="K791" s="8"/>
      <c r="L791" s="8"/>
    </row>
    <row r="792" spans="1:12" x14ac:dyDescent="0.35">
      <c r="A792" s="8"/>
      <c r="B792" s="8"/>
      <c r="C792" s="8"/>
      <c r="D792" s="8"/>
      <c r="E792" s="8"/>
      <c r="F792" s="8"/>
      <c r="G792" s="8"/>
      <c r="H792" s="8"/>
      <c r="I792" s="8"/>
      <c r="J792" s="8"/>
      <c r="K792" s="8"/>
      <c r="L792" s="8"/>
    </row>
    <row r="793" spans="1:12" x14ac:dyDescent="0.35">
      <c r="A793" s="8"/>
      <c r="B793" s="8"/>
      <c r="C793" s="8"/>
      <c r="D793" s="8"/>
      <c r="E793" s="8"/>
      <c r="F793" s="8"/>
      <c r="G793" s="8"/>
      <c r="H793" s="8"/>
      <c r="I793" s="8"/>
      <c r="J793" s="8"/>
      <c r="K793" s="8"/>
      <c r="L793" s="8"/>
    </row>
  </sheetData>
  <mergeCells count="1">
    <mergeCell ref="A5:M5"/>
  </mergeCells>
  <phoneticPr fontId="12" type="noConversion"/>
  <conditionalFormatting sqref="B8:B65">
    <cfRule type="duplicateValues" dxfId="0" priority="11"/>
  </conditionalFormatting>
  <pageMargins left="0.7" right="0.7" top="0.75" bottom="0.75" header="0.3" footer="0.3"/>
  <pageSetup orientation="portrait" r:id="rId1"/>
  <ignoredErrors>
    <ignoredError sqref="A8:A9 A10:A190" calculatedColumn="1"/>
  </ignoredErrors>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AC09BD73-5E67-42C6-819D-879DDB59E397}">
          <x14:formula1>
            <xm:f>Support!$B$3:$B$5</xm:f>
          </x14:formula1>
          <xm:sqref>C8:C190</xm:sqref>
        </x14:dataValidation>
        <x14:dataValidation type="list" allowBlank="1" showInputMessage="1" showErrorMessage="1" xr:uid="{9898159C-E4CA-4019-9266-8B3DC238E056}">
          <x14:formula1>
            <xm:f>'Emission Inputs (Optional)'!$F$11:$F$27</xm:f>
          </x14:formula1>
          <xm:sqref>D8:D190</xm:sqref>
        </x14:dataValidation>
        <x14:dataValidation type="list" allowBlank="1" showInputMessage="1" showErrorMessage="1" xr:uid="{25D8C1FE-57B8-4BAA-9ACE-BAD45DE5ED3C}">
          <x14:formula1>
            <xm:f>'Emission Inputs (Optional)'!$H$10:$L$10</xm:f>
          </x14:formula1>
          <xm:sqref>E8:E190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C0BD-9C80-4539-BC62-637E4C1B3A57}">
  <sheetPr codeName="Sheet4"/>
  <dimension ref="B1:O57"/>
  <sheetViews>
    <sheetView zoomScale="70" zoomScaleNormal="70" workbookViewId="0">
      <selection activeCell="C5" sqref="C5"/>
    </sheetView>
  </sheetViews>
  <sheetFormatPr defaultRowHeight="14.5" x14ac:dyDescent="0.35"/>
  <cols>
    <col min="3" max="3" width="16.36328125" customWidth="1"/>
    <col min="4" max="4" width="17" bestFit="1" customWidth="1"/>
    <col min="5" max="12" width="25.90625" bestFit="1" customWidth="1"/>
  </cols>
  <sheetData>
    <row r="1" spans="2:15" x14ac:dyDescent="0.35">
      <c r="D1" s="87" t="s">
        <v>96</v>
      </c>
      <c r="E1" s="87"/>
      <c r="F1" s="87"/>
      <c r="G1" s="87"/>
      <c r="H1" s="87"/>
      <c r="I1" s="87"/>
      <c r="J1" s="87"/>
      <c r="K1" s="87"/>
      <c r="L1" s="87"/>
    </row>
    <row r="2" spans="2:15" x14ac:dyDescent="0.35">
      <c r="B2" s="5"/>
      <c r="C2" s="5"/>
      <c r="D2" s="6" t="s">
        <v>58</v>
      </c>
      <c r="E2" s="88" t="s">
        <v>86</v>
      </c>
      <c r="F2" s="89"/>
      <c r="G2" s="89"/>
      <c r="H2" s="89"/>
      <c r="I2" s="89"/>
      <c r="J2" s="89"/>
      <c r="K2" s="89"/>
      <c r="L2" s="90"/>
    </row>
    <row r="3" spans="2:15" x14ac:dyDescent="0.35">
      <c r="B3" s="1" t="s">
        <v>9</v>
      </c>
      <c r="C3" s="7" t="s">
        <v>136</v>
      </c>
      <c r="D3" s="7" t="s">
        <v>121</v>
      </c>
      <c r="E3" s="3" t="s">
        <v>113</v>
      </c>
      <c r="F3" s="3" t="s">
        <v>114</v>
      </c>
      <c r="G3" s="3" t="s">
        <v>115</v>
      </c>
      <c r="H3" s="3" t="s">
        <v>116</v>
      </c>
      <c r="I3" s="3" t="s">
        <v>117</v>
      </c>
      <c r="J3" s="3" t="s">
        <v>118</v>
      </c>
      <c r="K3" s="3" t="s">
        <v>119</v>
      </c>
      <c r="L3" s="3" t="s">
        <v>120</v>
      </c>
    </row>
    <row r="4" spans="2:15" x14ac:dyDescent="0.35">
      <c r="B4" s="2" t="s">
        <v>62</v>
      </c>
      <c r="C4">
        <f>O4*CONVERT(1,"lbm","kg")</f>
        <v>369.05908155731998</v>
      </c>
      <c r="D4" s="2">
        <v>416.15395083008298</v>
      </c>
      <c r="E4" s="4"/>
      <c r="F4" s="4"/>
      <c r="G4" s="4"/>
      <c r="H4" s="4"/>
      <c r="I4" s="4"/>
      <c r="J4" s="4"/>
      <c r="K4" s="4"/>
      <c r="L4" s="4"/>
      <c r="O4" s="42">
        <v>813.63599999999997</v>
      </c>
    </row>
    <row r="5" spans="2:15" x14ac:dyDescent="0.35">
      <c r="B5" s="2" t="s">
        <v>10</v>
      </c>
      <c r="C5">
        <f t="shared" ref="C5:C55" si="0">O5*CONVERT(1,"lbm","kg")</f>
        <v>323.85406596312004</v>
      </c>
      <c r="D5" s="2">
        <v>358.96307720221398</v>
      </c>
      <c r="E5" s="4">
        <f>VLOOKUP($B5&amp;E$57,'NREL Mid-case w tax expiration'!$C$3:$D$386,2,FALSE)</f>
        <v>450.9</v>
      </c>
      <c r="F5" s="4">
        <f>VLOOKUP($B5&amp;F$57,'NREL Mid-case w tax expiration'!$C$3:$D$386,2,FALSE)</f>
        <v>422.8</v>
      </c>
      <c r="G5" s="4">
        <f>VLOOKUP($B5&amp;G$57,'NREL Mid-case w tax expiration'!$C$3:$D$386,2,FALSE)</f>
        <v>370.7</v>
      </c>
      <c r="H5" s="4">
        <f>VLOOKUP($B5&amp;H$57,'NREL Mid-case w tax expiration'!$C$3:$D$386,2,FALSE)</f>
        <v>360.1</v>
      </c>
      <c r="I5" s="4">
        <f>VLOOKUP($B5&amp;I$57,'NREL Mid-case w tax expiration'!$C$3:$D$386,2,FALSE)</f>
        <v>302.10000000000002</v>
      </c>
      <c r="J5" s="4">
        <f>VLOOKUP($B5&amp;J$57,'NREL Mid-case w tax expiration'!$C$3:$D$386,2,FALSE)</f>
        <v>231.6</v>
      </c>
      <c r="K5" s="4">
        <f>VLOOKUP($B5&amp;K$57,'NREL Mid-case w tax expiration'!$C$3:$D$386,2,FALSE)</f>
        <v>211.6</v>
      </c>
      <c r="L5" s="4">
        <f>VLOOKUP($B5&amp;L$57,'NREL Mid-case w tax expiration'!$C$3:$D$386,2,FALSE)</f>
        <v>230.1</v>
      </c>
      <c r="O5" s="42">
        <v>713.976</v>
      </c>
    </row>
    <row r="6" spans="2:15" x14ac:dyDescent="0.35">
      <c r="B6" s="2" t="s">
        <v>11</v>
      </c>
      <c r="C6">
        <f t="shared" si="0"/>
        <v>452.86934376222001</v>
      </c>
      <c r="D6" s="2">
        <v>481.507302912093</v>
      </c>
      <c r="E6" s="4">
        <f>VLOOKUP($B6&amp;E$57,'NREL Mid-case w tax expiration'!$C$3:$D$386,2,FALSE)</f>
        <v>454.7</v>
      </c>
      <c r="F6" s="4">
        <f>VLOOKUP($B6&amp;F$57,'NREL Mid-case w tax expiration'!$C$3:$D$386,2,FALSE)</f>
        <v>379.6</v>
      </c>
      <c r="G6" s="4">
        <f>VLOOKUP($B6&amp;G$57,'NREL Mid-case w tax expiration'!$C$3:$D$386,2,FALSE)</f>
        <v>214.1</v>
      </c>
      <c r="H6" s="4">
        <f>VLOOKUP($B6&amp;H$57,'NREL Mid-case w tax expiration'!$C$3:$D$386,2,FALSE)</f>
        <v>125</v>
      </c>
      <c r="I6" s="4">
        <f>VLOOKUP($B6&amp;I$57,'NREL Mid-case w tax expiration'!$C$3:$D$386,2,FALSE)</f>
        <v>92.7</v>
      </c>
      <c r="J6" s="4">
        <f>VLOOKUP($B6&amp;J$57,'NREL Mid-case w tax expiration'!$C$3:$D$386,2,FALSE)</f>
        <v>67.599999999999994</v>
      </c>
      <c r="K6" s="4">
        <f>VLOOKUP($B6&amp;K$57,'NREL Mid-case w tax expiration'!$C$3:$D$386,2,FALSE)</f>
        <v>72.2</v>
      </c>
      <c r="L6" s="4">
        <f>VLOOKUP($B6&amp;L$57,'NREL Mid-case w tax expiration'!$C$3:$D$386,2,FALSE)</f>
        <v>164.7</v>
      </c>
      <c r="O6" s="42">
        <v>998.40599999999995</v>
      </c>
    </row>
    <row r="7" spans="2:15" x14ac:dyDescent="0.35">
      <c r="B7" s="2" t="s">
        <v>12</v>
      </c>
      <c r="C7">
        <f t="shared" si="0"/>
        <v>339.64180199334004</v>
      </c>
      <c r="D7" s="2">
        <v>322.92297922525597</v>
      </c>
      <c r="E7" s="4">
        <f>VLOOKUP($B7&amp;E$57,'NREL Mid-case w tax expiration'!$C$3:$D$386,2,FALSE)</f>
        <v>229.5</v>
      </c>
      <c r="F7" s="4">
        <f>VLOOKUP($B7&amp;F$57,'NREL Mid-case w tax expiration'!$C$3:$D$386,2,FALSE)</f>
        <v>199.9</v>
      </c>
      <c r="G7" s="4">
        <f>VLOOKUP($B7&amp;G$57,'NREL Mid-case w tax expiration'!$C$3:$D$386,2,FALSE)</f>
        <v>148.4</v>
      </c>
      <c r="H7" s="4">
        <f>VLOOKUP($B7&amp;H$57,'NREL Mid-case w tax expiration'!$C$3:$D$386,2,FALSE)</f>
        <v>136.80000000000001</v>
      </c>
      <c r="I7" s="4">
        <f>VLOOKUP($B7&amp;I$57,'NREL Mid-case w tax expiration'!$C$3:$D$386,2,FALSE)</f>
        <v>105.1</v>
      </c>
      <c r="J7" s="4">
        <f>VLOOKUP($B7&amp;J$57,'NREL Mid-case w tax expiration'!$C$3:$D$386,2,FALSE)</f>
        <v>69.3</v>
      </c>
      <c r="K7" s="4">
        <f>VLOOKUP($B7&amp;K$57,'NREL Mid-case w tax expiration'!$C$3:$D$386,2,FALSE)</f>
        <v>52.2</v>
      </c>
      <c r="L7" s="4">
        <f>VLOOKUP($B7&amp;L$57,'NREL Mid-case w tax expiration'!$C$3:$D$386,2,FALSE)</f>
        <v>75.8</v>
      </c>
      <c r="O7" s="42">
        <v>748.78200000000004</v>
      </c>
    </row>
    <row r="8" spans="2:15" x14ac:dyDescent="0.35">
      <c r="B8" s="2" t="s">
        <v>13</v>
      </c>
      <c r="C8">
        <f t="shared" si="0"/>
        <v>182.56412503945</v>
      </c>
      <c r="D8" s="2">
        <v>207.51383470924401</v>
      </c>
      <c r="E8" s="4">
        <f>VLOOKUP($B8&amp;E$57,'NREL Mid-case w tax expiration'!$C$3:$D$386,2,FALSE)</f>
        <v>143.9</v>
      </c>
      <c r="F8" s="4">
        <f>VLOOKUP($B8&amp;F$57,'NREL Mid-case w tax expiration'!$C$3:$D$386,2,FALSE)</f>
        <v>128.4</v>
      </c>
      <c r="G8" s="4">
        <f>VLOOKUP($B8&amp;G$57,'NREL Mid-case w tax expiration'!$C$3:$D$386,2,FALSE)</f>
        <v>87.6</v>
      </c>
      <c r="H8" s="4">
        <f>VLOOKUP($B8&amp;H$57,'NREL Mid-case w tax expiration'!$C$3:$D$386,2,FALSE)</f>
        <v>55.1</v>
      </c>
      <c r="I8" s="4">
        <f>VLOOKUP($B8&amp;I$57,'NREL Mid-case w tax expiration'!$C$3:$D$386,2,FALSE)</f>
        <v>33.1</v>
      </c>
      <c r="J8" s="4">
        <f>VLOOKUP($B8&amp;J$57,'NREL Mid-case w tax expiration'!$C$3:$D$386,2,FALSE)</f>
        <v>18.2</v>
      </c>
      <c r="K8" s="4">
        <f>VLOOKUP($B8&amp;K$57,'NREL Mid-case w tax expiration'!$C$3:$D$386,2,FALSE)</f>
        <v>13.1</v>
      </c>
      <c r="L8" s="4">
        <f>VLOOKUP($B8&amp;L$57,'NREL Mid-case w tax expiration'!$C$3:$D$386,2,FALSE)</f>
        <v>23.6</v>
      </c>
      <c r="O8" s="42">
        <v>402.48500000000001</v>
      </c>
    </row>
    <row r="9" spans="2:15" x14ac:dyDescent="0.35">
      <c r="B9" s="2" t="s">
        <v>14</v>
      </c>
      <c r="C9">
        <f t="shared" si="0"/>
        <v>494.58215169979002</v>
      </c>
      <c r="D9" s="2">
        <v>532.13644198494001</v>
      </c>
      <c r="E9" s="4">
        <f>VLOOKUP($B9&amp;E$57,'NREL Mid-case w tax expiration'!$C$3:$D$386,2,FALSE)</f>
        <v>497.8</v>
      </c>
      <c r="F9" s="4">
        <f>VLOOKUP($B9&amp;F$57,'NREL Mid-case w tax expiration'!$C$3:$D$386,2,FALSE)</f>
        <v>435</v>
      </c>
      <c r="G9" s="4">
        <f>VLOOKUP($B9&amp;G$57,'NREL Mid-case w tax expiration'!$C$3:$D$386,2,FALSE)</f>
        <v>147.69999999999999</v>
      </c>
      <c r="H9" s="4">
        <f>VLOOKUP($B9&amp;H$57,'NREL Mid-case w tax expiration'!$C$3:$D$386,2,FALSE)</f>
        <v>34.799999999999997</v>
      </c>
      <c r="I9" s="4">
        <f>VLOOKUP($B9&amp;I$57,'NREL Mid-case w tax expiration'!$C$3:$D$386,2,FALSE)</f>
        <v>26.6</v>
      </c>
      <c r="J9" s="4">
        <f>VLOOKUP($B9&amp;J$57,'NREL Mid-case w tax expiration'!$C$3:$D$386,2,FALSE)</f>
        <v>18.8</v>
      </c>
      <c r="K9" s="4">
        <f>VLOOKUP($B9&amp;K$57,'NREL Mid-case w tax expiration'!$C$3:$D$386,2,FALSE)</f>
        <v>7.2</v>
      </c>
      <c r="L9" s="4">
        <f>VLOOKUP($B9&amp;L$57,'NREL Mid-case w tax expiration'!$C$3:$D$386,2,FALSE)</f>
        <v>23.2</v>
      </c>
      <c r="O9" s="42">
        <v>1090.367</v>
      </c>
    </row>
    <row r="10" spans="2:15" x14ac:dyDescent="0.35">
      <c r="B10" s="2" t="s">
        <v>15</v>
      </c>
      <c r="C10">
        <f t="shared" si="0"/>
        <v>245.26465193692002</v>
      </c>
      <c r="D10" s="2">
        <v>237.36596207928901</v>
      </c>
      <c r="E10" s="4">
        <f>VLOOKUP($B10&amp;E$57,'NREL Mid-case w tax expiration'!$C$3:$D$386,2,FALSE)</f>
        <v>238.9</v>
      </c>
      <c r="F10" s="4">
        <f>VLOOKUP($B10&amp;F$57,'NREL Mid-case w tax expiration'!$C$3:$D$386,2,FALSE)</f>
        <v>235.1</v>
      </c>
      <c r="G10" s="4">
        <f>VLOOKUP($B10&amp;G$57,'NREL Mid-case w tax expiration'!$C$3:$D$386,2,FALSE)</f>
        <v>225.7</v>
      </c>
      <c r="H10" s="4">
        <f>VLOOKUP($B10&amp;H$57,'NREL Mid-case w tax expiration'!$C$3:$D$386,2,FALSE)</f>
        <v>211.4</v>
      </c>
      <c r="I10" s="4">
        <f>VLOOKUP($B10&amp;I$57,'NREL Mid-case w tax expiration'!$C$3:$D$386,2,FALSE)</f>
        <v>192.7</v>
      </c>
      <c r="J10" s="4">
        <f>VLOOKUP($B10&amp;J$57,'NREL Mid-case w tax expiration'!$C$3:$D$386,2,FALSE)</f>
        <v>191.1</v>
      </c>
      <c r="K10" s="4">
        <f>VLOOKUP($B10&amp;K$57,'NREL Mid-case w tax expiration'!$C$3:$D$386,2,FALSE)</f>
        <v>203.7</v>
      </c>
      <c r="L10" s="4">
        <f>VLOOKUP($B10&amp;L$57,'NREL Mid-case w tax expiration'!$C$3:$D$386,2,FALSE)</f>
        <v>218.4</v>
      </c>
      <c r="O10" s="42">
        <v>540.71600000000001</v>
      </c>
    </row>
    <row r="11" spans="2:15" x14ac:dyDescent="0.35">
      <c r="B11" s="2" t="s">
        <v>63</v>
      </c>
      <c r="C11">
        <f t="shared" si="0"/>
        <v>179.17397566607002</v>
      </c>
      <c r="D11" s="2">
        <v>251.69872085639099</v>
      </c>
      <c r="E11" s="4"/>
      <c r="F11" s="4"/>
      <c r="G11" s="4"/>
      <c r="H11" s="4"/>
      <c r="I11" s="4"/>
      <c r="J11" s="4"/>
      <c r="K11" s="4"/>
      <c r="L11" s="4"/>
      <c r="O11" s="42">
        <v>395.01100000000002</v>
      </c>
    </row>
    <row r="12" spans="2:15" x14ac:dyDescent="0.35">
      <c r="B12" s="2" t="s">
        <v>16</v>
      </c>
      <c r="C12">
        <f t="shared" si="0"/>
        <v>318.10296830389001</v>
      </c>
      <c r="D12" s="2">
        <v>408.59838519459299</v>
      </c>
      <c r="E12" s="4">
        <f>VLOOKUP($B12&amp;E$57,'NREL Mid-case w tax expiration'!$C$3:$D$386,2,FALSE)</f>
        <v>412.5</v>
      </c>
      <c r="F12" s="4">
        <f>VLOOKUP($B12&amp;F$57,'NREL Mid-case w tax expiration'!$C$3:$D$386,2,FALSE)</f>
        <v>403.1</v>
      </c>
      <c r="G12" s="4">
        <f>VLOOKUP($B12&amp;G$57,'NREL Mid-case w tax expiration'!$C$3:$D$386,2,FALSE)</f>
        <v>379.2</v>
      </c>
      <c r="H12" s="4">
        <f>VLOOKUP($B12&amp;H$57,'NREL Mid-case w tax expiration'!$C$3:$D$386,2,FALSE)</f>
        <v>357.8</v>
      </c>
      <c r="I12" s="4">
        <f>VLOOKUP($B12&amp;I$57,'NREL Mid-case w tax expiration'!$C$3:$D$386,2,FALSE)</f>
        <v>325.39999999999998</v>
      </c>
      <c r="J12" s="4">
        <f>VLOOKUP($B12&amp;J$57,'NREL Mid-case w tax expiration'!$C$3:$D$386,2,FALSE)</f>
        <v>276.2</v>
      </c>
      <c r="K12" s="4">
        <f>VLOOKUP($B12&amp;K$57,'NREL Mid-case w tax expiration'!$C$3:$D$386,2,FALSE)</f>
        <v>289.8</v>
      </c>
      <c r="L12" s="4">
        <f>VLOOKUP($B12&amp;L$57,'NREL Mid-case w tax expiration'!$C$3:$D$386,2,FALSE)</f>
        <v>395.8</v>
      </c>
      <c r="O12" s="42">
        <v>701.29700000000003</v>
      </c>
    </row>
    <row r="13" spans="2:15" x14ac:dyDescent="0.35">
      <c r="B13" s="2" t="s">
        <v>17</v>
      </c>
      <c r="C13">
        <f t="shared" si="0"/>
        <v>366.63871267100001</v>
      </c>
      <c r="D13" s="2">
        <v>371.29728748979397</v>
      </c>
      <c r="E13" s="4">
        <f>VLOOKUP($B13&amp;E$57,'NREL Mid-case w tax expiration'!$C$3:$D$386,2,FALSE)</f>
        <v>356.5</v>
      </c>
      <c r="F13" s="4">
        <f>VLOOKUP($B13&amp;F$57,'NREL Mid-case w tax expiration'!$C$3:$D$386,2,FALSE)</f>
        <v>282.39999999999998</v>
      </c>
      <c r="G13" s="4">
        <f>VLOOKUP($B13&amp;G$57,'NREL Mid-case w tax expiration'!$C$3:$D$386,2,FALSE)</f>
        <v>216.4</v>
      </c>
      <c r="H13" s="4">
        <f>VLOOKUP($B13&amp;H$57,'NREL Mid-case w tax expiration'!$C$3:$D$386,2,FALSE)</f>
        <v>183.2</v>
      </c>
      <c r="I13" s="4">
        <f>VLOOKUP($B13&amp;I$57,'NREL Mid-case w tax expiration'!$C$3:$D$386,2,FALSE)</f>
        <v>125.5</v>
      </c>
      <c r="J13" s="4">
        <f>VLOOKUP($B13&amp;J$57,'NREL Mid-case w tax expiration'!$C$3:$D$386,2,FALSE)</f>
        <v>113.1</v>
      </c>
      <c r="K13" s="4">
        <f>VLOOKUP($B13&amp;K$57,'NREL Mid-case w tax expiration'!$C$3:$D$386,2,FALSE)</f>
        <v>100.2</v>
      </c>
      <c r="L13" s="4">
        <f>VLOOKUP($B13&amp;L$57,'NREL Mid-case w tax expiration'!$C$3:$D$386,2,FALSE)</f>
        <v>127.6</v>
      </c>
      <c r="O13" s="42">
        <v>808.3</v>
      </c>
    </row>
    <row r="14" spans="2:15" x14ac:dyDescent="0.35">
      <c r="B14" s="2" t="s">
        <v>18</v>
      </c>
      <c r="C14">
        <f t="shared" si="0"/>
        <v>324.32943076688002</v>
      </c>
      <c r="D14" s="2">
        <v>336.20339290574202</v>
      </c>
      <c r="E14" s="4">
        <f>VLOOKUP($B14&amp;E$57,'NREL Mid-case w tax expiration'!$C$3:$D$386,2,FALSE)</f>
        <v>302.7</v>
      </c>
      <c r="F14" s="4">
        <f>VLOOKUP($B14&amp;F$57,'NREL Mid-case w tax expiration'!$C$3:$D$386,2,FALSE)</f>
        <v>266.7</v>
      </c>
      <c r="G14" s="4">
        <f>VLOOKUP($B14&amp;G$57,'NREL Mid-case w tax expiration'!$C$3:$D$386,2,FALSE)</f>
        <v>211.6</v>
      </c>
      <c r="H14" s="4">
        <f>VLOOKUP($B14&amp;H$57,'NREL Mid-case w tax expiration'!$C$3:$D$386,2,FALSE)</f>
        <v>188.7</v>
      </c>
      <c r="I14" s="4">
        <f>VLOOKUP($B14&amp;I$57,'NREL Mid-case w tax expiration'!$C$3:$D$386,2,FALSE)</f>
        <v>132.1</v>
      </c>
      <c r="J14" s="4">
        <f>VLOOKUP($B14&amp;J$57,'NREL Mid-case w tax expiration'!$C$3:$D$386,2,FALSE)</f>
        <v>87.8</v>
      </c>
      <c r="K14" s="4">
        <f>VLOOKUP($B14&amp;K$57,'NREL Mid-case w tax expiration'!$C$3:$D$386,2,FALSE)</f>
        <v>63.7</v>
      </c>
      <c r="L14" s="4">
        <f>VLOOKUP($B14&amp;L$57,'NREL Mid-case w tax expiration'!$C$3:$D$386,2,FALSE)</f>
        <v>96.2</v>
      </c>
      <c r="O14" s="42">
        <v>715.024</v>
      </c>
    </row>
    <row r="15" spans="2:15" x14ac:dyDescent="0.35">
      <c r="B15" s="2" t="s">
        <v>64</v>
      </c>
      <c r="C15">
        <f t="shared" si="0"/>
        <v>632.35811253307008</v>
      </c>
      <c r="D15" s="2">
        <v>663.86918261816197</v>
      </c>
      <c r="E15" s="4"/>
      <c r="F15" s="4"/>
      <c r="G15" s="4"/>
      <c r="H15" s="4"/>
      <c r="I15" s="4"/>
      <c r="J15" s="4"/>
      <c r="K15" s="4"/>
      <c r="L15" s="4"/>
      <c r="O15" s="42">
        <v>1394.1110000000001</v>
      </c>
    </row>
    <row r="16" spans="2:15" x14ac:dyDescent="0.35">
      <c r="B16" s="2" t="s">
        <v>19</v>
      </c>
      <c r="C16">
        <f t="shared" si="0"/>
        <v>287.59615986717006</v>
      </c>
      <c r="D16" s="2">
        <v>281.94094166742298</v>
      </c>
      <c r="E16" s="4">
        <f>VLOOKUP($B16&amp;E$57,'NREL Mid-case w tax expiration'!$C$3:$D$386,2,FALSE)</f>
        <v>432.1</v>
      </c>
      <c r="F16" s="4">
        <f>VLOOKUP($B16&amp;F$57,'NREL Mid-case w tax expiration'!$C$3:$D$386,2,FALSE)</f>
        <v>341.8</v>
      </c>
      <c r="G16" s="4">
        <f>VLOOKUP($B16&amp;G$57,'NREL Mid-case w tax expiration'!$C$3:$D$386,2,FALSE)</f>
        <v>164.9</v>
      </c>
      <c r="H16" s="4">
        <f>VLOOKUP($B16&amp;H$57,'NREL Mid-case w tax expiration'!$C$3:$D$386,2,FALSE)</f>
        <v>109.1</v>
      </c>
      <c r="I16" s="4">
        <f>VLOOKUP($B16&amp;I$57,'NREL Mid-case w tax expiration'!$C$3:$D$386,2,FALSE)</f>
        <v>95.3</v>
      </c>
      <c r="J16" s="4">
        <f>VLOOKUP($B16&amp;J$57,'NREL Mid-case w tax expiration'!$C$3:$D$386,2,FALSE)</f>
        <v>72.8</v>
      </c>
      <c r="K16" s="4">
        <f>VLOOKUP($B16&amp;K$57,'NREL Mid-case w tax expiration'!$C$3:$D$386,2,FALSE)</f>
        <v>62.2</v>
      </c>
      <c r="L16" s="4">
        <f>VLOOKUP($B16&amp;L$57,'NREL Mid-case w tax expiration'!$C$3:$D$386,2,FALSE)</f>
        <v>89.2</v>
      </c>
      <c r="O16" s="42">
        <v>634.04100000000005</v>
      </c>
    </row>
    <row r="17" spans="2:15" x14ac:dyDescent="0.35">
      <c r="B17" s="2" t="s">
        <v>20</v>
      </c>
      <c r="C17">
        <f t="shared" si="0"/>
        <v>142.36994435664002</v>
      </c>
      <c r="D17" s="2">
        <v>112.688923160664</v>
      </c>
      <c r="E17" s="4">
        <f>VLOOKUP($B17&amp;E$57,'NREL Mid-case w tax expiration'!$C$3:$D$386,2,FALSE)</f>
        <v>67.2</v>
      </c>
      <c r="F17" s="4">
        <f>VLOOKUP($B17&amp;F$57,'NREL Mid-case w tax expiration'!$C$3:$D$386,2,FALSE)</f>
        <v>59.5</v>
      </c>
      <c r="G17" s="4">
        <f>VLOOKUP($B17&amp;G$57,'NREL Mid-case w tax expiration'!$C$3:$D$386,2,FALSE)</f>
        <v>41.9</v>
      </c>
      <c r="H17" s="4">
        <f>VLOOKUP($B17&amp;H$57,'NREL Mid-case w tax expiration'!$C$3:$D$386,2,FALSE)</f>
        <v>33.5</v>
      </c>
      <c r="I17" s="4">
        <f>VLOOKUP($B17&amp;I$57,'NREL Mid-case w tax expiration'!$C$3:$D$386,2,FALSE)</f>
        <v>34.200000000000003</v>
      </c>
      <c r="J17" s="4">
        <f>VLOOKUP($B17&amp;J$57,'NREL Mid-case w tax expiration'!$C$3:$D$386,2,FALSE)</f>
        <v>63.8</v>
      </c>
      <c r="K17" s="4">
        <f>VLOOKUP($B17&amp;K$57,'NREL Mid-case w tax expiration'!$C$3:$D$386,2,FALSE)</f>
        <v>68.400000000000006</v>
      </c>
      <c r="L17" s="4">
        <f>VLOOKUP($B17&amp;L$57,'NREL Mid-case w tax expiration'!$C$3:$D$386,2,FALSE)</f>
        <v>126.8</v>
      </c>
      <c r="O17" s="42">
        <v>313.87200000000001</v>
      </c>
    </row>
    <row r="18" spans="2:15" x14ac:dyDescent="0.35">
      <c r="B18" s="2" t="s">
        <v>21</v>
      </c>
      <c r="C18">
        <f t="shared" si="0"/>
        <v>215.15292245447003</v>
      </c>
      <c r="D18" s="2">
        <v>268.70815567449898</v>
      </c>
      <c r="E18" s="4">
        <f>VLOOKUP($B18&amp;E$57,'NREL Mid-case w tax expiration'!$C$3:$D$386,2,FALSE)</f>
        <v>238.8</v>
      </c>
      <c r="F18" s="4">
        <f>VLOOKUP($B18&amp;F$57,'NREL Mid-case w tax expiration'!$C$3:$D$386,2,FALSE)</f>
        <v>182.9</v>
      </c>
      <c r="G18" s="4">
        <f>VLOOKUP($B18&amp;G$57,'NREL Mid-case w tax expiration'!$C$3:$D$386,2,FALSE)</f>
        <v>76.2</v>
      </c>
      <c r="H18" s="4">
        <f>VLOOKUP($B18&amp;H$57,'NREL Mid-case w tax expiration'!$C$3:$D$386,2,FALSE)</f>
        <v>44.7</v>
      </c>
      <c r="I18" s="4">
        <f>VLOOKUP($B18&amp;I$57,'NREL Mid-case w tax expiration'!$C$3:$D$386,2,FALSE)</f>
        <v>34.6</v>
      </c>
      <c r="J18" s="4">
        <f>VLOOKUP($B18&amp;J$57,'NREL Mid-case w tax expiration'!$C$3:$D$386,2,FALSE)</f>
        <v>29.1</v>
      </c>
      <c r="K18" s="4">
        <f>VLOOKUP($B18&amp;K$57,'NREL Mid-case w tax expiration'!$C$3:$D$386,2,FALSE)</f>
        <v>5.9</v>
      </c>
      <c r="L18" s="4">
        <f>VLOOKUP($B18&amp;L$57,'NREL Mid-case w tax expiration'!$C$3:$D$386,2,FALSE)</f>
        <v>7.7</v>
      </c>
      <c r="O18" s="42">
        <v>474.33100000000002</v>
      </c>
    </row>
    <row r="19" spans="2:15" x14ac:dyDescent="0.35">
      <c r="B19" s="2" t="s">
        <v>22</v>
      </c>
      <c r="C19">
        <f t="shared" si="0"/>
        <v>664.73372153419007</v>
      </c>
      <c r="D19" s="2">
        <v>715.14106867458895</v>
      </c>
      <c r="E19" s="4">
        <f>VLOOKUP($B19&amp;E$57,'NREL Mid-case w tax expiration'!$C$3:$D$386,2,FALSE)</f>
        <v>760.5</v>
      </c>
      <c r="F19" s="4">
        <f>VLOOKUP($B19&amp;F$57,'NREL Mid-case w tax expiration'!$C$3:$D$386,2,FALSE)</f>
        <v>699</v>
      </c>
      <c r="G19" s="4">
        <f>VLOOKUP($B19&amp;G$57,'NREL Mid-case w tax expiration'!$C$3:$D$386,2,FALSE)</f>
        <v>538.4</v>
      </c>
      <c r="H19" s="4">
        <f>VLOOKUP($B19&amp;H$57,'NREL Mid-case w tax expiration'!$C$3:$D$386,2,FALSE)</f>
        <v>444.5</v>
      </c>
      <c r="I19" s="4">
        <f>VLOOKUP($B19&amp;I$57,'NREL Mid-case w tax expiration'!$C$3:$D$386,2,FALSE)</f>
        <v>325.60000000000002</v>
      </c>
      <c r="J19" s="4">
        <f>VLOOKUP($B19&amp;J$57,'NREL Mid-case w tax expiration'!$C$3:$D$386,2,FALSE)</f>
        <v>287.3</v>
      </c>
      <c r="K19" s="4">
        <f>VLOOKUP($B19&amp;K$57,'NREL Mid-case w tax expiration'!$C$3:$D$386,2,FALSE)</f>
        <v>277.5</v>
      </c>
      <c r="L19" s="4">
        <f>VLOOKUP($B19&amp;L$57,'NREL Mid-case w tax expiration'!$C$3:$D$386,2,FALSE)</f>
        <v>369.5</v>
      </c>
      <c r="O19" s="42">
        <v>1465.4870000000001</v>
      </c>
    </row>
    <row r="20" spans="2:15" x14ac:dyDescent="0.35">
      <c r="B20" s="2" t="s">
        <v>23</v>
      </c>
      <c r="C20">
        <f t="shared" si="0"/>
        <v>332.57619364585003</v>
      </c>
      <c r="D20" s="2">
        <v>374.78136623423802</v>
      </c>
      <c r="E20" s="4">
        <f>VLOOKUP($B20&amp;E$57,'NREL Mid-case w tax expiration'!$C$3:$D$386,2,FALSE)</f>
        <v>291</v>
      </c>
      <c r="F20" s="4">
        <f>VLOOKUP($B20&amp;F$57,'NREL Mid-case w tax expiration'!$C$3:$D$386,2,FALSE)</f>
        <v>120.5</v>
      </c>
      <c r="G20" s="4">
        <f>VLOOKUP($B20&amp;G$57,'NREL Mid-case w tax expiration'!$C$3:$D$386,2,FALSE)</f>
        <v>58.4</v>
      </c>
      <c r="H20" s="4">
        <f>VLOOKUP($B20&amp;H$57,'NREL Mid-case w tax expiration'!$C$3:$D$386,2,FALSE)</f>
        <v>50</v>
      </c>
      <c r="I20" s="4">
        <f>VLOOKUP($B20&amp;I$57,'NREL Mid-case w tax expiration'!$C$3:$D$386,2,FALSE)</f>
        <v>37.4</v>
      </c>
      <c r="J20" s="4">
        <f>VLOOKUP($B20&amp;J$57,'NREL Mid-case w tax expiration'!$C$3:$D$386,2,FALSE)</f>
        <v>25.3</v>
      </c>
      <c r="K20" s="4">
        <f>VLOOKUP($B20&amp;K$57,'NREL Mid-case w tax expiration'!$C$3:$D$386,2,FALSE)</f>
        <v>13.7</v>
      </c>
      <c r="L20" s="4">
        <f>VLOOKUP($B20&amp;L$57,'NREL Mid-case w tax expiration'!$C$3:$D$386,2,FALSE)</f>
        <v>30.2</v>
      </c>
      <c r="O20" s="42">
        <v>733.20500000000004</v>
      </c>
    </row>
    <row r="21" spans="2:15" x14ac:dyDescent="0.35">
      <c r="B21" s="2" t="s">
        <v>24</v>
      </c>
      <c r="C21">
        <f t="shared" si="0"/>
        <v>792.40455154861002</v>
      </c>
      <c r="D21" s="2">
        <v>785.74571350811902</v>
      </c>
      <c r="E21" s="4">
        <f>VLOOKUP($B21&amp;E$57,'NREL Mid-case w tax expiration'!$C$3:$D$386,2,FALSE)</f>
        <v>944.6</v>
      </c>
      <c r="F21" s="4">
        <f>VLOOKUP($B21&amp;F$57,'NREL Mid-case w tax expiration'!$C$3:$D$386,2,FALSE)</f>
        <v>926.3</v>
      </c>
      <c r="G21" s="4">
        <f>VLOOKUP($B21&amp;G$57,'NREL Mid-case w tax expiration'!$C$3:$D$386,2,FALSE)</f>
        <v>831.4</v>
      </c>
      <c r="H21" s="4">
        <f>VLOOKUP($B21&amp;H$57,'NREL Mid-case w tax expiration'!$C$3:$D$386,2,FALSE)</f>
        <v>761.3</v>
      </c>
      <c r="I21" s="4">
        <f>VLOOKUP($B21&amp;I$57,'NREL Mid-case w tax expiration'!$C$3:$D$386,2,FALSE)</f>
        <v>605.5</v>
      </c>
      <c r="J21" s="4">
        <f>VLOOKUP($B21&amp;J$57,'NREL Mid-case w tax expiration'!$C$3:$D$386,2,FALSE)</f>
        <v>377.9</v>
      </c>
      <c r="K21" s="4">
        <f>VLOOKUP($B21&amp;K$57,'NREL Mid-case w tax expiration'!$C$3:$D$386,2,FALSE)</f>
        <v>388.7</v>
      </c>
      <c r="L21" s="4">
        <f>VLOOKUP($B21&amp;L$57,'NREL Mid-case w tax expiration'!$C$3:$D$386,2,FALSE)</f>
        <v>399.7</v>
      </c>
      <c r="O21" s="42">
        <v>1746.953</v>
      </c>
    </row>
    <row r="22" spans="2:15" x14ac:dyDescent="0.35">
      <c r="B22" s="2" t="s">
        <v>25</v>
      </c>
      <c r="C22">
        <f t="shared" si="0"/>
        <v>358.56023256130004</v>
      </c>
      <c r="D22" s="2">
        <v>372.246666061871</v>
      </c>
      <c r="E22" s="4">
        <f>VLOOKUP($B22&amp;E$57,'NREL Mid-case w tax expiration'!$C$3:$D$386,2,FALSE)</f>
        <v>461.3</v>
      </c>
      <c r="F22" s="4">
        <f>VLOOKUP($B22&amp;F$57,'NREL Mid-case w tax expiration'!$C$3:$D$386,2,FALSE)</f>
        <v>429.4</v>
      </c>
      <c r="G22" s="4">
        <f>VLOOKUP($B22&amp;G$57,'NREL Mid-case w tax expiration'!$C$3:$D$386,2,FALSE)</f>
        <v>359.7</v>
      </c>
      <c r="H22" s="4">
        <f>VLOOKUP($B22&amp;H$57,'NREL Mid-case w tax expiration'!$C$3:$D$386,2,FALSE)</f>
        <v>285.89999999999998</v>
      </c>
      <c r="I22" s="4">
        <f>VLOOKUP($B22&amp;I$57,'NREL Mid-case w tax expiration'!$C$3:$D$386,2,FALSE)</f>
        <v>186.2</v>
      </c>
      <c r="J22" s="4">
        <f>VLOOKUP($B22&amp;J$57,'NREL Mid-case w tax expiration'!$C$3:$D$386,2,FALSE)</f>
        <v>142</v>
      </c>
      <c r="K22" s="4">
        <f>VLOOKUP($B22&amp;K$57,'NREL Mid-case w tax expiration'!$C$3:$D$386,2,FALSE)</f>
        <v>135</v>
      </c>
      <c r="L22" s="4">
        <f>VLOOKUP($B22&amp;L$57,'NREL Mid-case w tax expiration'!$C$3:$D$386,2,FALSE)</f>
        <v>224.1</v>
      </c>
      <c r="O22" s="42">
        <v>790.49</v>
      </c>
    </row>
    <row r="23" spans="2:15" x14ac:dyDescent="0.35">
      <c r="B23" s="2" t="s">
        <v>26</v>
      </c>
      <c r="C23">
        <f t="shared" si="0"/>
        <v>369.26954841700001</v>
      </c>
      <c r="D23" s="2">
        <v>389.73918171096801</v>
      </c>
      <c r="E23" s="4">
        <f>VLOOKUP($B23&amp;E$57,'NREL Mid-case w tax expiration'!$C$3:$D$386,2,FALSE)</f>
        <v>273.5</v>
      </c>
      <c r="F23" s="4">
        <f>VLOOKUP($B23&amp;F$57,'NREL Mid-case w tax expiration'!$C$3:$D$386,2,FALSE)</f>
        <v>254.5</v>
      </c>
      <c r="G23" s="4">
        <f>VLOOKUP($B23&amp;G$57,'NREL Mid-case w tax expiration'!$C$3:$D$386,2,FALSE)</f>
        <v>201.2</v>
      </c>
      <c r="H23" s="4">
        <f>VLOOKUP($B23&amp;H$57,'NREL Mid-case w tax expiration'!$C$3:$D$386,2,FALSE)</f>
        <v>164.8</v>
      </c>
      <c r="I23" s="4">
        <f>VLOOKUP($B23&amp;I$57,'NREL Mid-case w tax expiration'!$C$3:$D$386,2,FALSE)</f>
        <v>106.9</v>
      </c>
      <c r="J23" s="4">
        <f>VLOOKUP($B23&amp;J$57,'NREL Mid-case w tax expiration'!$C$3:$D$386,2,FALSE)</f>
        <v>104.7</v>
      </c>
      <c r="K23" s="4">
        <f>VLOOKUP($B23&amp;K$57,'NREL Mid-case w tax expiration'!$C$3:$D$386,2,FALSE)</f>
        <v>118.5</v>
      </c>
      <c r="L23" s="4">
        <f>VLOOKUP($B23&amp;L$57,'NREL Mid-case w tax expiration'!$C$3:$D$386,2,FALSE)</f>
        <v>125.4</v>
      </c>
      <c r="O23" s="42">
        <v>814.1</v>
      </c>
    </row>
    <row r="24" spans="2:15" x14ac:dyDescent="0.35">
      <c r="B24" s="2" t="s">
        <v>27</v>
      </c>
      <c r="C24">
        <f t="shared" si="0"/>
        <v>236.83735929468997</v>
      </c>
      <c r="D24" s="2">
        <v>290.52889413045398</v>
      </c>
      <c r="E24" s="4">
        <f>VLOOKUP($B24&amp;E$57,'NREL Mid-case w tax expiration'!$C$3:$D$386,2,FALSE)</f>
        <v>167</v>
      </c>
      <c r="F24" s="4">
        <f>VLOOKUP($B24&amp;F$57,'NREL Mid-case w tax expiration'!$C$3:$D$386,2,FALSE)</f>
        <v>140.1</v>
      </c>
      <c r="G24" s="4">
        <f>VLOOKUP($B24&amp;G$57,'NREL Mid-case w tax expiration'!$C$3:$D$386,2,FALSE)</f>
        <v>123.5</v>
      </c>
      <c r="H24" s="4">
        <f>VLOOKUP($B24&amp;H$57,'NREL Mid-case w tax expiration'!$C$3:$D$386,2,FALSE)</f>
        <v>115.6</v>
      </c>
      <c r="I24" s="4">
        <f>VLOOKUP($B24&amp;I$57,'NREL Mid-case w tax expiration'!$C$3:$D$386,2,FALSE)</f>
        <v>103</v>
      </c>
      <c r="J24" s="4">
        <f>VLOOKUP($B24&amp;J$57,'NREL Mid-case w tax expiration'!$C$3:$D$386,2,FALSE)</f>
        <v>94.1</v>
      </c>
      <c r="K24" s="4">
        <f>VLOOKUP($B24&amp;K$57,'NREL Mid-case w tax expiration'!$C$3:$D$386,2,FALSE)</f>
        <v>96.7</v>
      </c>
      <c r="L24" s="4">
        <f>VLOOKUP($B24&amp;L$57,'NREL Mid-case w tax expiration'!$C$3:$D$386,2,FALSE)</f>
        <v>113.1</v>
      </c>
      <c r="O24" s="42">
        <v>522.13699999999994</v>
      </c>
    </row>
    <row r="25" spans="2:15" x14ac:dyDescent="0.35">
      <c r="B25" s="2" t="s">
        <v>28</v>
      </c>
      <c r="C25">
        <f t="shared" si="0"/>
        <v>143.66540416536</v>
      </c>
      <c r="D25" s="2">
        <v>155.451329039282</v>
      </c>
      <c r="E25" s="4">
        <f>VLOOKUP($B25&amp;E$57,'NREL Mid-case w tax expiration'!$C$3:$D$386,2,FALSE)</f>
        <v>50.6</v>
      </c>
      <c r="F25" s="4">
        <f>VLOOKUP($B25&amp;F$57,'NREL Mid-case w tax expiration'!$C$3:$D$386,2,FALSE)</f>
        <v>61.3</v>
      </c>
      <c r="G25" s="4">
        <f>VLOOKUP($B25&amp;G$57,'NREL Mid-case w tax expiration'!$C$3:$D$386,2,FALSE)</f>
        <v>65.5</v>
      </c>
      <c r="H25" s="4">
        <f>VLOOKUP($B25&amp;H$57,'NREL Mid-case w tax expiration'!$C$3:$D$386,2,FALSE)</f>
        <v>42.5</v>
      </c>
      <c r="I25" s="4">
        <f>VLOOKUP($B25&amp;I$57,'NREL Mid-case w tax expiration'!$C$3:$D$386,2,FALSE)</f>
        <v>29.6</v>
      </c>
      <c r="J25" s="4">
        <f>VLOOKUP($B25&amp;J$57,'NREL Mid-case w tax expiration'!$C$3:$D$386,2,FALSE)</f>
        <v>32.700000000000003</v>
      </c>
      <c r="K25" s="4">
        <f>VLOOKUP($B25&amp;K$57,'NREL Mid-case w tax expiration'!$C$3:$D$386,2,FALSE)</f>
        <v>52.3</v>
      </c>
      <c r="L25" s="4">
        <f>VLOOKUP($B25&amp;L$57,'NREL Mid-case w tax expiration'!$C$3:$D$386,2,FALSE)</f>
        <v>98.6</v>
      </c>
      <c r="O25" s="42">
        <v>316.72800000000001</v>
      </c>
    </row>
    <row r="26" spans="2:15" x14ac:dyDescent="0.35">
      <c r="B26" s="2" t="s">
        <v>29</v>
      </c>
      <c r="C26">
        <f t="shared" si="0"/>
        <v>359.28824831515004</v>
      </c>
      <c r="D26" s="2">
        <v>460.73074480631402</v>
      </c>
      <c r="E26" s="4">
        <f>VLOOKUP($B26&amp;E$57,'NREL Mid-case w tax expiration'!$C$3:$D$386,2,FALSE)</f>
        <v>513</v>
      </c>
      <c r="F26" s="4">
        <f>VLOOKUP($B26&amp;F$57,'NREL Mid-case w tax expiration'!$C$3:$D$386,2,FALSE)</f>
        <v>435.7</v>
      </c>
      <c r="G26" s="4">
        <f>VLOOKUP($B26&amp;G$57,'NREL Mid-case w tax expiration'!$C$3:$D$386,2,FALSE)</f>
        <v>387.3</v>
      </c>
      <c r="H26" s="4">
        <f>VLOOKUP($B26&amp;H$57,'NREL Mid-case w tax expiration'!$C$3:$D$386,2,FALSE)</f>
        <v>329.6</v>
      </c>
      <c r="I26" s="4">
        <f>VLOOKUP($B26&amp;I$57,'NREL Mid-case w tax expiration'!$C$3:$D$386,2,FALSE)</f>
        <v>307.7</v>
      </c>
      <c r="J26" s="4">
        <f>VLOOKUP($B26&amp;J$57,'NREL Mid-case w tax expiration'!$C$3:$D$386,2,FALSE)</f>
        <v>284.5</v>
      </c>
      <c r="K26" s="4">
        <f>VLOOKUP($B26&amp;K$57,'NREL Mid-case w tax expiration'!$C$3:$D$386,2,FALSE)</f>
        <v>265.8</v>
      </c>
      <c r="L26" s="4">
        <f>VLOOKUP($B26&amp;L$57,'NREL Mid-case w tax expiration'!$C$3:$D$386,2,FALSE)</f>
        <v>276.3</v>
      </c>
      <c r="O26" s="42">
        <v>792.09500000000003</v>
      </c>
    </row>
    <row r="27" spans="2:15" x14ac:dyDescent="0.35">
      <c r="B27" s="2" t="s">
        <v>30</v>
      </c>
      <c r="C27">
        <f t="shared" si="0"/>
        <v>341.17721216579002</v>
      </c>
      <c r="D27" s="2">
        <v>350.99836705071198</v>
      </c>
      <c r="E27" s="4">
        <f>VLOOKUP($B27&amp;E$57,'NREL Mid-case w tax expiration'!$C$3:$D$386,2,FALSE)</f>
        <v>266.60000000000002</v>
      </c>
      <c r="F27" s="4">
        <f>VLOOKUP($B27&amp;F$57,'NREL Mid-case w tax expiration'!$C$3:$D$386,2,FALSE)</f>
        <v>136.5</v>
      </c>
      <c r="G27" s="4">
        <f>VLOOKUP($B27&amp;G$57,'NREL Mid-case w tax expiration'!$C$3:$D$386,2,FALSE)</f>
        <v>89.6</v>
      </c>
      <c r="H27" s="4">
        <f>VLOOKUP($B27&amp;H$57,'NREL Mid-case w tax expiration'!$C$3:$D$386,2,FALSE)</f>
        <v>61.4</v>
      </c>
      <c r="I27" s="4">
        <f>VLOOKUP($B27&amp;I$57,'NREL Mid-case w tax expiration'!$C$3:$D$386,2,FALSE)</f>
        <v>22</v>
      </c>
      <c r="J27" s="4">
        <f>VLOOKUP($B27&amp;J$57,'NREL Mid-case w tax expiration'!$C$3:$D$386,2,FALSE)</f>
        <v>15.2</v>
      </c>
      <c r="K27" s="4">
        <f>VLOOKUP($B27&amp;K$57,'NREL Mid-case w tax expiration'!$C$3:$D$386,2,FALSE)</f>
        <v>18.899999999999999</v>
      </c>
      <c r="L27" s="4">
        <f>VLOOKUP($B27&amp;L$57,'NREL Mid-case w tax expiration'!$C$3:$D$386,2,FALSE)</f>
        <v>32.9</v>
      </c>
      <c r="O27" s="42">
        <v>752.16700000000003</v>
      </c>
    </row>
    <row r="28" spans="2:15" x14ac:dyDescent="0.35">
      <c r="B28" s="2" t="s">
        <v>31</v>
      </c>
      <c r="C28">
        <f t="shared" si="0"/>
        <v>658.50907344068003</v>
      </c>
      <c r="D28" s="2">
        <v>688.454594937857</v>
      </c>
      <c r="E28" s="4">
        <f>VLOOKUP($B28&amp;E$57,'NREL Mid-case w tax expiration'!$C$3:$D$386,2,FALSE)</f>
        <v>841.9</v>
      </c>
      <c r="F28" s="4">
        <f>VLOOKUP($B28&amp;F$57,'NREL Mid-case w tax expiration'!$C$3:$D$386,2,FALSE)</f>
        <v>805.4</v>
      </c>
      <c r="G28" s="4">
        <f>VLOOKUP($B28&amp;G$57,'NREL Mid-case w tax expiration'!$C$3:$D$386,2,FALSE)</f>
        <v>487.7</v>
      </c>
      <c r="H28" s="4">
        <f>VLOOKUP($B28&amp;H$57,'NREL Mid-case w tax expiration'!$C$3:$D$386,2,FALSE)</f>
        <v>339.9</v>
      </c>
      <c r="I28" s="4">
        <f>VLOOKUP($B28&amp;I$57,'NREL Mid-case w tax expiration'!$C$3:$D$386,2,FALSE)</f>
        <v>288.3</v>
      </c>
      <c r="J28" s="4">
        <f>VLOOKUP($B28&amp;J$57,'NREL Mid-case w tax expiration'!$C$3:$D$386,2,FALSE)</f>
        <v>201.9</v>
      </c>
      <c r="K28" s="4">
        <f>VLOOKUP($B28&amp;K$57,'NREL Mid-case w tax expiration'!$C$3:$D$386,2,FALSE)</f>
        <v>168.9</v>
      </c>
      <c r="L28" s="4">
        <f>VLOOKUP($B28&amp;L$57,'NREL Mid-case w tax expiration'!$C$3:$D$386,2,FALSE)</f>
        <v>147.9</v>
      </c>
      <c r="O28" s="42">
        <v>1451.7639999999999</v>
      </c>
    </row>
    <row r="29" spans="2:15" x14ac:dyDescent="0.35">
      <c r="B29" s="2" t="s">
        <v>32</v>
      </c>
      <c r="C29">
        <f t="shared" si="0"/>
        <v>375.69876666938001</v>
      </c>
      <c r="D29" s="2">
        <v>403.111675587408</v>
      </c>
      <c r="E29" s="4">
        <f>VLOOKUP($B29&amp;E$57,'NREL Mid-case w tax expiration'!$C$3:$D$386,2,FALSE)</f>
        <v>451.3</v>
      </c>
      <c r="F29" s="4">
        <f>VLOOKUP($B29&amp;F$57,'NREL Mid-case w tax expiration'!$C$3:$D$386,2,FALSE)</f>
        <v>431.5</v>
      </c>
      <c r="G29" s="4">
        <f>VLOOKUP($B29&amp;G$57,'NREL Mid-case w tax expiration'!$C$3:$D$386,2,FALSE)</f>
        <v>378</v>
      </c>
      <c r="H29" s="4">
        <f>VLOOKUP($B29&amp;H$57,'NREL Mid-case w tax expiration'!$C$3:$D$386,2,FALSE)</f>
        <v>321.89999999999998</v>
      </c>
      <c r="I29" s="4">
        <f>VLOOKUP($B29&amp;I$57,'NREL Mid-case w tax expiration'!$C$3:$D$386,2,FALSE)</f>
        <v>208.9</v>
      </c>
      <c r="J29" s="4">
        <f>VLOOKUP($B29&amp;J$57,'NREL Mid-case w tax expiration'!$C$3:$D$386,2,FALSE)</f>
        <v>69.2</v>
      </c>
      <c r="K29" s="4">
        <f>VLOOKUP($B29&amp;K$57,'NREL Mid-case w tax expiration'!$C$3:$D$386,2,FALSE)</f>
        <v>64.099999999999994</v>
      </c>
      <c r="L29" s="4">
        <f>VLOOKUP($B29&amp;L$57,'NREL Mid-case w tax expiration'!$C$3:$D$386,2,FALSE)</f>
        <v>93.5</v>
      </c>
      <c r="O29" s="42">
        <v>828.274</v>
      </c>
    </row>
    <row r="30" spans="2:15" x14ac:dyDescent="0.35">
      <c r="B30" s="2" t="s">
        <v>33</v>
      </c>
      <c r="C30">
        <f t="shared" si="0"/>
        <v>482.58644788277007</v>
      </c>
      <c r="D30" s="2">
        <v>467.819105506668</v>
      </c>
      <c r="E30" s="4">
        <f>VLOOKUP($B30&amp;E$57,'NREL Mid-case w tax expiration'!$C$3:$D$386,2,FALSE)</f>
        <v>295.3</v>
      </c>
      <c r="F30" s="4">
        <f>VLOOKUP($B30&amp;F$57,'NREL Mid-case w tax expiration'!$C$3:$D$386,2,FALSE)</f>
        <v>80.7</v>
      </c>
      <c r="G30" s="4">
        <f>VLOOKUP($B30&amp;G$57,'NREL Mid-case w tax expiration'!$C$3:$D$386,2,FALSE)</f>
        <v>30.8</v>
      </c>
      <c r="H30" s="4">
        <f>VLOOKUP($B30&amp;H$57,'NREL Mid-case w tax expiration'!$C$3:$D$386,2,FALSE)</f>
        <v>21.7</v>
      </c>
      <c r="I30" s="4">
        <f>VLOOKUP($B30&amp;I$57,'NREL Mid-case w tax expiration'!$C$3:$D$386,2,FALSE)</f>
        <v>27.8</v>
      </c>
      <c r="J30" s="4">
        <f>VLOOKUP($B30&amp;J$57,'NREL Mid-case w tax expiration'!$C$3:$D$386,2,FALSE)</f>
        <v>20.3</v>
      </c>
      <c r="K30" s="4">
        <f>VLOOKUP($B30&amp;K$57,'NREL Mid-case w tax expiration'!$C$3:$D$386,2,FALSE)</f>
        <v>21</v>
      </c>
      <c r="L30" s="4">
        <f>VLOOKUP($B30&amp;L$57,'NREL Mid-case w tax expiration'!$C$3:$D$386,2,FALSE)</f>
        <v>36</v>
      </c>
      <c r="O30" s="42">
        <v>1063.921</v>
      </c>
    </row>
    <row r="31" spans="2:15" x14ac:dyDescent="0.35">
      <c r="B31" s="2" t="s">
        <v>34</v>
      </c>
      <c r="C31">
        <f t="shared" si="0"/>
        <v>284.13978600777006</v>
      </c>
      <c r="D31" s="2">
        <v>298.063594302821</v>
      </c>
      <c r="E31" s="4">
        <f>VLOOKUP($B31&amp;E$57,'NREL Mid-case w tax expiration'!$C$3:$D$386,2,FALSE)</f>
        <v>385.7</v>
      </c>
      <c r="F31" s="4">
        <f>VLOOKUP($B31&amp;F$57,'NREL Mid-case w tax expiration'!$C$3:$D$386,2,FALSE)</f>
        <v>333.9</v>
      </c>
      <c r="G31" s="4">
        <f>VLOOKUP($B31&amp;G$57,'NREL Mid-case w tax expiration'!$C$3:$D$386,2,FALSE)</f>
        <v>237.6</v>
      </c>
      <c r="H31" s="4">
        <f>VLOOKUP($B31&amp;H$57,'NREL Mid-case w tax expiration'!$C$3:$D$386,2,FALSE)</f>
        <v>199.6</v>
      </c>
      <c r="I31" s="4">
        <f>VLOOKUP($B31&amp;I$57,'NREL Mid-case w tax expiration'!$C$3:$D$386,2,FALSE)</f>
        <v>110.3</v>
      </c>
      <c r="J31" s="4">
        <f>VLOOKUP($B31&amp;J$57,'NREL Mid-case w tax expiration'!$C$3:$D$386,2,FALSE)</f>
        <v>82.2</v>
      </c>
      <c r="K31" s="4">
        <f>VLOOKUP($B31&amp;K$57,'NREL Mid-case w tax expiration'!$C$3:$D$386,2,FALSE)</f>
        <v>72.099999999999994</v>
      </c>
      <c r="L31" s="4">
        <f>VLOOKUP($B31&amp;L$57,'NREL Mid-case w tax expiration'!$C$3:$D$386,2,FALSE)</f>
        <v>79.3</v>
      </c>
      <c r="O31" s="42">
        <v>626.42100000000005</v>
      </c>
    </row>
    <row r="32" spans="2:15" x14ac:dyDescent="0.35">
      <c r="B32" s="2" t="s">
        <v>35</v>
      </c>
      <c r="C32">
        <f t="shared" si="0"/>
        <v>588.69576458924007</v>
      </c>
      <c r="D32" s="2">
        <v>599.39943753968998</v>
      </c>
      <c r="E32" s="4">
        <f>VLOOKUP($B32&amp;E$57,'NREL Mid-case w tax expiration'!$C$3:$D$386,2,FALSE)</f>
        <v>301.3</v>
      </c>
      <c r="F32" s="4">
        <f>VLOOKUP($B32&amp;F$57,'NREL Mid-case w tax expiration'!$C$3:$D$386,2,FALSE)</f>
        <v>171.2</v>
      </c>
      <c r="G32" s="4">
        <f>VLOOKUP($B32&amp;G$57,'NREL Mid-case w tax expiration'!$C$3:$D$386,2,FALSE)</f>
        <v>83.6</v>
      </c>
      <c r="H32" s="4">
        <f>VLOOKUP($B32&amp;H$57,'NREL Mid-case w tax expiration'!$C$3:$D$386,2,FALSE)</f>
        <v>49.8</v>
      </c>
      <c r="I32" s="4">
        <f>VLOOKUP($B32&amp;I$57,'NREL Mid-case w tax expiration'!$C$3:$D$386,2,FALSE)</f>
        <v>32.799999999999997</v>
      </c>
      <c r="J32" s="4">
        <f>VLOOKUP($B32&amp;J$57,'NREL Mid-case w tax expiration'!$C$3:$D$386,2,FALSE)</f>
        <v>16.399999999999999</v>
      </c>
      <c r="K32" s="4">
        <f>VLOOKUP($B32&amp;K$57,'NREL Mid-case w tax expiration'!$C$3:$D$386,2,FALSE)</f>
        <v>15.6</v>
      </c>
      <c r="L32" s="4">
        <f>VLOOKUP($B32&amp;L$57,'NREL Mid-case w tax expiration'!$C$3:$D$386,2,FALSE)</f>
        <v>27</v>
      </c>
      <c r="O32" s="42">
        <v>1297.8520000000001</v>
      </c>
    </row>
    <row r="33" spans="2:15" x14ac:dyDescent="0.35">
      <c r="B33" s="2" t="s">
        <v>36</v>
      </c>
      <c r="C33">
        <f t="shared" si="0"/>
        <v>465.27827022830996</v>
      </c>
      <c r="D33" s="2">
        <v>501.52408600199601</v>
      </c>
      <c r="E33" s="4">
        <f>VLOOKUP($B33&amp;E$57,'NREL Mid-case w tax expiration'!$C$3:$D$386,2,FALSE)</f>
        <v>167.6</v>
      </c>
      <c r="F33" s="4">
        <f>VLOOKUP($B33&amp;F$57,'NREL Mid-case w tax expiration'!$C$3:$D$386,2,FALSE)</f>
        <v>116.8</v>
      </c>
      <c r="G33" s="4">
        <f>VLOOKUP($B33&amp;G$57,'NREL Mid-case w tax expiration'!$C$3:$D$386,2,FALSE)</f>
        <v>59</v>
      </c>
      <c r="H33" s="4">
        <f>VLOOKUP($B33&amp;H$57,'NREL Mid-case w tax expiration'!$C$3:$D$386,2,FALSE)</f>
        <v>46</v>
      </c>
      <c r="I33" s="4">
        <f>VLOOKUP($B33&amp;I$57,'NREL Mid-case w tax expiration'!$C$3:$D$386,2,FALSE)</f>
        <v>42.9</v>
      </c>
      <c r="J33" s="4">
        <f>VLOOKUP($B33&amp;J$57,'NREL Mid-case w tax expiration'!$C$3:$D$386,2,FALSE)</f>
        <v>17.3</v>
      </c>
      <c r="K33" s="4">
        <f>VLOOKUP($B33&amp;K$57,'NREL Mid-case w tax expiration'!$C$3:$D$386,2,FALSE)</f>
        <v>18.5</v>
      </c>
      <c r="L33" s="4">
        <f>VLOOKUP($B33&amp;L$57,'NREL Mid-case w tax expiration'!$C$3:$D$386,2,FALSE)</f>
        <v>33.299999999999997</v>
      </c>
      <c r="O33" s="42">
        <v>1025.7629999999999</v>
      </c>
    </row>
    <row r="34" spans="2:15" x14ac:dyDescent="0.35">
      <c r="B34" s="2" t="s">
        <v>37</v>
      </c>
      <c r="C34">
        <f t="shared" si="0"/>
        <v>125.29219162614</v>
      </c>
      <c r="D34" s="2">
        <v>139.00843690465399</v>
      </c>
      <c r="E34" s="4">
        <f>VLOOKUP($B34&amp;E$57,'NREL Mid-case w tax expiration'!$C$3:$D$386,2,FALSE)</f>
        <v>73.2</v>
      </c>
      <c r="F34" s="4">
        <f>VLOOKUP($B34&amp;F$57,'NREL Mid-case w tax expiration'!$C$3:$D$386,2,FALSE)</f>
        <v>67.599999999999994</v>
      </c>
      <c r="G34" s="4">
        <f>VLOOKUP($B34&amp;G$57,'NREL Mid-case w tax expiration'!$C$3:$D$386,2,FALSE)</f>
        <v>54.2</v>
      </c>
      <c r="H34" s="4">
        <f>VLOOKUP($B34&amp;H$57,'NREL Mid-case w tax expiration'!$C$3:$D$386,2,FALSE)</f>
        <v>37.700000000000003</v>
      </c>
      <c r="I34" s="4">
        <f>VLOOKUP($B34&amp;I$57,'NREL Mid-case w tax expiration'!$C$3:$D$386,2,FALSE)</f>
        <v>30.4</v>
      </c>
      <c r="J34" s="4">
        <f>VLOOKUP($B34&amp;J$57,'NREL Mid-case w tax expiration'!$C$3:$D$386,2,FALSE)</f>
        <v>32</v>
      </c>
      <c r="K34" s="4">
        <f>VLOOKUP($B34&amp;K$57,'NREL Mid-case w tax expiration'!$C$3:$D$386,2,FALSE)</f>
        <v>40.6</v>
      </c>
      <c r="L34" s="4">
        <f>VLOOKUP($B34&amp;L$57,'NREL Mid-case w tax expiration'!$C$3:$D$386,2,FALSE)</f>
        <v>60.9</v>
      </c>
      <c r="O34" s="42">
        <v>276.22199999999998</v>
      </c>
    </row>
    <row r="35" spans="2:15" x14ac:dyDescent="0.35">
      <c r="B35" s="2" t="s">
        <v>38</v>
      </c>
      <c r="C35">
        <f t="shared" si="0"/>
        <v>212.67222578294002</v>
      </c>
      <c r="D35" s="2">
        <v>221.614805406877</v>
      </c>
      <c r="E35" s="4">
        <f>VLOOKUP($B35&amp;E$57,'NREL Mid-case w tax expiration'!$C$3:$D$386,2,FALSE)</f>
        <v>256.3</v>
      </c>
      <c r="F35" s="4">
        <f>VLOOKUP($B35&amp;F$57,'NREL Mid-case w tax expiration'!$C$3:$D$386,2,FALSE)</f>
        <v>249.6</v>
      </c>
      <c r="G35" s="4">
        <f>VLOOKUP($B35&amp;G$57,'NREL Mid-case w tax expiration'!$C$3:$D$386,2,FALSE)</f>
        <v>221.3</v>
      </c>
      <c r="H35" s="4">
        <f>VLOOKUP($B35&amp;H$57,'NREL Mid-case w tax expiration'!$C$3:$D$386,2,FALSE)</f>
        <v>202.9</v>
      </c>
      <c r="I35" s="4">
        <f>VLOOKUP($B35&amp;I$57,'NREL Mid-case w tax expiration'!$C$3:$D$386,2,FALSE)</f>
        <v>152.30000000000001</v>
      </c>
      <c r="J35" s="4">
        <f>VLOOKUP($B35&amp;J$57,'NREL Mid-case w tax expiration'!$C$3:$D$386,2,FALSE)</f>
        <v>154.80000000000001</v>
      </c>
      <c r="K35" s="4">
        <f>VLOOKUP($B35&amp;K$57,'NREL Mid-case w tax expiration'!$C$3:$D$386,2,FALSE)</f>
        <v>171.5</v>
      </c>
      <c r="L35" s="4">
        <f>VLOOKUP($B35&amp;L$57,'NREL Mid-case w tax expiration'!$C$3:$D$386,2,FALSE)</f>
        <v>159.80000000000001</v>
      </c>
      <c r="O35" s="42">
        <v>468.86200000000002</v>
      </c>
    </row>
    <row r="36" spans="2:15" x14ac:dyDescent="0.35">
      <c r="B36" s="2" t="s">
        <v>39</v>
      </c>
      <c r="C36">
        <f t="shared" si="0"/>
        <v>350.46315516443002</v>
      </c>
      <c r="D36" s="2">
        <v>449.79814932414001</v>
      </c>
      <c r="E36" s="4">
        <f>VLOOKUP($B36&amp;E$57,'NREL Mid-case w tax expiration'!$C$3:$D$386,2,FALSE)</f>
        <v>384.5</v>
      </c>
      <c r="F36" s="4">
        <f>VLOOKUP($B36&amp;F$57,'NREL Mid-case w tax expiration'!$C$3:$D$386,2,FALSE)</f>
        <v>238.5</v>
      </c>
      <c r="G36" s="4">
        <f>VLOOKUP($B36&amp;G$57,'NREL Mid-case w tax expiration'!$C$3:$D$386,2,FALSE)</f>
        <v>117.5</v>
      </c>
      <c r="H36" s="4">
        <f>VLOOKUP($B36&amp;H$57,'NREL Mid-case w tax expiration'!$C$3:$D$386,2,FALSE)</f>
        <v>84.2</v>
      </c>
      <c r="I36" s="4">
        <f>VLOOKUP($B36&amp;I$57,'NREL Mid-case w tax expiration'!$C$3:$D$386,2,FALSE)</f>
        <v>8.9</v>
      </c>
      <c r="J36" s="4">
        <f>VLOOKUP($B36&amp;J$57,'NREL Mid-case w tax expiration'!$C$3:$D$386,2,FALSE)</f>
        <v>4.8</v>
      </c>
      <c r="K36" s="4">
        <f>VLOOKUP($B36&amp;K$57,'NREL Mid-case w tax expiration'!$C$3:$D$386,2,FALSE)</f>
        <v>3.7</v>
      </c>
      <c r="L36" s="4">
        <f>VLOOKUP($B36&amp;L$57,'NREL Mid-case w tax expiration'!$C$3:$D$386,2,FALSE)</f>
        <v>10.8</v>
      </c>
      <c r="O36" s="42">
        <v>772.63900000000001</v>
      </c>
    </row>
    <row r="37" spans="2:15" x14ac:dyDescent="0.35">
      <c r="B37" s="2" t="s">
        <v>40</v>
      </c>
      <c r="C37">
        <f t="shared" si="0"/>
        <v>291.50249735761003</v>
      </c>
      <c r="D37" s="2">
        <v>307.87671232876698</v>
      </c>
      <c r="E37" s="4">
        <f>VLOOKUP($B37&amp;E$57,'NREL Mid-case w tax expiration'!$C$3:$D$386,2,FALSE)</f>
        <v>284.10000000000002</v>
      </c>
      <c r="F37" s="4">
        <f>VLOOKUP($B37&amp;F$57,'NREL Mid-case w tax expiration'!$C$3:$D$386,2,FALSE)</f>
        <v>232.2</v>
      </c>
      <c r="G37" s="4">
        <f>VLOOKUP($B37&amp;G$57,'NREL Mid-case w tax expiration'!$C$3:$D$386,2,FALSE)</f>
        <v>149.9</v>
      </c>
      <c r="H37" s="4">
        <f>VLOOKUP($B37&amp;H$57,'NREL Mid-case w tax expiration'!$C$3:$D$386,2,FALSE)</f>
        <v>115.3</v>
      </c>
      <c r="I37" s="4">
        <f>VLOOKUP($B37&amp;I$57,'NREL Mid-case w tax expiration'!$C$3:$D$386,2,FALSE)</f>
        <v>76.599999999999994</v>
      </c>
      <c r="J37" s="4">
        <f>VLOOKUP($B37&amp;J$57,'NREL Mid-case w tax expiration'!$C$3:$D$386,2,FALSE)</f>
        <v>43.9</v>
      </c>
      <c r="K37" s="4">
        <f>VLOOKUP($B37&amp;K$57,'NREL Mid-case w tax expiration'!$C$3:$D$386,2,FALSE)</f>
        <v>28</v>
      </c>
      <c r="L37" s="4">
        <f>VLOOKUP($B37&amp;L$57,'NREL Mid-case w tax expiration'!$C$3:$D$386,2,FALSE)</f>
        <v>47.4</v>
      </c>
      <c r="O37" s="42">
        <v>642.65300000000002</v>
      </c>
    </row>
    <row r="38" spans="2:15" x14ac:dyDescent="0.35">
      <c r="B38" s="2" t="s">
        <v>41</v>
      </c>
      <c r="C38">
        <f t="shared" si="0"/>
        <v>217.86994075077001</v>
      </c>
      <c r="D38" s="2">
        <v>222.87399074662099</v>
      </c>
      <c r="E38" s="4">
        <f>VLOOKUP($B38&amp;E$57,'NREL Mid-case w tax expiration'!$C$3:$D$386,2,FALSE)</f>
        <v>202.5</v>
      </c>
      <c r="F38" s="4">
        <f>VLOOKUP($B38&amp;F$57,'NREL Mid-case w tax expiration'!$C$3:$D$386,2,FALSE)</f>
        <v>142.6</v>
      </c>
      <c r="G38" s="4">
        <f>VLOOKUP($B38&amp;G$57,'NREL Mid-case w tax expiration'!$C$3:$D$386,2,FALSE)</f>
        <v>124.4</v>
      </c>
      <c r="H38" s="4">
        <f>VLOOKUP($B38&amp;H$57,'NREL Mid-case w tax expiration'!$C$3:$D$386,2,FALSE)</f>
        <v>103.6</v>
      </c>
      <c r="I38" s="4">
        <f>VLOOKUP($B38&amp;I$57,'NREL Mid-case w tax expiration'!$C$3:$D$386,2,FALSE)</f>
        <v>82.3</v>
      </c>
      <c r="J38" s="4">
        <f>VLOOKUP($B38&amp;J$57,'NREL Mid-case w tax expiration'!$C$3:$D$386,2,FALSE)</f>
        <v>81</v>
      </c>
      <c r="K38" s="4">
        <f>VLOOKUP($B38&amp;K$57,'NREL Mid-case w tax expiration'!$C$3:$D$386,2,FALSE)</f>
        <v>91.9</v>
      </c>
      <c r="L38" s="4">
        <f>VLOOKUP($B38&amp;L$57,'NREL Mid-case w tax expiration'!$C$3:$D$386,2,FALSE)</f>
        <v>123.5</v>
      </c>
      <c r="O38" s="42">
        <v>480.32100000000003</v>
      </c>
    </row>
    <row r="39" spans="2:15" x14ac:dyDescent="0.35">
      <c r="B39" s="2" t="s">
        <v>42</v>
      </c>
      <c r="C39">
        <f t="shared" si="0"/>
        <v>484.54868847539007</v>
      </c>
      <c r="D39" s="2">
        <v>527.13780277601404</v>
      </c>
      <c r="E39" s="4">
        <f>VLOOKUP($B39&amp;E$57,'NREL Mid-case w tax expiration'!$C$3:$D$386,2,FALSE)</f>
        <v>590.6</v>
      </c>
      <c r="F39" s="4">
        <f>VLOOKUP($B39&amp;F$57,'NREL Mid-case w tax expiration'!$C$3:$D$386,2,FALSE)</f>
        <v>560.1</v>
      </c>
      <c r="G39" s="4">
        <f>VLOOKUP($B39&amp;G$57,'NREL Mid-case w tax expiration'!$C$3:$D$386,2,FALSE)</f>
        <v>424.6</v>
      </c>
      <c r="H39" s="4">
        <f>VLOOKUP($B39&amp;H$57,'NREL Mid-case w tax expiration'!$C$3:$D$386,2,FALSE)</f>
        <v>339.7</v>
      </c>
      <c r="I39" s="4">
        <f>VLOOKUP($B39&amp;I$57,'NREL Mid-case w tax expiration'!$C$3:$D$386,2,FALSE)</f>
        <v>282.10000000000002</v>
      </c>
      <c r="J39" s="4">
        <f>VLOOKUP($B39&amp;J$57,'NREL Mid-case w tax expiration'!$C$3:$D$386,2,FALSE)</f>
        <v>165.2</v>
      </c>
      <c r="K39" s="4">
        <f>VLOOKUP($B39&amp;K$57,'NREL Mid-case w tax expiration'!$C$3:$D$386,2,FALSE)</f>
        <v>171.7</v>
      </c>
      <c r="L39" s="4">
        <f>VLOOKUP($B39&amp;L$57,'NREL Mid-case w tax expiration'!$C$3:$D$386,2,FALSE)</f>
        <v>202.8</v>
      </c>
      <c r="O39" s="42">
        <v>1068.2470000000001</v>
      </c>
    </row>
    <row r="40" spans="2:15" x14ac:dyDescent="0.35">
      <c r="B40" s="2" t="s">
        <v>43</v>
      </c>
      <c r="C40">
        <f t="shared" si="0"/>
        <v>294.07119094892005</v>
      </c>
      <c r="D40" s="2">
        <v>312.58595663612402</v>
      </c>
      <c r="E40" s="4">
        <f>VLOOKUP($B40&amp;E$57,'NREL Mid-case w tax expiration'!$C$3:$D$386,2,FALSE)</f>
        <v>104.3</v>
      </c>
      <c r="F40" s="4">
        <f>VLOOKUP($B40&amp;F$57,'NREL Mid-case w tax expiration'!$C$3:$D$386,2,FALSE)</f>
        <v>73.7</v>
      </c>
      <c r="G40" s="4">
        <f>VLOOKUP($B40&amp;G$57,'NREL Mid-case w tax expiration'!$C$3:$D$386,2,FALSE)</f>
        <v>42.8</v>
      </c>
      <c r="H40" s="4">
        <f>VLOOKUP($B40&amp;H$57,'NREL Mid-case w tax expiration'!$C$3:$D$386,2,FALSE)</f>
        <v>28.8</v>
      </c>
      <c r="I40" s="4">
        <f>VLOOKUP($B40&amp;I$57,'NREL Mid-case w tax expiration'!$C$3:$D$386,2,FALSE)</f>
        <v>19.7</v>
      </c>
      <c r="J40" s="4">
        <f>VLOOKUP($B40&amp;J$57,'NREL Mid-case w tax expiration'!$C$3:$D$386,2,FALSE)</f>
        <v>13.1</v>
      </c>
      <c r="K40" s="4">
        <f>VLOOKUP($B40&amp;K$57,'NREL Mid-case w tax expiration'!$C$3:$D$386,2,FALSE)</f>
        <v>13.1</v>
      </c>
      <c r="L40" s="4">
        <f>VLOOKUP($B40&amp;L$57,'NREL Mid-case w tax expiration'!$C$3:$D$386,2,FALSE)</f>
        <v>41.6</v>
      </c>
      <c r="O40" s="42">
        <v>648.31600000000003</v>
      </c>
    </row>
    <row r="41" spans="2:15" x14ac:dyDescent="0.35">
      <c r="B41" s="2" t="s">
        <v>44</v>
      </c>
      <c r="C41">
        <f t="shared" si="0"/>
        <v>165.53445310017</v>
      </c>
      <c r="D41" s="2">
        <v>135.65499410323901</v>
      </c>
      <c r="E41" s="4">
        <f>VLOOKUP($B41&amp;E$57,'NREL Mid-case w tax expiration'!$C$3:$D$386,2,FALSE)</f>
        <v>93.6</v>
      </c>
      <c r="F41" s="4">
        <f>VLOOKUP($B41&amp;F$57,'NREL Mid-case w tax expiration'!$C$3:$D$386,2,FALSE)</f>
        <v>82.5</v>
      </c>
      <c r="G41" s="4">
        <f>VLOOKUP($B41&amp;G$57,'NREL Mid-case w tax expiration'!$C$3:$D$386,2,FALSE)</f>
        <v>64.7</v>
      </c>
      <c r="H41" s="4">
        <f>VLOOKUP($B41&amp;H$57,'NREL Mid-case w tax expiration'!$C$3:$D$386,2,FALSE)</f>
        <v>52.3</v>
      </c>
      <c r="I41" s="4">
        <f>VLOOKUP($B41&amp;I$57,'NREL Mid-case w tax expiration'!$C$3:$D$386,2,FALSE)</f>
        <v>44.9</v>
      </c>
      <c r="J41" s="4">
        <f>VLOOKUP($B41&amp;J$57,'NREL Mid-case w tax expiration'!$C$3:$D$386,2,FALSE)</f>
        <v>25.8</v>
      </c>
      <c r="K41" s="4">
        <f>VLOOKUP($B41&amp;K$57,'NREL Mid-case w tax expiration'!$C$3:$D$386,2,FALSE)</f>
        <v>23.2</v>
      </c>
      <c r="L41" s="4">
        <f>VLOOKUP($B41&amp;L$57,'NREL Mid-case w tax expiration'!$C$3:$D$386,2,FALSE)</f>
        <v>26.7</v>
      </c>
      <c r="O41" s="42">
        <v>364.94099999999997</v>
      </c>
    </row>
    <row r="42" spans="2:15" x14ac:dyDescent="0.35">
      <c r="B42" s="2" t="s">
        <v>45</v>
      </c>
      <c r="C42">
        <f t="shared" si="0"/>
        <v>292.83288377882002</v>
      </c>
      <c r="D42" s="2">
        <v>323.97214914270199</v>
      </c>
      <c r="E42" s="4">
        <f>VLOOKUP($B42&amp;E$57,'NREL Mid-case w tax expiration'!$C$3:$D$386,2,FALSE)</f>
        <v>368.4</v>
      </c>
      <c r="F42" s="4">
        <f>VLOOKUP($B42&amp;F$57,'NREL Mid-case w tax expiration'!$C$3:$D$386,2,FALSE)</f>
        <v>342.5</v>
      </c>
      <c r="G42" s="4">
        <f>VLOOKUP($B42&amp;G$57,'NREL Mid-case w tax expiration'!$C$3:$D$386,2,FALSE)</f>
        <v>315.2</v>
      </c>
      <c r="H42" s="4">
        <f>VLOOKUP($B42&amp;H$57,'NREL Mid-case w tax expiration'!$C$3:$D$386,2,FALSE)</f>
        <v>297.7</v>
      </c>
      <c r="I42" s="4">
        <f>VLOOKUP($B42&amp;I$57,'NREL Mid-case w tax expiration'!$C$3:$D$386,2,FALSE)</f>
        <v>283.3</v>
      </c>
      <c r="J42" s="4">
        <f>VLOOKUP($B42&amp;J$57,'NREL Mid-case w tax expiration'!$C$3:$D$386,2,FALSE)</f>
        <v>259.8</v>
      </c>
      <c r="K42" s="4">
        <f>VLOOKUP($B42&amp;K$57,'NREL Mid-case w tax expiration'!$C$3:$D$386,2,FALSE)</f>
        <v>261</v>
      </c>
      <c r="L42" s="4">
        <f>VLOOKUP($B42&amp;L$57,'NREL Mid-case w tax expiration'!$C$3:$D$386,2,FALSE)</f>
        <v>281.39999999999998</v>
      </c>
      <c r="O42" s="42">
        <v>645.58600000000001</v>
      </c>
    </row>
    <row r="43" spans="2:15" x14ac:dyDescent="0.35">
      <c r="B43" s="2" t="s">
        <v>65</v>
      </c>
      <c r="C43">
        <f t="shared" si="0"/>
        <v>702.34650803933005</v>
      </c>
      <c r="D43" s="2">
        <v>725.71985847772805</v>
      </c>
      <c r="E43" s="4"/>
      <c r="F43" s="4"/>
      <c r="G43" s="4"/>
      <c r="H43" s="4"/>
      <c r="I43" s="4"/>
      <c r="J43" s="4"/>
      <c r="K43" s="4"/>
      <c r="L43" s="4"/>
      <c r="O43" s="42">
        <v>1548.4090000000001</v>
      </c>
    </row>
    <row r="44" spans="2:15" x14ac:dyDescent="0.35">
      <c r="B44" s="2" t="s">
        <v>46</v>
      </c>
      <c r="C44">
        <f t="shared" si="0"/>
        <v>381.00670458312004</v>
      </c>
      <c r="D44" s="2">
        <v>368.40469926517301</v>
      </c>
      <c r="E44" s="4">
        <f>VLOOKUP($B44&amp;E$57,'NREL Mid-case w tax expiration'!$C$3:$D$386,2,FALSE)</f>
        <v>215.4</v>
      </c>
      <c r="F44" s="4">
        <f>VLOOKUP($B44&amp;F$57,'NREL Mid-case w tax expiration'!$C$3:$D$386,2,FALSE)</f>
        <v>149.9</v>
      </c>
      <c r="G44" s="4">
        <f>VLOOKUP($B44&amp;G$57,'NREL Mid-case w tax expiration'!$C$3:$D$386,2,FALSE)</f>
        <v>151.9</v>
      </c>
      <c r="H44" s="4">
        <f>VLOOKUP($B44&amp;H$57,'NREL Mid-case w tax expiration'!$C$3:$D$386,2,FALSE)</f>
        <v>134.9</v>
      </c>
      <c r="I44" s="4">
        <f>VLOOKUP($B44&amp;I$57,'NREL Mid-case w tax expiration'!$C$3:$D$386,2,FALSE)</f>
        <v>130.30000000000001</v>
      </c>
      <c r="J44" s="4">
        <f>VLOOKUP($B44&amp;J$57,'NREL Mid-case w tax expiration'!$C$3:$D$386,2,FALSE)</f>
        <v>120.4</v>
      </c>
      <c r="K44" s="4">
        <f>VLOOKUP($B44&amp;K$57,'NREL Mid-case w tax expiration'!$C$3:$D$386,2,FALSE)</f>
        <v>144.69999999999999</v>
      </c>
      <c r="L44" s="4">
        <f>VLOOKUP($B44&amp;L$57,'NREL Mid-case w tax expiration'!$C$3:$D$386,2,FALSE)</f>
        <v>205.5</v>
      </c>
      <c r="O44" s="42">
        <v>839.976</v>
      </c>
    </row>
    <row r="45" spans="2:15" x14ac:dyDescent="0.35">
      <c r="B45" s="2" t="s">
        <v>47</v>
      </c>
      <c r="C45">
        <f t="shared" si="0"/>
        <v>252.45545177853</v>
      </c>
      <c r="D45" s="2">
        <v>253.98439626236001</v>
      </c>
      <c r="E45" s="4">
        <f>VLOOKUP($B45&amp;E$57,'NREL Mid-case w tax expiration'!$C$3:$D$386,2,FALSE)</f>
        <v>222.6</v>
      </c>
      <c r="F45" s="4">
        <f>VLOOKUP($B45&amp;F$57,'NREL Mid-case w tax expiration'!$C$3:$D$386,2,FALSE)</f>
        <v>183.4</v>
      </c>
      <c r="G45" s="4">
        <f>VLOOKUP($B45&amp;G$57,'NREL Mid-case w tax expiration'!$C$3:$D$386,2,FALSE)</f>
        <v>92.8</v>
      </c>
      <c r="H45" s="4">
        <f>VLOOKUP($B45&amp;H$57,'NREL Mid-case w tax expiration'!$C$3:$D$386,2,FALSE)</f>
        <v>58.3</v>
      </c>
      <c r="I45" s="4">
        <f>VLOOKUP($B45&amp;I$57,'NREL Mid-case w tax expiration'!$C$3:$D$386,2,FALSE)</f>
        <v>29.4</v>
      </c>
      <c r="J45" s="4">
        <f>VLOOKUP($B45&amp;J$57,'NREL Mid-case w tax expiration'!$C$3:$D$386,2,FALSE)</f>
        <v>23.5</v>
      </c>
      <c r="K45" s="4">
        <f>VLOOKUP($B45&amp;K$57,'NREL Mid-case w tax expiration'!$C$3:$D$386,2,FALSE)</f>
        <v>26</v>
      </c>
      <c r="L45" s="4">
        <f>VLOOKUP($B45&amp;L$57,'NREL Mid-case w tax expiration'!$C$3:$D$386,2,FALSE)</f>
        <v>49.3</v>
      </c>
      <c r="O45" s="42">
        <v>556.56899999999996</v>
      </c>
    </row>
    <row r="46" spans="2:15" x14ac:dyDescent="0.35">
      <c r="B46" s="2" t="s">
        <v>48</v>
      </c>
      <c r="C46">
        <f t="shared" si="0"/>
        <v>152.20972363905</v>
      </c>
      <c r="D46" s="2">
        <v>148.296743173365</v>
      </c>
      <c r="E46" s="4">
        <f>VLOOKUP($B46&amp;E$57,'NREL Mid-case w tax expiration'!$C$3:$D$386,2,FALSE)</f>
        <v>116.3</v>
      </c>
      <c r="F46" s="4">
        <f>VLOOKUP($B46&amp;F$57,'NREL Mid-case w tax expiration'!$C$3:$D$386,2,FALSE)</f>
        <v>78.099999999999994</v>
      </c>
      <c r="G46" s="4">
        <f>VLOOKUP($B46&amp;G$57,'NREL Mid-case w tax expiration'!$C$3:$D$386,2,FALSE)</f>
        <v>51.3</v>
      </c>
      <c r="H46" s="4">
        <f>VLOOKUP($B46&amp;H$57,'NREL Mid-case w tax expiration'!$C$3:$D$386,2,FALSE)</f>
        <v>21.8</v>
      </c>
      <c r="I46" s="4">
        <f>VLOOKUP($B46&amp;I$57,'NREL Mid-case w tax expiration'!$C$3:$D$386,2,FALSE)</f>
        <v>14.2</v>
      </c>
      <c r="J46" s="4">
        <f>VLOOKUP($B46&amp;J$57,'NREL Mid-case w tax expiration'!$C$3:$D$386,2,FALSE)</f>
        <v>6.5</v>
      </c>
      <c r="K46" s="4">
        <f>VLOOKUP($B46&amp;K$57,'NREL Mid-case w tax expiration'!$C$3:$D$386,2,FALSE)</f>
        <v>9.4</v>
      </c>
      <c r="L46" s="4">
        <f>VLOOKUP($B46&amp;L$57,'NREL Mid-case w tax expiration'!$C$3:$D$386,2,FALSE)</f>
        <v>9.4</v>
      </c>
      <c r="O46" s="42">
        <v>335.565</v>
      </c>
    </row>
    <row r="47" spans="2:15" x14ac:dyDescent="0.35">
      <c r="B47" s="2" t="s">
        <v>49</v>
      </c>
      <c r="C47">
        <f t="shared" si="0"/>
        <v>297.77159750338001</v>
      </c>
      <c r="D47" s="2">
        <v>316.48462306087299</v>
      </c>
      <c r="E47" s="4">
        <f>VLOOKUP($B47&amp;E$57,'NREL Mid-case w tax expiration'!$C$3:$D$386,2,FALSE)</f>
        <v>349.9</v>
      </c>
      <c r="F47" s="4">
        <f>VLOOKUP($B47&amp;F$57,'NREL Mid-case w tax expiration'!$C$3:$D$386,2,FALSE)</f>
        <v>231.4</v>
      </c>
      <c r="G47" s="4">
        <f>VLOOKUP($B47&amp;G$57,'NREL Mid-case w tax expiration'!$C$3:$D$386,2,FALSE)</f>
        <v>109.4</v>
      </c>
      <c r="H47" s="4">
        <f>VLOOKUP($B47&amp;H$57,'NREL Mid-case w tax expiration'!$C$3:$D$386,2,FALSE)</f>
        <v>96.3</v>
      </c>
      <c r="I47" s="4">
        <f>VLOOKUP($B47&amp;I$57,'NREL Mid-case w tax expiration'!$C$3:$D$386,2,FALSE)</f>
        <v>84</v>
      </c>
      <c r="J47" s="4">
        <f>VLOOKUP($B47&amp;J$57,'NREL Mid-case w tax expiration'!$C$3:$D$386,2,FALSE)</f>
        <v>76.400000000000006</v>
      </c>
      <c r="K47" s="4">
        <f>VLOOKUP($B47&amp;K$57,'NREL Mid-case w tax expiration'!$C$3:$D$386,2,FALSE)</f>
        <v>52.1</v>
      </c>
      <c r="L47" s="4">
        <f>VLOOKUP($B47&amp;L$57,'NREL Mid-case w tax expiration'!$C$3:$D$386,2,FALSE)</f>
        <v>57.1</v>
      </c>
      <c r="O47" s="42">
        <v>656.47400000000005</v>
      </c>
    </row>
    <row r="48" spans="2:15" x14ac:dyDescent="0.35">
      <c r="B48" s="2" t="s">
        <v>50</v>
      </c>
      <c r="C48">
        <f t="shared" si="0"/>
        <v>351.54542655925002</v>
      </c>
      <c r="D48" s="2">
        <v>372.83225982037601</v>
      </c>
      <c r="E48" s="4">
        <f>VLOOKUP($B48&amp;E$57,'NREL Mid-case w tax expiration'!$C$3:$D$386,2,FALSE)</f>
        <v>270.5</v>
      </c>
      <c r="F48" s="4">
        <f>VLOOKUP($B48&amp;F$57,'NREL Mid-case w tax expiration'!$C$3:$D$386,2,FALSE)</f>
        <v>196.2</v>
      </c>
      <c r="G48" s="4">
        <f>VLOOKUP($B48&amp;G$57,'NREL Mid-case w tax expiration'!$C$3:$D$386,2,FALSE)</f>
        <v>113.8</v>
      </c>
      <c r="H48" s="4">
        <f>VLOOKUP($B48&amp;H$57,'NREL Mid-case w tax expiration'!$C$3:$D$386,2,FALSE)</f>
        <v>80.599999999999994</v>
      </c>
      <c r="I48" s="4">
        <f>VLOOKUP($B48&amp;I$57,'NREL Mid-case w tax expiration'!$C$3:$D$386,2,FALSE)</f>
        <v>56</v>
      </c>
      <c r="J48" s="4">
        <f>VLOOKUP($B48&amp;J$57,'NREL Mid-case w tax expiration'!$C$3:$D$386,2,FALSE)</f>
        <v>48.3</v>
      </c>
      <c r="K48" s="4">
        <f>VLOOKUP($B48&amp;K$57,'NREL Mid-case w tax expiration'!$C$3:$D$386,2,FALSE)</f>
        <v>47.3</v>
      </c>
      <c r="L48" s="4">
        <f>VLOOKUP($B48&amp;L$57,'NREL Mid-case w tax expiration'!$C$3:$D$386,2,FALSE)</f>
        <v>83.4</v>
      </c>
      <c r="O48" s="42">
        <v>775.02499999999998</v>
      </c>
    </row>
    <row r="49" spans="2:15" x14ac:dyDescent="0.35">
      <c r="B49" s="2" t="s">
        <v>51</v>
      </c>
      <c r="C49">
        <f t="shared" si="0"/>
        <v>644.65953760747004</v>
      </c>
      <c r="D49" s="2">
        <v>691.39617164111405</v>
      </c>
      <c r="E49" s="4">
        <f>VLOOKUP($B49&amp;E$57,'NREL Mid-case w tax expiration'!$C$3:$D$386,2,FALSE)</f>
        <v>704.6</v>
      </c>
      <c r="F49" s="4">
        <f>VLOOKUP($B49&amp;F$57,'NREL Mid-case w tax expiration'!$C$3:$D$386,2,FALSE)</f>
        <v>616.5</v>
      </c>
      <c r="G49" s="4">
        <f>VLOOKUP($B49&amp;G$57,'NREL Mid-case w tax expiration'!$C$3:$D$386,2,FALSE)</f>
        <v>550.6</v>
      </c>
      <c r="H49" s="4">
        <f>VLOOKUP($B49&amp;H$57,'NREL Mid-case w tax expiration'!$C$3:$D$386,2,FALSE)</f>
        <v>502.8</v>
      </c>
      <c r="I49" s="4">
        <f>VLOOKUP($B49&amp;I$57,'NREL Mid-case w tax expiration'!$C$3:$D$386,2,FALSE)</f>
        <v>319.8</v>
      </c>
      <c r="J49" s="4">
        <f>VLOOKUP($B49&amp;J$57,'NREL Mid-case w tax expiration'!$C$3:$D$386,2,FALSE)</f>
        <v>264.7</v>
      </c>
      <c r="K49" s="4">
        <f>VLOOKUP($B49&amp;K$57,'NREL Mid-case w tax expiration'!$C$3:$D$386,2,FALSE)</f>
        <v>206.3</v>
      </c>
      <c r="L49" s="4">
        <f>VLOOKUP($B49&amp;L$57,'NREL Mid-case w tax expiration'!$C$3:$D$386,2,FALSE)</f>
        <v>262.10000000000002</v>
      </c>
      <c r="O49" s="42">
        <v>1421.231</v>
      </c>
    </row>
    <row r="50" spans="2:15" x14ac:dyDescent="0.35">
      <c r="B50" s="2" t="s">
        <v>52</v>
      </c>
      <c r="C50">
        <f t="shared" si="0"/>
        <v>242.00422998136003</v>
      </c>
      <c r="D50" s="2">
        <v>267.60909008436897</v>
      </c>
      <c r="E50" s="4">
        <f>VLOOKUP($B50&amp;E$57,'NREL Mid-case w tax expiration'!$C$3:$D$386,2,FALSE)</f>
        <v>232</v>
      </c>
      <c r="F50" s="4">
        <f>VLOOKUP($B50&amp;F$57,'NREL Mid-case w tax expiration'!$C$3:$D$386,2,FALSE)</f>
        <v>223.5</v>
      </c>
      <c r="G50" s="4">
        <f>VLOOKUP($B50&amp;G$57,'NREL Mid-case w tax expiration'!$C$3:$D$386,2,FALSE)</f>
        <v>205.1</v>
      </c>
      <c r="H50" s="4">
        <f>VLOOKUP($B50&amp;H$57,'NREL Mid-case w tax expiration'!$C$3:$D$386,2,FALSE)</f>
        <v>184.4</v>
      </c>
      <c r="I50" s="4">
        <f>VLOOKUP($B50&amp;I$57,'NREL Mid-case w tax expiration'!$C$3:$D$386,2,FALSE)</f>
        <v>141</v>
      </c>
      <c r="J50" s="4">
        <f>VLOOKUP($B50&amp;J$57,'NREL Mid-case w tax expiration'!$C$3:$D$386,2,FALSE)</f>
        <v>127.6</v>
      </c>
      <c r="K50" s="4">
        <f>VLOOKUP($B50&amp;K$57,'NREL Mid-case w tax expiration'!$C$3:$D$386,2,FALSE)</f>
        <v>2.4</v>
      </c>
      <c r="L50" s="4">
        <f>VLOOKUP($B50&amp;L$57,'NREL Mid-case w tax expiration'!$C$3:$D$386,2,FALSE)</f>
        <v>6.1</v>
      </c>
      <c r="O50" s="42">
        <v>533.52800000000002</v>
      </c>
    </row>
    <row r="51" spans="2:15" x14ac:dyDescent="0.35">
      <c r="B51" s="2" t="s">
        <v>53</v>
      </c>
      <c r="C51">
        <f t="shared" si="0"/>
        <v>23.68840793088</v>
      </c>
      <c r="D51" s="2">
        <v>19.327315612809599</v>
      </c>
      <c r="E51" s="4">
        <f>VLOOKUP($B51&amp;E$57,'NREL Mid-case w tax expiration'!$C$3:$D$386,2,FALSE)</f>
        <v>0.8</v>
      </c>
      <c r="F51" s="4">
        <f>VLOOKUP($B51&amp;F$57,'NREL Mid-case w tax expiration'!$C$3:$D$386,2,FALSE)</f>
        <v>0.8</v>
      </c>
      <c r="G51" s="4">
        <f>VLOOKUP($B51&amp;G$57,'NREL Mid-case w tax expiration'!$C$3:$D$386,2,FALSE)</f>
        <v>0.8</v>
      </c>
      <c r="H51" s="4">
        <f>VLOOKUP($B51&amp;H$57,'NREL Mid-case w tax expiration'!$C$3:$D$386,2,FALSE)</f>
        <v>0.3</v>
      </c>
      <c r="I51" s="4">
        <f>VLOOKUP($B51&amp;I$57,'NREL Mid-case w tax expiration'!$C$3:$D$386,2,FALSE)</f>
        <v>0.3</v>
      </c>
      <c r="J51" s="4">
        <f>VLOOKUP($B51&amp;J$57,'NREL Mid-case w tax expiration'!$C$3:$D$386,2,FALSE)</f>
        <v>21.4</v>
      </c>
      <c r="K51" s="4">
        <f>VLOOKUP($B51&amp;K$57,'NREL Mid-case w tax expiration'!$C$3:$D$386,2,FALSE)</f>
        <v>27.7</v>
      </c>
      <c r="L51" s="4">
        <f>VLOOKUP($B51&amp;L$57,'NREL Mid-case w tax expiration'!$C$3:$D$386,2,FALSE)</f>
        <v>35.799999999999997</v>
      </c>
      <c r="O51" s="42">
        <v>52.223999999999997</v>
      </c>
    </row>
    <row r="52" spans="2:15" x14ac:dyDescent="0.35">
      <c r="B52" s="2" t="s">
        <v>54</v>
      </c>
      <c r="C52">
        <f t="shared" si="0"/>
        <v>120.92092195645</v>
      </c>
      <c r="D52" s="2">
        <v>84.353170643200599</v>
      </c>
      <c r="E52" s="4">
        <f>VLOOKUP($B52&amp;E$57,'NREL Mid-case w tax expiration'!$C$3:$D$386,2,FALSE)</f>
        <v>58.1</v>
      </c>
      <c r="F52" s="4">
        <f>VLOOKUP($B52&amp;F$57,'NREL Mid-case w tax expiration'!$C$3:$D$386,2,FALSE)</f>
        <v>21.9</v>
      </c>
      <c r="G52" s="4">
        <f>VLOOKUP($B52&amp;G$57,'NREL Mid-case w tax expiration'!$C$3:$D$386,2,FALSE)</f>
        <v>12.3</v>
      </c>
      <c r="H52" s="4">
        <f>VLOOKUP($B52&amp;H$57,'NREL Mid-case w tax expiration'!$C$3:$D$386,2,FALSE)</f>
        <v>12.1</v>
      </c>
      <c r="I52" s="4">
        <f>VLOOKUP($B52&amp;I$57,'NREL Mid-case w tax expiration'!$C$3:$D$386,2,FALSE)</f>
        <v>14.3</v>
      </c>
      <c r="J52" s="4">
        <f>VLOOKUP($B52&amp;J$57,'NREL Mid-case w tax expiration'!$C$3:$D$386,2,FALSE)</f>
        <v>12.6</v>
      </c>
      <c r="K52" s="4">
        <f>VLOOKUP($B52&amp;K$57,'NREL Mid-case w tax expiration'!$C$3:$D$386,2,FALSE)</f>
        <v>15.1</v>
      </c>
      <c r="L52" s="4">
        <f>VLOOKUP($B52&amp;L$57,'NREL Mid-case w tax expiration'!$C$3:$D$386,2,FALSE)</f>
        <v>56.2</v>
      </c>
      <c r="O52" s="42">
        <v>266.58499999999998</v>
      </c>
    </row>
    <row r="53" spans="2:15" x14ac:dyDescent="0.35">
      <c r="B53" s="2" t="s">
        <v>55</v>
      </c>
      <c r="C53">
        <f t="shared" si="0"/>
        <v>528.47502717856003</v>
      </c>
      <c r="D53" s="2">
        <v>534.52236233330302</v>
      </c>
      <c r="E53" s="4">
        <f>VLOOKUP($B53&amp;E$57,'NREL Mid-case w tax expiration'!$C$3:$D$386,2,FALSE)</f>
        <v>471</v>
      </c>
      <c r="F53" s="4">
        <f>VLOOKUP($B53&amp;F$57,'NREL Mid-case w tax expiration'!$C$3:$D$386,2,FALSE)</f>
        <v>409.1</v>
      </c>
      <c r="G53" s="4">
        <f>VLOOKUP($B53&amp;G$57,'NREL Mid-case w tax expiration'!$C$3:$D$386,2,FALSE)</f>
        <v>293.39999999999998</v>
      </c>
      <c r="H53" s="4">
        <f>VLOOKUP($B53&amp;H$57,'NREL Mid-case w tax expiration'!$C$3:$D$386,2,FALSE)</f>
        <v>237.2</v>
      </c>
      <c r="I53" s="4">
        <f>VLOOKUP($B53&amp;I$57,'NREL Mid-case w tax expiration'!$C$3:$D$386,2,FALSE)</f>
        <v>183.9</v>
      </c>
      <c r="J53" s="4">
        <f>VLOOKUP($B53&amp;J$57,'NREL Mid-case w tax expiration'!$C$3:$D$386,2,FALSE)</f>
        <v>133.19999999999999</v>
      </c>
      <c r="K53" s="4">
        <f>VLOOKUP($B53&amp;K$57,'NREL Mid-case w tax expiration'!$C$3:$D$386,2,FALSE)</f>
        <v>162.1</v>
      </c>
      <c r="L53" s="4">
        <f>VLOOKUP($B53&amp;L$57,'NREL Mid-case w tax expiration'!$C$3:$D$386,2,FALSE)</f>
        <v>254.5</v>
      </c>
      <c r="O53" s="42">
        <v>1165.088</v>
      </c>
    </row>
    <row r="54" spans="2:15" x14ac:dyDescent="0.35">
      <c r="B54" s="2" t="s">
        <v>56</v>
      </c>
      <c r="C54">
        <f t="shared" si="0"/>
        <v>892.82581993528004</v>
      </c>
      <c r="D54" s="2">
        <v>895.54839880250404</v>
      </c>
      <c r="E54" s="4">
        <f>VLOOKUP($B54&amp;E$57,'NREL Mid-case w tax expiration'!$C$3:$D$386,2,FALSE)</f>
        <v>859</v>
      </c>
      <c r="F54" s="4">
        <f>VLOOKUP($B54&amp;F$57,'NREL Mid-case w tax expiration'!$C$3:$D$386,2,FALSE)</f>
        <v>849.9</v>
      </c>
      <c r="G54" s="4">
        <f>VLOOKUP($B54&amp;G$57,'NREL Mid-case w tax expiration'!$C$3:$D$386,2,FALSE)</f>
        <v>742.4</v>
      </c>
      <c r="H54" s="4">
        <f>VLOOKUP($B54&amp;H$57,'NREL Mid-case w tax expiration'!$C$3:$D$386,2,FALSE)</f>
        <v>679.9</v>
      </c>
      <c r="I54" s="4">
        <f>VLOOKUP($B54&amp;I$57,'NREL Mid-case w tax expiration'!$C$3:$D$386,2,FALSE)</f>
        <v>553.6</v>
      </c>
      <c r="J54" s="4">
        <f>VLOOKUP($B54&amp;J$57,'NREL Mid-case w tax expiration'!$C$3:$D$386,2,FALSE)</f>
        <v>318.39999999999998</v>
      </c>
      <c r="K54" s="4">
        <f>VLOOKUP($B54&amp;K$57,'NREL Mid-case w tax expiration'!$C$3:$D$386,2,FALSE)</f>
        <v>290.39999999999998</v>
      </c>
      <c r="L54" s="4">
        <f>VLOOKUP($B54&amp;L$57,'NREL Mid-case w tax expiration'!$C$3:$D$386,2,FALSE)</f>
        <v>411.4</v>
      </c>
      <c r="O54" s="42">
        <v>1968.3440000000001</v>
      </c>
    </row>
    <row r="55" spans="2:15" x14ac:dyDescent="0.35">
      <c r="B55" s="2" t="s">
        <v>57</v>
      </c>
      <c r="C55">
        <f t="shared" si="0"/>
        <v>831.55410900331003</v>
      </c>
      <c r="D55" s="2">
        <v>824.45069400344698</v>
      </c>
      <c r="E55" s="4">
        <f>VLOOKUP($B55&amp;E$57,'NREL Mid-case w tax expiration'!$C$3:$D$386,2,FALSE)</f>
        <v>875</v>
      </c>
      <c r="F55" s="4">
        <f>VLOOKUP($B55&amp;F$57,'NREL Mid-case w tax expiration'!$C$3:$D$386,2,FALSE)</f>
        <v>633.70000000000005</v>
      </c>
      <c r="G55" s="4">
        <f>VLOOKUP($B55&amp;G$57,'NREL Mid-case w tax expiration'!$C$3:$D$386,2,FALSE)</f>
        <v>469</v>
      </c>
      <c r="H55" s="4">
        <f>VLOOKUP($B55&amp;H$57,'NREL Mid-case w tax expiration'!$C$3:$D$386,2,FALSE)</f>
        <v>316.5</v>
      </c>
      <c r="I55" s="4">
        <f>VLOOKUP($B55&amp;I$57,'NREL Mid-case w tax expiration'!$C$3:$D$386,2,FALSE)</f>
        <v>195</v>
      </c>
      <c r="J55" s="4">
        <f>VLOOKUP($B55&amp;J$57,'NREL Mid-case w tax expiration'!$C$3:$D$386,2,FALSE)</f>
        <v>121.2</v>
      </c>
      <c r="K55" s="4">
        <f>VLOOKUP($B55&amp;K$57,'NREL Mid-case w tax expiration'!$C$3:$D$386,2,FALSE)</f>
        <v>55.3</v>
      </c>
      <c r="L55" s="4">
        <f>VLOOKUP($B55&amp;L$57,'NREL Mid-case w tax expiration'!$C$3:$D$386,2,FALSE)</f>
        <v>71</v>
      </c>
      <c r="O55" s="42">
        <v>1833.2629999999999</v>
      </c>
    </row>
    <row r="57" spans="2:15" x14ac:dyDescent="0.35">
      <c r="E57" s="10">
        <v>2024</v>
      </c>
      <c r="F57" s="10">
        <v>2026</v>
      </c>
      <c r="G57" s="10">
        <v>2028</v>
      </c>
      <c r="H57" s="10">
        <v>2030</v>
      </c>
      <c r="I57" s="10">
        <v>2035</v>
      </c>
      <c r="J57" s="10">
        <v>2040</v>
      </c>
      <c r="K57" s="10">
        <v>2045</v>
      </c>
      <c r="L57" s="10">
        <v>2050</v>
      </c>
    </row>
  </sheetData>
  <mergeCells count="2">
    <mergeCell ref="D1:L1"/>
    <mergeCell ref="E2:L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17C48-8936-45CB-BA61-C1C8711E41F0}">
  <dimension ref="A2:D386"/>
  <sheetViews>
    <sheetView workbookViewId="0">
      <selection activeCell="F24" sqref="F24"/>
    </sheetView>
  </sheetViews>
  <sheetFormatPr defaultRowHeight="14.5" x14ac:dyDescent="0.35"/>
  <sheetData>
    <row r="2" spans="1:4" x14ac:dyDescent="0.35">
      <c r="A2" t="s">
        <v>92</v>
      </c>
      <c r="B2" t="s">
        <v>93</v>
      </c>
      <c r="C2" t="s">
        <v>95</v>
      </c>
      <c r="D2" t="s">
        <v>94</v>
      </c>
    </row>
    <row r="3" spans="1:4" x14ac:dyDescent="0.35">
      <c r="A3" t="s">
        <v>10</v>
      </c>
      <c r="B3">
        <v>2024</v>
      </c>
      <c r="C3" t="str">
        <f>_xlfn.CONCAT(A3,B3)</f>
        <v>AL2024</v>
      </c>
      <c r="D3">
        <v>450.9</v>
      </c>
    </row>
    <row r="4" spans="1:4" x14ac:dyDescent="0.35">
      <c r="A4" t="s">
        <v>10</v>
      </c>
      <c r="B4">
        <v>2026</v>
      </c>
      <c r="C4" t="str">
        <f t="shared" ref="C4:C67" si="0">_xlfn.CONCAT(A4,B4)</f>
        <v>AL2026</v>
      </c>
      <c r="D4">
        <v>422.8</v>
      </c>
    </row>
    <row r="5" spans="1:4" x14ac:dyDescent="0.35">
      <c r="A5" t="s">
        <v>10</v>
      </c>
      <c r="B5">
        <v>2028</v>
      </c>
      <c r="C5" t="str">
        <f t="shared" si="0"/>
        <v>AL2028</v>
      </c>
      <c r="D5">
        <v>370.7</v>
      </c>
    </row>
    <row r="6" spans="1:4" x14ac:dyDescent="0.35">
      <c r="A6" t="s">
        <v>10</v>
      </c>
      <c r="B6">
        <v>2030</v>
      </c>
      <c r="C6" t="str">
        <f t="shared" si="0"/>
        <v>AL2030</v>
      </c>
      <c r="D6">
        <v>360.1</v>
      </c>
    </row>
    <row r="7" spans="1:4" x14ac:dyDescent="0.35">
      <c r="A7" t="s">
        <v>10</v>
      </c>
      <c r="B7">
        <v>2035</v>
      </c>
      <c r="C7" t="str">
        <f t="shared" si="0"/>
        <v>AL2035</v>
      </c>
      <c r="D7">
        <v>302.10000000000002</v>
      </c>
    </row>
    <row r="8" spans="1:4" x14ac:dyDescent="0.35">
      <c r="A8" t="s">
        <v>10</v>
      </c>
      <c r="B8">
        <v>2040</v>
      </c>
      <c r="C8" t="str">
        <f t="shared" si="0"/>
        <v>AL2040</v>
      </c>
      <c r="D8">
        <v>231.6</v>
      </c>
    </row>
    <row r="9" spans="1:4" x14ac:dyDescent="0.35">
      <c r="A9" t="s">
        <v>10</v>
      </c>
      <c r="B9">
        <v>2045</v>
      </c>
      <c r="C9" t="str">
        <f t="shared" si="0"/>
        <v>AL2045</v>
      </c>
      <c r="D9">
        <v>211.6</v>
      </c>
    </row>
    <row r="10" spans="1:4" x14ac:dyDescent="0.35">
      <c r="A10" t="s">
        <v>10</v>
      </c>
      <c r="B10">
        <v>2050</v>
      </c>
      <c r="C10" t="str">
        <f t="shared" si="0"/>
        <v>AL2050</v>
      </c>
      <c r="D10">
        <v>230.1</v>
      </c>
    </row>
    <row r="11" spans="1:4" x14ac:dyDescent="0.35">
      <c r="A11" t="s">
        <v>11</v>
      </c>
      <c r="B11">
        <v>2024</v>
      </c>
      <c r="C11" t="str">
        <f t="shared" si="0"/>
        <v>AR2024</v>
      </c>
      <c r="D11">
        <v>454.7</v>
      </c>
    </row>
    <row r="12" spans="1:4" x14ac:dyDescent="0.35">
      <c r="A12" t="s">
        <v>11</v>
      </c>
      <c r="B12">
        <v>2026</v>
      </c>
      <c r="C12" t="str">
        <f t="shared" si="0"/>
        <v>AR2026</v>
      </c>
      <c r="D12">
        <v>379.6</v>
      </c>
    </row>
    <row r="13" spans="1:4" x14ac:dyDescent="0.35">
      <c r="A13" t="s">
        <v>11</v>
      </c>
      <c r="B13">
        <v>2028</v>
      </c>
      <c r="C13" t="str">
        <f t="shared" si="0"/>
        <v>AR2028</v>
      </c>
      <c r="D13">
        <v>214.1</v>
      </c>
    </row>
    <row r="14" spans="1:4" x14ac:dyDescent="0.35">
      <c r="A14" t="s">
        <v>11</v>
      </c>
      <c r="B14">
        <v>2030</v>
      </c>
      <c r="C14" t="str">
        <f t="shared" si="0"/>
        <v>AR2030</v>
      </c>
      <c r="D14">
        <v>125</v>
      </c>
    </row>
    <row r="15" spans="1:4" x14ac:dyDescent="0.35">
      <c r="A15" t="s">
        <v>11</v>
      </c>
      <c r="B15">
        <v>2035</v>
      </c>
      <c r="C15" t="str">
        <f t="shared" si="0"/>
        <v>AR2035</v>
      </c>
      <c r="D15">
        <v>92.7</v>
      </c>
    </row>
    <row r="16" spans="1:4" x14ac:dyDescent="0.35">
      <c r="A16" t="s">
        <v>11</v>
      </c>
      <c r="B16">
        <v>2040</v>
      </c>
      <c r="C16" t="str">
        <f t="shared" si="0"/>
        <v>AR2040</v>
      </c>
      <c r="D16">
        <v>67.599999999999994</v>
      </c>
    </row>
    <row r="17" spans="1:4" x14ac:dyDescent="0.35">
      <c r="A17" t="s">
        <v>11</v>
      </c>
      <c r="B17">
        <v>2045</v>
      </c>
      <c r="C17" t="str">
        <f t="shared" si="0"/>
        <v>AR2045</v>
      </c>
      <c r="D17">
        <v>72.2</v>
      </c>
    </row>
    <row r="18" spans="1:4" x14ac:dyDescent="0.35">
      <c r="A18" t="s">
        <v>11</v>
      </c>
      <c r="B18">
        <v>2050</v>
      </c>
      <c r="C18" t="str">
        <f t="shared" si="0"/>
        <v>AR2050</v>
      </c>
      <c r="D18">
        <v>164.7</v>
      </c>
    </row>
    <row r="19" spans="1:4" x14ac:dyDescent="0.35">
      <c r="A19" t="s">
        <v>12</v>
      </c>
      <c r="B19">
        <v>2024</v>
      </c>
      <c r="C19" t="str">
        <f t="shared" si="0"/>
        <v>AZ2024</v>
      </c>
      <c r="D19">
        <v>229.5</v>
      </c>
    </row>
    <row r="20" spans="1:4" x14ac:dyDescent="0.35">
      <c r="A20" t="s">
        <v>12</v>
      </c>
      <c r="B20">
        <v>2026</v>
      </c>
      <c r="C20" t="str">
        <f t="shared" si="0"/>
        <v>AZ2026</v>
      </c>
      <c r="D20">
        <v>199.9</v>
      </c>
    </row>
    <row r="21" spans="1:4" x14ac:dyDescent="0.35">
      <c r="A21" t="s">
        <v>12</v>
      </c>
      <c r="B21">
        <v>2028</v>
      </c>
      <c r="C21" t="str">
        <f t="shared" si="0"/>
        <v>AZ2028</v>
      </c>
      <c r="D21">
        <v>148.4</v>
      </c>
    </row>
    <row r="22" spans="1:4" x14ac:dyDescent="0.35">
      <c r="A22" t="s">
        <v>12</v>
      </c>
      <c r="B22">
        <v>2030</v>
      </c>
      <c r="C22" t="str">
        <f t="shared" si="0"/>
        <v>AZ2030</v>
      </c>
      <c r="D22">
        <v>136.80000000000001</v>
      </c>
    </row>
    <row r="23" spans="1:4" x14ac:dyDescent="0.35">
      <c r="A23" t="s">
        <v>12</v>
      </c>
      <c r="B23">
        <v>2035</v>
      </c>
      <c r="C23" t="str">
        <f t="shared" si="0"/>
        <v>AZ2035</v>
      </c>
      <c r="D23">
        <v>105.1</v>
      </c>
    </row>
    <row r="24" spans="1:4" x14ac:dyDescent="0.35">
      <c r="A24" t="s">
        <v>12</v>
      </c>
      <c r="B24">
        <v>2040</v>
      </c>
      <c r="C24" t="str">
        <f t="shared" si="0"/>
        <v>AZ2040</v>
      </c>
      <c r="D24">
        <v>69.3</v>
      </c>
    </row>
    <row r="25" spans="1:4" x14ac:dyDescent="0.35">
      <c r="A25" t="s">
        <v>12</v>
      </c>
      <c r="B25">
        <v>2045</v>
      </c>
      <c r="C25" t="str">
        <f t="shared" si="0"/>
        <v>AZ2045</v>
      </c>
      <c r="D25">
        <v>52.2</v>
      </c>
    </row>
    <row r="26" spans="1:4" x14ac:dyDescent="0.35">
      <c r="A26" t="s">
        <v>12</v>
      </c>
      <c r="B26">
        <v>2050</v>
      </c>
      <c r="C26" t="str">
        <f t="shared" si="0"/>
        <v>AZ2050</v>
      </c>
      <c r="D26">
        <v>75.8</v>
      </c>
    </row>
    <row r="27" spans="1:4" x14ac:dyDescent="0.35">
      <c r="A27" t="s">
        <v>13</v>
      </c>
      <c r="B27">
        <v>2024</v>
      </c>
      <c r="C27" t="str">
        <f t="shared" si="0"/>
        <v>CA2024</v>
      </c>
      <c r="D27">
        <v>143.9</v>
      </c>
    </row>
    <row r="28" spans="1:4" x14ac:dyDescent="0.35">
      <c r="A28" t="s">
        <v>13</v>
      </c>
      <c r="B28">
        <v>2026</v>
      </c>
      <c r="C28" t="str">
        <f t="shared" si="0"/>
        <v>CA2026</v>
      </c>
      <c r="D28">
        <v>128.4</v>
      </c>
    </row>
    <row r="29" spans="1:4" x14ac:dyDescent="0.35">
      <c r="A29" t="s">
        <v>13</v>
      </c>
      <c r="B29">
        <v>2028</v>
      </c>
      <c r="C29" t="str">
        <f t="shared" si="0"/>
        <v>CA2028</v>
      </c>
      <c r="D29">
        <v>87.6</v>
      </c>
    </row>
    <row r="30" spans="1:4" x14ac:dyDescent="0.35">
      <c r="A30" t="s">
        <v>13</v>
      </c>
      <c r="B30">
        <v>2030</v>
      </c>
      <c r="C30" t="str">
        <f t="shared" si="0"/>
        <v>CA2030</v>
      </c>
      <c r="D30">
        <v>55.1</v>
      </c>
    </row>
    <row r="31" spans="1:4" x14ac:dyDescent="0.35">
      <c r="A31" t="s">
        <v>13</v>
      </c>
      <c r="B31">
        <v>2035</v>
      </c>
      <c r="C31" t="str">
        <f t="shared" si="0"/>
        <v>CA2035</v>
      </c>
      <c r="D31">
        <v>33.1</v>
      </c>
    </row>
    <row r="32" spans="1:4" x14ac:dyDescent="0.35">
      <c r="A32" t="s">
        <v>13</v>
      </c>
      <c r="B32">
        <v>2040</v>
      </c>
      <c r="C32" t="str">
        <f t="shared" si="0"/>
        <v>CA2040</v>
      </c>
      <c r="D32">
        <v>18.2</v>
      </c>
    </row>
    <row r="33" spans="1:4" x14ac:dyDescent="0.35">
      <c r="A33" t="s">
        <v>13</v>
      </c>
      <c r="B33">
        <v>2045</v>
      </c>
      <c r="C33" t="str">
        <f t="shared" si="0"/>
        <v>CA2045</v>
      </c>
      <c r="D33">
        <v>13.1</v>
      </c>
    </row>
    <row r="34" spans="1:4" x14ac:dyDescent="0.35">
      <c r="A34" t="s">
        <v>13</v>
      </c>
      <c r="B34">
        <v>2050</v>
      </c>
      <c r="C34" t="str">
        <f t="shared" si="0"/>
        <v>CA2050</v>
      </c>
      <c r="D34">
        <v>23.6</v>
      </c>
    </row>
    <row r="35" spans="1:4" x14ac:dyDescent="0.35">
      <c r="A35" t="s">
        <v>14</v>
      </c>
      <c r="B35">
        <v>2024</v>
      </c>
      <c r="C35" t="str">
        <f t="shared" si="0"/>
        <v>CO2024</v>
      </c>
      <c r="D35">
        <v>497.8</v>
      </c>
    </row>
    <row r="36" spans="1:4" x14ac:dyDescent="0.35">
      <c r="A36" t="s">
        <v>14</v>
      </c>
      <c r="B36">
        <v>2026</v>
      </c>
      <c r="C36" t="str">
        <f t="shared" si="0"/>
        <v>CO2026</v>
      </c>
      <c r="D36">
        <v>435</v>
      </c>
    </row>
    <row r="37" spans="1:4" x14ac:dyDescent="0.35">
      <c r="A37" t="s">
        <v>14</v>
      </c>
      <c r="B37">
        <v>2028</v>
      </c>
      <c r="C37" t="str">
        <f t="shared" si="0"/>
        <v>CO2028</v>
      </c>
      <c r="D37">
        <v>147.69999999999999</v>
      </c>
    </row>
    <row r="38" spans="1:4" x14ac:dyDescent="0.35">
      <c r="A38" t="s">
        <v>14</v>
      </c>
      <c r="B38">
        <v>2030</v>
      </c>
      <c r="C38" t="str">
        <f t="shared" si="0"/>
        <v>CO2030</v>
      </c>
      <c r="D38">
        <v>34.799999999999997</v>
      </c>
    </row>
    <row r="39" spans="1:4" x14ac:dyDescent="0.35">
      <c r="A39" t="s">
        <v>14</v>
      </c>
      <c r="B39">
        <v>2035</v>
      </c>
      <c r="C39" t="str">
        <f t="shared" si="0"/>
        <v>CO2035</v>
      </c>
      <c r="D39">
        <v>26.6</v>
      </c>
    </row>
    <row r="40" spans="1:4" x14ac:dyDescent="0.35">
      <c r="A40" t="s">
        <v>14</v>
      </c>
      <c r="B40">
        <v>2040</v>
      </c>
      <c r="C40" t="str">
        <f t="shared" si="0"/>
        <v>CO2040</v>
      </c>
      <c r="D40">
        <v>18.8</v>
      </c>
    </row>
    <row r="41" spans="1:4" x14ac:dyDescent="0.35">
      <c r="A41" t="s">
        <v>14</v>
      </c>
      <c r="B41">
        <v>2045</v>
      </c>
      <c r="C41" t="str">
        <f t="shared" si="0"/>
        <v>CO2045</v>
      </c>
      <c r="D41">
        <v>7.2</v>
      </c>
    </row>
    <row r="42" spans="1:4" x14ac:dyDescent="0.35">
      <c r="A42" t="s">
        <v>14</v>
      </c>
      <c r="B42">
        <v>2050</v>
      </c>
      <c r="C42" t="str">
        <f t="shared" si="0"/>
        <v>CO2050</v>
      </c>
      <c r="D42">
        <v>23.2</v>
      </c>
    </row>
    <row r="43" spans="1:4" x14ac:dyDescent="0.35">
      <c r="A43" t="s">
        <v>15</v>
      </c>
      <c r="B43">
        <v>2024</v>
      </c>
      <c r="C43" t="str">
        <f t="shared" si="0"/>
        <v>CT2024</v>
      </c>
      <c r="D43">
        <v>238.9</v>
      </c>
    </row>
    <row r="44" spans="1:4" x14ac:dyDescent="0.35">
      <c r="A44" t="s">
        <v>15</v>
      </c>
      <c r="B44">
        <v>2026</v>
      </c>
      <c r="C44" t="str">
        <f t="shared" si="0"/>
        <v>CT2026</v>
      </c>
      <c r="D44">
        <v>235.1</v>
      </c>
    </row>
    <row r="45" spans="1:4" x14ac:dyDescent="0.35">
      <c r="A45" t="s">
        <v>15</v>
      </c>
      <c r="B45">
        <v>2028</v>
      </c>
      <c r="C45" t="str">
        <f t="shared" si="0"/>
        <v>CT2028</v>
      </c>
      <c r="D45">
        <v>225.7</v>
      </c>
    </row>
    <row r="46" spans="1:4" x14ac:dyDescent="0.35">
      <c r="A46" t="s">
        <v>15</v>
      </c>
      <c r="B46">
        <v>2030</v>
      </c>
      <c r="C46" t="str">
        <f t="shared" si="0"/>
        <v>CT2030</v>
      </c>
      <c r="D46">
        <v>211.4</v>
      </c>
    </row>
    <row r="47" spans="1:4" x14ac:dyDescent="0.35">
      <c r="A47" t="s">
        <v>15</v>
      </c>
      <c r="B47">
        <v>2035</v>
      </c>
      <c r="C47" t="str">
        <f t="shared" si="0"/>
        <v>CT2035</v>
      </c>
      <c r="D47">
        <v>192.7</v>
      </c>
    </row>
    <row r="48" spans="1:4" x14ac:dyDescent="0.35">
      <c r="A48" t="s">
        <v>15</v>
      </c>
      <c r="B48">
        <v>2040</v>
      </c>
      <c r="C48" t="str">
        <f t="shared" si="0"/>
        <v>CT2040</v>
      </c>
      <c r="D48">
        <v>191.1</v>
      </c>
    </row>
    <row r="49" spans="1:4" x14ac:dyDescent="0.35">
      <c r="A49" t="s">
        <v>15</v>
      </c>
      <c r="B49">
        <v>2045</v>
      </c>
      <c r="C49" t="str">
        <f t="shared" si="0"/>
        <v>CT2045</v>
      </c>
      <c r="D49">
        <v>203.7</v>
      </c>
    </row>
    <row r="50" spans="1:4" x14ac:dyDescent="0.35">
      <c r="A50" t="s">
        <v>15</v>
      </c>
      <c r="B50">
        <v>2050</v>
      </c>
      <c r="C50" t="str">
        <f t="shared" si="0"/>
        <v>CT2050</v>
      </c>
      <c r="D50">
        <v>218.4</v>
      </c>
    </row>
    <row r="51" spans="1:4" x14ac:dyDescent="0.35">
      <c r="A51" t="s">
        <v>16</v>
      </c>
      <c r="B51">
        <v>2024</v>
      </c>
      <c r="C51" t="str">
        <f t="shared" si="0"/>
        <v>DE2024</v>
      </c>
      <c r="D51">
        <v>412.5</v>
      </c>
    </row>
    <row r="52" spans="1:4" x14ac:dyDescent="0.35">
      <c r="A52" t="s">
        <v>16</v>
      </c>
      <c r="B52">
        <v>2026</v>
      </c>
      <c r="C52" t="str">
        <f t="shared" si="0"/>
        <v>DE2026</v>
      </c>
      <c r="D52">
        <v>403.1</v>
      </c>
    </row>
    <row r="53" spans="1:4" x14ac:dyDescent="0.35">
      <c r="A53" t="s">
        <v>16</v>
      </c>
      <c r="B53">
        <v>2028</v>
      </c>
      <c r="C53" t="str">
        <f t="shared" si="0"/>
        <v>DE2028</v>
      </c>
      <c r="D53">
        <v>379.2</v>
      </c>
    </row>
    <row r="54" spans="1:4" x14ac:dyDescent="0.35">
      <c r="A54" t="s">
        <v>16</v>
      </c>
      <c r="B54">
        <v>2030</v>
      </c>
      <c r="C54" t="str">
        <f t="shared" si="0"/>
        <v>DE2030</v>
      </c>
      <c r="D54">
        <v>357.8</v>
      </c>
    </row>
    <row r="55" spans="1:4" x14ac:dyDescent="0.35">
      <c r="A55" t="s">
        <v>16</v>
      </c>
      <c r="B55">
        <v>2035</v>
      </c>
      <c r="C55" t="str">
        <f t="shared" si="0"/>
        <v>DE2035</v>
      </c>
      <c r="D55">
        <v>325.39999999999998</v>
      </c>
    </row>
    <row r="56" spans="1:4" x14ac:dyDescent="0.35">
      <c r="A56" t="s">
        <v>16</v>
      </c>
      <c r="B56">
        <v>2040</v>
      </c>
      <c r="C56" t="str">
        <f t="shared" si="0"/>
        <v>DE2040</v>
      </c>
      <c r="D56">
        <v>276.2</v>
      </c>
    </row>
    <row r="57" spans="1:4" x14ac:dyDescent="0.35">
      <c r="A57" t="s">
        <v>16</v>
      </c>
      <c r="B57">
        <v>2045</v>
      </c>
      <c r="C57" t="str">
        <f t="shared" si="0"/>
        <v>DE2045</v>
      </c>
      <c r="D57">
        <v>289.8</v>
      </c>
    </row>
    <row r="58" spans="1:4" x14ac:dyDescent="0.35">
      <c r="A58" t="s">
        <v>16</v>
      </c>
      <c r="B58">
        <v>2050</v>
      </c>
      <c r="C58" t="str">
        <f t="shared" si="0"/>
        <v>DE2050</v>
      </c>
      <c r="D58">
        <v>395.8</v>
      </c>
    </row>
    <row r="59" spans="1:4" x14ac:dyDescent="0.35">
      <c r="A59" t="s">
        <v>17</v>
      </c>
      <c r="B59">
        <v>2024</v>
      </c>
      <c r="C59" t="str">
        <f t="shared" si="0"/>
        <v>FL2024</v>
      </c>
      <c r="D59">
        <v>356.5</v>
      </c>
    </row>
    <row r="60" spans="1:4" x14ac:dyDescent="0.35">
      <c r="A60" t="s">
        <v>17</v>
      </c>
      <c r="B60">
        <v>2026</v>
      </c>
      <c r="C60" t="str">
        <f t="shared" si="0"/>
        <v>FL2026</v>
      </c>
      <c r="D60">
        <v>282.39999999999998</v>
      </c>
    </row>
    <row r="61" spans="1:4" x14ac:dyDescent="0.35">
      <c r="A61" t="s">
        <v>17</v>
      </c>
      <c r="B61">
        <v>2028</v>
      </c>
      <c r="C61" t="str">
        <f t="shared" si="0"/>
        <v>FL2028</v>
      </c>
      <c r="D61">
        <v>216.4</v>
      </c>
    </row>
    <row r="62" spans="1:4" x14ac:dyDescent="0.35">
      <c r="A62" t="s">
        <v>17</v>
      </c>
      <c r="B62">
        <v>2030</v>
      </c>
      <c r="C62" t="str">
        <f t="shared" si="0"/>
        <v>FL2030</v>
      </c>
      <c r="D62">
        <v>183.2</v>
      </c>
    </row>
    <row r="63" spans="1:4" x14ac:dyDescent="0.35">
      <c r="A63" t="s">
        <v>17</v>
      </c>
      <c r="B63">
        <v>2035</v>
      </c>
      <c r="C63" t="str">
        <f t="shared" si="0"/>
        <v>FL2035</v>
      </c>
      <c r="D63">
        <v>125.5</v>
      </c>
    </row>
    <row r="64" spans="1:4" x14ac:dyDescent="0.35">
      <c r="A64" t="s">
        <v>17</v>
      </c>
      <c r="B64">
        <v>2040</v>
      </c>
      <c r="C64" t="str">
        <f t="shared" si="0"/>
        <v>FL2040</v>
      </c>
      <c r="D64">
        <v>113.1</v>
      </c>
    </row>
    <row r="65" spans="1:4" x14ac:dyDescent="0.35">
      <c r="A65" t="s">
        <v>17</v>
      </c>
      <c r="B65">
        <v>2045</v>
      </c>
      <c r="C65" t="str">
        <f t="shared" si="0"/>
        <v>FL2045</v>
      </c>
      <c r="D65">
        <v>100.2</v>
      </c>
    </row>
    <row r="66" spans="1:4" x14ac:dyDescent="0.35">
      <c r="A66" t="s">
        <v>17</v>
      </c>
      <c r="B66">
        <v>2050</v>
      </c>
      <c r="C66" t="str">
        <f t="shared" si="0"/>
        <v>FL2050</v>
      </c>
      <c r="D66">
        <v>127.6</v>
      </c>
    </row>
    <row r="67" spans="1:4" x14ac:dyDescent="0.35">
      <c r="A67" t="s">
        <v>18</v>
      </c>
      <c r="B67">
        <v>2024</v>
      </c>
      <c r="C67" t="str">
        <f t="shared" si="0"/>
        <v>GA2024</v>
      </c>
      <c r="D67">
        <v>302.7</v>
      </c>
    </row>
    <row r="68" spans="1:4" x14ac:dyDescent="0.35">
      <c r="A68" t="s">
        <v>18</v>
      </c>
      <c r="B68">
        <v>2026</v>
      </c>
      <c r="C68" t="str">
        <f t="shared" ref="C68:C131" si="1">_xlfn.CONCAT(A68,B68)</f>
        <v>GA2026</v>
      </c>
      <c r="D68">
        <v>266.7</v>
      </c>
    </row>
    <row r="69" spans="1:4" x14ac:dyDescent="0.35">
      <c r="A69" t="s">
        <v>18</v>
      </c>
      <c r="B69">
        <v>2028</v>
      </c>
      <c r="C69" t="str">
        <f t="shared" si="1"/>
        <v>GA2028</v>
      </c>
      <c r="D69">
        <v>211.6</v>
      </c>
    </row>
    <row r="70" spans="1:4" x14ac:dyDescent="0.35">
      <c r="A70" t="s">
        <v>18</v>
      </c>
      <c r="B70">
        <v>2030</v>
      </c>
      <c r="C70" t="str">
        <f t="shared" si="1"/>
        <v>GA2030</v>
      </c>
      <c r="D70">
        <v>188.7</v>
      </c>
    </row>
    <row r="71" spans="1:4" x14ac:dyDescent="0.35">
      <c r="A71" t="s">
        <v>18</v>
      </c>
      <c r="B71">
        <v>2035</v>
      </c>
      <c r="C71" t="str">
        <f t="shared" si="1"/>
        <v>GA2035</v>
      </c>
      <c r="D71">
        <v>132.1</v>
      </c>
    </row>
    <row r="72" spans="1:4" x14ac:dyDescent="0.35">
      <c r="A72" t="s">
        <v>18</v>
      </c>
      <c r="B72">
        <v>2040</v>
      </c>
      <c r="C72" t="str">
        <f t="shared" si="1"/>
        <v>GA2040</v>
      </c>
      <c r="D72">
        <v>87.8</v>
      </c>
    </row>
    <row r="73" spans="1:4" x14ac:dyDescent="0.35">
      <c r="A73" t="s">
        <v>18</v>
      </c>
      <c r="B73">
        <v>2045</v>
      </c>
      <c r="C73" t="str">
        <f t="shared" si="1"/>
        <v>GA2045</v>
      </c>
      <c r="D73">
        <v>63.7</v>
      </c>
    </row>
    <row r="74" spans="1:4" x14ac:dyDescent="0.35">
      <c r="A74" t="s">
        <v>18</v>
      </c>
      <c r="B74">
        <v>2050</v>
      </c>
      <c r="C74" t="str">
        <f t="shared" si="1"/>
        <v>GA2050</v>
      </c>
      <c r="D74">
        <v>96.2</v>
      </c>
    </row>
    <row r="75" spans="1:4" x14ac:dyDescent="0.35">
      <c r="A75" t="s">
        <v>19</v>
      </c>
      <c r="B75">
        <v>2024</v>
      </c>
      <c r="C75" t="str">
        <f t="shared" si="1"/>
        <v>IA2024</v>
      </c>
      <c r="D75">
        <v>432.1</v>
      </c>
    </row>
    <row r="76" spans="1:4" x14ac:dyDescent="0.35">
      <c r="A76" t="s">
        <v>19</v>
      </c>
      <c r="B76">
        <v>2026</v>
      </c>
      <c r="C76" t="str">
        <f t="shared" si="1"/>
        <v>IA2026</v>
      </c>
      <c r="D76">
        <v>341.8</v>
      </c>
    </row>
    <row r="77" spans="1:4" x14ac:dyDescent="0.35">
      <c r="A77" t="s">
        <v>19</v>
      </c>
      <c r="B77">
        <v>2028</v>
      </c>
      <c r="C77" t="str">
        <f t="shared" si="1"/>
        <v>IA2028</v>
      </c>
      <c r="D77">
        <v>164.9</v>
      </c>
    </row>
    <row r="78" spans="1:4" x14ac:dyDescent="0.35">
      <c r="A78" t="s">
        <v>19</v>
      </c>
      <c r="B78">
        <v>2030</v>
      </c>
      <c r="C78" t="str">
        <f t="shared" si="1"/>
        <v>IA2030</v>
      </c>
      <c r="D78">
        <v>109.1</v>
      </c>
    </row>
    <row r="79" spans="1:4" x14ac:dyDescent="0.35">
      <c r="A79" t="s">
        <v>19</v>
      </c>
      <c r="B79">
        <v>2035</v>
      </c>
      <c r="C79" t="str">
        <f t="shared" si="1"/>
        <v>IA2035</v>
      </c>
      <c r="D79">
        <v>95.3</v>
      </c>
    </row>
    <row r="80" spans="1:4" x14ac:dyDescent="0.35">
      <c r="A80" t="s">
        <v>19</v>
      </c>
      <c r="B80">
        <v>2040</v>
      </c>
      <c r="C80" t="str">
        <f t="shared" si="1"/>
        <v>IA2040</v>
      </c>
      <c r="D80">
        <v>72.8</v>
      </c>
    </row>
    <row r="81" spans="1:4" x14ac:dyDescent="0.35">
      <c r="A81" t="s">
        <v>19</v>
      </c>
      <c r="B81">
        <v>2045</v>
      </c>
      <c r="C81" t="str">
        <f t="shared" si="1"/>
        <v>IA2045</v>
      </c>
      <c r="D81">
        <v>62.2</v>
      </c>
    </row>
    <row r="82" spans="1:4" x14ac:dyDescent="0.35">
      <c r="A82" t="s">
        <v>19</v>
      </c>
      <c r="B82">
        <v>2050</v>
      </c>
      <c r="C82" t="str">
        <f t="shared" si="1"/>
        <v>IA2050</v>
      </c>
      <c r="D82">
        <v>89.2</v>
      </c>
    </row>
    <row r="83" spans="1:4" x14ac:dyDescent="0.35">
      <c r="A83" t="s">
        <v>20</v>
      </c>
      <c r="B83">
        <v>2024</v>
      </c>
      <c r="C83" t="str">
        <f t="shared" si="1"/>
        <v>ID2024</v>
      </c>
      <c r="D83">
        <v>67.2</v>
      </c>
    </row>
    <row r="84" spans="1:4" x14ac:dyDescent="0.35">
      <c r="A84" t="s">
        <v>20</v>
      </c>
      <c r="B84">
        <v>2026</v>
      </c>
      <c r="C84" t="str">
        <f t="shared" si="1"/>
        <v>ID2026</v>
      </c>
      <c r="D84">
        <v>59.5</v>
      </c>
    </row>
    <row r="85" spans="1:4" x14ac:dyDescent="0.35">
      <c r="A85" t="s">
        <v>20</v>
      </c>
      <c r="B85">
        <v>2028</v>
      </c>
      <c r="C85" t="str">
        <f t="shared" si="1"/>
        <v>ID2028</v>
      </c>
      <c r="D85">
        <v>41.9</v>
      </c>
    </row>
    <row r="86" spans="1:4" x14ac:dyDescent="0.35">
      <c r="A86" t="s">
        <v>20</v>
      </c>
      <c r="B86">
        <v>2030</v>
      </c>
      <c r="C86" t="str">
        <f t="shared" si="1"/>
        <v>ID2030</v>
      </c>
      <c r="D86">
        <v>33.5</v>
      </c>
    </row>
    <row r="87" spans="1:4" x14ac:dyDescent="0.35">
      <c r="A87" t="s">
        <v>20</v>
      </c>
      <c r="B87">
        <v>2035</v>
      </c>
      <c r="C87" t="str">
        <f t="shared" si="1"/>
        <v>ID2035</v>
      </c>
      <c r="D87">
        <v>34.200000000000003</v>
      </c>
    </row>
    <row r="88" spans="1:4" x14ac:dyDescent="0.35">
      <c r="A88" t="s">
        <v>20</v>
      </c>
      <c r="B88">
        <v>2040</v>
      </c>
      <c r="C88" t="str">
        <f t="shared" si="1"/>
        <v>ID2040</v>
      </c>
      <c r="D88">
        <v>63.8</v>
      </c>
    </row>
    <row r="89" spans="1:4" x14ac:dyDescent="0.35">
      <c r="A89" t="s">
        <v>20</v>
      </c>
      <c r="B89">
        <v>2045</v>
      </c>
      <c r="C89" t="str">
        <f t="shared" si="1"/>
        <v>ID2045</v>
      </c>
      <c r="D89">
        <v>68.400000000000006</v>
      </c>
    </row>
    <row r="90" spans="1:4" x14ac:dyDescent="0.35">
      <c r="A90" t="s">
        <v>20</v>
      </c>
      <c r="B90">
        <v>2050</v>
      </c>
      <c r="C90" t="str">
        <f t="shared" si="1"/>
        <v>ID2050</v>
      </c>
      <c r="D90">
        <v>126.8</v>
      </c>
    </row>
    <row r="91" spans="1:4" x14ac:dyDescent="0.35">
      <c r="A91" t="s">
        <v>21</v>
      </c>
      <c r="B91">
        <v>2024</v>
      </c>
      <c r="C91" t="str">
        <f t="shared" si="1"/>
        <v>IL2024</v>
      </c>
      <c r="D91">
        <v>238.8</v>
      </c>
    </row>
    <row r="92" spans="1:4" x14ac:dyDescent="0.35">
      <c r="A92" t="s">
        <v>21</v>
      </c>
      <c r="B92">
        <v>2026</v>
      </c>
      <c r="C92" t="str">
        <f t="shared" si="1"/>
        <v>IL2026</v>
      </c>
      <c r="D92">
        <v>182.9</v>
      </c>
    </row>
    <row r="93" spans="1:4" x14ac:dyDescent="0.35">
      <c r="A93" t="s">
        <v>21</v>
      </c>
      <c r="B93">
        <v>2028</v>
      </c>
      <c r="C93" t="str">
        <f t="shared" si="1"/>
        <v>IL2028</v>
      </c>
      <c r="D93">
        <v>76.2</v>
      </c>
    </row>
    <row r="94" spans="1:4" x14ac:dyDescent="0.35">
      <c r="A94" t="s">
        <v>21</v>
      </c>
      <c r="B94">
        <v>2030</v>
      </c>
      <c r="C94" t="str">
        <f t="shared" si="1"/>
        <v>IL2030</v>
      </c>
      <c r="D94">
        <v>44.7</v>
      </c>
    </row>
    <row r="95" spans="1:4" x14ac:dyDescent="0.35">
      <c r="A95" t="s">
        <v>21</v>
      </c>
      <c r="B95">
        <v>2035</v>
      </c>
      <c r="C95" t="str">
        <f t="shared" si="1"/>
        <v>IL2035</v>
      </c>
      <c r="D95">
        <v>34.6</v>
      </c>
    </row>
    <row r="96" spans="1:4" x14ac:dyDescent="0.35">
      <c r="A96" t="s">
        <v>21</v>
      </c>
      <c r="B96">
        <v>2040</v>
      </c>
      <c r="C96" t="str">
        <f t="shared" si="1"/>
        <v>IL2040</v>
      </c>
      <c r="D96">
        <v>29.1</v>
      </c>
    </row>
    <row r="97" spans="1:4" x14ac:dyDescent="0.35">
      <c r="A97" t="s">
        <v>21</v>
      </c>
      <c r="B97">
        <v>2045</v>
      </c>
      <c r="C97" t="str">
        <f t="shared" si="1"/>
        <v>IL2045</v>
      </c>
      <c r="D97">
        <v>5.9</v>
      </c>
    </row>
    <row r="98" spans="1:4" x14ac:dyDescent="0.35">
      <c r="A98" t="s">
        <v>21</v>
      </c>
      <c r="B98">
        <v>2050</v>
      </c>
      <c r="C98" t="str">
        <f t="shared" si="1"/>
        <v>IL2050</v>
      </c>
      <c r="D98">
        <v>7.7</v>
      </c>
    </row>
    <row r="99" spans="1:4" x14ac:dyDescent="0.35">
      <c r="A99" t="s">
        <v>22</v>
      </c>
      <c r="B99">
        <v>2024</v>
      </c>
      <c r="C99" t="str">
        <f t="shared" si="1"/>
        <v>IN2024</v>
      </c>
      <c r="D99">
        <v>760.5</v>
      </c>
    </row>
    <row r="100" spans="1:4" x14ac:dyDescent="0.35">
      <c r="A100" t="s">
        <v>22</v>
      </c>
      <c r="B100">
        <v>2026</v>
      </c>
      <c r="C100" t="str">
        <f t="shared" si="1"/>
        <v>IN2026</v>
      </c>
      <c r="D100">
        <v>699</v>
      </c>
    </row>
    <row r="101" spans="1:4" x14ac:dyDescent="0.35">
      <c r="A101" t="s">
        <v>22</v>
      </c>
      <c r="B101">
        <v>2028</v>
      </c>
      <c r="C101" t="str">
        <f t="shared" si="1"/>
        <v>IN2028</v>
      </c>
      <c r="D101">
        <v>538.4</v>
      </c>
    </row>
    <row r="102" spans="1:4" x14ac:dyDescent="0.35">
      <c r="A102" t="s">
        <v>22</v>
      </c>
      <c r="B102">
        <v>2030</v>
      </c>
      <c r="C102" t="str">
        <f t="shared" si="1"/>
        <v>IN2030</v>
      </c>
      <c r="D102">
        <v>444.5</v>
      </c>
    </row>
    <row r="103" spans="1:4" x14ac:dyDescent="0.35">
      <c r="A103" t="s">
        <v>22</v>
      </c>
      <c r="B103">
        <v>2035</v>
      </c>
      <c r="C103" t="str">
        <f t="shared" si="1"/>
        <v>IN2035</v>
      </c>
      <c r="D103">
        <v>325.60000000000002</v>
      </c>
    </row>
    <row r="104" spans="1:4" x14ac:dyDescent="0.35">
      <c r="A104" t="s">
        <v>22</v>
      </c>
      <c r="B104">
        <v>2040</v>
      </c>
      <c r="C104" t="str">
        <f t="shared" si="1"/>
        <v>IN2040</v>
      </c>
      <c r="D104">
        <v>287.3</v>
      </c>
    </row>
    <row r="105" spans="1:4" x14ac:dyDescent="0.35">
      <c r="A105" t="s">
        <v>22</v>
      </c>
      <c r="B105">
        <v>2045</v>
      </c>
      <c r="C105" t="str">
        <f t="shared" si="1"/>
        <v>IN2045</v>
      </c>
      <c r="D105">
        <v>277.5</v>
      </c>
    </row>
    <row r="106" spans="1:4" x14ac:dyDescent="0.35">
      <c r="A106" t="s">
        <v>22</v>
      </c>
      <c r="B106">
        <v>2050</v>
      </c>
      <c r="C106" t="str">
        <f t="shared" si="1"/>
        <v>IN2050</v>
      </c>
      <c r="D106">
        <v>369.5</v>
      </c>
    </row>
    <row r="107" spans="1:4" x14ac:dyDescent="0.35">
      <c r="A107" t="s">
        <v>23</v>
      </c>
      <c r="B107">
        <v>2024</v>
      </c>
      <c r="C107" t="str">
        <f t="shared" si="1"/>
        <v>KS2024</v>
      </c>
      <c r="D107">
        <v>291</v>
      </c>
    </row>
    <row r="108" spans="1:4" x14ac:dyDescent="0.35">
      <c r="A108" t="s">
        <v>23</v>
      </c>
      <c r="B108">
        <v>2026</v>
      </c>
      <c r="C108" t="str">
        <f t="shared" si="1"/>
        <v>KS2026</v>
      </c>
      <c r="D108">
        <v>120.5</v>
      </c>
    </row>
    <row r="109" spans="1:4" x14ac:dyDescent="0.35">
      <c r="A109" t="s">
        <v>23</v>
      </c>
      <c r="B109">
        <v>2028</v>
      </c>
      <c r="C109" t="str">
        <f t="shared" si="1"/>
        <v>KS2028</v>
      </c>
      <c r="D109">
        <v>58.4</v>
      </c>
    </row>
    <row r="110" spans="1:4" x14ac:dyDescent="0.35">
      <c r="A110" t="s">
        <v>23</v>
      </c>
      <c r="B110">
        <v>2030</v>
      </c>
      <c r="C110" t="str">
        <f t="shared" si="1"/>
        <v>KS2030</v>
      </c>
      <c r="D110">
        <v>50</v>
      </c>
    </row>
    <row r="111" spans="1:4" x14ac:dyDescent="0.35">
      <c r="A111" t="s">
        <v>23</v>
      </c>
      <c r="B111">
        <v>2035</v>
      </c>
      <c r="C111" t="str">
        <f t="shared" si="1"/>
        <v>KS2035</v>
      </c>
      <c r="D111">
        <v>37.4</v>
      </c>
    </row>
    <row r="112" spans="1:4" x14ac:dyDescent="0.35">
      <c r="A112" t="s">
        <v>23</v>
      </c>
      <c r="B112">
        <v>2040</v>
      </c>
      <c r="C112" t="str">
        <f t="shared" si="1"/>
        <v>KS2040</v>
      </c>
      <c r="D112">
        <v>25.3</v>
      </c>
    </row>
    <row r="113" spans="1:4" x14ac:dyDescent="0.35">
      <c r="A113" t="s">
        <v>23</v>
      </c>
      <c r="B113">
        <v>2045</v>
      </c>
      <c r="C113" t="str">
        <f t="shared" si="1"/>
        <v>KS2045</v>
      </c>
      <c r="D113">
        <v>13.7</v>
      </c>
    </row>
    <row r="114" spans="1:4" x14ac:dyDescent="0.35">
      <c r="A114" t="s">
        <v>23</v>
      </c>
      <c r="B114">
        <v>2050</v>
      </c>
      <c r="C114" t="str">
        <f t="shared" si="1"/>
        <v>KS2050</v>
      </c>
      <c r="D114">
        <v>30.2</v>
      </c>
    </row>
    <row r="115" spans="1:4" x14ac:dyDescent="0.35">
      <c r="A115" t="s">
        <v>24</v>
      </c>
      <c r="B115">
        <v>2024</v>
      </c>
      <c r="C115" t="str">
        <f t="shared" si="1"/>
        <v>KY2024</v>
      </c>
      <c r="D115">
        <v>944.6</v>
      </c>
    </row>
    <row r="116" spans="1:4" x14ac:dyDescent="0.35">
      <c r="A116" t="s">
        <v>24</v>
      </c>
      <c r="B116">
        <v>2026</v>
      </c>
      <c r="C116" t="str">
        <f t="shared" si="1"/>
        <v>KY2026</v>
      </c>
      <c r="D116">
        <v>926.3</v>
      </c>
    </row>
    <row r="117" spans="1:4" x14ac:dyDescent="0.35">
      <c r="A117" t="s">
        <v>24</v>
      </c>
      <c r="B117">
        <v>2028</v>
      </c>
      <c r="C117" t="str">
        <f t="shared" si="1"/>
        <v>KY2028</v>
      </c>
      <c r="D117">
        <v>831.4</v>
      </c>
    </row>
    <row r="118" spans="1:4" x14ac:dyDescent="0.35">
      <c r="A118" t="s">
        <v>24</v>
      </c>
      <c r="B118">
        <v>2030</v>
      </c>
      <c r="C118" t="str">
        <f t="shared" si="1"/>
        <v>KY2030</v>
      </c>
      <c r="D118">
        <v>761.3</v>
      </c>
    </row>
    <row r="119" spans="1:4" x14ac:dyDescent="0.35">
      <c r="A119" t="s">
        <v>24</v>
      </c>
      <c r="B119">
        <v>2035</v>
      </c>
      <c r="C119" t="str">
        <f t="shared" si="1"/>
        <v>KY2035</v>
      </c>
      <c r="D119">
        <v>605.5</v>
      </c>
    </row>
    <row r="120" spans="1:4" x14ac:dyDescent="0.35">
      <c r="A120" t="s">
        <v>24</v>
      </c>
      <c r="B120">
        <v>2040</v>
      </c>
      <c r="C120" t="str">
        <f t="shared" si="1"/>
        <v>KY2040</v>
      </c>
      <c r="D120">
        <v>377.9</v>
      </c>
    </row>
    <row r="121" spans="1:4" x14ac:dyDescent="0.35">
      <c r="A121" t="s">
        <v>24</v>
      </c>
      <c r="B121">
        <v>2045</v>
      </c>
      <c r="C121" t="str">
        <f t="shared" si="1"/>
        <v>KY2045</v>
      </c>
      <c r="D121">
        <v>388.7</v>
      </c>
    </row>
    <row r="122" spans="1:4" x14ac:dyDescent="0.35">
      <c r="A122" t="s">
        <v>24</v>
      </c>
      <c r="B122">
        <v>2050</v>
      </c>
      <c r="C122" t="str">
        <f t="shared" si="1"/>
        <v>KY2050</v>
      </c>
      <c r="D122">
        <v>399.7</v>
      </c>
    </row>
    <row r="123" spans="1:4" x14ac:dyDescent="0.35">
      <c r="A123" t="s">
        <v>25</v>
      </c>
      <c r="B123">
        <v>2024</v>
      </c>
      <c r="C123" t="str">
        <f t="shared" si="1"/>
        <v>LA2024</v>
      </c>
      <c r="D123">
        <v>461.3</v>
      </c>
    </row>
    <row r="124" spans="1:4" x14ac:dyDescent="0.35">
      <c r="A124" t="s">
        <v>25</v>
      </c>
      <c r="B124">
        <v>2026</v>
      </c>
      <c r="C124" t="str">
        <f t="shared" si="1"/>
        <v>LA2026</v>
      </c>
      <c r="D124">
        <v>429.4</v>
      </c>
    </row>
    <row r="125" spans="1:4" x14ac:dyDescent="0.35">
      <c r="A125" t="s">
        <v>25</v>
      </c>
      <c r="B125">
        <v>2028</v>
      </c>
      <c r="C125" t="str">
        <f t="shared" si="1"/>
        <v>LA2028</v>
      </c>
      <c r="D125">
        <v>359.7</v>
      </c>
    </row>
    <row r="126" spans="1:4" x14ac:dyDescent="0.35">
      <c r="A126" t="s">
        <v>25</v>
      </c>
      <c r="B126">
        <v>2030</v>
      </c>
      <c r="C126" t="str">
        <f t="shared" si="1"/>
        <v>LA2030</v>
      </c>
      <c r="D126">
        <v>285.89999999999998</v>
      </c>
    </row>
    <row r="127" spans="1:4" x14ac:dyDescent="0.35">
      <c r="A127" t="s">
        <v>25</v>
      </c>
      <c r="B127">
        <v>2035</v>
      </c>
      <c r="C127" t="str">
        <f t="shared" si="1"/>
        <v>LA2035</v>
      </c>
      <c r="D127">
        <v>186.2</v>
      </c>
    </row>
    <row r="128" spans="1:4" x14ac:dyDescent="0.35">
      <c r="A128" t="s">
        <v>25</v>
      </c>
      <c r="B128">
        <v>2040</v>
      </c>
      <c r="C128" t="str">
        <f t="shared" si="1"/>
        <v>LA2040</v>
      </c>
      <c r="D128">
        <v>142</v>
      </c>
    </row>
    <row r="129" spans="1:4" x14ac:dyDescent="0.35">
      <c r="A129" t="s">
        <v>25</v>
      </c>
      <c r="B129">
        <v>2045</v>
      </c>
      <c r="C129" t="str">
        <f t="shared" si="1"/>
        <v>LA2045</v>
      </c>
      <c r="D129">
        <v>135</v>
      </c>
    </row>
    <row r="130" spans="1:4" x14ac:dyDescent="0.35">
      <c r="A130" t="s">
        <v>25</v>
      </c>
      <c r="B130">
        <v>2050</v>
      </c>
      <c r="C130" t="str">
        <f t="shared" si="1"/>
        <v>LA2050</v>
      </c>
      <c r="D130">
        <v>224.1</v>
      </c>
    </row>
    <row r="131" spans="1:4" x14ac:dyDescent="0.35">
      <c r="A131" t="s">
        <v>26</v>
      </c>
      <c r="B131">
        <v>2024</v>
      </c>
      <c r="C131" t="str">
        <f t="shared" si="1"/>
        <v>MA2024</v>
      </c>
      <c r="D131">
        <v>273.5</v>
      </c>
    </row>
    <row r="132" spans="1:4" x14ac:dyDescent="0.35">
      <c r="A132" t="s">
        <v>26</v>
      </c>
      <c r="B132">
        <v>2026</v>
      </c>
      <c r="C132" t="str">
        <f t="shared" ref="C132:C195" si="2">_xlfn.CONCAT(A132,B132)</f>
        <v>MA2026</v>
      </c>
      <c r="D132">
        <v>254.5</v>
      </c>
    </row>
    <row r="133" spans="1:4" x14ac:dyDescent="0.35">
      <c r="A133" t="s">
        <v>26</v>
      </c>
      <c r="B133">
        <v>2028</v>
      </c>
      <c r="C133" t="str">
        <f t="shared" si="2"/>
        <v>MA2028</v>
      </c>
      <c r="D133">
        <v>201.2</v>
      </c>
    </row>
    <row r="134" spans="1:4" x14ac:dyDescent="0.35">
      <c r="A134" t="s">
        <v>26</v>
      </c>
      <c r="B134">
        <v>2030</v>
      </c>
      <c r="C134" t="str">
        <f t="shared" si="2"/>
        <v>MA2030</v>
      </c>
      <c r="D134">
        <v>164.8</v>
      </c>
    </row>
    <row r="135" spans="1:4" x14ac:dyDescent="0.35">
      <c r="A135" t="s">
        <v>26</v>
      </c>
      <c r="B135">
        <v>2035</v>
      </c>
      <c r="C135" t="str">
        <f t="shared" si="2"/>
        <v>MA2035</v>
      </c>
      <c r="D135">
        <v>106.9</v>
      </c>
    </row>
    <row r="136" spans="1:4" x14ac:dyDescent="0.35">
      <c r="A136" t="s">
        <v>26</v>
      </c>
      <c r="B136">
        <v>2040</v>
      </c>
      <c r="C136" t="str">
        <f t="shared" si="2"/>
        <v>MA2040</v>
      </c>
      <c r="D136">
        <v>104.7</v>
      </c>
    </row>
    <row r="137" spans="1:4" x14ac:dyDescent="0.35">
      <c r="A137" t="s">
        <v>26</v>
      </c>
      <c r="B137">
        <v>2045</v>
      </c>
      <c r="C137" t="str">
        <f t="shared" si="2"/>
        <v>MA2045</v>
      </c>
      <c r="D137">
        <v>118.5</v>
      </c>
    </row>
    <row r="138" spans="1:4" x14ac:dyDescent="0.35">
      <c r="A138" t="s">
        <v>26</v>
      </c>
      <c r="B138">
        <v>2050</v>
      </c>
      <c r="C138" t="str">
        <f t="shared" si="2"/>
        <v>MA2050</v>
      </c>
      <c r="D138">
        <v>125.4</v>
      </c>
    </row>
    <row r="139" spans="1:4" x14ac:dyDescent="0.35">
      <c r="A139" t="s">
        <v>27</v>
      </c>
      <c r="B139">
        <v>2024</v>
      </c>
      <c r="C139" t="str">
        <f t="shared" si="2"/>
        <v>MD2024</v>
      </c>
      <c r="D139">
        <v>167</v>
      </c>
    </row>
    <row r="140" spans="1:4" x14ac:dyDescent="0.35">
      <c r="A140" t="s">
        <v>27</v>
      </c>
      <c r="B140">
        <v>2026</v>
      </c>
      <c r="C140" t="str">
        <f t="shared" si="2"/>
        <v>MD2026</v>
      </c>
      <c r="D140">
        <v>140.1</v>
      </c>
    </row>
    <row r="141" spans="1:4" x14ac:dyDescent="0.35">
      <c r="A141" t="s">
        <v>27</v>
      </c>
      <c r="B141">
        <v>2028</v>
      </c>
      <c r="C141" t="str">
        <f t="shared" si="2"/>
        <v>MD2028</v>
      </c>
      <c r="D141">
        <v>123.5</v>
      </c>
    </row>
    <row r="142" spans="1:4" x14ac:dyDescent="0.35">
      <c r="A142" t="s">
        <v>27</v>
      </c>
      <c r="B142">
        <v>2030</v>
      </c>
      <c r="C142" t="str">
        <f t="shared" si="2"/>
        <v>MD2030</v>
      </c>
      <c r="D142">
        <v>115.6</v>
      </c>
    </row>
    <row r="143" spans="1:4" x14ac:dyDescent="0.35">
      <c r="A143" t="s">
        <v>27</v>
      </c>
      <c r="B143">
        <v>2035</v>
      </c>
      <c r="C143" t="str">
        <f t="shared" si="2"/>
        <v>MD2035</v>
      </c>
      <c r="D143">
        <v>103</v>
      </c>
    </row>
    <row r="144" spans="1:4" x14ac:dyDescent="0.35">
      <c r="A144" t="s">
        <v>27</v>
      </c>
      <c r="B144">
        <v>2040</v>
      </c>
      <c r="C144" t="str">
        <f t="shared" si="2"/>
        <v>MD2040</v>
      </c>
      <c r="D144">
        <v>94.1</v>
      </c>
    </row>
    <row r="145" spans="1:4" x14ac:dyDescent="0.35">
      <c r="A145" t="s">
        <v>27</v>
      </c>
      <c r="B145">
        <v>2045</v>
      </c>
      <c r="C145" t="str">
        <f t="shared" si="2"/>
        <v>MD2045</v>
      </c>
      <c r="D145">
        <v>96.7</v>
      </c>
    </row>
    <row r="146" spans="1:4" x14ac:dyDescent="0.35">
      <c r="A146" t="s">
        <v>27</v>
      </c>
      <c r="B146">
        <v>2050</v>
      </c>
      <c r="C146" t="str">
        <f t="shared" si="2"/>
        <v>MD2050</v>
      </c>
      <c r="D146">
        <v>113.1</v>
      </c>
    </row>
    <row r="147" spans="1:4" x14ac:dyDescent="0.35">
      <c r="A147" t="s">
        <v>28</v>
      </c>
      <c r="B147">
        <v>2024</v>
      </c>
      <c r="C147" t="str">
        <f t="shared" si="2"/>
        <v>ME2024</v>
      </c>
      <c r="D147">
        <v>50.6</v>
      </c>
    </row>
    <row r="148" spans="1:4" x14ac:dyDescent="0.35">
      <c r="A148" t="s">
        <v>28</v>
      </c>
      <c r="B148">
        <v>2026</v>
      </c>
      <c r="C148" t="str">
        <f t="shared" si="2"/>
        <v>ME2026</v>
      </c>
      <c r="D148">
        <v>61.3</v>
      </c>
    </row>
    <row r="149" spans="1:4" x14ac:dyDescent="0.35">
      <c r="A149" t="s">
        <v>28</v>
      </c>
      <c r="B149">
        <v>2028</v>
      </c>
      <c r="C149" t="str">
        <f t="shared" si="2"/>
        <v>ME2028</v>
      </c>
      <c r="D149">
        <v>65.5</v>
      </c>
    </row>
    <row r="150" spans="1:4" x14ac:dyDescent="0.35">
      <c r="A150" t="s">
        <v>28</v>
      </c>
      <c r="B150">
        <v>2030</v>
      </c>
      <c r="C150" t="str">
        <f t="shared" si="2"/>
        <v>ME2030</v>
      </c>
      <c r="D150">
        <v>42.5</v>
      </c>
    </row>
    <row r="151" spans="1:4" x14ac:dyDescent="0.35">
      <c r="A151" t="s">
        <v>28</v>
      </c>
      <c r="B151">
        <v>2035</v>
      </c>
      <c r="C151" t="str">
        <f t="shared" si="2"/>
        <v>ME2035</v>
      </c>
      <c r="D151">
        <v>29.6</v>
      </c>
    </row>
    <row r="152" spans="1:4" x14ac:dyDescent="0.35">
      <c r="A152" t="s">
        <v>28</v>
      </c>
      <c r="B152">
        <v>2040</v>
      </c>
      <c r="C152" t="str">
        <f t="shared" si="2"/>
        <v>ME2040</v>
      </c>
      <c r="D152">
        <v>32.700000000000003</v>
      </c>
    </row>
    <row r="153" spans="1:4" x14ac:dyDescent="0.35">
      <c r="A153" t="s">
        <v>28</v>
      </c>
      <c r="B153">
        <v>2045</v>
      </c>
      <c r="C153" t="str">
        <f t="shared" si="2"/>
        <v>ME2045</v>
      </c>
      <c r="D153">
        <v>52.3</v>
      </c>
    </row>
    <row r="154" spans="1:4" x14ac:dyDescent="0.35">
      <c r="A154" t="s">
        <v>28</v>
      </c>
      <c r="B154">
        <v>2050</v>
      </c>
      <c r="C154" t="str">
        <f t="shared" si="2"/>
        <v>ME2050</v>
      </c>
      <c r="D154">
        <v>98.6</v>
      </c>
    </row>
    <row r="155" spans="1:4" x14ac:dyDescent="0.35">
      <c r="A155" t="s">
        <v>29</v>
      </c>
      <c r="B155">
        <v>2024</v>
      </c>
      <c r="C155" t="str">
        <f t="shared" si="2"/>
        <v>MI2024</v>
      </c>
      <c r="D155">
        <v>513</v>
      </c>
    </row>
    <row r="156" spans="1:4" x14ac:dyDescent="0.35">
      <c r="A156" t="s">
        <v>29</v>
      </c>
      <c r="B156">
        <v>2026</v>
      </c>
      <c r="C156" t="str">
        <f t="shared" si="2"/>
        <v>MI2026</v>
      </c>
      <c r="D156">
        <v>435.7</v>
      </c>
    </row>
    <row r="157" spans="1:4" x14ac:dyDescent="0.35">
      <c r="A157" t="s">
        <v>29</v>
      </c>
      <c r="B157">
        <v>2028</v>
      </c>
      <c r="C157" t="str">
        <f t="shared" si="2"/>
        <v>MI2028</v>
      </c>
      <c r="D157">
        <v>387.3</v>
      </c>
    </row>
    <row r="158" spans="1:4" x14ac:dyDescent="0.35">
      <c r="A158" t="s">
        <v>29</v>
      </c>
      <c r="B158">
        <v>2030</v>
      </c>
      <c r="C158" t="str">
        <f t="shared" si="2"/>
        <v>MI2030</v>
      </c>
      <c r="D158">
        <v>329.6</v>
      </c>
    </row>
    <row r="159" spans="1:4" x14ac:dyDescent="0.35">
      <c r="A159" t="s">
        <v>29</v>
      </c>
      <c r="B159">
        <v>2035</v>
      </c>
      <c r="C159" t="str">
        <f t="shared" si="2"/>
        <v>MI2035</v>
      </c>
      <c r="D159">
        <v>307.7</v>
      </c>
    </row>
    <row r="160" spans="1:4" x14ac:dyDescent="0.35">
      <c r="A160" t="s">
        <v>29</v>
      </c>
      <c r="B160">
        <v>2040</v>
      </c>
      <c r="C160" t="str">
        <f t="shared" si="2"/>
        <v>MI2040</v>
      </c>
      <c r="D160">
        <v>284.5</v>
      </c>
    </row>
    <row r="161" spans="1:4" x14ac:dyDescent="0.35">
      <c r="A161" t="s">
        <v>29</v>
      </c>
      <c r="B161">
        <v>2045</v>
      </c>
      <c r="C161" t="str">
        <f t="shared" si="2"/>
        <v>MI2045</v>
      </c>
      <c r="D161">
        <v>265.8</v>
      </c>
    </row>
    <row r="162" spans="1:4" x14ac:dyDescent="0.35">
      <c r="A162" t="s">
        <v>29</v>
      </c>
      <c r="B162">
        <v>2050</v>
      </c>
      <c r="C162" t="str">
        <f t="shared" si="2"/>
        <v>MI2050</v>
      </c>
      <c r="D162">
        <v>276.3</v>
      </c>
    </row>
    <row r="163" spans="1:4" x14ac:dyDescent="0.35">
      <c r="A163" t="s">
        <v>30</v>
      </c>
      <c r="B163">
        <v>2024</v>
      </c>
      <c r="C163" t="str">
        <f t="shared" si="2"/>
        <v>MN2024</v>
      </c>
      <c r="D163">
        <v>266.60000000000002</v>
      </c>
    </row>
    <row r="164" spans="1:4" x14ac:dyDescent="0.35">
      <c r="A164" t="s">
        <v>30</v>
      </c>
      <c r="B164">
        <v>2026</v>
      </c>
      <c r="C164" t="str">
        <f t="shared" si="2"/>
        <v>MN2026</v>
      </c>
      <c r="D164">
        <v>136.5</v>
      </c>
    </row>
    <row r="165" spans="1:4" x14ac:dyDescent="0.35">
      <c r="A165" t="s">
        <v>30</v>
      </c>
      <c r="B165">
        <v>2028</v>
      </c>
      <c r="C165" t="str">
        <f t="shared" si="2"/>
        <v>MN2028</v>
      </c>
      <c r="D165">
        <v>89.6</v>
      </c>
    </row>
    <row r="166" spans="1:4" x14ac:dyDescent="0.35">
      <c r="A166" t="s">
        <v>30</v>
      </c>
      <c r="B166">
        <v>2030</v>
      </c>
      <c r="C166" t="str">
        <f t="shared" si="2"/>
        <v>MN2030</v>
      </c>
      <c r="D166">
        <v>61.4</v>
      </c>
    </row>
    <row r="167" spans="1:4" x14ac:dyDescent="0.35">
      <c r="A167" t="s">
        <v>30</v>
      </c>
      <c r="B167">
        <v>2035</v>
      </c>
      <c r="C167" t="str">
        <f t="shared" si="2"/>
        <v>MN2035</v>
      </c>
      <c r="D167">
        <v>22</v>
      </c>
    </row>
    <row r="168" spans="1:4" x14ac:dyDescent="0.35">
      <c r="A168" t="s">
        <v>30</v>
      </c>
      <c r="B168">
        <v>2040</v>
      </c>
      <c r="C168" t="str">
        <f t="shared" si="2"/>
        <v>MN2040</v>
      </c>
      <c r="D168">
        <v>15.2</v>
      </c>
    </row>
    <row r="169" spans="1:4" x14ac:dyDescent="0.35">
      <c r="A169" t="s">
        <v>30</v>
      </c>
      <c r="B169">
        <v>2045</v>
      </c>
      <c r="C169" t="str">
        <f t="shared" si="2"/>
        <v>MN2045</v>
      </c>
      <c r="D169">
        <v>18.899999999999999</v>
      </c>
    </row>
    <row r="170" spans="1:4" x14ac:dyDescent="0.35">
      <c r="A170" t="s">
        <v>30</v>
      </c>
      <c r="B170">
        <v>2050</v>
      </c>
      <c r="C170" t="str">
        <f t="shared" si="2"/>
        <v>MN2050</v>
      </c>
      <c r="D170">
        <v>32.9</v>
      </c>
    </row>
    <row r="171" spans="1:4" x14ac:dyDescent="0.35">
      <c r="A171" t="s">
        <v>31</v>
      </c>
      <c r="B171">
        <v>2024</v>
      </c>
      <c r="C171" t="str">
        <f t="shared" si="2"/>
        <v>MO2024</v>
      </c>
      <c r="D171">
        <v>841.9</v>
      </c>
    </row>
    <row r="172" spans="1:4" x14ac:dyDescent="0.35">
      <c r="A172" t="s">
        <v>31</v>
      </c>
      <c r="B172">
        <v>2026</v>
      </c>
      <c r="C172" t="str">
        <f t="shared" si="2"/>
        <v>MO2026</v>
      </c>
      <c r="D172">
        <v>805.4</v>
      </c>
    </row>
    <row r="173" spans="1:4" x14ac:dyDescent="0.35">
      <c r="A173" t="s">
        <v>31</v>
      </c>
      <c r="B173">
        <v>2028</v>
      </c>
      <c r="C173" t="str">
        <f t="shared" si="2"/>
        <v>MO2028</v>
      </c>
      <c r="D173">
        <v>487.7</v>
      </c>
    </row>
    <row r="174" spans="1:4" x14ac:dyDescent="0.35">
      <c r="A174" t="s">
        <v>31</v>
      </c>
      <c r="B174">
        <v>2030</v>
      </c>
      <c r="C174" t="str">
        <f t="shared" si="2"/>
        <v>MO2030</v>
      </c>
      <c r="D174">
        <v>339.9</v>
      </c>
    </row>
    <row r="175" spans="1:4" x14ac:dyDescent="0.35">
      <c r="A175" t="s">
        <v>31</v>
      </c>
      <c r="B175">
        <v>2035</v>
      </c>
      <c r="C175" t="str">
        <f t="shared" si="2"/>
        <v>MO2035</v>
      </c>
      <c r="D175">
        <v>288.3</v>
      </c>
    </row>
    <row r="176" spans="1:4" x14ac:dyDescent="0.35">
      <c r="A176" t="s">
        <v>31</v>
      </c>
      <c r="B176">
        <v>2040</v>
      </c>
      <c r="C176" t="str">
        <f t="shared" si="2"/>
        <v>MO2040</v>
      </c>
      <c r="D176">
        <v>201.9</v>
      </c>
    </row>
    <row r="177" spans="1:4" x14ac:dyDescent="0.35">
      <c r="A177" t="s">
        <v>31</v>
      </c>
      <c r="B177">
        <v>2045</v>
      </c>
      <c r="C177" t="str">
        <f t="shared" si="2"/>
        <v>MO2045</v>
      </c>
      <c r="D177">
        <v>168.9</v>
      </c>
    </row>
    <row r="178" spans="1:4" x14ac:dyDescent="0.35">
      <c r="A178" t="s">
        <v>31</v>
      </c>
      <c r="B178">
        <v>2050</v>
      </c>
      <c r="C178" t="str">
        <f t="shared" si="2"/>
        <v>MO2050</v>
      </c>
      <c r="D178">
        <v>147.9</v>
      </c>
    </row>
    <row r="179" spans="1:4" x14ac:dyDescent="0.35">
      <c r="A179" t="s">
        <v>32</v>
      </c>
      <c r="B179">
        <v>2024</v>
      </c>
      <c r="C179" t="str">
        <f t="shared" si="2"/>
        <v>MS2024</v>
      </c>
      <c r="D179">
        <v>451.3</v>
      </c>
    </row>
    <row r="180" spans="1:4" x14ac:dyDescent="0.35">
      <c r="A180" t="s">
        <v>32</v>
      </c>
      <c r="B180">
        <v>2026</v>
      </c>
      <c r="C180" t="str">
        <f t="shared" si="2"/>
        <v>MS2026</v>
      </c>
      <c r="D180">
        <v>431.5</v>
      </c>
    </row>
    <row r="181" spans="1:4" x14ac:dyDescent="0.35">
      <c r="A181" t="s">
        <v>32</v>
      </c>
      <c r="B181">
        <v>2028</v>
      </c>
      <c r="C181" t="str">
        <f t="shared" si="2"/>
        <v>MS2028</v>
      </c>
      <c r="D181">
        <v>378</v>
      </c>
    </row>
    <row r="182" spans="1:4" x14ac:dyDescent="0.35">
      <c r="A182" t="s">
        <v>32</v>
      </c>
      <c r="B182">
        <v>2030</v>
      </c>
      <c r="C182" t="str">
        <f t="shared" si="2"/>
        <v>MS2030</v>
      </c>
      <c r="D182">
        <v>321.89999999999998</v>
      </c>
    </row>
    <row r="183" spans="1:4" x14ac:dyDescent="0.35">
      <c r="A183" t="s">
        <v>32</v>
      </c>
      <c r="B183">
        <v>2035</v>
      </c>
      <c r="C183" t="str">
        <f t="shared" si="2"/>
        <v>MS2035</v>
      </c>
      <c r="D183">
        <v>208.9</v>
      </c>
    </row>
    <row r="184" spans="1:4" x14ac:dyDescent="0.35">
      <c r="A184" t="s">
        <v>32</v>
      </c>
      <c r="B184">
        <v>2040</v>
      </c>
      <c r="C184" t="str">
        <f t="shared" si="2"/>
        <v>MS2040</v>
      </c>
      <c r="D184">
        <v>69.2</v>
      </c>
    </row>
    <row r="185" spans="1:4" x14ac:dyDescent="0.35">
      <c r="A185" t="s">
        <v>32</v>
      </c>
      <c r="B185">
        <v>2045</v>
      </c>
      <c r="C185" t="str">
        <f t="shared" si="2"/>
        <v>MS2045</v>
      </c>
      <c r="D185">
        <v>64.099999999999994</v>
      </c>
    </row>
    <row r="186" spans="1:4" x14ac:dyDescent="0.35">
      <c r="A186" t="s">
        <v>32</v>
      </c>
      <c r="B186">
        <v>2050</v>
      </c>
      <c r="C186" t="str">
        <f t="shared" si="2"/>
        <v>MS2050</v>
      </c>
      <c r="D186">
        <v>93.5</v>
      </c>
    </row>
    <row r="187" spans="1:4" x14ac:dyDescent="0.35">
      <c r="A187" t="s">
        <v>33</v>
      </c>
      <c r="B187">
        <v>2024</v>
      </c>
      <c r="C187" t="str">
        <f t="shared" si="2"/>
        <v>MT2024</v>
      </c>
      <c r="D187">
        <v>295.3</v>
      </c>
    </row>
    <row r="188" spans="1:4" x14ac:dyDescent="0.35">
      <c r="A188" t="s">
        <v>33</v>
      </c>
      <c r="B188">
        <v>2026</v>
      </c>
      <c r="C188" t="str">
        <f t="shared" si="2"/>
        <v>MT2026</v>
      </c>
      <c r="D188">
        <v>80.7</v>
      </c>
    </row>
    <row r="189" spans="1:4" x14ac:dyDescent="0.35">
      <c r="A189" t="s">
        <v>33</v>
      </c>
      <c r="B189">
        <v>2028</v>
      </c>
      <c r="C189" t="str">
        <f t="shared" si="2"/>
        <v>MT2028</v>
      </c>
      <c r="D189">
        <v>30.8</v>
      </c>
    </row>
    <row r="190" spans="1:4" x14ac:dyDescent="0.35">
      <c r="A190" t="s">
        <v>33</v>
      </c>
      <c r="B190">
        <v>2030</v>
      </c>
      <c r="C190" t="str">
        <f t="shared" si="2"/>
        <v>MT2030</v>
      </c>
      <c r="D190">
        <v>21.7</v>
      </c>
    </row>
    <row r="191" spans="1:4" x14ac:dyDescent="0.35">
      <c r="A191" t="s">
        <v>33</v>
      </c>
      <c r="B191">
        <v>2035</v>
      </c>
      <c r="C191" t="str">
        <f t="shared" si="2"/>
        <v>MT2035</v>
      </c>
      <c r="D191">
        <v>27.8</v>
      </c>
    </row>
    <row r="192" spans="1:4" x14ac:dyDescent="0.35">
      <c r="A192" t="s">
        <v>33</v>
      </c>
      <c r="B192">
        <v>2040</v>
      </c>
      <c r="C192" t="str">
        <f t="shared" si="2"/>
        <v>MT2040</v>
      </c>
      <c r="D192">
        <v>20.3</v>
      </c>
    </row>
    <row r="193" spans="1:4" x14ac:dyDescent="0.35">
      <c r="A193" t="s">
        <v>33</v>
      </c>
      <c r="B193">
        <v>2045</v>
      </c>
      <c r="C193" t="str">
        <f t="shared" si="2"/>
        <v>MT2045</v>
      </c>
      <c r="D193">
        <v>21</v>
      </c>
    </row>
    <row r="194" spans="1:4" x14ac:dyDescent="0.35">
      <c r="A194" t="s">
        <v>33</v>
      </c>
      <c r="B194">
        <v>2050</v>
      </c>
      <c r="C194" t="str">
        <f t="shared" si="2"/>
        <v>MT2050</v>
      </c>
      <c r="D194">
        <v>36</v>
      </c>
    </row>
    <row r="195" spans="1:4" x14ac:dyDescent="0.35">
      <c r="A195" t="s">
        <v>34</v>
      </c>
      <c r="B195">
        <v>2024</v>
      </c>
      <c r="C195" t="str">
        <f t="shared" si="2"/>
        <v>NC2024</v>
      </c>
      <c r="D195">
        <v>385.7</v>
      </c>
    </row>
    <row r="196" spans="1:4" x14ac:dyDescent="0.35">
      <c r="A196" t="s">
        <v>34</v>
      </c>
      <c r="B196">
        <v>2026</v>
      </c>
      <c r="C196" t="str">
        <f t="shared" ref="C196:C259" si="3">_xlfn.CONCAT(A196,B196)</f>
        <v>NC2026</v>
      </c>
      <c r="D196">
        <v>333.9</v>
      </c>
    </row>
    <row r="197" spans="1:4" x14ac:dyDescent="0.35">
      <c r="A197" t="s">
        <v>34</v>
      </c>
      <c r="B197">
        <v>2028</v>
      </c>
      <c r="C197" t="str">
        <f t="shared" si="3"/>
        <v>NC2028</v>
      </c>
      <c r="D197">
        <v>237.6</v>
      </c>
    </row>
    <row r="198" spans="1:4" x14ac:dyDescent="0.35">
      <c r="A198" t="s">
        <v>34</v>
      </c>
      <c r="B198">
        <v>2030</v>
      </c>
      <c r="C198" t="str">
        <f t="shared" si="3"/>
        <v>NC2030</v>
      </c>
      <c r="D198">
        <v>199.6</v>
      </c>
    </row>
    <row r="199" spans="1:4" x14ac:dyDescent="0.35">
      <c r="A199" t="s">
        <v>34</v>
      </c>
      <c r="B199">
        <v>2035</v>
      </c>
      <c r="C199" t="str">
        <f t="shared" si="3"/>
        <v>NC2035</v>
      </c>
      <c r="D199">
        <v>110.3</v>
      </c>
    </row>
    <row r="200" spans="1:4" x14ac:dyDescent="0.35">
      <c r="A200" t="s">
        <v>34</v>
      </c>
      <c r="B200">
        <v>2040</v>
      </c>
      <c r="C200" t="str">
        <f t="shared" si="3"/>
        <v>NC2040</v>
      </c>
      <c r="D200">
        <v>82.2</v>
      </c>
    </row>
    <row r="201" spans="1:4" x14ac:dyDescent="0.35">
      <c r="A201" t="s">
        <v>34</v>
      </c>
      <c r="B201">
        <v>2045</v>
      </c>
      <c r="C201" t="str">
        <f t="shared" si="3"/>
        <v>NC2045</v>
      </c>
      <c r="D201">
        <v>72.099999999999994</v>
      </c>
    </row>
    <row r="202" spans="1:4" x14ac:dyDescent="0.35">
      <c r="A202" t="s">
        <v>34</v>
      </c>
      <c r="B202">
        <v>2050</v>
      </c>
      <c r="C202" t="str">
        <f t="shared" si="3"/>
        <v>NC2050</v>
      </c>
      <c r="D202">
        <v>79.3</v>
      </c>
    </row>
    <row r="203" spans="1:4" x14ac:dyDescent="0.35">
      <c r="A203" t="s">
        <v>35</v>
      </c>
      <c r="B203">
        <v>2024</v>
      </c>
      <c r="C203" t="str">
        <f t="shared" si="3"/>
        <v>ND2024</v>
      </c>
      <c r="D203">
        <v>301.3</v>
      </c>
    </row>
    <row r="204" spans="1:4" x14ac:dyDescent="0.35">
      <c r="A204" t="s">
        <v>35</v>
      </c>
      <c r="B204">
        <v>2026</v>
      </c>
      <c r="C204" t="str">
        <f t="shared" si="3"/>
        <v>ND2026</v>
      </c>
      <c r="D204">
        <v>171.2</v>
      </c>
    </row>
    <row r="205" spans="1:4" x14ac:dyDescent="0.35">
      <c r="A205" t="s">
        <v>35</v>
      </c>
      <c r="B205">
        <v>2028</v>
      </c>
      <c r="C205" t="str">
        <f t="shared" si="3"/>
        <v>ND2028</v>
      </c>
      <c r="D205">
        <v>83.6</v>
      </c>
    </row>
    <row r="206" spans="1:4" x14ac:dyDescent="0.35">
      <c r="A206" t="s">
        <v>35</v>
      </c>
      <c r="B206">
        <v>2030</v>
      </c>
      <c r="C206" t="str">
        <f t="shared" si="3"/>
        <v>ND2030</v>
      </c>
      <c r="D206">
        <v>49.8</v>
      </c>
    </row>
    <row r="207" spans="1:4" x14ac:dyDescent="0.35">
      <c r="A207" t="s">
        <v>35</v>
      </c>
      <c r="B207">
        <v>2035</v>
      </c>
      <c r="C207" t="str">
        <f t="shared" si="3"/>
        <v>ND2035</v>
      </c>
      <c r="D207">
        <v>32.799999999999997</v>
      </c>
    </row>
    <row r="208" spans="1:4" x14ac:dyDescent="0.35">
      <c r="A208" t="s">
        <v>35</v>
      </c>
      <c r="B208">
        <v>2040</v>
      </c>
      <c r="C208" t="str">
        <f t="shared" si="3"/>
        <v>ND2040</v>
      </c>
      <c r="D208">
        <v>16.399999999999999</v>
      </c>
    </row>
    <row r="209" spans="1:4" x14ac:dyDescent="0.35">
      <c r="A209" t="s">
        <v>35</v>
      </c>
      <c r="B209">
        <v>2045</v>
      </c>
      <c r="C209" t="str">
        <f t="shared" si="3"/>
        <v>ND2045</v>
      </c>
      <c r="D209">
        <v>15.6</v>
      </c>
    </row>
    <row r="210" spans="1:4" x14ac:dyDescent="0.35">
      <c r="A210" t="s">
        <v>35</v>
      </c>
      <c r="B210">
        <v>2050</v>
      </c>
      <c r="C210" t="str">
        <f t="shared" si="3"/>
        <v>ND2050</v>
      </c>
      <c r="D210">
        <v>27</v>
      </c>
    </row>
    <row r="211" spans="1:4" x14ac:dyDescent="0.35">
      <c r="A211" t="s">
        <v>36</v>
      </c>
      <c r="B211">
        <v>2024</v>
      </c>
      <c r="C211" t="str">
        <f t="shared" si="3"/>
        <v>NE2024</v>
      </c>
      <c r="D211">
        <v>167.6</v>
      </c>
    </row>
    <row r="212" spans="1:4" x14ac:dyDescent="0.35">
      <c r="A212" t="s">
        <v>36</v>
      </c>
      <c r="B212">
        <v>2026</v>
      </c>
      <c r="C212" t="str">
        <f t="shared" si="3"/>
        <v>NE2026</v>
      </c>
      <c r="D212">
        <v>116.8</v>
      </c>
    </row>
    <row r="213" spans="1:4" x14ac:dyDescent="0.35">
      <c r="A213" t="s">
        <v>36</v>
      </c>
      <c r="B213">
        <v>2028</v>
      </c>
      <c r="C213" t="str">
        <f t="shared" si="3"/>
        <v>NE2028</v>
      </c>
      <c r="D213">
        <v>59</v>
      </c>
    </row>
    <row r="214" spans="1:4" x14ac:dyDescent="0.35">
      <c r="A214" t="s">
        <v>36</v>
      </c>
      <c r="B214">
        <v>2030</v>
      </c>
      <c r="C214" t="str">
        <f t="shared" si="3"/>
        <v>NE2030</v>
      </c>
      <c r="D214">
        <v>46</v>
      </c>
    </row>
    <row r="215" spans="1:4" x14ac:dyDescent="0.35">
      <c r="A215" t="s">
        <v>36</v>
      </c>
      <c r="B215">
        <v>2035</v>
      </c>
      <c r="C215" t="str">
        <f t="shared" si="3"/>
        <v>NE2035</v>
      </c>
      <c r="D215">
        <v>42.9</v>
      </c>
    </row>
    <row r="216" spans="1:4" x14ac:dyDescent="0.35">
      <c r="A216" t="s">
        <v>36</v>
      </c>
      <c r="B216">
        <v>2040</v>
      </c>
      <c r="C216" t="str">
        <f t="shared" si="3"/>
        <v>NE2040</v>
      </c>
      <c r="D216">
        <v>17.3</v>
      </c>
    </row>
    <row r="217" spans="1:4" x14ac:dyDescent="0.35">
      <c r="A217" t="s">
        <v>36</v>
      </c>
      <c r="B217">
        <v>2045</v>
      </c>
      <c r="C217" t="str">
        <f t="shared" si="3"/>
        <v>NE2045</v>
      </c>
      <c r="D217">
        <v>18.5</v>
      </c>
    </row>
    <row r="218" spans="1:4" x14ac:dyDescent="0.35">
      <c r="A218" t="s">
        <v>36</v>
      </c>
      <c r="B218">
        <v>2050</v>
      </c>
      <c r="C218" t="str">
        <f t="shared" si="3"/>
        <v>NE2050</v>
      </c>
      <c r="D218">
        <v>33.299999999999997</v>
      </c>
    </row>
    <row r="219" spans="1:4" x14ac:dyDescent="0.35">
      <c r="A219" t="s">
        <v>37</v>
      </c>
      <c r="B219">
        <v>2024</v>
      </c>
      <c r="C219" t="str">
        <f t="shared" si="3"/>
        <v>NH2024</v>
      </c>
      <c r="D219">
        <v>73.2</v>
      </c>
    </row>
    <row r="220" spans="1:4" x14ac:dyDescent="0.35">
      <c r="A220" t="s">
        <v>37</v>
      </c>
      <c r="B220">
        <v>2026</v>
      </c>
      <c r="C220" t="str">
        <f t="shared" si="3"/>
        <v>NH2026</v>
      </c>
      <c r="D220">
        <v>67.599999999999994</v>
      </c>
    </row>
    <row r="221" spans="1:4" x14ac:dyDescent="0.35">
      <c r="A221" t="s">
        <v>37</v>
      </c>
      <c r="B221">
        <v>2028</v>
      </c>
      <c r="C221" t="str">
        <f t="shared" si="3"/>
        <v>NH2028</v>
      </c>
      <c r="D221">
        <v>54.2</v>
      </c>
    </row>
    <row r="222" spans="1:4" x14ac:dyDescent="0.35">
      <c r="A222" t="s">
        <v>37</v>
      </c>
      <c r="B222">
        <v>2030</v>
      </c>
      <c r="C222" t="str">
        <f t="shared" si="3"/>
        <v>NH2030</v>
      </c>
      <c r="D222">
        <v>37.700000000000003</v>
      </c>
    </row>
    <row r="223" spans="1:4" x14ac:dyDescent="0.35">
      <c r="A223" t="s">
        <v>37</v>
      </c>
      <c r="B223">
        <v>2035</v>
      </c>
      <c r="C223" t="str">
        <f t="shared" si="3"/>
        <v>NH2035</v>
      </c>
      <c r="D223">
        <v>30.4</v>
      </c>
    </row>
    <row r="224" spans="1:4" x14ac:dyDescent="0.35">
      <c r="A224" t="s">
        <v>37</v>
      </c>
      <c r="B224">
        <v>2040</v>
      </c>
      <c r="C224" t="str">
        <f t="shared" si="3"/>
        <v>NH2040</v>
      </c>
      <c r="D224">
        <v>32</v>
      </c>
    </row>
    <row r="225" spans="1:4" x14ac:dyDescent="0.35">
      <c r="A225" t="s">
        <v>37</v>
      </c>
      <c r="B225">
        <v>2045</v>
      </c>
      <c r="C225" t="str">
        <f t="shared" si="3"/>
        <v>NH2045</v>
      </c>
      <c r="D225">
        <v>40.6</v>
      </c>
    </row>
    <row r="226" spans="1:4" x14ac:dyDescent="0.35">
      <c r="A226" t="s">
        <v>37</v>
      </c>
      <c r="B226">
        <v>2050</v>
      </c>
      <c r="C226" t="str">
        <f t="shared" si="3"/>
        <v>NH2050</v>
      </c>
      <c r="D226">
        <v>60.9</v>
      </c>
    </row>
    <row r="227" spans="1:4" x14ac:dyDescent="0.35">
      <c r="A227" t="s">
        <v>38</v>
      </c>
      <c r="B227">
        <v>2024</v>
      </c>
      <c r="C227" t="str">
        <f t="shared" si="3"/>
        <v>NJ2024</v>
      </c>
      <c r="D227">
        <v>256.3</v>
      </c>
    </row>
    <row r="228" spans="1:4" x14ac:dyDescent="0.35">
      <c r="A228" t="s">
        <v>38</v>
      </c>
      <c r="B228">
        <v>2026</v>
      </c>
      <c r="C228" t="str">
        <f t="shared" si="3"/>
        <v>NJ2026</v>
      </c>
      <c r="D228">
        <v>249.6</v>
      </c>
    </row>
    <row r="229" spans="1:4" x14ac:dyDescent="0.35">
      <c r="A229" t="s">
        <v>38</v>
      </c>
      <c r="B229">
        <v>2028</v>
      </c>
      <c r="C229" t="str">
        <f t="shared" si="3"/>
        <v>NJ2028</v>
      </c>
      <c r="D229">
        <v>221.3</v>
      </c>
    </row>
    <row r="230" spans="1:4" x14ac:dyDescent="0.35">
      <c r="A230" t="s">
        <v>38</v>
      </c>
      <c r="B230">
        <v>2030</v>
      </c>
      <c r="C230" t="str">
        <f t="shared" si="3"/>
        <v>NJ2030</v>
      </c>
      <c r="D230">
        <v>202.9</v>
      </c>
    </row>
    <row r="231" spans="1:4" x14ac:dyDescent="0.35">
      <c r="A231" t="s">
        <v>38</v>
      </c>
      <c r="B231">
        <v>2035</v>
      </c>
      <c r="C231" t="str">
        <f t="shared" si="3"/>
        <v>NJ2035</v>
      </c>
      <c r="D231">
        <v>152.30000000000001</v>
      </c>
    </row>
    <row r="232" spans="1:4" x14ac:dyDescent="0.35">
      <c r="A232" t="s">
        <v>38</v>
      </c>
      <c r="B232">
        <v>2040</v>
      </c>
      <c r="C232" t="str">
        <f t="shared" si="3"/>
        <v>NJ2040</v>
      </c>
      <c r="D232">
        <v>154.80000000000001</v>
      </c>
    </row>
    <row r="233" spans="1:4" x14ac:dyDescent="0.35">
      <c r="A233" t="s">
        <v>38</v>
      </c>
      <c r="B233">
        <v>2045</v>
      </c>
      <c r="C233" t="str">
        <f t="shared" si="3"/>
        <v>NJ2045</v>
      </c>
      <c r="D233">
        <v>171.5</v>
      </c>
    </row>
    <row r="234" spans="1:4" x14ac:dyDescent="0.35">
      <c r="A234" t="s">
        <v>38</v>
      </c>
      <c r="B234">
        <v>2050</v>
      </c>
      <c r="C234" t="str">
        <f t="shared" si="3"/>
        <v>NJ2050</v>
      </c>
      <c r="D234">
        <v>159.80000000000001</v>
      </c>
    </row>
    <row r="235" spans="1:4" x14ac:dyDescent="0.35">
      <c r="A235" t="s">
        <v>39</v>
      </c>
      <c r="B235">
        <v>2024</v>
      </c>
      <c r="C235" t="str">
        <f t="shared" si="3"/>
        <v>NM2024</v>
      </c>
      <c r="D235">
        <v>384.5</v>
      </c>
    </row>
    <row r="236" spans="1:4" x14ac:dyDescent="0.35">
      <c r="A236" t="s">
        <v>39</v>
      </c>
      <c r="B236">
        <v>2026</v>
      </c>
      <c r="C236" t="str">
        <f t="shared" si="3"/>
        <v>NM2026</v>
      </c>
      <c r="D236">
        <v>238.5</v>
      </c>
    </row>
    <row r="237" spans="1:4" x14ac:dyDescent="0.35">
      <c r="A237" t="s">
        <v>39</v>
      </c>
      <c r="B237">
        <v>2028</v>
      </c>
      <c r="C237" t="str">
        <f t="shared" si="3"/>
        <v>NM2028</v>
      </c>
      <c r="D237">
        <v>117.5</v>
      </c>
    </row>
    <row r="238" spans="1:4" x14ac:dyDescent="0.35">
      <c r="A238" t="s">
        <v>39</v>
      </c>
      <c r="B238">
        <v>2030</v>
      </c>
      <c r="C238" t="str">
        <f t="shared" si="3"/>
        <v>NM2030</v>
      </c>
      <c r="D238">
        <v>84.2</v>
      </c>
    </row>
    <row r="239" spans="1:4" x14ac:dyDescent="0.35">
      <c r="A239" t="s">
        <v>39</v>
      </c>
      <c r="B239">
        <v>2035</v>
      </c>
      <c r="C239" t="str">
        <f t="shared" si="3"/>
        <v>NM2035</v>
      </c>
      <c r="D239">
        <v>8.9</v>
      </c>
    </row>
    <row r="240" spans="1:4" x14ac:dyDescent="0.35">
      <c r="A240" t="s">
        <v>39</v>
      </c>
      <c r="B240">
        <v>2040</v>
      </c>
      <c r="C240" t="str">
        <f t="shared" si="3"/>
        <v>NM2040</v>
      </c>
      <c r="D240">
        <v>4.8</v>
      </c>
    </row>
    <row r="241" spans="1:4" x14ac:dyDescent="0.35">
      <c r="A241" t="s">
        <v>39</v>
      </c>
      <c r="B241">
        <v>2045</v>
      </c>
      <c r="C241" t="str">
        <f t="shared" si="3"/>
        <v>NM2045</v>
      </c>
      <c r="D241">
        <v>3.7</v>
      </c>
    </row>
    <row r="242" spans="1:4" x14ac:dyDescent="0.35">
      <c r="A242" t="s">
        <v>39</v>
      </c>
      <c r="B242">
        <v>2050</v>
      </c>
      <c r="C242" t="str">
        <f t="shared" si="3"/>
        <v>NM2050</v>
      </c>
      <c r="D242">
        <v>10.8</v>
      </c>
    </row>
    <row r="243" spans="1:4" x14ac:dyDescent="0.35">
      <c r="A243" t="s">
        <v>40</v>
      </c>
      <c r="B243">
        <v>2024</v>
      </c>
      <c r="C243" t="str">
        <f t="shared" si="3"/>
        <v>NV2024</v>
      </c>
      <c r="D243">
        <v>284.10000000000002</v>
      </c>
    </row>
    <row r="244" spans="1:4" x14ac:dyDescent="0.35">
      <c r="A244" t="s">
        <v>40</v>
      </c>
      <c r="B244">
        <v>2026</v>
      </c>
      <c r="C244" t="str">
        <f t="shared" si="3"/>
        <v>NV2026</v>
      </c>
      <c r="D244">
        <v>232.2</v>
      </c>
    </row>
    <row r="245" spans="1:4" x14ac:dyDescent="0.35">
      <c r="A245" t="s">
        <v>40</v>
      </c>
      <c r="B245">
        <v>2028</v>
      </c>
      <c r="C245" t="str">
        <f t="shared" si="3"/>
        <v>NV2028</v>
      </c>
      <c r="D245">
        <v>149.9</v>
      </c>
    </row>
    <row r="246" spans="1:4" x14ac:dyDescent="0.35">
      <c r="A246" t="s">
        <v>40</v>
      </c>
      <c r="B246">
        <v>2030</v>
      </c>
      <c r="C246" t="str">
        <f t="shared" si="3"/>
        <v>NV2030</v>
      </c>
      <c r="D246">
        <v>115.3</v>
      </c>
    </row>
    <row r="247" spans="1:4" x14ac:dyDescent="0.35">
      <c r="A247" t="s">
        <v>40</v>
      </c>
      <c r="B247">
        <v>2035</v>
      </c>
      <c r="C247" t="str">
        <f t="shared" si="3"/>
        <v>NV2035</v>
      </c>
      <c r="D247">
        <v>76.599999999999994</v>
      </c>
    </row>
    <row r="248" spans="1:4" x14ac:dyDescent="0.35">
      <c r="A248" t="s">
        <v>40</v>
      </c>
      <c r="B248">
        <v>2040</v>
      </c>
      <c r="C248" t="str">
        <f t="shared" si="3"/>
        <v>NV2040</v>
      </c>
      <c r="D248">
        <v>43.9</v>
      </c>
    </row>
    <row r="249" spans="1:4" x14ac:dyDescent="0.35">
      <c r="A249" t="s">
        <v>40</v>
      </c>
      <c r="B249">
        <v>2045</v>
      </c>
      <c r="C249" t="str">
        <f t="shared" si="3"/>
        <v>NV2045</v>
      </c>
      <c r="D249">
        <v>28</v>
      </c>
    </row>
    <row r="250" spans="1:4" x14ac:dyDescent="0.35">
      <c r="A250" t="s">
        <v>40</v>
      </c>
      <c r="B250">
        <v>2050</v>
      </c>
      <c r="C250" t="str">
        <f t="shared" si="3"/>
        <v>NV2050</v>
      </c>
      <c r="D250">
        <v>47.4</v>
      </c>
    </row>
    <row r="251" spans="1:4" x14ac:dyDescent="0.35">
      <c r="A251" t="s">
        <v>41</v>
      </c>
      <c r="B251">
        <v>2024</v>
      </c>
      <c r="C251" t="str">
        <f t="shared" si="3"/>
        <v>NY2024</v>
      </c>
      <c r="D251">
        <v>202.5</v>
      </c>
    </row>
    <row r="252" spans="1:4" x14ac:dyDescent="0.35">
      <c r="A252" t="s">
        <v>41</v>
      </c>
      <c r="B252">
        <v>2026</v>
      </c>
      <c r="C252" t="str">
        <f t="shared" si="3"/>
        <v>NY2026</v>
      </c>
      <c r="D252">
        <v>142.6</v>
      </c>
    </row>
    <row r="253" spans="1:4" x14ac:dyDescent="0.35">
      <c r="A253" t="s">
        <v>41</v>
      </c>
      <c r="B253">
        <v>2028</v>
      </c>
      <c r="C253" t="str">
        <f t="shared" si="3"/>
        <v>NY2028</v>
      </c>
      <c r="D253">
        <v>124.4</v>
      </c>
    </row>
    <row r="254" spans="1:4" x14ac:dyDescent="0.35">
      <c r="A254" t="s">
        <v>41</v>
      </c>
      <c r="B254">
        <v>2030</v>
      </c>
      <c r="C254" t="str">
        <f t="shared" si="3"/>
        <v>NY2030</v>
      </c>
      <c r="D254">
        <v>103.6</v>
      </c>
    </row>
    <row r="255" spans="1:4" x14ac:dyDescent="0.35">
      <c r="A255" t="s">
        <v>41</v>
      </c>
      <c r="B255">
        <v>2035</v>
      </c>
      <c r="C255" t="str">
        <f t="shared" si="3"/>
        <v>NY2035</v>
      </c>
      <c r="D255">
        <v>82.3</v>
      </c>
    </row>
    <row r="256" spans="1:4" x14ac:dyDescent="0.35">
      <c r="A256" t="s">
        <v>41</v>
      </c>
      <c r="B256">
        <v>2040</v>
      </c>
      <c r="C256" t="str">
        <f t="shared" si="3"/>
        <v>NY2040</v>
      </c>
      <c r="D256">
        <v>81</v>
      </c>
    </row>
    <row r="257" spans="1:4" x14ac:dyDescent="0.35">
      <c r="A257" t="s">
        <v>41</v>
      </c>
      <c r="B257">
        <v>2045</v>
      </c>
      <c r="C257" t="str">
        <f t="shared" si="3"/>
        <v>NY2045</v>
      </c>
      <c r="D257">
        <v>91.9</v>
      </c>
    </row>
    <row r="258" spans="1:4" x14ac:dyDescent="0.35">
      <c r="A258" t="s">
        <v>41</v>
      </c>
      <c r="B258">
        <v>2050</v>
      </c>
      <c r="C258" t="str">
        <f t="shared" si="3"/>
        <v>NY2050</v>
      </c>
      <c r="D258">
        <v>123.5</v>
      </c>
    </row>
    <row r="259" spans="1:4" x14ac:dyDescent="0.35">
      <c r="A259" t="s">
        <v>42</v>
      </c>
      <c r="B259">
        <v>2024</v>
      </c>
      <c r="C259" t="str">
        <f t="shared" si="3"/>
        <v>OH2024</v>
      </c>
      <c r="D259">
        <v>590.6</v>
      </c>
    </row>
    <row r="260" spans="1:4" x14ac:dyDescent="0.35">
      <c r="A260" t="s">
        <v>42</v>
      </c>
      <c r="B260">
        <v>2026</v>
      </c>
      <c r="C260" t="str">
        <f t="shared" ref="C260:C323" si="4">_xlfn.CONCAT(A260,B260)</f>
        <v>OH2026</v>
      </c>
      <c r="D260">
        <v>560.1</v>
      </c>
    </row>
    <row r="261" spans="1:4" x14ac:dyDescent="0.35">
      <c r="A261" t="s">
        <v>42</v>
      </c>
      <c r="B261">
        <v>2028</v>
      </c>
      <c r="C261" t="str">
        <f t="shared" si="4"/>
        <v>OH2028</v>
      </c>
      <c r="D261">
        <v>424.6</v>
      </c>
    </row>
    <row r="262" spans="1:4" x14ac:dyDescent="0.35">
      <c r="A262" t="s">
        <v>42</v>
      </c>
      <c r="B262">
        <v>2030</v>
      </c>
      <c r="C262" t="str">
        <f t="shared" si="4"/>
        <v>OH2030</v>
      </c>
      <c r="D262">
        <v>339.7</v>
      </c>
    </row>
    <row r="263" spans="1:4" x14ac:dyDescent="0.35">
      <c r="A263" t="s">
        <v>42</v>
      </c>
      <c r="B263">
        <v>2035</v>
      </c>
      <c r="C263" t="str">
        <f t="shared" si="4"/>
        <v>OH2035</v>
      </c>
      <c r="D263">
        <v>282.10000000000002</v>
      </c>
    </row>
    <row r="264" spans="1:4" x14ac:dyDescent="0.35">
      <c r="A264" t="s">
        <v>42</v>
      </c>
      <c r="B264">
        <v>2040</v>
      </c>
      <c r="C264" t="str">
        <f t="shared" si="4"/>
        <v>OH2040</v>
      </c>
      <c r="D264">
        <v>165.2</v>
      </c>
    </row>
    <row r="265" spans="1:4" x14ac:dyDescent="0.35">
      <c r="A265" t="s">
        <v>42</v>
      </c>
      <c r="B265">
        <v>2045</v>
      </c>
      <c r="C265" t="str">
        <f t="shared" si="4"/>
        <v>OH2045</v>
      </c>
      <c r="D265">
        <v>171.7</v>
      </c>
    </row>
    <row r="266" spans="1:4" x14ac:dyDescent="0.35">
      <c r="A266" t="s">
        <v>42</v>
      </c>
      <c r="B266">
        <v>2050</v>
      </c>
      <c r="C266" t="str">
        <f t="shared" si="4"/>
        <v>OH2050</v>
      </c>
      <c r="D266">
        <v>202.8</v>
      </c>
    </row>
    <row r="267" spans="1:4" x14ac:dyDescent="0.35">
      <c r="A267" t="s">
        <v>43</v>
      </c>
      <c r="B267">
        <v>2024</v>
      </c>
      <c r="C267" t="str">
        <f t="shared" si="4"/>
        <v>OK2024</v>
      </c>
      <c r="D267">
        <v>104.3</v>
      </c>
    </row>
    <row r="268" spans="1:4" x14ac:dyDescent="0.35">
      <c r="A268" t="s">
        <v>43</v>
      </c>
      <c r="B268">
        <v>2026</v>
      </c>
      <c r="C268" t="str">
        <f t="shared" si="4"/>
        <v>OK2026</v>
      </c>
      <c r="D268">
        <v>73.7</v>
      </c>
    </row>
    <row r="269" spans="1:4" x14ac:dyDescent="0.35">
      <c r="A269" t="s">
        <v>43</v>
      </c>
      <c r="B269">
        <v>2028</v>
      </c>
      <c r="C269" t="str">
        <f t="shared" si="4"/>
        <v>OK2028</v>
      </c>
      <c r="D269">
        <v>42.8</v>
      </c>
    </row>
    <row r="270" spans="1:4" x14ac:dyDescent="0.35">
      <c r="A270" t="s">
        <v>43</v>
      </c>
      <c r="B270">
        <v>2030</v>
      </c>
      <c r="C270" t="str">
        <f t="shared" si="4"/>
        <v>OK2030</v>
      </c>
      <c r="D270">
        <v>28.8</v>
      </c>
    </row>
    <row r="271" spans="1:4" x14ac:dyDescent="0.35">
      <c r="A271" t="s">
        <v>43</v>
      </c>
      <c r="B271">
        <v>2035</v>
      </c>
      <c r="C271" t="str">
        <f t="shared" si="4"/>
        <v>OK2035</v>
      </c>
      <c r="D271">
        <v>19.7</v>
      </c>
    </row>
    <row r="272" spans="1:4" x14ac:dyDescent="0.35">
      <c r="A272" t="s">
        <v>43</v>
      </c>
      <c r="B272">
        <v>2040</v>
      </c>
      <c r="C272" t="str">
        <f t="shared" si="4"/>
        <v>OK2040</v>
      </c>
      <c r="D272">
        <v>13.1</v>
      </c>
    </row>
    <row r="273" spans="1:4" x14ac:dyDescent="0.35">
      <c r="A273" t="s">
        <v>43</v>
      </c>
      <c r="B273">
        <v>2045</v>
      </c>
      <c r="C273" t="str">
        <f t="shared" si="4"/>
        <v>OK2045</v>
      </c>
      <c r="D273">
        <v>13.1</v>
      </c>
    </row>
    <row r="274" spans="1:4" x14ac:dyDescent="0.35">
      <c r="A274" t="s">
        <v>43</v>
      </c>
      <c r="B274">
        <v>2050</v>
      </c>
      <c r="C274" t="str">
        <f t="shared" si="4"/>
        <v>OK2050</v>
      </c>
      <c r="D274">
        <v>41.6</v>
      </c>
    </row>
    <row r="275" spans="1:4" x14ac:dyDescent="0.35">
      <c r="A275" t="s">
        <v>44</v>
      </c>
      <c r="B275">
        <v>2024</v>
      </c>
      <c r="C275" t="str">
        <f t="shared" si="4"/>
        <v>OR2024</v>
      </c>
      <c r="D275">
        <v>93.6</v>
      </c>
    </row>
    <row r="276" spans="1:4" x14ac:dyDescent="0.35">
      <c r="A276" t="s">
        <v>44</v>
      </c>
      <c r="B276">
        <v>2026</v>
      </c>
      <c r="C276" t="str">
        <f t="shared" si="4"/>
        <v>OR2026</v>
      </c>
      <c r="D276">
        <v>82.5</v>
      </c>
    </row>
    <row r="277" spans="1:4" x14ac:dyDescent="0.35">
      <c r="A277" t="s">
        <v>44</v>
      </c>
      <c r="B277">
        <v>2028</v>
      </c>
      <c r="C277" t="str">
        <f t="shared" si="4"/>
        <v>OR2028</v>
      </c>
      <c r="D277">
        <v>64.7</v>
      </c>
    </row>
    <row r="278" spans="1:4" x14ac:dyDescent="0.35">
      <c r="A278" t="s">
        <v>44</v>
      </c>
      <c r="B278">
        <v>2030</v>
      </c>
      <c r="C278" t="str">
        <f t="shared" si="4"/>
        <v>OR2030</v>
      </c>
      <c r="D278">
        <v>52.3</v>
      </c>
    </row>
    <row r="279" spans="1:4" x14ac:dyDescent="0.35">
      <c r="A279" t="s">
        <v>44</v>
      </c>
      <c r="B279">
        <v>2035</v>
      </c>
      <c r="C279" t="str">
        <f t="shared" si="4"/>
        <v>OR2035</v>
      </c>
      <c r="D279">
        <v>44.9</v>
      </c>
    </row>
    <row r="280" spans="1:4" x14ac:dyDescent="0.35">
      <c r="A280" t="s">
        <v>44</v>
      </c>
      <c r="B280">
        <v>2040</v>
      </c>
      <c r="C280" t="str">
        <f t="shared" si="4"/>
        <v>OR2040</v>
      </c>
      <c r="D280">
        <v>25.8</v>
      </c>
    </row>
    <row r="281" spans="1:4" x14ac:dyDescent="0.35">
      <c r="A281" t="s">
        <v>44</v>
      </c>
      <c r="B281">
        <v>2045</v>
      </c>
      <c r="C281" t="str">
        <f t="shared" si="4"/>
        <v>OR2045</v>
      </c>
      <c r="D281">
        <v>23.2</v>
      </c>
    </row>
    <row r="282" spans="1:4" x14ac:dyDescent="0.35">
      <c r="A282" t="s">
        <v>44</v>
      </c>
      <c r="B282">
        <v>2050</v>
      </c>
      <c r="C282" t="str">
        <f t="shared" si="4"/>
        <v>OR2050</v>
      </c>
      <c r="D282">
        <v>26.7</v>
      </c>
    </row>
    <row r="283" spans="1:4" x14ac:dyDescent="0.35">
      <c r="A283" t="s">
        <v>45</v>
      </c>
      <c r="B283">
        <v>2024</v>
      </c>
      <c r="C283" t="str">
        <f t="shared" si="4"/>
        <v>PA2024</v>
      </c>
      <c r="D283">
        <v>368.4</v>
      </c>
    </row>
    <row r="284" spans="1:4" x14ac:dyDescent="0.35">
      <c r="A284" t="s">
        <v>45</v>
      </c>
      <c r="B284">
        <v>2026</v>
      </c>
      <c r="C284" t="str">
        <f t="shared" si="4"/>
        <v>PA2026</v>
      </c>
      <c r="D284">
        <v>342.5</v>
      </c>
    </row>
    <row r="285" spans="1:4" x14ac:dyDescent="0.35">
      <c r="A285" t="s">
        <v>45</v>
      </c>
      <c r="B285">
        <v>2028</v>
      </c>
      <c r="C285" t="str">
        <f t="shared" si="4"/>
        <v>PA2028</v>
      </c>
      <c r="D285">
        <v>315.2</v>
      </c>
    </row>
    <row r="286" spans="1:4" x14ac:dyDescent="0.35">
      <c r="A286" t="s">
        <v>45</v>
      </c>
      <c r="B286">
        <v>2030</v>
      </c>
      <c r="C286" t="str">
        <f t="shared" si="4"/>
        <v>PA2030</v>
      </c>
      <c r="D286">
        <v>297.7</v>
      </c>
    </row>
    <row r="287" spans="1:4" x14ac:dyDescent="0.35">
      <c r="A287" t="s">
        <v>45</v>
      </c>
      <c r="B287">
        <v>2035</v>
      </c>
      <c r="C287" t="str">
        <f t="shared" si="4"/>
        <v>PA2035</v>
      </c>
      <c r="D287">
        <v>283.3</v>
      </c>
    </row>
    <row r="288" spans="1:4" x14ac:dyDescent="0.35">
      <c r="A288" t="s">
        <v>45</v>
      </c>
      <c r="B288">
        <v>2040</v>
      </c>
      <c r="C288" t="str">
        <f t="shared" si="4"/>
        <v>PA2040</v>
      </c>
      <c r="D288">
        <v>259.8</v>
      </c>
    </row>
    <row r="289" spans="1:4" x14ac:dyDescent="0.35">
      <c r="A289" t="s">
        <v>45</v>
      </c>
      <c r="B289">
        <v>2045</v>
      </c>
      <c r="C289" t="str">
        <f t="shared" si="4"/>
        <v>PA2045</v>
      </c>
      <c r="D289">
        <v>261</v>
      </c>
    </row>
    <row r="290" spans="1:4" x14ac:dyDescent="0.35">
      <c r="A290" t="s">
        <v>45</v>
      </c>
      <c r="B290">
        <v>2050</v>
      </c>
      <c r="C290" t="str">
        <f t="shared" si="4"/>
        <v>PA2050</v>
      </c>
      <c r="D290">
        <v>281.39999999999998</v>
      </c>
    </row>
    <row r="291" spans="1:4" x14ac:dyDescent="0.35">
      <c r="A291" t="s">
        <v>46</v>
      </c>
      <c r="B291">
        <v>2024</v>
      </c>
      <c r="C291" t="str">
        <f t="shared" si="4"/>
        <v>RI2024</v>
      </c>
      <c r="D291">
        <v>215.4</v>
      </c>
    </row>
    <row r="292" spans="1:4" x14ac:dyDescent="0.35">
      <c r="A292" t="s">
        <v>46</v>
      </c>
      <c r="B292">
        <v>2026</v>
      </c>
      <c r="C292" t="str">
        <f t="shared" si="4"/>
        <v>RI2026</v>
      </c>
      <c r="D292">
        <v>149.9</v>
      </c>
    </row>
    <row r="293" spans="1:4" x14ac:dyDescent="0.35">
      <c r="A293" t="s">
        <v>46</v>
      </c>
      <c r="B293">
        <v>2028</v>
      </c>
      <c r="C293" t="str">
        <f t="shared" si="4"/>
        <v>RI2028</v>
      </c>
      <c r="D293">
        <v>151.9</v>
      </c>
    </row>
    <row r="294" spans="1:4" x14ac:dyDescent="0.35">
      <c r="A294" t="s">
        <v>46</v>
      </c>
      <c r="B294">
        <v>2030</v>
      </c>
      <c r="C294" t="str">
        <f t="shared" si="4"/>
        <v>RI2030</v>
      </c>
      <c r="D294">
        <v>134.9</v>
      </c>
    </row>
    <row r="295" spans="1:4" x14ac:dyDescent="0.35">
      <c r="A295" t="s">
        <v>46</v>
      </c>
      <c r="B295">
        <v>2035</v>
      </c>
      <c r="C295" t="str">
        <f t="shared" si="4"/>
        <v>RI2035</v>
      </c>
      <c r="D295">
        <v>130.30000000000001</v>
      </c>
    </row>
    <row r="296" spans="1:4" x14ac:dyDescent="0.35">
      <c r="A296" t="s">
        <v>46</v>
      </c>
      <c r="B296">
        <v>2040</v>
      </c>
      <c r="C296" t="str">
        <f t="shared" si="4"/>
        <v>RI2040</v>
      </c>
      <c r="D296">
        <v>120.4</v>
      </c>
    </row>
    <row r="297" spans="1:4" x14ac:dyDescent="0.35">
      <c r="A297" t="s">
        <v>46</v>
      </c>
      <c r="B297">
        <v>2045</v>
      </c>
      <c r="C297" t="str">
        <f t="shared" si="4"/>
        <v>RI2045</v>
      </c>
      <c r="D297">
        <v>144.69999999999999</v>
      </c>
    </row>
    <row r="298" spans="1:4" x14ac:dyDescent="0.35">
      <c r="A298" t="s">
        <v>46</v>
      </c>
      <c r="B298">
        <v>2050</v>
      </c>
      <c r="C298" t="str">
        <f t="shared" si="4"/>
        <v>RI2050</v>
      </c>
      <c r="D298">
        <v>205.5</v>
      </c>
    </row>
    <row r="299" spans="1:4" x14ac:dyDescent="0.35">
      <c r="A299" t="s">
        <v>47</v>
      </c>
      <c r="B299">
        <v>2024</v>
      </c>
      <c r="C299" t="str">
        <f t="shared" si="4"/>
        <v>SC2024</v>
      </c>
      <c r="D299">
        <v>222.6</v>
      </c>
    </row>
    <row r="300" spans="1:4" x14ac:dyDescent="0.35">
      <c r="A300" t="s">
        <v>47</v>
      </c>
      <c r="B300">
        <v>2026</v>
      </c>
      <c r="C300" t="str">
        <f t="shared" si="4"/>
        <v>SC2026</v>
      </c>
      <c r="D300">
        <v>183.4</v>
      </c>
    </row>
    <row r="301" spans="1:4" x14ac:dyDescent="0.35">
      <c r="A301" t="s">
        <v>47</v>
      </c>
      <c r="B301">
        <v>2028</v>
      </c>
      <c r="C301" t="str">
        <f t="shared" si="4"/>
        <v>SC2028</v>
      </c>
      <c r="D301">
        <v>92.8</v>
      </c>
    </row>
    <row r="302" spans="1:4" x14ac:dyDescent="0.35">
      <c r="A302" t="s">
        <v>47</v>
      </c>
      <c r="B302">
        <v>2030</v>
      </c>
      <c r="C302" t="str">
        <f t="shared" si="4"/>
        <v>SC2030</v>
      </c>
      <c r="D302">
        <v>58.3</v>
      </c>
    </row>
    <row r="303" spans="1:4" x14ac:dyDescent="0.35">
      <c r="A303" t="s">
        <v>47</v>
      </c>
      <c r="B303">
        <v>2035</v>
      </c>
      <c r="C303" t="str">
        <f t="shared" si="4"/>
        <v>SC2035</v>
      </c>
      <c r="D303">
        <v>29.4</v>
      </c>
    </row>
    <row r="304" spans="1:4" x14ac:dyDescent="0.35">
      <c r="A304" t="s">
        <v>47</v>
      </c>
      <c r="B304">
        <v>2040</v>
      </c>
      <c r="C304" t="str">
        <f t="shared" si="4"/>
        <v>SC2040</v>
      </c>
      <c r="D304">
        <v>23.5</v>
      </c>
    </row>
    <row r="305" spans="1:4" x14ac:dyDescent="0.35">
      <c r="A305" t="s">
        <v>47</v>
      </c>
      <c r="B305">
        <v>2045</v>
      </c>
      <c r="C305" t="str">
        <f t="shared" si="4"/>
        <v>SC2045</v>
      </c>
      <c r="D305">
        <v>26</v>
      </c>
    </row>
    <row r="306" spans="1:4" x14ac:dyDescent="0.35">
      <c r="A306" t="s">
        <v>47</v>
      </c>
      <c r="B306">
        <v>2050</v>
      </c>
      <c r="C306" t="str">
        <f t="shared" si="4"/>
        <v>SC2050</v>
      </c>
      <c r="D306">
        <v>49.3</v>
      </c>
    </row>
    <row r="307" spans="1:4" x14ac:dyDescent="0.35">
      <c r="A307" t="s">
        <v>48</v>
      </c>
      <c r="B307">
        <v>2024</v>
      </c>
      <c r="C307" t="str">
        <f t="shared" si="4"/>
        <v>SD2024</v>
      </c>
      <c r="D307">
        <v>116.3</v>
      </c>
    </row>
    <row r="308" spans="1:4" x14ac:dyDescent="0.35">
      <c r="A308" t="s">
        <v>48</v>
      </c>
      <c r="B308">
        <v>2026</v>
      </c>
      <c r="C308" t="str">
        <f t="shared" si="4"/>
        <v>SD2026</v>
      </c>
      <c r="D308">
        <v>78.099999999999994</v>
      </c>
    </row>
    <row r="309" spans="1:4" x14ac:dyDescent="0.35">
      <c r="A309" t="s">
        <v>48</v>
      </c>
      <c r="B309">
        <v>2028</v>
      </c>
      <c r="C309" t="str">
        <f t="shared" si="4"/>
        <v>SD2028</v>
      </c>
      <c r="D309">
        <v>51.3</v>
      </c>
    </row>
    <row r="310" spans="1:4" x14ac:dyDescent="0.35">
      <c r="A310" t="s">
        <v>48</v>
      </c>
      <c r="B310">
        <v>2030</v>
      </c>
      <c r="C310" t="str">
        <f t="shared" si="4"/>
        <v>SD2030</v>
      </c>
      <c r="D310">
        <v>21.8</v>
      </c>
    </row>
    <row r="311" spans="1:4" x14ac:dyDescent="0.35">
      <c r="A311" t="s">
        <v>48</v>
      </c>
      <c r="B311">
        <v>2035</v>
      </c>
      <c r="C311" t="str">
        <f t="shared" si="4"/>
        <v>SD2035</v>
      </c>
      <c r="D311">
        <v>14.2</v>
      </c>
    </row>
    <row r="312" spans="1:4" x14ac:dyDescent="0.35">
      <c r="A312" t="s">
        <v>48</v>
      </c>
      <c r="B312">
        <v>2040</v>
      </c>
      <c r="C312" t="str">
        <f t="shared" si="4"/>
        <v>SD2040</v>
      </c>
      <c r="D312">
        <v>6.5</v>
      </c>
    </row>
    <row r="313" spans="1:4" x14ac:dyDescent="0.35">
      <c r="A313" t="s">
        <v>48</v>
      </c>
      <c r="B313">
        <v>2045</v>
      </c>
      <c r="C313" t="str">
        <f t="shared" si="4"/>
        <v>SD2045</v>
      </c>
      <c r="D313">
        <v>9.4</v>
      </c>
    </row>
    <row r="314" spans="1:4" x14ac:dyDescent="0.35">
      <c r="A314" t="s">
        <v>48</v>
      </c>
      <c r="B314">
        <v>2050</v>
      </c>
      <c r="C314" t="str">
        <f t="shared" si="4"/>
        <v>SD2050</v>
      </c>
      <c r="D314">
        <v>9.4</v>
      </c>
    </row>
    <row r="315" spans="1:4" x14ac:dyDescent="0.35">
      <c r="A315" t="s">
        <v>49</v>
      </c>
      <c r="B315">
        <v>2024</v>
      </c>
      <c r="C315" t="str">
        <f t="shared" si="4"/>
        <v>TN2024</v>
      </c>
      <c r="D315">
        <v>349.9</v>
      </c>
    </row>
    <row r="316" spans="1:4" x14ac:dyDescent="0.35">
      <c r="A316" t="s">
        <v>49</v>
      </c>
      <c r="B316">
        <v>2026</v>
      </c>
      <c r="C316" t="str">
        <f t="shared" si="4"/>
        <v>TN2026</v>
      </c>
      <c r="D316">
        <v>231.4</v>
      </c>
    </row>
    <row r="317" spans="1:4" x14ac:dyDescent="0.35">
      <c r="A317" t="s">
        <v>49</v>
      </c>
      <c r="B317">
        <v>2028</v>
      </c>
      <c r="C317" t="str">
        <f t="shared" si="4"/>
        <v>TN2028</v>
      </c>
      <c r="D317">
        <v>109.4</v>
      </c>
    </row>
    <row r="318" spans="1:4" x14ac:dyDescent="0.35">
      <c r="A318" t="s">
        <v>49</v>
      </c>
      <c r="B318">
        <v>2030</v>
      </c>
      <c r="C318" t="str">
        <f t="shared" si="4"/>
        <v>TN2030</v>
      </c>
      <c r="D318">
        <v>96.3</v>
      </c>
    </row>
    <row r="319" spans="1:4" x14ac:dyDescent="0.35">
      <c r="A319" t="s">
        <v>49</v>
      </c>
      <c r="B319">
        <v>2035</v>
      </c>
      <c r="C319" t="str">
        <f t="shared" si="4"/>
        <v>TN2035</v>
      </c>
      <c r="D319">
        <v>84</v>
      </c>
    </row>
    <row r="320" spans="1:4" x14ac:dyDescent="0.35">
      <c r="A320" t="s">
        <v>49</v>
      </c>
      <c r="B320">
        <v>2040</v>
      </c>
      <c r="C320" t="str">
        <f t="shared" si="4"/>
        <v>TN2040</v>
      </c>
      <c r="D320">
        <v>76.400000000000006</v>
      </c>
    </row>
    <row r="321" spans="1:4" x14ac:dyDescent="0.35">
      <c r="A321" t="s">
        <v>49</v>
      </c>
      <c r="B321">
        <v>2045</v>
      </c>
      <c r="C321" t="str">
        <f t="shared" si="4"/>
        <v>TN2045</v>
      </c>
      <c r="D321">
        <v>52.1</v>
      </c>
    </row>
    <row r="322" spans="1:4" x14ac:dyDescent="0.35">
      <c r="A322" t="s">
        <v>49</v>
      </c>
      <c r="B322">
        <v>2050</v>
      </c>
      <c r="C322" t="str">
        <f t="shared" si="4"/>
        <v>TN2050</v>
      </c>
      <c r="D322">
        <v>57.1</v>
      </c>
    </row>
    <row r="323" spans="1:4" x14ac:dyDescent="0.35">
      <c r="A323" t="s">
        <v>50</v>
      </c>
      <c r="B323">
        <v>2024</v>
      </c>
      <c r="C323" t="str">
        <f t="shared" si="4"/>
        <v>TX2024</v>
      </c>
      <c r="D323">
        <v>270.5</v>
      </c>
    </row>
    <row r="324" spans="1:4" x14ac:dyDescent="0.35">
      <c r="A324" t="s">
        <v>50</v>
      </c>
      <c r="B324">
        <v>2026</v>
      </c>
      <c r="C324" t="str">
        <f t="shared" ref="C324:C386" si="5">_xlfn.CONCAT(A324,B324)</f>
        <v>TX2026</v>
      </c>
      <c r="D324">
        <v>196.2</v>
      </c>
    </row>
    <row r="325" spans="1:4" x14ac:dyDescent="0.35">
      <c r="A325" t="s">
        <v>50</v>
      </c>
      <c r="B325">
        <v>2028</v>
      </c>
      <c r="C325" t="str">
        <f t="shared" si="5"/>
        <v>TX2028</v>
      </c>
      <c r="D325">
        <v>113.8</v>
      </c>
    </row>
    <row r="326" spans="1:4" x14ac:dyDescent="0.35">
      <c r="A326" t="s">
        <v>50</v>
      </c>
      <c r="B326">
        <v>2030</v>
      </c>
      <c r="C326" t="str">
        <f t="shared" si="5"/>
        <v>TX2030</v>
      </c>
      <c r="D326">
        <v>80.599999999999994</v>
      </c>
    </row>
    <row r="327" spans="1:4" x14ac:dyDescent="0.35">
      <c r="A327" t="s">
        <v>50</v>
      </c>
      <c r="B327">
        <v>2035</v>
      </c>
      <c r="C327" t="str">
        <f t="shared" si="5"/>
        <v>TX2035</v>
      </c>
      <c r="D327">
        <v>56</v>
      </c>
    </row>
    <row r="328" spans="1:4" x14ac:dyDescent="0.35">
      <c r="A328" t="s">
        <v>50</v>
      </c>
      <c r="B328">
        <v>2040</v>
      </c>
      <c r="C328" t="str">
        <f t="shared" si="5"/>
        <v>TX2040</v>
      </c>
      <c r="D328">
        <v>48.3</v>
      </c>
    </row>
    <row r="329" spans="1:4" x14ac:dyDescent="0.35">
      <c r="A329" t="s">
        <v>50</v>
      </c>
      <c r="B329">
        <v>2045</v>
      </c>
      <c r="C329" t="str">
        <f t="shared" si="5"/>
        <v>TX2045</v>
      </c>
      <c r="D329">
        <v>47.3</v>
      </c>
    </row>
    <row r="330" spans="1:4" x14ac:dyDescent="0.35">
      <c r="A330" t="s">
        <v>50</v>
      </c>
      <c r="B330">
        <v>2050</v>
      </c>
      <c r="C330" t="str">
        <f t="shared" si="5"/>
        <v>TX2050</v>
      </c>
      <c r="D330">
        <v>83.4</v>
      </c>
    </row>
    <row r="331" spans="1:4" x14ac:dyDescent="0.35">
      <c r="A331" t="s">
        <v>51</v>
      </c>
      <c r="B331">
        <v>2024</v>
      </c>
      <c r="C331" t="str">
        <f t="shared" si="5"/>
        <v>UT2024</v>
      </c>
      <c r="D331">
        <v>704.6</v>
      </c>
    </row>
    <row r="332" spans="1:4" x14ac:dyDescent="0.35">
      <c r="A332" t="s">
        <v>51</v>
      </c>
      <c r="B332">
        <v>2026</v>
      </c>
      <c r="C332" t="str">
        <f t="shared" si="5"/>
        <v>UT2026</v>
      </c>
      <c r="D332">
        <v>616.5</v>
      </c>
    </row>
    <row r="333" spans="1:4" x14ac:dyDescent="0.35">
      <c r="A333" t="s">
        <v>51</v>
      </c>
      <c r="B333">
        <v>2028</v>
      </c>
      <c r="C333" t="str">
        <f t="shared" si="5"/>
        <v>UT2028</v>
      </c>
      <c r="D333">
        <v>550.6</v>
      </c>
    </row>
    <row r="334" spans="1:4" x14ac:dyDescent="0.35">
      <c r="A334" t="s">
        <v>51</v>
      </c>
      <c r="B334">
        <v>2030</v>
      </c>
      <c r="C334" t="str">
        <f t="shared" si="5"/>
        <v>UT2030</v>
      </c>
      <c r="D334">
        <v>502.8</v>
      </c>
    </row>
    <row r="335" spans="1:4" x14ac:dyDescent="0.35">
      <c r="A335" t="s">
        <v>51</v>
      </c>
      <c r="B335">
        <v>2035</v>
      </c>
      <c r="C335" t="str">
        <f t="shared" si="5"/>
        <v>UT2035</v>
      </c>
      <c r="D335">
        <v>319.8</v>
      </c>
    </row>
    <row r="336" spans="1:4" x14ac:dyDescent="0.35">
      <c r="A336" t="s">
        <v>51</v>
      </c>
      <c r="B336">
        <v>2040</v>
      </c>
      <c r="C336" t="str">
        <f t="shared" si="5"/>
        <v>UT2040</v>
      </c>
      <c r="D336">
        <v>264.7</v>
      </c>
    </row>
    <row r="337" spans="1:4" x14ac:dyDescent="0.35">
      <c r="A337" t="s">
        <v>51</v>
      </c>
      <c r="B337">
        <v>2045</v>
      </c>
      <c r="C337" t="str">
        <f t="shared" si="5"/>
        <v>UT2045</v>
      </c>
      <c r="D337">
        <v>206.3</v>
      </c>
    </row>
    <row r="338" spans="1:4" x14ac:dyDescent="0.35">
      <c r="A338" t="s">
        <v>51</v>
      </c>
      <c r="B338">
        <v>2050</v>
      </c>
      <c r="C338" t="str">
        <f t="shared" si="5"/>
        <v>UT2050</v>
      </c>
      <c r="D338">
        <v>262.10000000000002</v>
      </c>
    </row>
    <row r="339" spans="1:4" x14ac:dyDescent="0.35">
      <c r="A339" t="s">
        <v>52</v>
      </c>
      <c r="B339">
        <v>2024</v>
      </c>
      <c r="C339" t="str">
        <f t="shared" si="5"/>
        <v>VA2024</v>
      </c>
      <c r="D339">
        <v>232</v>
      </c>
    </row>
    <row r="340" spans="1:4" x14ac:dyDescent="0.35">
      <c r="A340" t="s">
        <v>52</v>
      </c>
      <c r="B340">
        <v>2026</v>
      </c>
      <c r="C340" t="str">
        <f t="shared" si="5"/>
        <v>VA2026</v>
      </c>
      <c r="D340">
        <v>223.5</v>
      </c>
    </row>
    <row r="341" spans="1:4" x14ac:dyDescent="0.35">
      <c r="A341" t="s">
        <v>52</v>
      </c>
      <c r="B341">
        <v>2028</v>
      </c>
      <c r="C341" t="str">
        <f t="shared" si="5"/>
        <v>VA2028</v>
      </c>
      <c r="D341">
        <v>205.1</v>
      </c>
    </row>
    <row r="342" spans="1:4" x14ac:dyDescent="0.35">
      <c r="A342" t="s">
        <v>52</v>
      </c>
      <c r="B342">
        <v>2030</v>
      </c>
      <c r="C342" t="str">
        <f t="shared" si="5"/>
        <v>VA2030</v>
      </c>
      <c r="D342">
        <v>184.4</v>
      </c>
    </row>
    <row r="343" spans="1:4" x14ac:dyDescent="0.35">
      <c r="A343" t="s">
        <v>52</v>
      </c>
      <c r="B343">
        <v>2035</v>
      </c>
      <c r="C343" t="str">
        <f t="shared" si="5"/>
        <v>VA2035</v>
      </c>
      <c r="D343">
        <v>141</v>
      </c>
    </row>
    <row r="344" spans="1:4" x14ac:dyDescent="0.35">
      <c r="A344" t="s">
        <v>52</v>
      </c>
      <c r="B344">
        <v>2040</v>
      </c>
      <c r="C344" t="str">
        <f t="shared" si="5"/>
        <v>VA2040</v>
      </c>
      <c r="D344">
        <v>127.6</v>
      </c>
    </row>
    <row r="345" spans="1:4" x14ac:dyDescent="0.35">
      <c r="A345" t="s">
        <v>52</v>
      </c>
      <c r="B345">
        <v>2045</v>
      </c>
      <c r="C345" t="str">
        <f t="shared" si="5"/>
        <v>VA2045</v>
      </c>
      <c r="D345">
        <v>2.4</v>
      </c>
    </row>
    <row r="346" spans="1:4" x14ac:dyDescent="0.35">
      <c r="A346" t="s">
        <v>52</v>
      </c>
      <c r="B346">
        <v>2050</v>
      </c>
      <c r="C346" t="str">
        <f t="shared" si="5"/>
        <v>VA2050</v>
      </c>
      <c r="D346">
        <v>6.1</v>
      </c>
    </row>
    <row r="347" spans="1:4" x14ac:dyDescent="0.35">
      <c r="A347" t="s">
        <v>53</v>
      </c>
      <c r="B347">
        <v>2024</v>
      </c>
      <c r="C347" t="str">
        <f t="shared" si="5"/>
        <v>VT2024</v>
      </c>
      <c r="D347">
        <v>0.8</v>
      </c>
    </row>
    <row r="348" spans="1:4" x14ac:dyDescent="0.35">
      <c r="A348" t="s">
        <v>53</v>
      </c>
      <c r="B348">
        <v>2026</v>
      </c>
      <c r="C348" t="str">
        <f t="shared" si="5"/>
        <v>VT2026</v>
      </c>
      <c r="D348">
        <v>0.8</v>
      </c>
    </row>
    <row r="349" spans="1:4" x14ac:dyDescent="0.35">
      <c r="A349" t="s">
        <v>53</v>
      </c>
      <c r="B349">
        <v>2028</v>
      </c>
      <c r="C349" t="str">
        <f t="shared" si="5"/>
        <v>VT2028</v>
      </c>
      <c r="D349">
        <v>0.8</v>
      </c>
    </row>
    <row r="350" spans="1:4" x14ac:dyDescent="0.35">
      <c r="A350" t="s">
        <v>53</v>
      </c>
      <c r="B350">
        <v>2030</v>
      </c>
      <c r="C350" t="str">
        <f t="shared" si="5"/>
        <v>VT2030</v>
      </c>
      <c r="D350">
        <v>0.3</v>
      </c>
    </row>
    <row r="351" spans="1:4" x14ac:dyDescent="0.35">
      <c r="A351" t="s">
        <v>53</v>
      </c>
      <c r="B351">
        <v>2035</v>
      </c>
      <c r="C351" t="str">
        <f t="shared" si="5"/>
        <v>VT2035</v>
      </c>
      <c r="D351">
        <v>0.3</v>
      </c>
    </row>
    <row r="352" spans="1:4" x14ac:dyDescent="0.35">
      <c r="A352" t="s">
        <v>53</v>
      </c>
      <c r="B352">
        <v>2040</v>
      </c>
      <c r="C352" t="str">
        <f t="shared" si="5"/>
        <v>VT2040</v>
      </c>
      <c r="D352">
        <v>21.4</v>
      </c>
    </row>
    <row r="353" spans="1:4" x14ac:dyDescent="0.35">
      <c r="A353" t="s">
        <v>53</v>
      </c>
      <c r="B353">
        <v>2045</v>
      </c>
      <c r="C353" t="str">
        <f t="shared" si="5"/>
        <v>VT2045</v>
      </c>
      <c r="D353">
        <v>27.7</v>
      </c>
    </row>
    <row r="354" spans="1:4" x14ac:dyDescent="0.35">
      <c r="A354" t="s">
        <v>53</v>
      </c>
      <c r="B354">
        <v>2050</v>
      </c>
      <c r="C354" t="str">
        <f t="shared" si="5"/>
        <v>VT2050</v>
      </c>
      <c r="D354">
        <v>35.799999999999997</v>
      </c>
    </row>
    <row r="355" spans="1:4" x14ac:dyDescent="0.35">
      <c r="A355" t="s">
        <v>54</v>
      </c>
      <c r="B355">
        <v>2024</v>
      </c>
      <c r="C355" t="str">
        <f t="shared" si="5"/>
        <v>WA2024</v>
      </c>
      <c r="D355">
        <v>58.1</v>
      </c>
    </row>
    <row r="356" spans="1:4" x14ac:dyDescent="0.35">
      <c r="A356" t="s">
        <v>54</v>
      </c>
      <c r="B356">
        <v>2026</v>
      </c>
      <c r="C356" t="str">
        <f t="shared" si="5"/>
        <v>WA2026</v>
      </c>
      <c r="D356">
        <v>21.9</v>
      </c>
    </row>
    <row r="357" spans="1:4" x14ac:dyDescent="0.35">
      <c r="A357" t="s">
        <v>54</v>
      </c>
      <c r="B357">
        <v>2028</v>
      </c>
      <c r="C357" t="str">
        <f t="shared" si="5"/>
        <v>WA2028</v>
      </c>
      <c r="D357">
        <v>12.3</v>
      </c>
    </row>
    <row r="358" spans="1:4" x14ac:dyDescent="0.35">
      <c r="A358" t="s">
        <v>54</v>
      </c>
      <c r="B358">
        <v>2030</v>
      </c>
      <c r="C358" t="str">
        <f t="shared" si="5"/>
        <v>WA2030</v>
      </c>
      <c r="D358">
        <v>12.1</v>
      </c>
    </row>
    <row r="359" spans="1:4" x14ac:dyDescent="0.35">
      <c r="A359" t="s">
        <v>54</v>
      </c>
      <c r="B359">
        <v>2035</v>
      </c>
      <c r="C359" t="str">
        <f t="shared" si="5"/>
        <v>WA2035</v>
      </c>
      <c r="D359">
        <v>14.3</v>
      </c>
    </row>
    <row r="360" spans="1:4" x14ac:dyDescent="0.35">
      <c r="A360" t="s">
        <v>54</v>
      </c>
      <c r="B360">
        <v>2040</v>
      </c>
      <c r="C360" t="str">
        <f t="shared" si="5"/>
        <v>WA2040</v>
      </c>
      <c r="D360">
        <v>12.6</v>
      </c>
    </row>
    <row r="361" spans="1:4" x14ac:dyDescent="0.35">
      <c r="A361" t="s">
        <v>54</v>
      </c>
      <c r="B361">
        <v>2045</v>
      </c>
      <c r="C361" t="str">
        <f t="shared" si="5"/>
        <v>WA2045</v>
      </c>
      <c r="D361">
        <v>15.1</v>
      </c>
    </row>
    <row r="362" spans="1:4" x14ac:dyDescent="0.35">
      <c r="A362" t="s">
        <v>54</v>
      </c>
      <c r="B362">
        <v>2050</v>
      </c>
      <c r="C362" t="str">
        <f t="shared" si="5"/>
        <v>WA2050</v>
      </c>
      <c r="D362">
        <v>56.2</v>
      </c>
    </row>
    <row r="363" spans="1:4" x14ac:dyDescent="0.35">
      <c r="A363" t="s">
        <v>55</v>
      </c>
      <c r="B363">
        <v>2024</v>
      </c>
      <c r="C363" t="str">
        <f t="shared" si="5"/>
        <v>WI2024</v>
      </c>
      <c r="D363">
        <v>471</v>
      </c>
    </row>
    <row r="364" spans="1:4" x14ac:dyDescent="0.35">
      <c r="A364" t="s">
        <v>55</v>
      </c>
      <c r="B364">
        <v>2026</v>
      </c>
      <c r="C364" t="str">
        <f t="shared" si="5"/>
        <v>WI2026</v>
      </c>
      <c r="D364">
        <v>409.1</v>
      </c>
    </row>
    <row r="365" spans="1:4" x14ac:dyDescent="0.35">
      <c r="A365" t="s">
        <v>55</v>
      </c>
      <c r="B365">
        <v>2028</v>
      </c>
      <c r="C365" t="str">
        <f t="shared" si="5"/>
        <v>WI2028</v>
      </c>
      <c r="D365">
        <v>293.39999999999998</v>
      </c>
    </row>
    <row r="366" spans="1:4" x14ac:dyDescent="0.35">
      <c r="A366" t="s">
        <v>55</v>
      </c>
      <c r="B366">
        <v>2030</v>
      </c>
      <c r="C366" t="str">
        <f t="shared" si="5"/>
        <v>WI2030</v>
      </c>
      <c r="D366">
        <v>237.2</v>
      </c>
    </row>
    <row r="367" spans="1:4" x14ac:dyDescent="0.35">
      <c r="A367" t="s">
        <v>55</v>
      </c>
      <c r="B367">
        <v>2035</v>
      </c>
      <c r="C367" t="str">
        <f t="shared" si="5"/>
        <v>WI2035</v>
      </c>
      <c r="D367">
        <v>183.9</v>
      </c>
    </row>
    <row r="368" spans="1:4" x14ac:dyDescent="0.35">
      <c r="A368" t="s">
        <v>55</v>
      </c>
      <c r="B368">
        <v>2040</v>
      </c>
      <c r="C368" t="str">
        <f t="shared" si="5"/>
        <v>WI2040</v>
      </c>
      <c r="D368">
        <v>133.19999999999999</v>
      </c>
    </row>
    <row r="369" spans="1:4" x14ac:dyDescent="0.35">
      <c r="A369" t="s">
        <v>55</v>
      </c>
      <c r="B369">
        <v>2045</v>
      </c>
      <c r="C369" t="str">
        <f t="shared" si="5"/>
        <v>WI2045</v>
      </c>
      <c r="D369">
        <v>162.1</v>
      </c>
    </row>
    <row r="370" spans="1:4" x14ac:dyDescent="0.35">
      <c r="A370" t="s">
        <v>55</v>
      </c>
      <c r="B370">
        <v>2050</v>
      </c>
      <c r="C370" t="str">
        <f t="shared" si="5"/>
        <v>WI2050</v>
      </c>
      <c r="D370">
        <v>254.5</v>
      </c>
    </row>
    <row r="371" spans="1:4" x14ac:dyDescent="0.35">
      <c r="A371" t="s">
        <v>56</v>
      </c>
      <c r="B371">
        <v>2024</v>
      </c>
      <c r="C371" t="str">
        <f t="shared" si="5"/>
        <v>WV2024</v>
      </c>
      <c r="D371">
        <v>859</v>
      </c>
    </row>
    <row r="372" spans="1:4" x14ac:dyDescent="0.35">
      <c r="A372" t="s">
        <v>56</v>
      </c>
      <c r="B372">
        <v>2026</v>
      </c>
      <c r="C372" t="str">
        <f t="shared" si="5"/>
        <v>WV2026</v>
      </c>
      <c r="D372">
        <v>849.9</v>
      </c>
    </row>
    <row r="373" spans="1:4" x14ac:dyDescent="0.35">
      <c r="A373" t="s">
        <v>56</v>
      </c>
      <c r="B373">
        <v>2028</v>
      </c>
      <c r="C373" t="str">
        <f t="shared" si="5"/>
        <v>WV2028</v>
      </c>
      <c r="D373">
        <v>742.4</v>
      </c>
    </row>
    <row r="374" spans="1:4" x14ac:dyDescent="0.35">
      <c r="A374" t="s">
        <v>56</v>
      </c>
      <c r="B374">
        <v>2030</v>
      </c>
      <c r="C374" t="str">
        <f t="shared" si="5"/>
        <v>WV2030</v>
      </c>
      <c r="D374">
        <v>679.9</v>
      </c>
    </row>
    <row r="375" spans="1:4" x14ac:dyDescent="0.35">
      <c r="A375" t="s">
        <v>56</v>
      </c>
      <c r="B375">
        <v>2035</v>
      </c>
      <c r="C375" t="str">
        <f t="shared" si="5"/>
        <v>WV2035</v>
      </c>
      <c r="D375">
        <v>553.6</v>
      </c>
    </row>
    <row r="376" spans="1:4" x14ac:dyDescent="0.35">
      <c r="A376" t="s">
        <v>56</v>
      </c>
      <c r="B376">
        <v>2040</v>
      </c>
      <c r="C376" t="str">
        <f t="shared" si="5"/>
        <v>WV2040</v>
      </c>
      <c r="D376">
        <v>318.39999999999998</v>
      </c>
    </row>
    <row r="377" spans="1:4" x14ac:dyDescent="0.35">
      <c r="A377" t="s">
        <v>56</v>
      </c>
      <c r="B377">
        <v>2045</v>
      </c>
      <c r="C377" t="str">
        <f t="shared" si="5"/>
        <v>WV2045</v>
      </c>
      <c r="D377">
        <v>290.39999999999998</v>
      </c>
    </row>
    <row r="378" spans="1:4" x14ac:dyDescent="0.35">
      <c r="A378" t="s">
        <v>56</v>
      </c>
      <c r="B378">
        <v>2050</v>
      </c>
      <c r="C378" t="str">
        <f t="shared" si="5"/>
        <v>WV2050</v>
      </c>
      <c r="D378">
        <v>411.4</v>
      </c>
    </row>
    <row r="379" spans="1:4" x14ac:dyDescent="0.35">
      <c r="A379" t="s">
        <v>57</v>
      </c>
      <c r="B379">
        <v>2024</v>
      </c>
      <c r="C379" t="str">
        <f t="shared" si="5"/>
        <v>WY2024</v>
      </c>
      <c r="D379">
        <v>875</v>
      </c>
    </row>
    <row r="380" spans="1:4" x14ac:dyDescent="0.35">
      <c r="A380" t="s">
        <v>57</v>
      </c>
      <c r="B380">
        <v>2026</v>
      </c>
      <c r="C380" t="str">
        <f t="shared" si="5"/>
        <v>WY2026</v>
      </c>
      <c r="D380">
        <v>633.70000000000005</v>
      </c>
    </row>
    <row r="381" spans="1:4" x14ac:dyDescent="0.35">
      <c r="A381" t="s">
        <v>57</v>
      </c>
      <c r="B381">
        <v>2028</v>
      </c>
      <c r="C381" t="str">
        <f t="shared" si="5"/>
        <v>WY2028</v>
      </c>
      <c r="D381">
        <v>469</v>
      </c>
    </row>
    <row r="382" spans="1:4" x14ac:dyDescent="0.35">
      <c r="A382" t="s">
        <v>57</v>
      </c>
      <c r="B382">
        <v>2030</v>
      </c>
      <c r="C382" t="str">
        <f t="shared" si="5"/>
        <v>WY2030</v>
      </c>
      <c r="D382">
        <v>316.5</v>
      </c>
    </row>
    <row r="383" spans="1:4" x14ac:dyDescent="0.35">
      <c r="A383" t="s">
        <v>57</v>
      </c>
      <c r="B383">
        <v>2035</v>
      </c>
      <c r="C383" t="str">
        <f t="shared" si="5"/>
        <v>WY2035</v>
      </c>
      <c r="D383">
        <v>195</v>
      </c>
    </row>
    <row r="384" spans="1:4" x14ac:dyDescent="0.35">
      <c r="A384" t="s">
        <v>57</v>
      </c>
      <c r="B384">
        <v>2040</v>
      </c>
      <c r="C384" t="str">
        <f t="shared" si="5"/>
        <v>WY2040</v>
      </c>
      <c r="D384">
        <v>121.2</v>
      </c>
    </row>
    <row r="385" spans="1:4" x14ac:dyDescent="0.35">
      <c r="A385" t="s">
        <v>57</v>
      </c>
      <c r="B385">
        <v>2045</v>
      </c>
      <c r="C385" t="str">
        <f t="shared" si="5"/>
        <v>WY2045</v>
      </c>
      <c r="D385">
        <v>55.3</v>
      </c>
    </row>
    <row r="386" spans="1:4" x14ac:dyDescent="0.35">
      <c r="A386" t="s">
        <v>57</v>
      </c>
      <c r="B386">
        <v>2050</v>
      </c>
      <c r="C386" t="str">
        <f t="shared" si="5"/>
        <v>WY2050</v>
      </c>
      <c r="D386">
        <v>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46371-6B63-45F9-9D20-BA94C046E691}">
  <sheetPr codeName="Sheet3"/>
  <dimension ref="B3:B5"/>
  <sheetViews>
    <sheetView workbookViewId="0">
      <selection activeCell="F24" sqref="F24"/>
    </sheetView>
  </sheetViews>
  <sheetFormatPr defaultRowHeight="14.5" x14ac:dyDescent="0.35"/>
  <sheetData>
    <row r="3" spans="2:2" x14ac:dyDescent="0.35">
      <c r="B3" t="s">
        <v>88</v>
      </c>
    </row>
    <row r="4" spans="2:2" x14ac:dyDescent="0.35">
      <c r="B4" t="s">
        <v>90</v>
      </c>
    </row>
    <row r="5" spans="2:2" x14ac:dyDescent="0.35">
      <c r="B5" t="s">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Title</vt:lpstr>
      <vt:lpstr>Emission Inputs (Optional)</vt:lpstr>
      <vt:lpstr>Calculator</vt:lpstr>
      <vt:lpstr>Grid Emissions Database - AER</vt:lpstr>
      <vt:lpstr>NREL Mid-case w tax expiration</vt:lpstr>
      <vt:lpstr>Support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Ovais Ahmed Khan</cp:lastModifiedBy>
  <dcterms:created xsi:type="dcterms:W3CDTF">2022-09-17T22:38:40Z</dcterms:created>
  <dcterms:modified xsi:type="dcterms:W3CDTF">2025-02-25T19:17:23Z</dcterms:modified>
</cp:coreProperties>
</file>